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drakant\Desktop\Board Infinity Material\Excel Live Class\"/>
    </mc:Choice>
  </mc:AlternateContent>
  <bookViews>
    <workbookView xWindow="0" yWindow="0" windowWidth="20490" windowHeight="7650" activeTab="6"/>
  </bookViews>
  <sheets>
    <sheet name="Sheet9" sheetId="14" r:id="rId1"/>
    <sheet name="Sheet10" sheetId="15" r:id="rId2"/>
    <sheet name="Dashboard" sheetId="16" r:id="rId3"/>
    <sheet name="Sheet8" sheetId="17" r:id="rId4"/>
    <sheet name="Sheet1" sheetId="1" r:id="rId5"/>
    <sheet name="Sheet4" sheetId="12" r:id="rId6"/>
    <sheet name="Vlookup" sheetId="8" r:id="rId7"/>
    <sheet name="Sheet3" sheetId="11" r:id="rId8"/>
    <sheet name="Sheet7" sheetId="10" r:id="rId9"/>
    <sheet name="Price sheet" sheetId="9" r:id="rId10"/>
    <sheet name="Sheet2" sheetId="7" r:id="rId11"/>
    <sheet name="Sheet5" sheetId="5" r:id="rId12"/>
    <sheet name="Sheet6" sheetId="6" r:id="rId13"/>
  </sheets>
  <definedNames>
    <definedName name="_xlnm._FilterDatabase" localSheetId="4" hidden="1">Sheet1!$B$2:$S$1001</definedName>
  </definedNames>
  <calcPr calcId="162913"/>
  <pivotCaches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g3mvs0YQe+pfbdDAuViWHq0pjqDQ==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D4" i="12"/>
  <c r="D7" i="12" s="1"/>
  <c r="K11" i="11"/>
  <c r="J11" i="11"/>
  <c r="E16" i="11"/>
  <c r="C13" i="11"/>
  <c r="H14" i="11"/>
  <c r="H13" i="11"/>
  <c r="C5" i="11"/>
  <c r="E8" i="11" s="1"/>
  <c r="C3" i="11"/>
  <c r="E3" i="11" s="1"/>
  <c r="G30" i="8"/>
  <c r="E27" i="8"/>
  <c r="E26" i="8"/>
  <c r="J28" i="8" a="1"/>
  <c r="J28" i="8" s="1"/>
  <c r="J29" i="8" s="1"/>
  <c r="J36" i="8"/>
  <c r="D26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35" i="8"/>
  <c r="D27" i="8"/>
  <c r="J13" i="11" l="1"/>
  <c r="J7" i="11"/>
  <c r="C10" i="11"/>
  <c r="C9" i="11"/>
  <c r="C8" i="11"/>
  <c r="E5" i="11"/>
  <c r="E4" i="11"/>
  <c r="V11" i="1"/>
  <c r="W11" i="1" s="1"/>
  <c r="X11" i="1"/>
  <c r="Y11" i="1"/>
  <c r="Z11" i="1"/>
  <c r="AA11" i="1"/>
  <c r="AB11" i="1"/>
  <c r="AC11" i="1"/>
  <c r="AD11" i="1"/>
  <c r="AE11" i="1"/>
  <c r="AG11" i="1"/>
  <c r="AH11" i="1"/>
  <c r="AG3" i="1"/>
  <c r="AR8" i="1"/>
  <c r="AR6" i="1"/>
  <c r="AR4" i="1"/>
  <c r="AP9" i="1"/>
  <c r="AP7" i="1"/>
  <c r="AH4" i="1"/>
  <c r="AH5" i="1"/>
  <c r="AH6" i="1"/>
  <c r="AH7" i="1"/>
  <c r="AH8" i="1"/>
  <c r="AH9" i="1"/>
  <c r="AH10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3" i="1"/>
  <c r="AE4" i="1"/>
  <c r="AE5" i="1"/>
  <c r="AE6" i="1"/>
  <c r="AE7" i="1"/>
  <c r="AE8" i="1"/>
  <c r="AE9" i="1"/>
  <c r="AE10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3" i="1"/>
  <c r="AD4" i="1"/>
  <c r="AD5" i="1"/>
  <c r="AD6" i="1"/>
  <c r="AD7" i="1"/>
  <c r="AD8" i="1"/>
  <c r="AD9" i="1"/>
  <c r="AD10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3" i="1"/>
  <c r="AC4" i="1"/>
  <c r="AC5" i="1"/>
  <c r="AC6" i="1"/>
  <c r="AC7" i="1"/>
  <c r="AC8" i="1"/>
  <c r="AC9" i="1"/>
  <c r="AC10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3" i="1"/>
  <c r="AG59" i="1"/>
  <c r="AG5" i="1"/>
  <c r="AG6" i="1"/>
  <c r="AG7" i="1"/>
  <c r="AG8" i="1"/>
  <c r="AG9" i="1"/>
  <c r="AG10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4" i="1"/>
  <c r="AB3" i="1"/>
  <c r="AB4" i="1"/>
  <c r="AB5" i="1"/>
  <c r="AB6" i="1"/>
  <c r="AB7" i="1"/>
  <c r="AB8" i="1"/>
  <c r="AB9" i="1"/>
  <c r="AB10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X3" i="1"/>
  <c r="Z3" i="1"/>
  <c r="Y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3" i="1"/>
  <c r="Z4" i="1"/>
  <c r="Z5" i="1"/>
  <c r="Z6" i="1"/>
  <c r="Z7" i="1"/>
  <c r="Z8" i="1"/>
  <c r="Z9" i="1"/>
  <c r="Z10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Y4" i="1"/>
  <c r="Y5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X5" i="1"/>
  <c r="X4" i="1"/>
  <c r="X6" i="1"/>
  <c r="X7" i="1"/>
  <c r="X8" i="1"/>
  <c r="X9" i="1"/>
  <c r="X10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AN20" i="1"/>
  <c r="AN19" i="1"/>
  <c r="AN18" i="1"/>
  <c r="AN14" i="1"/>
  <c r="AN15" i="1"/>
  <c r="AK13" i="1"/>
  <c r="AK12" i="1"/>
  <c r="AJ9" i="1"/>
  <c r="V4" i="1"/>
  <c r="W4" i="1" s="1"/>
  <c r="V3" i="1"/>
  <c r="W3" i="1" s="1"/>
  <c r="V7" i="1"/>
  <c r="W7" i="1" s="1"/>
  <c r="V6" i="1"/>
  <c r="W6" i="1" s="1"/>
  <c r="V5" i="1"/>
  <c r="W5" i="1" s="1"/>
  <c r="V8" i="1"/>
  <c r="W8" i="1" s="1"/>
  <c r="V9" i="1"/>
  <c r="W9" i="1" s="1"/>
  <c r="V10" i="1"/>
  <c r="W10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V27" i="1"/>
  <c r="W27" i="1" s="1"/>
  <c r="V28" i="1"/>
  <c r="W28" i="1" s="1"/>
  <c r="V29" i="1"/>
  <c r="W29" i="1" s="1"/>
  <c r="V30" i="1"/>
  <c r="W30" i="1" s="1"/>
  <c r="V31" i="1"/>
  <c r="W31" i="1" s="1"/>
  <c r="V32" i="1"/>
  <c r="W32" i="1" s="1"/>
  <c r="V33" i="1"/>
  <c r="W33" i="1" s="1"/>
  <c r="V34" i="1"/>
  <c r="W34" i="1" s="1"/>
  <c r="V35" i="1"/>
  <c r="W35" i="1" s="1"/>
  <c r="V36" i="1"/>
  <c r="W36" i="1" s="1"/>
  <c r="V37" i="1"/>
  <c r="W37" i="1" s="1"/>
  <c r="V38" i="1"/>
  <c r="W38" i="1" s="1"/>
  <c r="V39" i="1"/>
  <c r="W39" i="1" s="1"/>
  <c r="V40" i="1"/>
  <c r="W40" i="1" s="1"/>
  <c r="V41" i="1"/>
  <c r="W41" i="1" s="1"/>
  <c r="V42" i="1"/>
  <c r="W42" i="1" s="1"/>
  <c r="V43" i="1"/>
  <c r="W43" i="1" s="1"/>
  <c r="V44" i="1"/>
  <c r="W44" i="1" s="1"/>
  <c r="V45" i="1"/>
  <c r="W45" i="1" s="1"/>
  <c r="V46" i="1"/>
  <c r="W46" i="1" s="1"/>
  <c r="V47" i="1"/>
  <c r="W47" i="1" s="1"/>
  <c r="V48" i="1"/>
  <c r="W48" i="1" s="1"/>
  <c r="V49" i="1"/>
  <c r="W49" i="1" s="1"/>
  <c r="V50" i="1"/>
  <c r="W50" i="1" s="1"/>
  <c r="V51" i="1"/>
  <c r="W51" i="1" s="1"/>
  <c r="V52" i="1"/>
  <c r="W52" i="1" s="1"/>
  <c r="V53" i="1"/>
  <c r="W53" i="1" s="1"/>
  <c r="V54" i="1"/>
  <c r="W54" i="1" s="1"/>
  <c r="V55" i="1"/>
  <c r="W55" i="1" s="1"/>
  <c r="V56" i="1"/>
  <c r="W56" i="1" s="1"/>
  <c r="V57" i="1"/>
  <c r="W57" i="1" s="1"/>
  <c r="V58" i="1"/>
  <c r="W58" i="1" s="1"/>
  <c r="V59" i="1"/>
  <c r="W59" i="1" s="1"/>
  <c r="V60" i="1"/>
  <c r="W60" i="1" s="1"/>
  <c r="V61" i="1"/>
  <c r="W61" i="1" s="1"/>
  <c r="V62" i="1"/>
  <c r="W62" i="1" s="1"/>
  <c r="V63" i="1"/>
  <c r="W63" i="1" s="1"/>
  <c r="V64" i="1"/>
  <c r="W64" i="1" s="1"/>
  <c r="V65" i="1"/>
  <c r="W65" i="1" s="1"/>
  <c r="V66" i="1"/>
  <c r="W66" i="1" s="1"/>
  <c r="V67" i="1"/>
  <c r="W67" i="1" s="1"/>
  <c r="V68" i="1"/>
  <c r="W68" i="1" s="1"/>
  <c r="V69" i="1"/>
  <c r="W69" i="1" s="1"/>
  <c r="V70" i="1"/>
  <c r="W70" i="1" s="1"/>
  <c r="V71" i="1"/>
  <c r="W71" i="1" s="1"/>
  <c r="V72" i="1"/>
  <c r="W72" i="1" s="1"/>
  <c r="V73" i="1"/>
  <c r="W73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V107" i="1"/>
  <c r="W107" i="1" s="1"/>
  <c r="V108" i="1"/>
  <c r="W108" i="1" s="1"/>
  <c r="V109" i="1"/>
  <c r="W109" i="1" s="1"/>
  <c r="V110" i="1"/>
  <c r="W110" i="1" s="1"/>
  <c r="V111" i="1"/>
  <c r="W111" i="1" s="1"/>
  <c r="V112" i="1"/>
  <c r="W112" i="1" s="1"/>
  <c r="V113" i="1"/>
  <c r="W113" i="1" s="1"/>
  <c r="V114" i="1"/>
  <c r="W114" i="1" s="1"/>
  <c r="V115" i="1"/>
  <c r="W115" i="1" s="1"/>
  <c r="V116" i="1"/>
  <c r="W116" i="1" s="1"/>
  <c r="V117" i="1"/>
  <c r="W117" i="1" s="1"/>
  <c r="V118" i="1"/>
  <c r="W118" i="1" s="1"/>
  <c r="V119" i="1"/>
  <c r="W119" i="1" s="1"/>
  <c r="V120" i="1"/>
  <c r="W120" i="1" s="1"/>
  <c r="V121" i="1"/>
  <c r="W121" i="1" s="1"/>
  <c r="V122" i="1"/>
  <c r="W122" i="1" s="1"/>
  <c r="V123" i="1"/>
  <c r="W123" i="1" s="1"/>
  <c r="V124" i="1"/>
  <c r="W124" i="1" s="1"/>
  <c r="V125" i="1"/>
  <c r="W125" i="1" s="1"/>
  <c r="V126" i="1"/>
  <c r="W126" i="1" s="1"/>
  <c r="V127" i="1"/>
  <c r="W127" i="1" s="1"/>
  <c r="V128" i="1"/>
  <c r="W128" i="1" s="1"/>
  <c r="V129" i="1"/>
  <c r="W129" i="1" s="1"/>
  <c r="V130" i="1"/>
  <c r="W130" i="1" s="1"/>
  <c r="V131" i="1"/>
  <c r="W131" i="1" s="1"/>
  <c r="V132" i="1"/>
  <c r="W132" i="1" s="1"/>
  <c r="V133" i="1"/>
  <c r="W133" i="1" s="1"/>
  <c r="V134" i="1"/>
  <c r="W134" i="1" s="1"/>
  <c r="V135" i="1"/>
  <c r="W135" i="1" s="1"/>
  <c r="V136" i="1"/>
  <c r="W136" i="1" s="1"/>
  <c r="V137" i="1"/>
  <c r="W137" i="1" s="1"/>
  <c r="V138" i="1"/>
  <c r="W138" i="1" s="1"/>
  <c r="V139" i="1"/>
  <c r="W139" i="1" s="1"/>
  <c r="V140" i="1"/>
  <c r="W140" i="1" s="1"/>
  <c r="V141" i="1"/>
  <c r="W141" i="1" s="1"/>
  <c r="V142" i="1"/>
  <c r="W142" i="1" s="1"/>
  <c r="V143" i="1"/>
  <c r="W143" i="1" s="1"/>
  <c r="V144" i="1"/>
  <c r="W144" i="1" s="1"/>
  <c r="V145" i="1"/>
  <c r="W145" i="1" s="1"/>
  <c r="V146" i="1"/>
  <c r="W146" i="1" s="1"/>
  <c r="V147" i="1"/>
  <c r="W147" i="1" s="1"/>
  <c r="V148" i="1"/>
  <c r="W148" i="1" s="1"/>
  <c r="V149" i="1"/>
  <c r="W149" i="1" s="1"/>
  <c r="V150" i="1"/>
  <c r="W150" i="1" s="1"/>
  <c r="V151" i="1"/>
  <c r="W151" i="1" s="1"/>
  <c r="V152" i="1"/>
  <c r="W152" i="1" s="1"/>
  <c r="V153" i="1"/>
  <c r="W153" i="1" s="1"/>
  <c r="V154" i="1"/>
  <c r="W154" i="1" s="1"/>
  <c r="V155" i="1"/>
  <c r="W155" i="1" s="1"/>
  <c r="V156" i="1"/>
  <c r="W156" i="1" s="1"/>
  <c r="V157" i="1"/>
  <c r="W157" i="1" s="1"/>
  <c r="V158" i="1"/>
  <c r="W158" i="1" s="1"/>
  <c r="V159" i="1"/>
  <c r="W159" i="1" s="1"/>
  <c r="V160" i="1"/>
  <c r="W160" i="1" s="1"/>
  <c r="V161" i="1"/>
  <c r="W161" i="1" s="1"/>
  <c r="V162" i="1"/>
  <c r="W162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W169" i="1" s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W177" i="1" s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V184" i="1"/>
  <c r="W184" i="1" s="1"/>
  <c r="V185" i="1"/>
  <c r="W185" i="1" s="1"/>
  <c r="V186" i="1"/>
  <c r="W186" i="1" s="1"/>
  <c r="V187" i="1"/>
  <c r="W187" i="1" s="1"/>
  <c r="V188" i="1"/>
  <c r="W188" i="1" s="1"/>
  <c r="V189" i="1"/>
  <c r="W189" i="1" s="1"/>
  <c r="V190" i="1"/>
  <c r="W190" i="1" s="1"/>
  <c r="V191" i="1"/>
  <c r="W191" i="1" s="1"/>
  <c r="V192" i="1"/>
  <c r="W192" i="1" s="1"/>
  <c r="V193" i="1"/>
  <c r="W193" i="1" s="1"/>
  <c r="V194" i="1"/>
  <c r="W194" i="1" s="1"/>
  <c r="V195" i="1"/>
  <c r="W195" i="1" s="1"/>
  <c r="V196" i="1"/>
  <c r="W196" i="1" s="1"/>
  <c r="V197" i="1"/>
  <c r="W197" i="1" s="1"/>
  <c r="V198" i="1"/>
  <c r="W198" i="1" s="1"/>
  <c r="V199" i="1"/>
  <c r="W199" i="1" s="1"/>
  <c r="V200" i="1"/>
  <c r="W200" i="1" s="1"/>
  <c r="V201" i="1"/>
  <c r="W201" i="1" s="1"/>
  <c r="V202" i="1"/>
  <c r="W202" i="1" s="1"/>
  <c r="V203" i="1"/>
  <c r="W203" i="1" s="1"/>
  <c r="V204" i="1"/>
  <c r="W204" i="1" s="1"/>
  <c r="V205" i="1"/>
  <c r="W205" i="1" s="1"/>
  <c r="V206" i="1"/>
  <c r="W206" i="1" s="1"/>
  <c r="V207" i="1"/>
  <c r="W207" i="1" s="1"/>
  <c r="V208" i="1"/>
  <c r="W208" i="1" s="1"/>
  <c r="V209" i="1"/>
  <c r="W209" i="1" s="1"/>
  <c r="V210" i="1"/>
  <c r="W210" i="1" s="1"/>
  <c r="V211" i="1"/>
  <c r="W211" i="1" s="1"/>
  <c r="V212" i="1"/>
  <c r="W212" i="1" s="1"/>
  <c r="V213" i="1"/>
  <c r="W213" i="1" s="1"/>
  <c r="V214" i="1"/>
  <c r="W214" i="1" s="1"/>
  <c r="V215" i="1"/>
  <c r="W215" i="1" s="1"/>
  <c r="V216" i="1"/>
  <c r="W216" i="1" s="1"/>
  <c r="V217" i="1"/>
  <c r="W217" i="1" s="1"/>
  <c r="V218" i="1"/>
  <c r="W218" i="1" s="1"/>
  <c r="V219" i="1"/>
  <c r="W219" i="1" s="1"/>
  <c r="V220" i="1"/>
  <c r="W220" i="1" s="1"/>
  <c r="V221" i="1"/>
  <c r="W221" i="1" s="1"/>
  <c r="V222" i="1"/>
  <c r="W222" i="1" s="1"/>
  <c r="V223" i="1"/>
  <c r="W223" i="1" s="1"/>
  <c r="V224" i="1"/>
  <c r="W224" i="1" s="1"/>
  <c r="V225" i="1"/>
  <c r="W225" i="1" s="1"/>
  <c r="V226" i="1"/>
  <c r="W226" i="1" s="1"/>
  <c r="V227" i="1"/>
  <c r="W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W241" i="1" s="1"/>
  <c r="V242" i="1"/>
  <c r="W242" i="1" s="1"/>
  <c r="V243" i="1"/>
  <c r="W243" i="1" s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2" i="1"/>
  <c r="W272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W284" i="1" s="1"/>
  <c r="V285" i="1"/>
  <c r="W285" i="1" s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V326" i="1"/>
  <c r="W326" i="1" s="1"/>
  <c r="V327" i="1"/>
  <c r="W327" i="1" s="1"/>
  <c r="V328" i="1"/>
  <c r="W328" i="1" s="1"/>
  <c r="V329" i="1"/>
  <c r="W329" i="1" s="1"/>
  <c r="V330" i="1"/>
  <c r="W330" i="1" s="1"/>
  <c r="V331" i="1"/>
  <c r="W331" i="1" s="1"/>
  <c r="V332" i="1"/>
  <c r="W332" i="1" s="1"/>
  <c r="V333" i="1"/>
  <c r="W333" i="1" s="1"/>
  <c r="V334" i="1"/>
  <c r="W334" i="1" s="1"/>
  <c r="V335" i="1"/>
  <c r="W335" i="1" s="1"/>
  <c r="V336" i="1"/>
  <c r="W336" i="1" s="1"/>
  <c r="V337" i="1"/>
  <c r="W337" i="1" s="1"/>
  <c r="V338" i="1"/>
  <c r="W338" i="1" s="1"/>
  <c r="V339" i="1"/>
  <c r="W339" i="1" s="1"/>
  <c r="V340" i="1"/>
  <c r="W340" i="1" s="1"/>
  <c r="V341" i="1"/>
  <c r="W341" i="1" s="1"/>
  <c r="V342" i="1"/>
  <c r="W342" i="1" s="1"/>
  <c r="V343" i="1"/>
  <c r="W343" i="1" s="1"/>
  <c r="V344" i="1"/>
  <c r="W344" i="1" s="1"/>
  <c r="V345" i="1"/>
  <c r="W345" i="1" s="1"/>
  <c r="V346" i="1"/>
  <c r="W346" i="1" s="1"/>
  <c r="V347" i="1"/>
  <c r="W347" i="1" s="1"/>
  <c r="V348" i="1"/>
  <c r="W348" i="1" s="1"/>
  <c r="V349" i="1"/>
  <c r="W349" i="1" s="1"/>
  <c r="V350" i="1"/>
  <c r="W350" i="1" s="1"/>
  <c r="V351" i="1"/>
  <c r="W351" i="1" s="1"/>
  <c r="V352" i="1"/>
  <c r="W352" i="1" s="1"/>
  <c r="V353" i="1"/>
  <c r="W353" i="1" s="1"/>
  <c r="V354" i="1"/>
  <c r="W354" i="1" s="1"/>
  <c r="V355" i="1"/>
  <c r="W355" i="1" s="1"/>
  <c r="V356" i="1"/>
  <c r="W356" i="1" s="1"/>
  <c r="V357" i="1"/>
  <c r="W357" i="1" s="1"/>
  <c r="V358" i="1"/>
  <c r="W358" i="1" s="1"/>
  <c r="V359" i="1"/>
  <c r="W359" i="1" s="1"/>
  <c r="V360" i="1"/>
  <c r="W360" i="1" s="1"/>
  <c r="V361" i="1"/>
  <c r="W361" i="1" s="1"/>
  <c r="V362" i="1"/>
  <c r="W362" i="1" s="1"/>
  <c r="V363" i="1"/>
  <c r="W363" i="1" s="1"/>
  <c r="V364" i="1"/>
  <c r="W364" i="1" s="1"/>
  <c r="V365" i="1"/>
  <c r="W365" i="1" s="1"/>
  <c r="V366" i="1"/>
  <c r="W366" i="1" s="1"/>
  <c r="V367" i="1"/>
  <c r="W367" i="1" s="1"/>
  <c r="V368" i="1"/>
  <c r="W368" i="1" s="1"/>
  <c r="V369" i="1"/>
  <c r="W369" i="1" s="1"/>
  <c r="V370" i="1"/>
  <c r="W370" i="1" s="1"/>
  <c r="V371" i="1"/>
  <c r="W371" i="1" s="1"/>
  <c r="V372" i="1"/>
  <c r="W372" i="1" s="1"/>
  <c r="V373" i="1"/>
  <c r="W373" i="1" s="1"/>
  <c r="V374" i="1"/>
  <c r="W374" i="1" s="1"/>
  <c r="V375" i="1"/>
  <c r="W375" i="1" s="1"/>
  <c r="V376" i="1"/>
  <c r="W376" i="1" s="1"/>
  <c r="V377" i="1"/>
  <c r="W377" i="1" s="1"/>
  <c r="V378" i="1"/>
  <c r="W378" i="1" s="1"/>
  <c r="V379" i="1"/>
  <c r="W379" i="1" s="1"/>
  <c r="V380" i="1"/>
  <c r="W380" i="1" s="1"/>
  <c r="V381" i="1"/>
  <c r="W381" i="1" s="1"/>
  <c r="V382" i="1"/>
  <c r="W382" i="1" s="1"/>
  <c r="V383" i="1"/>
  <c r="W383" i="1" s="1"/>
  <c r="V384" i="1"/>
  <c r="W384" i="1" s="1"/>
  <c r="V385" i="1"/>
  <c r="W385" i="1" s="1"/>
  <c r="V386" i="1"/>
  <c r="W386" i="1" s="1"/>
  <c r="V387" i="1"/>
  <c r="W387" i="1" s="1"/>
  <c r="V388" i="1"/>
  <c r="W388" i="1" s="1"/>
  <c r="V389" i="1"/>
  <c r="W389" i="1" s="1"/>
  <c r="V390" i="1"/>
  <c r="W390" i="1" s="1"/>
  <c r="V391" i="1"/>
  <c r="W391" i="1" s="1"/>
  <c r="V392" i="1"/>
  <c r="W392" i="1" s="1"/>
  <c r="V393" i="1"/>
  <c r="W393" i="1" s="1"/>
  <c r="V394" i="1"/>
  <c r="W394" i="1" s="1"/>
  <c r="V395" i="1"/>
  <c r="W395" i="1" s="1"/>
  <c r="V396" i="1"/>
  <c r="W396" i="1" s="1"/>
  <c r="V397" i="1"/>
  <c r="W397" i="1" s="1"/>
  <c r="V398" i="1"/>
  <c r="W398" i="1" s="1"/>
  <c r="V399" i="1"/>
  <c r="W399" i="1" s="1"/>
  <c r="V400" i="1"/>
  <c r="W400" i="1" s="1"/>
  <c r="V401" i="1"/>
  <c r="W401" i="1" s="1"/>
  <c r="V402" i="1"/>
  <c r="W402" i="1" s="1"/>
  <c r="V403" i="1"/>
  <c r="W403" i="1" s="1"/>
  <c r="V404" i="1"/>
  <c r="W404" i="1" s="1"/>
  <c r="V405" i="1"/>
  <c r="W405" i="1" s="1"/>
  <c r="V406" i="1"/>
  <c r="W406" i="1" s="1"/>
  <c r="V407" i="1"/>
  <c r="W407" i="1" s="1"/>
  <c r="V408" i="1"/>
  <c r="W408" i="1" s="1"/>
  <c r="V409" i="1"/>
  <c r="W409" i="1" s="1"/>
  <c r="V410" i="1"/>
  <c r="W410" i="1" s="1"/>
  <c r="V411" i="1"/>
  <c r="W411" i="1" s="1"/>
  <c r="V412" i="1"/>
  <c r="W412" i="1" s="1"/>
  <c r="V413" i="1"/>
  <c r="W413" i="1" s="1"/>
  <c r="V414" i="1"/>
  <c r="W414" i="1" s="1"/>
  <c r="V415" i="1"/>
  <c r="W415" i="1" s="1"/>
  <c r="V416" i="1"/>
  <c r="W416" i="1" s="1"/>
  <c r="V417" i="1"/>
  <c r="W417" i="1" s="1"/>
  <c r="V418" i="1"/>
  <c r="W418" i="1" s="1"/>
  <c r="V419" i="1"/>
  <c r="W419" i="1" s="1"/>
  <c r="V420" i="1"/>
  <c r="W420" i="1" s="1"/>
  <c r="V421" i="1"/>
  <c r="W421" i="1" s="1"/>
  <c r="V422" i="1"/>
  <c r="W422" i="1" s="1"/>
  <c r="V423" i="1"/>
  <c r="W423" i="1" s="1"/>
  <c r="V424" i="1"/>
  <c r="W424" i="1" s="1"/>
  <c r="V425" i="1"/>
  <c r="W425" i="1" s="1"/>
  <c r="V426" i="1"/>
  <c r="W426" i="1" s="1"/>
  <c r="V427" i="1"/>
  <c r="W427" i="1" s="1"/>
  <c r="V428" i="1"/>
  <c r="W428" i="1" s="1"/>
  <c r="V429" i="1"/>
  <c r="W429" i="1" s="1"/>
  <c r="V430" i="1"/>
  <c r="W430" i="1" s="1"/>
  <c r="V431" i="1"/>
  <c r="W431" i="1" s="1"/>
  <c r="V432" i="1"/>
  <c r="W432" i="1" s="1"/>
  <c r="V433" i="1"/>
  <c r="W433" i="1" s="1"/>
  <c r="V434" i="1"/>
  <c r="W434" i="1" s="1"/>
  <c r="V435" i="1"/>
  <c r="W435" i="1" s="1"/>
  <c r="V436" i="1"/>
  <c r="W436" i="1" s="1"/>
  <c r="V437" i="1"/>
  <c r="W437" i="1" s="1"/>
  <c r="V438" i="1"/>
  <c r="W438" i="1" s="1"/>
  <c r="V439" i="1"/>
  <c r="W439" i="1" s="1"/>
  <c r="V440" i="1"/>
  <c r="W440" i="1" s="1"/>
  <c r="V441" i="1"/>
  <c r="W441" i="1" s="1"/>
  <c r="V442" i="1"/>
  <c r="W442" i="1" s="1"/>
  <c r="V443" i="1"/>
  <c r="W443" i="1" s="1"/>
  <c r="V444" i="1"/>
  <c r="W444" i="1" s="1"/>
  <c r="V445" i="1"/>
  <c r="W445" i="1" s="1"/>
  <c r="V446" i="1"/>
  <c r="W446" i="1" s="1"/>
  <c r="V447" i="1"/>
  <c r="W447" i="1" s="1"/>
  <c r="V448" i="1"/>
  <c r="W448" i="1" s="1"/>
  <c r="V449" i="1"/>
  <c r="W449" i="1" s="1"/>
  <c r="V450" i="1"/>
  <c r="W450" i="1" s="1"/>
  <c r="V451" i="1"/>
  <c r="W451" i="1" s="1"/>
  <c r="V452" i="1"/>
  <c r="W452" i="1" s="1"/>
  <c r="V453" i="1"/>
  <c r="W453" i="1" s="1"/>
  <c r="V454" i="1"/>
  <c r="W454" i="1" s="1"/>
  <c r="V455" i="1"/>
  <c r="W455" i="1" s="1"/>
  <c r="V456" i="1"/>
  <c r="W456" i="1" s="1"/>
  <c r="V457" i="1"/>
  <c r="W457" i="1" s="1"/>
  <c r="V458" i="1"/>
  <c r="W458" i="1" s="1"/>
  <c r="V459" i="1"/>
  <c r="W459" i="1" s="1"/>
  <c r="V460" i="1"/>
  <c r="W460" i="1" s="1"/>
  <c r="V461" i="1"/>
  <c r="W461" i="1" s="1"/>
  <c r="V462" i="1"/>
  <c r="W462" i="1" s="1"/>
  <c r="V463" i="1"/>
  <c r="W463" i="1" s="1"/>
  <c r="V464" i="1"/>
  <c r="W464" i="1" s="1"/>
  <c r="V465" i="1"/>
  <c r="W465" i="1" s="1"/>
  <c r="V466" i="1"/>
  <c r="W466" i="1" s="1"/>
  <c r="V467" i="1"/>
  <c r="W467" i="1" s="1"/>
  <c r="V468" i="1"/>
  <c r="W468" i="1" s="1"/>
  <c r="V469" i="1"/>
  <c r="W469" i="1" s="1"/>
  <c r="V470" i="1"/>
  <c r="W470" i="1" s="1"/>
  <c r="V471" i="1"/>
  <c r="W471" i="1" s="1"/>
  <c r="V472" i="1"/>
  <c r="W472" i="1" s="1"/>
  <c r="V473" i="1"/>
  <c r="W473" i="1" s="1"/>
  <c r="V474" i="1"/>
  <c r="W474" i="1" s="1"/>
  <c r="V475" i="1"/>
  <c r="W475" i="1" s="1"/>
  <c r="V476" i="1"/>
  <c r="W476" i="1" s="1"/>
  <c r="V477" i="1"/>
  <c r="W477" i="1" s="1"/>
  <c r="V478" i="1"/>
  <c r="W478" i="1" s="1"/>
  <c r="V479" i="1"/>
  <c r="W479" i="1" s="1"/>
  <c r="V480" i="1"/>
  <c r="W480" i="1" s="1"/>
  <c r="V481" i="1"/>
  <c r="W481" i="1" s="1"/>
  <c r="V482" i="1"/>
  <c r="W482" i="1" s="1"/>
  <c r="V483" i="1"/>
  <c r="W483" i="1" s="1"/>
  <c r="V484" i="1"/>
  <c r="W484" i="1" s="1"/>
  <c r="V485" i="1"/>
  <c r="W485" i="1" s="1"/>
  <c r="V486" i="1"/>
  <c r="W486" i="1" s="1"/>
  <c r="V487" i="1"/>
  <c r="W487" i="1" s="1"/>
  <c r="V488" i="1"/>
  <c r="W488" i="1" s="1"/>
  <c r="V489" i="1"/>
  <c r="W489" i="1" s="1"/>
  <c r="V490" i="1"/>
  <c r="W490" i="1" s="1"/>
  <c r="V491" i="1"/>
  <c r="W491" i="1" s="1"/>
  <c r="V492" i="1"/>
  <c r="W492" i="1" s="1"/>
  <c r="V493" i="1"/>
  <c r="W493" i="1" s="1"/>
  <c r="V494" i="1"/>
  <c r="W494" i="1" s="1"/>
  <c r="V495" i="1"/>
  <c r="W495" i="1" s="1"/>
  <c r="V496" i="1"/>
  <c r="W496" i="1" s="1"/>
  <c r="V497" i="1"/>
  <c r="W497" i="1" s="1"/>
  <c r="V498" i="1"/>
  <c r="W498" i="1" s="1"/>
  <c r="V499" i="1"/>
  <c r="W499" i="1" s="1"/>
  <c r="V500" i="1"/>
  <c r="W500" i="1" s="1"/>
  <c r="V501" i="1"/>
  <c r="W501" i="1" s="1"/>
  <c r="V502" i="1"/>
  <c r="W502" i="1" s="1"/>
  <c r="V503" i="1"/>
  <c r="W503" i="1" s="1"/>
  <c r="V504" i="1"/>
  <c r="W504" i="1" s="1"/>
  <c r="V505" i="1"/>
  <c r="W505" i="1" s="1"/>
  <c r="V506" i="1"/>
  <c r="W506" i="1" s="1"/>
  <c r="V507" i="1"/>
  <c r="W507" i="1" s="1"/>
  <c r="V508" i="1"/>
  <c r="W508" i="1" s="1"/>
  <c r="V509" i="1"/>
  <c r="W509" i="1" s="1"/>
  <c r="V510" i="1"/>
  <c r="W510" i="1" s="1"/>
  <c r="V511" i="1"/>
  <c r="W511" i="1" s="1"/>
  <c r="V512" i="1"/>
  <c r="W512" i="1" s="1"/>
  <c r="V513" i="1"/>
  <c r="W513" i="1" s="1"/>
  <c r="V514" i="1"/>
  <c r="W514" i="1" s="1"/>
  <c r="V515" i="1"/>
  <c r="W515" i="1" s="1"/>
  <c r="V516" i="1"/>
  <c r="W516" i="1" s="1"/>
  <c r="V517" i="1"/>
  <c r="W517" i="1" s="1"/>
  <c r="V518" i="1"/>
  <c r="W518" i="1" s="1"/>
  <c r="V519" i="1"/>
  <c r="W519" i="1" s="1"/>
  <c r="V520" i="1"/>
  <c r="W520" i="1" s="1"/>
  <c r="V521" i="1"/>
  <c r="W521" i="1" s="1"/>
  <c r="V522" i="1"/>
  <c r="W522" i="1" s="1"/>
  <c r="V523" i="1"/>
  <c r="W523" i="1" s="1"/>
  <c r="V524" i="1"/>
  <c r="W524" i="1" s="1"/>
  <c r="V525" i="1"/>
  <c r="W525" i="1" s="1"/>
  <c r="V526" i="1"/>
  <c r="W526" i="1" s="1"/>
  <c r="V527" i="1"/>
  <c r="W527" i="1" s="1"/>
  <c r="V528" i="1"/>
  <c r="W528" i="1" s="1"/>
  <c r="V529" i="1"/>
  <c r="W529" i="1" s="1"/>
  <c r="V530" i="1"/>
  <c r="W530" i="1" s="1"/>
  <c r="V531" i="1"/>
  <c r="W531" i="1" s="1"/>
  <c r="V532" i="1"/>
  <c r="W532" i="1" s="1"/>
  <c r="V533" i="1"/>
  <c r="W533" i="1" s="1"/>
  <c r="V534" i="1"/>
  <c r="W534" i="1" s="1"/>
  <c r="V535" i="1"/>
  <c r="W535" i="1" s="1"/>
  <c r="V536" i="1"/>
  <c r="W536" i="1" s="1"/>
  <c r="V537" i="1"/>
  <c r="W537" i="1" s="1"/>
  <c r="V538" i="1"/>
  <c r="W538" i="1" s="1"/>
  <c r="V539" i="1"/>
  <c r="W539" i="1" s="1"/>
  <c r="V540" i="1"/>
  <c r="W540" i="1" s="1"/>
  <c r="V541" i="1"/>
  <c r="W541" i="1" s="1"/>
  <c r="V542" i="1"/>
  <c r="W542" i="1" s="1"/>
  <c r="V543" i="1"/>
  <c r="W543" i="1" s="1"/>
  <c r="V544" i="1"/>
  <c r="W544" i="1" s="1"/>
  <c r="V545" i="1"/>
  <c r="W545" i="1" s="1"/>
  <c r="V546" i="1"/>
  <c r="W546" i="1" s="1"/>
  <c r="V547" i="1"/>
  <c r="W547" i="1" s="1"/>
  <c r="V548" i="1"/>
  <c r="W548" i="1" s="1"/>
  <c r="V549" i="1"/>
  <c r="W549" i="1" s="1"/>
  <c r="V550" i="1"/>
  <c r="W550" i="1" s="1"/>
  <c r="V551" i="1"/>
  <c r="W551" i="1" s="1"/>
  <c r="V552" i="1"/>
  <c r="W552" i="1" s="1"/>
  <c r="V553" i="1"/>
  <c r="W553" i="1" s="1"/>
  <c r="V554" i="1"/>
  <c r="W554" i="1" s="1"/>
  <c r="V555" i="1"/>
  <c r="W555" i="1" s="1"/>
  <c r="V556" i="1"/>
  <c r="W556" i="1" s="1"/>
  <c r="V557" i="1"/>
  <c r="W557" i="1" s="1"/>
  <c r="V558" i="1"/>
  <c r="W558" i="1" s="1"/>
  <c r="V559" i="1"/>
  <c r="W559" i="1" s="1"/>
  <c r="V560" i="1"/>
  <c r="W560" i="1" s="1"/>
  <c r="V561" i="1"/>
  <c r="W561" i="1" s="1"/>
  <c r="V562" i="1"/>
  <c r="W562" i="1" s="1"/>
  <c r="V563" i="1"/>
  <c r="W563" i="1" s="1"/>
  <c r="V564" i="1"/>
  <c r="W564" i="1" s="1"/>
  <c r="V565" i="1"/>
  <c r="W565" i="1" s="1"/>
  <c r="V566" i="1"/>
  <c r="W566" i="1" s="1"/>
  <c r="V567" i="1"/>
  <c r="W567" i="1" s="1"/>
  <c r="V568" i="1"/>
  <c r="W568" i="1" s="1"/>
  <c r="V569" i="1"/>
  <c r="W569" i="1" s="1"/>
  <c r="V570" i="1"/>
  <c r="W570" i="1" s="1"/>
  <c r="V571" i="1"/>
  <c r="W571" i="1" s="1"/>
  <c r="V572" i="1"/>
  <c r="W572" i="1" s="1"/>
  <c r="V573" i="1"/>
  <c r="W573" i="1" s="1"/>
  <c r="V574" i="1"/>
  <c r="W574" i="1" s="1"/>
  <c r="V575" i="1"/>
  <c r="W575" i="1" s="1"/>
  <c r="V576" i="1"/>
  <c r="W576" i="1" s="1"/>
  <c r="V577" i="1"/>
  <c r="W577" i="1" s="1"/>
  <c r="V578" i="1"/>
  <c r="W578" i="1" s="1"/>
  <c r="V579" i="1"/>
  <c r="W579" i="1" s="1"/>
  <c r="V580" i="1"/>
  <c r="W580" i="1" s="1"/>
  <c r="V581" i="1"/>
  <c r="W581" i="1" s="1"/>
  <c r="V582" i="1"/>
  <c r="W582" i="1" s="1"/>
  <c r="V583" i="1"/>
  <c r="W583" i="1" s="1"/>
  <c r="V584" i="1"/>
  <c r="W584" i="1" s="1"/>
  <c r="V585" i="1"/>
  <c r="W585" i="1" s="1"/>
  <c r="V586" i="1"/>
  <c r="W586" i="1" s="1"/>
  <c r="V587" i="1"/>
  <c r="W587" i="1" s="1"/>
  <c r="V588" i="1"/>
  <c r="W588" i="1" s="1"/>
  <c r="V589" i="1"/>
  <c r="W589" i="1" s="1"/>
  <c r="V590" i="1"/>
  <c r="W590" i="1" s="1"/>
  <c r="V591" i="1"/>
  <c r="W591" i="1" s="1"/>
  <c r="V592" i="1"/>
  <c r="W592" i="1" s="1"/>
  <c r="V593" i="1"/>
  <c r="W593" i="1" s="1"/>
  <c r="V594" i="1"/>
  <c r="W594" i="1" s="1"/>
  <c r="V595" i="1"/>
  <c r="W595" i="1" s="1"/>
  <c r="V596" i="1"/>
  <c r="W596" i="1" s="1"/>
  <c r="V597" i="1"/>
  <c r="W597" i="1" s="1"/>
  <c r="V598" i="1"/>
  <c r="W598" i="1" s="1"/>
  <c r="V599" i="1"/>
  <c r="W599" i="1" s="1"/>
  <c r="V600" i="1"/>
  <c r="W600" i="1" s="1"/>
  <c r="V601" i="1"/>
  <c r="W601" i="1" s="1"/>
  <c r="V602" i="1"/>
  <c r="W602" i="1" s="1"/>
  <c r="V603" i="1"/>
  <c r="W603" i="1" s="1"/>
  <c r="V604" i="1"/>
  <c r="W604" i="1" s="1"/>
  <c r="V605" i="1"/>
  <c r="W605" i="1" s="1"/>
  <c r="V606" i="1"/>
  <c r="W606" i="1" s="1"/>
  <c r="V607" i="1"/>
  <c r="W607" i="1" s="1"/>
  <c r="V608" i="1"/>
  <c r="W608" i="1" s="1"/>
  <c r="V609" i="1"/>
  <c r="W609" i="1" s="1"/>
  <c r="V610" i="1"/>
  <c r="W610" i="1" s="1"/>
  <c r="V611" i="1"/>
  <c r="W611" i="1" s="1"/>
  <c r="V612" i="1"/>
  <c r="W612" i="1" s="1"/>
  <c r="V613" i="1"/>
  <c r="W613" i="1" s="1"/>
  <c r="V614" i="1"/>
  <c r="W614" i="1" s="1"/>
  <c r="V615" i="1"/>
  <c r="W615" i="1" s="1"/>
  <c r="V616" i="1"/>
  <c r="W616" i="1" s="1"/>
  <c r="V617" i="1"/>
  <c r="W617" i="1" s="1"/>
  <c r="V618" i="1"/>
  <c r="W618" i="1" s="1"/>
  <c r="V619" i="1"/>
  <c r="W619" i="1" s="1"/>
  <c r="V620" i="1"/>
  <c r="W620" i="1" s="1"/>
  <c r="V621" i="1"/>
  <c r="W621" i="1" s="1"/>
  <c r="V622" i="1"/>
  <c r="W622" i="1" s="1"/>
  <c r="V623" i="1"/>
  <c r="W623" i="1" s="1"/>
  <c r="V624" i="1"/>
  <c r="W624" i="1" s="1"/>
  <c r="V625" i="1"/>
  <c r="W625" i="1" s="1"/>
  <c r="V626" i="1"/>
  <c r="W626" i="1" s="1"/>
  <c r="V627" i="1"/>
  <c r="W627" i="1" s="1"/>
  <c r="V628" i="1"/>
  <c r="W628" i="1" s="1"/>
  <c r="V629" i="1"/>
  <c r="W629" i="1" s="1"/>
  <c r="V630" i="1"/>
  <c r="W630" i="1" s="1"/>
  <c r="V631" i="1"/>
  <c r="W631" i="1" s="1"/>
  <c r="V632" i="1"/>
  <c r="W632" i="1" s="1"/>
  <c r="V633" i="1"/>
  <c r="W633" i="1" s="1"/>
  <c r="V634" i="1"/>
  <c r="W634" i="1" s="1"/>
  <c r="V635" i="1"/>
  <c r="W635" i="1" s="1"/>
  <c r="V636" i="1"/>
  <c r="W636" i="1" s="1"/>
  <c r="V637" i="1"/>
  <c r="W637" i="1" s="1"/>
  <c r="V638" i="1"/>
  <c r="W638" i="1" s="1"/>
  <c r="V639" i="1"/>
  <c r="W639" i="1" s="1"/>
  <c r="V640" i="1"/>
  <c r="W640" i="1" s="1"/>
  <c r="V641" i="1"/>
  <c r="W641" i="1" s="1"/>
  <c r="V642" i="1"/>
  <c r="W642" i="1" s="1"/>
  <c r="V643" i="1"/>
  <c r="W643" i="1" s="1"/>
  <c r="V644" i="1"/>
  <c r="W644" i="1" s="1"/>
  <c r="V645" i="1"/>
  <c r="W645" i="1" s="1"/>
  <c r="V646" i="1"/>
  <c r="W646" i="1" s="1"/>
  <c r="V647" i="1"/>
  <c r="W647" i="1" s="1"/>
  <c r="V648" i="1"/>
  <c r="W648" i="1" s="1"/>
  <c r="V649" i="1"/>
  <c r="W649" i="1" s="1"/>
  <c r="V650" i="1"/>
  <c r="W650" i="1" s="1"/>
  <c r="V651" i="1"/>
  <c r="W651" i="1" s="1"/>
  <c r="V652" i="1"/>
  <c r="W652" i="1" s="1"/>
  <c r="V653" i="1"/>
  <c r="W653" i="1" s="1"/>
  <c r="V654" i="1"/>
  <c r="W654" i="1" s="1"/>
  <c r="V655" i="1"/>
  <c r="W655" i="1" s="1"/>
  <c r="V656" i="1"/>
  <c r="W656" i="1" s="1"/>
  <c r="V657" i="1"/>
  <c r="W657" i="1" s="1"/>
  <c r="V658" i="1"/>
  <c r="W658" i="1" s="1"/>
  <c r="V659" i="1"/>
  <c r="W659" i="1" s="1"/>
  <c r="V660" i="1"/>
  <c r="W660" i="1" s="1"/>
  <c r="V661" i="1"/>
  <c r="W661" i="1" s="1"/>
  <c r="V662" i="1"/>
  <c r="W662" i="1" s="1"/>
  <c r="V663" i="1"/>
  <c r="W663" i="1" s="1"/>
  <c r="V664" i="1"/>
  <c r="W664" i="1" s="1"/>
  <c r="V665" i="1"/>
  <c r="W665" i="1" s="1"/>
  <c r="V666" i="1"/>
  <c r="W666" i="1" s="1"/>
  <c r="V667" i="1"/>
  <c r="W667" i="1" s="1"/>
  <c r="V668" i="1"/>
  <c r="W668" i="1" s="1"/>
  <c r="V669" i="1"/>
  <c r="W669" i="1" s="1"/>
  <c r="V670" i="1"/>
  <c r="W670" i="1" s="1"/>
  <c r="V671" i="1"/>
  <c r="W671" i="1" s="1"/>
  <c r="V672" i="1"/>
  <c r="W672" i="1" s="1"/>
  <c r="V673" i="1"/>
  <c r="W673" i="1" s="1"/>
  <c r="V674" i="1"/>
  <c r="W674" i="1" s="1"/>
  <c r="V675" i="1"/>
  <c r="W675" i="1" s="1"/>
  <c r="V676" i="1"/>
  <c r="W676" i="1" s="1"/>
  <c r="V677" i="1"/>
  <c r="W677" i="1" s="1"/>
  <c r="V678" i="1"/>
  <c r="W678" i="1" s="1"/>
  <c r="V679" i="1"/>
  <c r="W679" i="1" s="1"/>
  <c r="V680" i="1"/>
  <c r="W680" i="1" s="1"/>
  <c r="V681" i="1"/>
  <c r="W681" i="1" s="1"/>
  <c r="V682" i="1"/>
  <c r="W682" i="1" s="1"/>
  <c r="V683" i="1"/>
  <c r="W683" i="1" s="1"/>
  <c r="V684" i="1"/>
  <c r="W684" i="1" s="1"/>
  <c r="V685" i="1"/>
  <c r="W685" i="1" s="1"/>
  <c r="V686" i="1"/>
  <c r="W686" i="1" s="1"/>
  <c r="V687" i="1"/>
  <c r="W687" i="1" s="1"/>
  <c r="V688" i="1"/>
  <c r="W688" i="1" s="1"/>
  <c r="V689" i="1"/>
  <c r="W689" i="1" s="1"/>
  <c r="V690" i="1"/>
  <c r="W690" i="1" s="1"/>
  <c r="V691" i="1"/>
  <c r="W691" i="1" s="1"/>
  <c r="V692" i="1"/>
  <c r="W692" i="1" s="1"/>
  <c r="V693" i="1"/>
  <c r="W693" i="1" s="1"/>
  <c r="V694" i="1"/>
  <c r="W694" i="1" s="1"/>
  <c r="V695" i="1"/>
  <c r="W695" i="1" s="1"/>
  <c r="V696" i="1"/>
  <c r="W696" i="1" s="1"/>
  <c r="V697" i="1"/>
  <c r="W697" i="1" s="1"/>
  <c r="V698" i="1"/>
  <c r="W698" i="1" s="1"/>
  <c r="V699" i="1"/>
  <c r="W699" i="1" s="1"/>
  <c r="V700" i="1"/>
  <c r="W700" i="1" s="1"/>
  <c r="V701" i="1"/>
  <c r="W701" i="1" s="1"/>
  <c r="V702" i="1"/>
  <c r="W702" i="1" s="1"/>
  <c r="V703" i="1"/>
  <c r="W703" i="1" s="1"/>
  <c r="V704" i="1"/>
  <c r="W704" i="1" s="1"/>
  <c r="V705" i="1"/>
  <c r="W705" i="1" s="1"/>
  <c r="V706" i="1"/>
  <c r="W706" i="1" s="1"/>
  <c r="V707" i="1"/>
  <c r="W707" i="1" s="1"/>
  <c r="V708" i="1"/>
  <c r="W708" i="1" s="1"/>
  <c r="V709" i="1"/>
  <c r="W709" i="1" s="1"/>
  <c r="V710" i="1"/>
  <c r="W710" i="1" s="1"/>
  <c r="V711" i="1"/>
  <c r="W711" i="1" s="1"/>
  <c r="V712" i="1"/>
  <c r="W712" i="1" s="1"/>
  <c r="V713" i="1"/>
  <c r="W713" i="1" s="1"/>
  <c r="V714" i="1"/>
  <c r="W714" i="1" s="1"/>
  <c r="V715" i="1"/>
  <c r="W715" i="1" s="1"/>
  <c r="V716" i="1"/>
  <c r="W716" i="1" s="1"/>
  <c r="V717" i="1"/>
  <c r="W717" i="1" s="1"/>
  <c r="V718" i="1"/>
  <c r="W718" i="1" s="1"/>
  <c r="V719" i="1"/>
  <c r="W719" i="1" s="1"/>
  <c r="V720" i="1"/>
  <c r="W720" i="1" s="1"/>
  <c r="V721" i="1"/>
  <c r="W721" i="1" s="1"/>
  <c r="V722" i="1"/>
  <c r="W722" i="1" s="1"/>
  <c r="V723" i="1"/>
  <c r="W723" i="1" s="1"/>
  <c r="V724" i="1"/>
  <c r="W724" i="1" s="1"/>
  <c r="V725" i="1"/>
  <c r="W725" i="1" s="1"/>
  <c r="V726" i="1"/>
  <c r="W726" i="1" s="1"/>
  <c r="V727" i="1"/>
  <c r="W727" i="1" s="1"/>
  <c r="V728" i="1"/>
  <c r="W728" i="1" s="1"/>
  <c r="V729" i="1"/>
  <c r="W729" i="1" s="1"/>
  <c r="V730" i="1"/>
  <c r="W730" i="1" s="1"/>
  <c r="V731" i="1"/>
  <c r="W731" i="1" s="1"/>
  <c r="V732" i="1"/>
  <c r="W732" i="1" s="1"/>
  <c r="V733" i="1"/>
  <c r="W733" i="1" s="1"/>
  <c r="V734" i="1"/>
  <c r="W734" i="1" s="1"/>
  <c r="V735" i="1"/>
  <c r="W735" i="1" s="1"/>
  <c r="V736" i="1"/>
  <c r="W736" i="1" s="1"/>
  <c r="V737" i="1"/>
  <c r="W737" i="1" s="1"/>
  <c r="V738" i="1"/>
  <c r="W738" i="1" s="1"/>
  <c r="V739" i="1"/>
  <c r="W739" i="1" s="1"/>
  <c r="V740" i="1"/>
  <c r="W740" i="1" s="1"/>
  <c r="V741" i="1"/>
  <c r="W741" i="1" s="1"/>
  <c r="V742" i="1"/>
  <c r="W742" i="1" s="1"/>
  <c r="V743" i="1"/>
  <c r="W743" i="1" s="1"/>
  <c r="V744" i="1"/>
  <c r="W744" i="1" s="1"/>
  <c r="V745" i="1"/>
  <c r="W745" i="1" s="1"/>
  <c r="V746" i="1"/>
  <c r="W746" i="1" s="1"/>
  <c r="V747" i="1"/>
  <c r="W747" i="1" s="1"/>
  <c r="V748" i="1"/>
  <c r="W748" i="1" s="1"/>
  <c r="V749" i="1"/>
  <c r="W749" i="1" s="1"/>
  <c r="V750" i="1"/>
  <c r="W750" i="1" s="1"/>
  <c r="V751" i="1"/>
  <c r="W751" i="1" s="1"/>
  <c r="V752" i="1"/>
  <c r="W752" i="1" s="1"/>
  <c r="V753" i="1"/>
  <c r="W753" i="1" s="1"/>
  <c r="V754" i="1"/>
  <c r="W754" i="1" s="1"/>
  <c r="V755" i="1"/>
  <c r="W755" i="1" s="1"/>
  <c r="V756" i="1"/>
  <c r="W756" i="1" s="1"/>
  <c r="V757" i="1"/>
  <c r="W757" i="1" s="1"/>
  <c r="V758" i="1"/>
  <c r="W758" i="1" s="1"/>
  <c r="V759" i="1"/>
  <c r="W759" i="1" s="1"/>
  <c r="V760" i="1"/>
  <c r="W760" i="1" s="1"/>
  <c r="V761" i="1"/>
  <c r="W761" i="1" s="1"/>
  <c r="V762" i="1"/>
  <c r="W762" i="1" s="1"/>
  <c r="V763" i="1"/>
  <c r="W763" i="1" s="1"/>
  <c r="V764" i="1"/>
  <c r="W764" i="1" s="1"/>
  <c r="V765" i="1"/>
  <c r="W765" i="1" s="1"/>
  <c r="V766" i="1"/>
  <c r="W766" i="1" s="1"/>
  <c r="V767" i="1"/>
  <c r="W767" i="1" s="1"/>
  <c r="V768" i="1"/>
  <c r="W768" i="1" s="1"/>
  <c r="V769" i="1"/>
  <c r="W769" i="1" s="1"/>
  <c r="V770" i="1"/>
  <c r="W770" i="1" s="1"/>
  <c r="V771" i="1"/>
  <c r="W771" i="1" s="1"/>
  <c r="V772" i="1"/>
  <c r="W772" i="1" s="1"/>
  <c r="V773" i="1"/>
  <c r="W773" i="1" s="1"/>
  <c r="V774" i="1"/>
  <c r="W774" i="1" s="1"/>
  <c r="V775" i="1"/>
  <c r="W775" i="1" s="1"/>
  <c r="V776" i="1"/>
  <c r="W776" i="1" s="1"/>
  <c r="V777" i="1"/>
  <c r="W777" i="1" s="1"/>
  <c r="V778" i="1"/>
  <c r="W778" i="1" s="1"/>
  <c r="V779" i="1"/>
  <c r="W779" i="1" s="1"/>
  <c r="V780" i="1"/>
  <c r="W780" i="1" s="1"/>
  <c r="V781" i="1"/>
  <c r="W781" i="1" s="1"/>
  <c r="V782" i="1"/>
  <c r="W782" i="1" s="1"/>
  <c r="V783" i="1"/>
  <c r="W783" i="1" s="1"/>
  <c r="V784" i="1"/>
  <c r="W784" i="1" s="1"/>
  <c r="V785" i="1"/>
  <c r="W785" i="1" s="1"/>
  <c r="V786" i="1"/>
  <c r="W786" i="1" s="1"/>
  <c r="V787" i="1"/>
  <c r="W787" i="1" s="1"/>
  <c r="V788" i="1"/>
  <c r="W788" i="1" s="1"/>
  <c r="V789" i="1"/>
  <c r="W789" i="1" s="1"/>
  <c r="V790" i="1"/>
  <c r="W790" i="1" s="1"/>
  <c r="V791" i="1"/>
  <c r="W791" i="1" s="1"/>
  <c r="V792" i="1"/>
  <c r="W792" i="1" s="1"/>
  <c r="V793" i="1"/>
  <c r="W793" i="1" s="1"/>
  <c r="V794" i="1"/>
  <c r="W794" i="1" s="1"/>
  <c r="V795" i="1"/>
  <c r="W795" i="1" s="1"/>
  <c r="V796" i="1"/>
  <c r="W796" i="1" s="1"/>
  <c r="V797" i="1"/>
  <c r="W797" i="1" s="1"/>
  <c r="V798" i="1"/>
  <c r="W798" i="1" s="1"/>
  <c r="V799" i="1"/>
  <c r="W799" i="1" s="1"/>
  <c r="V800" i="1"/>
  <c r="W800" i="1" s="1"/>
  <c r="V801" i="1"/>
  <c r="W801" i="1" s="1"/>
  <c r="V802" i="1"/>
  <c r="W802" i="1" s="1"/>
  <c r="V803" i="1"/>
  <c r="W803" i="1" s="1"/>
  <c r="V804" i="1"/>
  <c r="W804" i="1" s="1"/>
  <c r="V805" i="1"/>
  <c r="W805" i="1" s="1"/>
  <c r="V806" i="1"/>
  <c r="W806" i="1" s="1"/>
  <c r="V807" i="1"/>
  <c r="W807" i="1" s="1"/>
  <c r="V808" i="1"/>
  <c r="W808" i="1" s="1"/>
  <c r="V809" i="1"/>
  <c r="W809" i="1" s="1"/>
  <c r="V810" i="1"/>
  <c r="W810" i="1" s="1"/>
  <c r="V811" i="1"/>
  <c r="W811" i="1" s="1"/>
  <c r="V812" i="1"/>
  <c r="W812" i="1" s="1"/>
  <c r="V813" i="1"/>
  <c r="W813" i="1" s="1"/>
  <c r="V814" i="1"/>
  <c r="W814" i="1" s="1"/>
  <c r="V815" i="1"/>
  <c r="W815" i="1" s="1"/>
  <c r="V816" i="1"/>
  <c r="W816" i="1" s="1"/>
  <c r="V817" i="1"/>
  <c r="W817" i="1" s="1"/>
  <c r="V818" i="1"/>
  <c r="W818" i="1" s="1"/>
  <c r="V819" i="1"/>
  <c r="W819" i="1" s="1"/>
  <c r="V820" i="1"/>
  <c r="W820" i="1" s="1"/>
  <c r="V821" i="1"/>
  <c r="W821" i="1" s="1"/>
  <c r="V822" i="1"/>
  <c r="W822" i="1" s="1"/>
  <c r="V823" i="1"/>
  <c r="W823" i="1" s="1"/>
  <c r="V824" i="1"/>
  <c r="W824" i="1" s="1"/>
  <c r="V825" i="1"/>
  <c r="W825" i="1" s="1"/>
  <c r="V826" i="1"/>
  <c r="W826" i="1" s="1"/>
  <c r="V827" i="1"/>
  <c r="W827" i="1" s="1"/>
  <c r="V828" i="1"/>
  <c r="W828" i="1" s="1"/>
  <c r="V829" i="1"/>
  <c r="W829" i="1" s="1"/>
  <c r="V830" i="1"/>
  <c r="W830" i="1" s="1"/>
  <c r="V831" i="1"/>
  <c r="W831" i="1" s="1"/>
  <c r="V832" i="1"/>
  <c r="W832" i="1" s="1"/>
  <c r="V833" i="1"/>
  <c r="W833" i="1" s="1"/>
  <c r="V834" i="1"/>
  <c r="W834" i="1" s="1"/>
  <c r="V835" i="1"/>
  <c r="W835" i="1" s="1"/>
  <c r="V836" i="1"/>
  <c r="W836" i="1" s="1"/>
  <c r="V837" i="1"/>
  <c r="W837" i="1" s="1"/>
  <c r="V838" i="1"/>
  <c r="W838" i="1" s="1"/>
  <c r="V839" i="1"/>
  <c r="W839" i="1" s="1"/>
  <c r="V840" i="1"/>
  <c r="W840" i="1" s="1"/>
  <c r="V841" i="1"/>
  <c r="W841" i="1" s="1"/>
  <c r="V842" i="1"/>
  <c r="W842" i="1" s="1"/>
  <c r="V843" i="1"/>
  <c r="W843" i="1" s="1"/>
  <c r="V844" i="1"/>
  <c r="W844" i="1" s="1"/>
  <c r="V845" i="1"/>
  <c r="W845" i="1" s="1"/>
  <c r="V846" i="1"/>
  <c r="W846" i="1" s="1"/>
  <c r="V847" i="1"/>
  <c r="W847" i="1" s="1"/>
  <c r="V848" i="1"/>
  <c r="W848" i="1" s="1"/>
  <c r="V849" i="1"/>
  <c r="W849" i="1" s="1"/>
  <c r="V850" i="1"/>
  <c r="W850" i="1" s="1"/>
  <c r="V851" i="1"/>
  <c r="W851" i="1" s="1"/>
  <c r="V852" i="1"/>
  <c r="W852" i="1" s="1"/>
  <c r="V853" i="1"/>
  <c r="W853" i="1" s="1"/>
  <c r="V854" i="1"/>
  <c r="W854" i="1" s="1"/>
  <c r="V855" i="1"/>
  <c r="W855" i="1" s="1"/>
  <c r="V856" i="1"/>
  <c r="W856" i="1" s="1"/>
  <c r="V857" i="1"/>
  <c r="W857" i="1" s="1"/>
  <c r="V858" i="1"/>
  <c r="W858" i="1" s="1"/>
  <c r="V859" i="1"/>
  <c r="W859" i="1" s="1"/>
  <c r="V860" i="1"/>
  <c r="W860" i="1" s="1"/>
  <c r="V861" i="1"/>
  <c r="W861" i="1" s="1"/>
  <c r="V862" i="1"/>
  <c r="W862" i="1" s="1"/>
  <c r="V863" i="1"/>
  <c r="W863" i="1" s="1"/>
  <c r="V864" i="1"/>
  <c r="W864" i="1" s="1"/>
  <c r="V865" i="1"/>
  <c r="W865" i="1" s="1"/>
  <c r="V866" i="1"/>
  <c r="W866" i="1" s="1"/>
  <c r="V867" i="1"/>
  <c r="W867" i="1" s="1"/>
  <c r="V868" i="1"/>
  <c r="W868" i="1" s="1"/>
  <c r="V869" i="1"/>
  <c r="W869" i="1" s="1"/>
  <c r="V870" i="1"/>
  <c r="W870" i="1" s="1"/>
  <c r="V871" i="1"/>
  <c r="W871" i="1" s="1"/>
  <c r="V872" i="1"/>
  <c r="W872" i="1" s="1"/>
  <c r="V873" i="1"/>
  <c r="W873" i="1" s="1"/>
  <c r="V874" i="1"/>
  <c r="W874" i="1" s="1"/>
  <c r="V875" i="1"/>
  <c r="W875" i="1" s="1"/>
  <c r="V876" i="1"/>
  <c r="W876" i="1" s="1"/>
  <c r="V877" i="1"/>
  <c r="W877" i="1" s="1"/>
  <c r="V878" i="1"/>
  <c r="W878" i="1" s="1"/>
  <c r="V879" i="1"/>
  <c r="W879" i="1" s="1"/>
  <c r="V880" i="1"/>
  <c r="W880" i="1" s="1"/>
  <c r="V881" i="1"/>
  <c r="W881" i="1" s="1"/>
  <c r="V882" i="1"/>
  <c r="W882" i="1" s="1"/>
  <c r="V883" i="1"/>
  <c r="W883" i="1" s="1"/>
  <c r="V884" i="1"/>
  <c r="W884" i="1" s="1"/>
  <c r="V885" i="1"/>
  <c r="W885" i="1" s="1"/>
  <c r="V886" i="1"/>
  <c r="W886" i="1" s="1"/>
  <c r="V887" i="1"/>
  <c r="W887" i="1" s="1"/>
  <c r="V888" i="1"/>
  <c r="W888" i="1" s="1"/>
  <c r="V889" i="1"/>
  <c r="W889" i="1" s="1"/>
  <c r="V890" i="1"/>
  <c r="W890" i="1" s="1"/>
  <c r="V891" i="1"/>
  <c r="W891" i="1" s="1"/>
  <c r="V892" i="1"/>
  <c r="W892" i="1" s="1"/>
  <c r="V893" i="1"/>
  <c r="W893" i="1" s="1"/>
  <c r="V894" i="1"/>
  <c r="W894" i="1" s="1"/>
  <c r="V895" i="1"/>
  <c r="W895" i="1" s="1"/>
  <c r="V896" i="1"/>
  <c r="W896" i="1" s="1"/>
  <c r="V897" i="1"/>
  <c r="W897" i="1" s="1"/>
  <c r="V898" i="1"/>
  <c r="W898" i="1" s="1"/>
  <c r="V899" i="1"/>
  <c r="W899" i="1" s="1"/>
  <c r="V900" i="1"/>
  <c r="W900" i="1" s="1"/>
  <c r="V901" i="1"/>
  <c r="W901" i="1" s="1"/>
  <c r="V902" i="1"/>
  <c r="W902" i="1" s="1"/>
  <c r="V903" i="1"/>
  <c r="W903" i="1" s="1"/>
  <c r="V904" i="1"/>
  <c r="W904" i="1" s="1"/>
  <c r="V905" i="1"/>
  <c r="W905" i="1" s="1"/>
  <c r="V906" i="1"/>
  <c r="W906" i="1" s="1"/>
  <c r="V907" i="1"/>
  <c r="W907" i="1" s="1"/>
  <c r="V908" i="1"/>
  <c r="W908" i="1" s="1"/>
  <c r="V909" i="1"/>
  <c r="W909" i="1" s="1"/>
  <c r="V910" i="1"/>
  <c r="W910" i="1" s="1"/>
  <c r="V911" i="1"/>
  <c r="W911" i="1" s="1"/>
  <c r="V912" i="1"/>
  <c r="W912" i="1" s="1"/>
  <c r="V913" i="1"/>
  <c r="W913" i="1" s="1"/>
  <c r="V914" i="1"/>
  <c r="W914" i="1" s="1"/>
  <c r="V915" i="1"/>
  <c r="W915" i="1" s="1"/>
  <c r="V916" i="1"/>
  <c r="W916" i="1" s="1"/>
  <c r="V917" i="1"/>
  <c r="W917" i="1" s="1"/>
  <c r="V918" i="1"/>
  <c r="W918" i="1" s="1"/>
  <c r="V919" i="1"/>
  <c r="W919" i="1" s="1"/>
  <c r="V920" i="1"/>
  <c r="W920" i="1" s="1"/>
  <c r="V921" i="1"/>
  <c r="W921" i="1" s="1"/>
  <c r="V922" i="1"/>
  <c r="W922" i="1" s="1"/>
  <c r="V923" i="1"/>
  <c r="W923" i="1" s="1"/>
  <c r="V924" i="1"/>
  <c r="W924" i="1" s="1"/>
  <c r="V925" i="1"/>
  <c r="W925" i="1" s="1"/>
  <c r="V926" i="1"/>
  <c r="W926" i="1" s="1"/>
  <c r="V927" i="1"/>
  <c r="W927" i="1" s="1"/>
  <c r="V928" i="1"/>
  <c r="W928" i="1" s="1"/>
  <c r="V929" i="1"/>
  <c r="W929" i="1" s="1"/>
  <c r="V930" i="1"/>
  <c r="W930" i="1" s="1"/>
  <c r="V931" i="1"/>
  <c r="W931" i="1" s="1"/>
  <c r="V932" i="1"/>
  <c r="W932" i="1" s="1"/>
  <c r="V933" i="1"/>
  <c r="W933" i="1" s="1"/>
  <c r="V934" i="1"/>
  <c r="W934" i="1" s="1"/>
  <c r="V935" i="1"/>
  <c r="W935" i="1" s="1"/>
  <c r="V936" i="1"/>
  <c r="W936" i="1" s="1"/>
  <c r="V937" i="1"/>
  <c r="W937" i="1" s="1"/>
  <c r="V938" i="1"/>
  <c r="W938" i="1" s="1"/>
  <c r="V939" i="1"/>
  <c r="W939" i="1" s="1"/>
  <c r="V940" i="1"/>
  <c r="W940" i="1" s="1"/>
  <c r="V941" i="1"/>
  <c r="W941" i="1" s="1"/>
  <c r="V942" i="1"/>
  <c r="W942" i="1" s="1"/>
  <c r="V943" i="1"/>
  <c r="W943" i="1" s="1"/>
  <c r="V944" i="1"/>
  <c r="W944" i="1" s="1"/>
  <c r="V945" i="1"/>
  <c r="W945" i="1" s="1"/>
  <c r="V946" i="1"/>
  <c r="W946" i="1" s="1"/>
  <c r="V947" i="1"/>
  <c r="W947" i="1" s="1"/>
  <c r="V948" i="1"/>
  <c r="W948" i="1" s="1"/>
  <c r="V949" i="1"/>
  <c r="W949" i="1" s="1"/>
  <c r="V950" i="1"/>
  <c r="W950" i="1" s="1"/>
  <c r="V951" i="1"/>
  <c r="W951" i="1" s="1"/>
  <c r="V952" i="1"/>
  <c r="W952" i="1" s="1"/>
  <c r="V953" i="1"/>
  <c r="W953" i="1" s="1"/>
  <c r="V954" i="1"/>
  <c r="W954" i="1" s="1"/>
  <c r="V955" i="1"/>
  <c r="W955" i="1" s="1"/>
  <c r="V956" i="1"/>
  <c r="W956" i="1" s="1"/>
  <c r="V957" i="1"/>
  <c r="W957" i="1" s="1"/>
  <c r="V958" i="1"/>
  <c r="W958" i="1" s="1"/>
  <c r="V959" i="1"/>
  <c r="W959" i="1" s="1"/>
  <c r="V960" i="1"/>
  <c r="W960" i="1" s="1"/>
  <c r="V961" i="1"/>
  <c r="W961" i="1" s="1"/>
  <c r="V962" i="1"/>
  <c r="W962" i="1" s="1"/>
  <c r="V963" i="1"/>
  <c r="W963" i="1" s="1"/>
  <c r="V964" i="1"/>
  <c r="W964" i="1" s="1"/>
  <c r="V965" i="1"/>
  <c r="W965" i="1" s="1"/>
  <c r="V966" i="1"/>
  <c r="W966" i="1" s="1"/>
  <c r="V967" i="1"/>
  <c r="W967" i="1" s="1"/>
  <c r="V968" i="1"/>
  <c r="W968" i="1" s="1"/>
  <c r="V969" i="1"/>
  <c r="W969" i="1" s="1"/>
  <c r="V970" i="1"/>
  <c r="W970" i="1" s="1"/>
  <c r="V971" i="1"/>
  <c r="W971" i="1" s="1"/>
  <c r="V972" i="1"/>
  <c r="W972" i="1" s="1"/>
  <c r="V973" i="1"/>
  <c r="W973" i="1" s="1"/>
  <c r="V974" i="1"/>
  <c r="W974" i="1" s="1"/>
  <c r="V975" i="1"/>
  <c r="W975" i="1" s="1"/>
  <c r="V976" i="1"/>
  <c r="W976" i="1" s="1"/>
  <c r="V977" i="1"/>
  <c r="W977" i="1" s="1"/>
  <c r="V978" i="1"/>
  <c r="W978" i="1" s="1"/>
  <c r="V979" i="1"/>
  <c r="W979" i="1" s="1"/>
  <c r="V980" i="1"/>
  <c r="W980" i="1" s="1"/>
  <c r="V981" i="1"/>
  <c r="W981" i="1" s="1"/>
  <c r="V982" i="1"/>
  <c r="W982" i="1" s="1"/>
  <c r="V983" i="1"/>
  <c r="W983" i="1" s="1"/>
  <c r="V984" i="1"/>
  <c r="W984" i="1" s="1"/>
  <c r="V985" i="1"/>
  <c r="W985" i="1" s="1"/>
  <c r="V986" i="1"/>
  <c r="W986" i="1" s="1"/>
  <c r="V987" i="1"/>
  <c r="W987" i="1" s="1"/>
  <c r="V988" i="1"/>
  <c r="W988" i="1" s="1"/>
  <c r="V989" i="1"/>
  <c r="W989" i="1" s="1"/>
  <c r="V990" i="1"/>
  <c r="W990" i="1" s="1"/>
  <c r="V991" i="1"/>
  <c r="W991" i="1" s="1"/>
  <c r="V992" i="1"/>
  <c r="W992" i="1" s="1"/>
  <c r="V993" i="1"/>
  <c r="W993" i="1" s="1"/>
  <c r="V994" i="1"/>
  <c r="W994" i="1" s="1"/>
  <c r="V995" i="1"/>
  <c r="W995" i="1" s="1"/>
  <c r="V996" i="1"/>
  <c r="W996" i="1" s="1"/>
  <c r="V997" i="1"/>
  <c r="W997" i="1" s="1"/>
  <c r="V998" i="1"/>
  <c r="W998" i="1" s="1"/>
  <c r="V999" i="1"/>
  <c r="W999" i="1" s="1"/>
  <c r="V1000" i="1"/>
  <c r="W1000" i="1" s="1"/>
  <c r="V1001" i="1"/>
  <c r="W100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<sst xmlns="http://schemas.openxmlformats.org/spreadsheetml/2006/main" count="7493" uniqueCount="1122">
  <si>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</si>
  <si>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</si>
  <si>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</si>
  <si>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</si>
  <si>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</si>
  <si>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</si>
  <si>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</si>
  <si>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</si>
  <si>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</si>
  <si>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</si>
  <si>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</si>
  <si>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</si>
  <si>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</si>
  <si>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</si>
  <si>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</si>
  <si>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</si>
  <si>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</si>
  <si>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</si>
  <si>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</si>
  <si>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</si>
  <si>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</si>
  <si>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</si>
  <si>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</si>
  <si>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</si>
  <si>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</si>
  <si>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</si>
  <si>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</si>
  <si>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</si>
  <si>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</si>
  <si>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</si>
  <si>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</si>
  <si>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</si>
  <si>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</si>
  <si>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</si>
  <si>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</si>
  <si>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</si>
  <si>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</si>
  <si>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</si>
  <si>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</si>
  <si>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</si>
  <si>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</si>
  <si>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</si>
  <si>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</si>
  <si>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</si>
  <si>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</si>
  <si>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</si>
  <si>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</si>
  <si>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</si>
  <si>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</si>
  <si>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</si>
  <si>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</si>
  <si>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</si>
  <si>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</si>
  <si>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</si>
  <si>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</si>
  <si>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</si>
  <si>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</si>
  <si>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</si>
  <si>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</si>
  <si>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</si>
  <si>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</si>
  <si>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</si>
  <si>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</si>
  <si>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</si>
  <si>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</si>
  <si>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</si>
  <si>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</si>
  <si>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</si>
  <si>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</si>
  <si>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</si>
  <si>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</si>
  <si>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</si>
  <si>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</si>
  <si>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</si>
  <si>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</si>
  <si>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</si>
  <si>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</si>
  <si>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</si>
  <si>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</si>
  <si>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</si>
  <si>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</si>
  <si>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</si>
  <si>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</si>
  <si>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</si>
  <si>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</si>
  <si>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</si>
  <si>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</si>
  <si>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</si>
  <si>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</si>
  <si>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</si>
  <si>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</si>
  <si>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</si>
  <si>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</si>
  <si>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</si>
  <si>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</si>
  <si>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</si>
  <si>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</si>
  <si>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</si>
  <si>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</si>
  <si>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</si>
  <si>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</si>
  <si>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</si>
  <si>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</si>
  <si>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</si>
  <si>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</si>
  <si>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</si>
  <si>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</si>
  <si>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</si>
  <si>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</si>
  <si>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</si>
  <si>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</si>
  <si>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</si>
  <si>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</si>
  <si>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</si>
  <si>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</si>
  <si>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</si>
  <si>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</si>
  <si>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</si>
  <si>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</si>
  <si>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</si>
  <si>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</si>
  <si>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</si>
  <si>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</si>
  <si>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</si>
  <si>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</si>
  <si>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</si>
  <si>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</si>
  <si>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</si>
  <si>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</si>
  <si>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</si>
  <si>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</si>
  <si>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</si>
  <si>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</si>
  <si>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</si>
  <si>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</si>
  <si>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</si>
  <si>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</si>
  <si>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</si>
  <si>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</si>
  <si>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</si>
  <si>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</si>
  <si>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</si>
  <si>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</si>
  <si>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</si>
  <si>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</si>
  <si>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</si>
  <si>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</si>
  <si>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</si>
  <si>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</si>
  <si>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</si>
  <si>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</si>
  <si>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</si>
  <si>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</si>
  <si>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</si>
  <si>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</si>
  <si>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</si>
  <si>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</si>
  <si>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</si>
  <si>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</si>
  <si>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</si>
  <si>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</si>
  <si>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</si>
  <si>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</si>
  <si>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</si>
  <si>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</si>
  <si>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</si>
  <si>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</si>
  <si>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</si>
  <si>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</si>
  <si>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</si>
  <si>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</si>
  <si>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</si>
  <si>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</si>
  <si>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</si>
  <si>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</si>
  <si>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</si>
  <si>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</si>
  <si>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</si>
  <si>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</si>
  <si>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</si>
  <si>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</si>
  <si>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</si>
  <si>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</si>
  <si>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</si>
  <si>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</si>
  <si>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</si>
  <si>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</si>
  <si>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</si>
  <si>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</si>
  <si>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</si>
  <si>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</si>
  <si>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</si>
  <si>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</si>
  <si>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</si>
  <si>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</si>
  <si>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</si>
  <si>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</si>
  <si>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</si>
  <si>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</si>
  <si>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</si>
  <si>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</si>
  <si>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</si>
  <si>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</si>
  <si>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</si>
  <si>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</si>
  <si>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</si>
  <si>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</si>
  <si>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</si>
  <si>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</si>
  <si>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</si>
  <si>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</si>
  <si>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</si>
  <si>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</si>
  <si>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</si>
  <si>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</si>
  <si>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</si>
  <si>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</si>
  <si>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</si>
  <si>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</si>
  <si>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</si>
  <si>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</si>
  <si>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</si>
  <si>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</si>
  <si>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</si>
  <si>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</si>
  <si>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</si>
  <si>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</si>
  <si>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</si>
  <si>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</si>
  <si>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</si>
  <si>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</si>
  <si>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</si>
  <si>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</si>
  <si>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</si>
  <si>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</si>
  <si>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</si>
  <si>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</si>
  <si>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</si>
  <si>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</si>
  <si>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</si>
  <si>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</si>
  <si>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</si>
  <si>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</si>
  <si>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</si>
  <si>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</si>
  <si>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</si>
  <si>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</si>
  <si>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</si>
  <si>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</si>
  <si>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</si>
  <si>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</si>
  <si>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</si>
  <si>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</si>
  <si>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</si>
  <si>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</si>
  <si>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</si>
  <si>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</si>
  <si>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</si>
  <si>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</si>
  <si>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</si>
  <si>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</si>
  <si>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</si>
  <si>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</si>
  <si>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</si>
  <si>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</si>
  <si>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</si>
  <si>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</si>
  <si>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</si>
  <si>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</si>
  <si>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</si>
  <si>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</si>
  <si>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</si>
  <si>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</si>
  <si>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</si>
  <si>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</si>
  <si>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</si>
  <si>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</si>
  <si>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</si>
  <si>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</si>
  <si>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</si>
  <si>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</si>
  <si>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</si>
  <si>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</si>
  <si>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</si>
  <si>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</si>
  <si>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</si>
  <si>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</si>
  <si>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</si>
  <si>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</si>
  <si>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</si>
  <si>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</si>
  <si>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</si>
  <si>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</si>
  <si>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</si>
  <si>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</si>
  <si>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</si>
  <si>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</si>
  <si>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</si>
  <si>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</si>
  <si>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</si>
  <si>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</si>
  <si>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</si>
  <si>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</si>
  <si>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</si>
  <si>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</si>
  <si>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</si>
  <si>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</si>
  <si>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</si>
  <si>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</si>
  <si>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</si>
  <si>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</si>
  <si>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</si>
  <si>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</si>
  <si>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</si>
  <si>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</si>
  <si>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</si>
  <si>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</si>
  <si>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</si>
  <si>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</si>
  <si>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</si>
  <si>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</si>
  <si>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</si>
  <si>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</si>
  <si>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</si>
  <si>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</si>
  <si>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</si>
  <si>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</si>
  <si>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</si>
  <si>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</si>
  <si>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</si>
  <si>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</si>
  <si>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</si>
  <si>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</si>
  <si>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</si>
  <si>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</si>
  <si>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</si>
  <si>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</si>
  <si>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</si>
  <si>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</si>
  <si>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</si>
  <si>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</si>
  <si>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</si>
  <si>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</si>
  <si>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</si>
  <si>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</si>
  <si>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</si>
  <si>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</si>
  <si>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</si>
  <si>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</si>
  <si>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</si>
  <si>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</si>
  <si>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</si>
  <si>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</si>
  <si>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</si>
  <si>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</si>
  <si>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</si>
  <si>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</si>
  <si>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</si>
  <si>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</si>
  <si>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</si>
  <si>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</si>
  <si>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</si>
  <si>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</si>
  <si>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</si>
  <si>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</si>
  <si>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</si>
  <si>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</si>
  <si>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</si>
  <si>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</si>
  <si>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</si>
  <si>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</si>
  <si>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</si>
  <si>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</si>
  <si>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</si>
  <si>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</si>
  <si>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</si>
  <si>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</si>
  <si>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</si>
  <si>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</si>
  <si>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</si>
  <si>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</si>
  <si>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</si>
  <si>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</si>
  <si>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</si>
  <si>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</si>
  <si>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</si>
  <si>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</si>
  <si>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</si>
  <si>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</si>
  <si>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</si>
  <si>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</si>
  <si>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</si>
  <si>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</si>
  <si>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</si>
  <si>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</si>
  <si>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</si>
  <si>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</si>
  <si>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</si>
  <si>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</si>
  <si>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</si>
  <si>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</si>
  <si>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</si>
  <si>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</si>
  <si>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</si>
  <si>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</si>
  <si>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</si>
  <si>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</si>
  <si>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</si>
  <si>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</si>
  <si>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</si>
  <si>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</si>
  <si>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</si>
  <si>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</si>
  <si>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</si>
  <si>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</si>
  <si>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</si>
  <si>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</si>
  <si>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</si>
  <si>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</si>
  <si>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</si>
  <si>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</si>
  <si>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</si>
  <si>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</si>
  <si>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</si>
  <si>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</si>
  <si>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</si>
  <si>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</si>
  <si>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</si>
  <si>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</si>
  <si>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</si>
  <si>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</si>
  <si>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</si>
  <si>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</si>
  <si>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</si>
  <si>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</si>
  <si>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</si>
  <si>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</si>
  <si>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</si>
  <si>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</si>
  <si>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</si>
  <si>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</si>
  <si>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</si>
  <si>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</si>
  <si>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</si>
  <si>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</si>
  <si>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</si>
  <si>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</si>
  <si>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</si>
  <si>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</si>
  <si>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</si>
  <si>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</si>
  <si>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</si>
  <si>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</si>
  <si>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</si>
  <si>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</si>
  <si>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</si>
  <si>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</si>
  <si>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</si>
  <si>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</si>
  <si>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</si>
  <si>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</si>
  <si>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</si>
  <si>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</si>
  <si>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</si>
  <si>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</si>
  <si>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</si>
  <si>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</si>
  <si>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</si>
  <si>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</si>
  <si>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</si>
  <si>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</si>
  <si>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</si>
  <si>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</si>
  <si>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</si>
  <si>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</si>
  <si>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</si>
  <si>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</si>
  <si>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</si>
  <si>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</si>
  <si>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</si>
  <si>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</si>
  <si>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</si>
  <si>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</si>
  <si>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</si>
  <si>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</si>
  <si>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</si>
  <si>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</si>
  <si>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</si>
  <si>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</si>
  <si>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</si>
  <si>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</si>
  <si>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</si>
  <si>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</si>
  <si>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</si>
  <si>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</si>
  <si>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</si>
  <si>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</si>
  <si>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</si>
  <si>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</si>
  <si>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</si>
  <si>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</si>
  <si>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</si>
  <si>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</si>
  <si>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</si>
  <si>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</si>
  <si>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</si>
  <si>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</si>
  <si>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</si>
  <si>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</si>
  <si>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</si>
  <si>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</si>
  <si>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</si>
  <si>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</si>
  <si>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</si>
  <si>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</si>
  <si>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</si>
  <si>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</si>
  <si>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</si>
  <si>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</si>
  <si>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</si>
  <si>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</si>
  <si>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</si>
  <si>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</si>
  <si>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</si>
  <si>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</si>
  <si>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</si>
  <si>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</si>
  <si>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</si>
  <si>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</si>
  <si>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</si>
  <si>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</si>
  <si>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</si>
  <si>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</si>
  <si>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</si>
  <si>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</si>
  <si>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</si>
  <si>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</si>
  <si>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</si>
  <si>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</si>
  <si>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</si>
  <si>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</si>
  <si>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</si>
  <si>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</si>
  <si>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</si>
  <si>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</si>
  <si>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</si>
  <si>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</si>
  <si>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</si>
  <si>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</si>
  <si>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</si>
  <si>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</si>
  <si>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</si>
  <si>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</si>
  <si>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</si>
  <si>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</si>
  <si>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</si>
  <si>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</si>
  <si>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</si>
  <si>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</si>
  <si>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</si>
  <si>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</si>
  <si>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</si>
  <si>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</si>
  <si>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</si>
  <si>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</si>
  <si>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</si>
  <si>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</si>
  <si>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</si>
  <si>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</si>
  <si>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</si>
  <si>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</si>
  <si>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</si>
  <si>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</si>
  <si>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</si>
  <si>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</si>
  <si>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</si>
  <si>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</si>
  <si>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</si>
  <si>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</si>
  <si>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</si>
  <si>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</si>
  <si>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</si>
  <si>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</si>
  <si>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</si>
  <si>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</si>
  <si>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</si>
  <si>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</si>
  <si>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</si>
  <si>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</si>
  <si>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</si>
  <si>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</si>
  <si>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</si>
  <si>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</si>
  <si>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</si>
  <si>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</si>
  <si>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</si>
  <si>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</si>
  <si>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</si>
  <si>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</si>
  <si>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</si>
  <si>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</si>
  <si>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</si>
  <si>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</si>
  <si>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</si>
  <si>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</si>
  <si>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</si>
  <si>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</si>
  <si>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</si>
  <si>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</si>
  <si>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</si>
  <si>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</si>
  <si>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</si>
  <si>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</si>
  <si>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</si>
  <si>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</si>
  <si>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</si>
  <si>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</si>
  <si>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</si>
  <si>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</si>
  <si>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</si>
  <si>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</si>
  <si>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</si>
  <si>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</si>
  <si>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</si>
  <si>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</si>
  <si>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</si>
  <si>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</si>
  <si>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</si>
  <si>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</si>
  <si>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</si>
  <si>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</si>
  <si>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</si>
  <si>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</si>
  <si>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</si>
  <si>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</si>
  <si>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</si>
  <si>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</si>
  <si>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</si>
  <si>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</si>
  <si>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</si>
  <si>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</si>
  <si>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</si>
  <si>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</si>
  <si>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</si>
  <si>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</si>
  <si>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</si>
  <si>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</si>
  <si>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</si>
  <si>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</si>
  <si>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</si>
  <si>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</si>
  <si>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</si>
  <si>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</si>
  <si>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</si>
  <si>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</si>
  <si>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</si>
  <si>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</si>
  <si>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</si>
  <si>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</si>
  <si>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</si>
  <si>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</si>
  <si>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</si>
  <si>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</si>
  <si>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</si>
  <si>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</si>
  <si>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</si>
  <si>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</si>
  <si>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</si>
  <si>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</si>
  <si>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</si>
  <si>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</si>
  <si>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</si>
  <si>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</si>
  <si>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</si>
  <si>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</si>
  <si>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</si>
  <si>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</si>
  <si>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</si>
  <si>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</si>
  <si>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</si>
  <si>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</si>
  <si>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</si>
  <si>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</si>
  <si>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</si>
  <si>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</si>
  <si>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</si>
  <si>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</si>
  <si>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</si>
  <si>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</si>
  <si>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</si>
  <si>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</si>
  <si>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</si>
  <si>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</si>
  <si>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</si>
  <si>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</si>
  <si>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</si>
  <si>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</si>
  <si>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</si>
  <si>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</si>
  <si>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</si>
  <si>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</si>
  <si>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</si>
  <si>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</si>
  <si>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</si>
  <si>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</si>
  <si>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</si>
  <si>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</si>
  <si>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</si>
  <si>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</si>
  <si>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</si>
  <si>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</si>
  <si>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</si>
  <si>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</si>
  <si>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</si>
  <si>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</si>
  <si>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</si>
  <si>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</si>
  <si>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</si>
  <si>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</si>
  <si>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</si>
  <si>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</si>
  <si>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</si>
  <si>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</si>
  <si>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</si>
  <si>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</si>
  <si>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</si>
  <si>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</si>
  <si>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</si>
  <si>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</si>
  <si>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</si>
  <si>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</si>
  <si>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</si>
  <si>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</si>
  <si>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</si>
  <si>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</si>
  <si>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</si>
  <si>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</si>
  <si>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</si>
  <si>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</si>
  <si>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</si>
  <si>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</si>
  <si>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</si>
  <si>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</si>
  <si>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</si>
  <si>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</si>
  <si>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</si>
  <si>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</si>
  <si>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</si>
  <si>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</si>
  <si>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</si>
  <si>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</si>
  <si>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</si>
  <si>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</si>
  <si>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</si>
  <si>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</si>
  <si>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</si>
  <si>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</si>
  <si>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</si>
  <si>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</si>
  <si>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</si>
  <si>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</si>
  <si>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</si>
  <si>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</si>
  <si>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</si>
  <si>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</si>
  <si>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</si>
  <si>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</si>
  <si>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</si>
  <si>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</si>
  <si>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</si>
  <si>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</si>
  <si>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</si>
  <si>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</si>
  <si>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</si>
  <si>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</si>
  <si>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</si>
  <si>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</si>
  <si>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</si>
  <si>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</si>
  <si>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</si>
  <si>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</si>
  <si>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</si>
  <si>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</si>
  <si>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</si>
  <si>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</si>
  <si>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</si>
  <si>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</si>
  <si>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</si>
  <si>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</si>
  <si>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</si>
  <si>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</si>
  <si>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</si>
  <si>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</si>
  <si>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</si>
  <si>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</si>
  <si>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</si>
  <si>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</si>
  <si>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</si>
  <si>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</si>
  <si>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</si>
  <si>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</si>
  <si>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</si>
  <si>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</si>
  <si>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</si>
  <si>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</si>
  <si>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</si>
  <si>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</si>
  <si>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</si>
  <si>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</si>
  <si>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</si>
  <si>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</si>
  <si>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</si>
  <si>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</si>
  <si>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</si>
  <si>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</si>
  <si>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</si>
  <si>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</si>
  <si>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</si>
  <si>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</si>
  <si>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</si>
  <si>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</si>
  <si>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</si>
  <si>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</si>
  <si>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</si>
  <si>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</si>
  <si>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</si>
  <si>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</si>
  <si>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</si>
  <si>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</si>
  <si>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</si>
  <si>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</si>
  <si>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</si>
  <si>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</si>
  <si>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</si>
  <si>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</si>
  <si>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</si>
  <si>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</si>
  <si>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</si>
  <si>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</si>
  <si>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</si>
  <si>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</si>
  <si>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</si>
  <si>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</si>
  <si>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</si>
  <si>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</si>
  <si>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</si>
  <si>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</si>
  <si>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</si>
  <si>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</si>
  <si>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</si>
  <si>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</si>
  <si>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</si>
  <si>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</si>
  <si>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</si>
  <si>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</si>
  <si>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</si>
  <si>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</si>
  <si>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</si>
  <si>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</si>
  <si>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</si>
  <si>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</si>
  <si>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</si>
  <si>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</si>
  <si>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</si>
  <si>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</si>
  <si>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</si>
  <si>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</si>
  <si>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</si>
  <si>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</si>
  <si>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</si>
  <si>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</si>
  <si>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</si>
  <si>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</si>
  <si>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</si>
  <si>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</si>
  <si>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</si>
  <si>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</si>
  <si>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</si>
  <si>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</si>
  <si>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</si>
  <si>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</si>
  <si>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</si>
  <si>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</si>
  <si>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</si>
  <si>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</si>
  <si>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</si>
  <si>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</si>
  <si>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</si>
  <si>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</si>
  <si>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</si>
  <si>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</si>
  <si>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</si>
  <si>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</si>
  <si>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</si>
  <si>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</si>
  <si>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</si>
  <si>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</si>
  <si>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</si>
  <si>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</si>
  <si>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</si>
  <si>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</si>
  <si>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</si>
  <si>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</si>
  <si>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</si>
  <si>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</si>
  <si>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</si>
  <si>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</si>
  <si>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</si>
  <si>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</si>
  <si>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</si>
  <si>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</si>
  <si>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</si>
  <si>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</si>
  <si>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</si>
  <si>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</si>
  <si>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</si>
  <si>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</si>
  <si>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</si>
  <si>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</si>
  <si>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</si>
  <si>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</si>
  <si>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</si>
  <si>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</si>
  <si>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</si>
  <si>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</si>
  <si>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</si>
  <si>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</si>
  <si>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</si>
  <si>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</si>
  <si>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</si>
  <si>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</si>
  <si>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</si>
  <si>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</si>
  <si>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</si>
  <si>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</si>
  <si>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</si>
  <si>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</si>
  <si>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</si>
  <si>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</si>
  <si>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</si>
  <si>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</si>
  <si>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</si>
  <si>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</si>
  <si>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</si>
  <si>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</si>
  <si>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</si>
  <si>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</si>
  <si>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</si>
  <si>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</si>
  <si>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</si>
  <si>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</si>
  <si>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</si>
  <si>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</si>
  <si>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</si>
  <si>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</si>
  <si>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</si>
  <si>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</si>
  <si>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</si>
  <si>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</si>
  <si>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</si>
  <si>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</si>
  <si>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</si>
  <si>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</si>
  <si>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</si>
  <si>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</si>
  <si>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</si>
  <si>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</si>
  <si>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</si>
  <si>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</si>
  <si>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</si>
  <si>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</si>
  <si>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</si>
  <si>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</si>
  <si>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</si>
  <si>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</si>
  <si>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</si>
  <si>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</si>
  <si>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</si>
  <si>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</si>
  <si>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</si>
  <si>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</si>
  <si>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</si>
  <si>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</si>
  <si>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</si>
  <si>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</si>
  <si>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</si>
  <si>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</si>
  <si>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</si>
  <si>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</si>
  <si>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</si>
  <si>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</si>
  <si>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</si>
  <si>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</si>
  <si>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</si>
  <si>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</si>
  <si>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</si>
  <si>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</si>
  <si>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</si>
  <si>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</si>
  <si>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</si>
  <si>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</si>
  <si>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</si>
  <si>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</si>
  <si>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</si>
  <si>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</si>
  <si>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</si>
  <si>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</si>
  <si>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</si>
  <si>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</si>
  <si>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</si>
  <si>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</si>
  <si>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</si>
  <si>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</si>
  <si>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</si>
  <si>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</si>
  <si>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</si>
  <si>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</si>
  <si>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</si>
  <si>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</si>
  <si>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</si>
  <si>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</si>
  <si>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</si>
  <si>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</si>
  <si>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</si>
  <si>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</si>
  <si>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</si>
  <si>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</si>
  <si>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</si>
  <si>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</si>
  <si>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</si>
  <si>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</si>
  <si>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</si>
  <si>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</si>
  <si>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</si>
  <si>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</si>
  <si>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Categorical Variable</t>
  </si>
  <si>
    <t>Numerical Variable</t>
  </si>
  <si>
    <t>Dimension</t>
  </si>
  <si>
    <t>Measures/Fact</t>
  </si>
  <si>
    <t>Anything that makes sense to divide, multiply , sub, add is called Num variable</t>
  </si>
  <si>
    <t>Anything that doesn't makes sense to divide, multiply , sub, add is called Categorial variable</t>
  </si>
  <si>
    <t>Name, Place, animal, thing</t>
  </si>
  <si>
    <t>Age</t>
  </si>
  <si>
    <t>Weight</t>
  </si>
  <si>
    <t>income</t>
  </si>
  <si>
    <t>Sales</t>
  </si>
  <si>
    <t>Ph number</t>
  </si>
  <si>
    <t>Pin code</t>
  </si>
  <si>
    <t>order_id</t>
  </si>
  <si>
    <t>Adhar</t>
  </si>
  <si>
    <t>Revenue ($)</t>
  </si>
  <si>
    <t>Revenue(rs)</t>
  </si>
  <si>
    <t xml:space="preserve">Dollar Rate </t>
  </si>
  <si>
    <t>CITY</t>
  </si>
  <si>
    <t>BANGALORE</t>
  </si>
  <si>
    <t>BLR</t>
  </si>
  <si>
    <t>BENGALURU</t>
  </si>
  <si>
    <t>ENSURING DATA CONSITENCY</t>
  </si>
  <si>
    <t>PUNE</t>
  </si>
  <si>
    <t>MUMBAI</t>
  </si>
  <si>
    <t>SURAT</t>
  </si>
  <si>
    <t>NAME</t>
  </si>
  <si>
    <t>PIN CODE</t>
  </si>
  <si>
    <t>Sum of Sales</t>
  </si>
  <si>
    <t xml:space="preserve">Avg of Rating </t>
  </si>
  <si>
    <t>Min Rating</t>
  </si>
  <si>
    <t>Max Price</t>
  </si>
  <si>
    <t>Count func only works on numeric values</t>
  </si>
  <si>
    <t>CountA works on all values</t>
  </si>
  <si>
    <t>Count Blank will count blank cells</t>
  </si>
  <si>
    <t>Rating , high &amp; low</t>
  </si>
  <si>
    <t>&gt; 8, true, false</t>
  </si>
  <si>
    <t>If no of quantities &gt; 7, 5% on unit price</t>
  </si>
  <si>
    <t>High</t>
  </si>
  <si>
    <t>Medium</t>
  </si>
  <si>
    <t>Low</t>
  </si>
  <si>
    <t>&gt;8</t>
  </si>
  <si>
    <t>6.5 to 8</t>
  </si>
  <si>
    <t>&lt;6.5</t>
  </si>
  <si>
    <t>Sales of store A</t>
  </si>
  <si>
    <t>Store C, Gender = female</t>
  </si>
  <si>
    <t>Avg, min,max</t>
  </si>
  <si>
    <t>Unit Price</t>
  </si>
  <si>
    <t>1st - only on right side</t>
  </si>
  <si>
    <t>2nd - count the numbers</t>
  </si>
  <si>
    <t>Price</t>
  </si>
  <si>
    <t>Fail</t>
  </si>
  <si>
    <t>Pass</t>
  </si>
  <si>
    <t>E</t>
  </si>
  <si>
    <t>D</t>
  </si>
  <si>
    <t>F</t>
  </si>
  <si>
    <t>M</t>
  </si>
  <si>
    <t>Z</t>
  </si>
  <si>
    <t>Marks</t>
  </si>
  <si>
    <t>Grade</t>
  </si>
  <si>
    <t>Enter the marks</t>
  </si>
  <si>
    <t>Index - what is value in 6th row</t>
  </si>
  <si>
    <t>What is the row number of value</t>
  </si>
  <si>
    <t>Hlookup</t>
  </si>
  <si>
    <t>loop up</t>
  </si>
  <si>
    <t>Vlookup, Index match</t>
  </si>
  <si>
    <t>Start Date</t>
  </si>
  <si>
    <t>End Date</t>
  </si>
  <si>
    <t>Working days</t>
  </si>
  <si>
    <t>Week day</t>
  </si>
  <si>
    <t>Row Labels</t>
  </si>
  <si>
    <t>Grand Total</t>
  </si>
  <si>
    <t>Column Labels</t>
  </si>
  <si>
    <t>Sum of Total</t>
  </si>
  <si>
    <t>Average of Rating</t>
  </si>
  <si>
    <t>Count of Invoice ID</t>
  </si>
  <si>
    <t>Average of Quantity</t>
  </si>
  <si>
    <t>Max of Unit price</t>
  </si>
  <si>
    <t>Hypothesis</t>
  </si>
  <si>
    <t>Store C has high Sales</t>
  </si>
  <si>
    <t>What should Store A &amp; B do to increase the Sales</t>
  </si>
  <si>
    <t>Store C has high Sales because it has more member</t>
  </si>
  <si>
    <t>Sumif or Sumifs</t>
  </si>
  <si>
    <t>Cashback</t>
  </si>
  <si>
    <t>Discount</t>
  </si>
  <si>
    <t>Rewards Point</t>
  </si>
  <si>
    <t>E-wallet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</si>
</sst>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164" formatCode="&quot;$&quot;#,##0.00"/>
    <numFmt numFmtId="165" formatCode="0.0"/>
    <numFmt numFmtId="166" formatCode="[$-F400]h:mm:ss\ AM/PM"/>
    <numFmt numFmtId="167" formatCode="_ [$₹-4009]\ * #,##0.00_ ;_ [$₹-4009]\ * \-#,##0.00_ ;_ [$₹-4009]\ * &quot;-&quot;??_ ;_ @_ "/>
    <numFmt numFmtId="168" formatCode="0.0000"/>
    <numFmt numFmtId="169" formatCode="_(&quot;$&quot;* #,##0.0_);_(&quot;$&quot;* \(#,##0.0\);_(&quot;$&quot;* &quot;-&quot;??_);_(@_)"/>
    <numFmt numFmtId="170" formatCode="0.0%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</font>
    <font>
      <sz val="16"/>
      <color rgb="FF000000"/>
      <name val="Arial"/>
      <family val="2"/>
      <scheme val="minor"/>
    </font>
    <font>
      <sz val="10"/>
      <color rgb="FFFFFFFF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2F9299"/>
        <bgColor rgb="FF000000"/>
      </patternFill>
    </fill>
    <fill>
      <patternFill patternType="solid">
        <fgColor rgb="FF8ED7DD"/>
        <bgColor rgb="FF000000"/>
      </patternFill>
    </fill>
    <fill>
      <patternFill patternType="solid">
        <fgColor rgb="FFFFC59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2" fillId="0" borderId="0" xfId="0" applyFont="1"/>
    <xf numFmtId="49" fontId="3" fillId="2" borderId="1" xfId="0" applyNumberFormat="1" applyFont="1" applyFill="1" applyBorder="1"/>
    <xf numFmtId="49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" fontId="1" fillId="0" borderId="1" xfId="0" applyNumberFormat="1" applyFont="1" applyBorder="1"/>
    <xf numFmtId="164" fontId="3" fillId="2" borderId="1" xfId="0" applyNumberFormat="1" applyFont="1" applyFill="1" applyBorder="1"/>
    <xf numFmtId="14" fontId="3" fillId="2" borderId="1" xfId="0" applyNumberFormat="1" applyFont="1" applyFill="1" applyBorder="1"/>
    <xf numFmtId="14" fontId="1" fillId="0" borderId="1" xfId="0" applyNumberFormat="1" applyFont="1" applyBorder="1"/>
    <xf numFmtId="166" fontId="3" fillId="2" borderId="1" xfId="0" applyNumberFormat="1" applyFont="1" applyFill="1" applyBorder="1"/>
    <xf numFmtId="166" fontId="1" fillId="0" borderId="1" xfId="0" applyNumberFormat="1" applyFont="1" applyBorder="1"/>
    <xf numFmtId="165" fontId="3" fillId="2" borderId="1" xfId="0" applyNumberFormat="1" applyFont="1" applyFill="1" applyBorder="1"/>
    <xf numFmtId="164" fontId="1" fillId="0" borderId="0" xfId="0" applyNumberFormat="1" applyFont="1"/>
    <xf numFmtId="9" fontId="0" fillId="0" borderId="0" xfId="1" applyFont="1"/>
    <xf numFmtId="167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8" fontId="0" fillId="0" borderId="0" xfId="0" applyNumberFormat="1"/>
    <xf numFmtId="9" fontId="2" fillId="0" borderId="0" xfId="1" applyFont="1"/>
    <xf numFmtId="0" fontId="2" fillId="3" borderId="0" xfId="0" applyFont="1" applyFill="1"/>
    <xf numFmtId="0" fontId="4" fillId="0" borderId="0" xfId="0" applyFont="1"/>
    <xf numFmtId="49" fontId="5" fillId="4" borderId="1" xfId="0" applyNumberFormat="1" applyFont="1" applyFill="1" applyBorder="1"/>
    <xf numFmtId="0" fontId="5" fillId="4" borderId="2" xfId="0" applyFont="1" applyFill="1" applyBorder="1"/>
    <xf numFmtId="49" fontId="2" fillId="0" borderId="3" xfId="0" applyNumberFormat="1" applyFont="1" applyBorder="1"/>
    <xf numFmtId="164" fontId="2" fillId="5" borderId="1" xfId="0" applyNumberFormat="1" applyFont="1" applyFill="1" applyBorder="1"/>
    <xf numFmtId="164" fontId="2" fillId="6" borderId="1" xfId="0" applyNumberFormat="1" applyFont="1" applyFill="1" applyBorder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9" fontId="0" fillId="0" borderId="0" xfId="0" applyNumberFormat="1"/>
    <xf numFmtId="0" fontId="0" fillId="7" borderId="0" xfId="0" applyFill="1" applyAlignment="1">
      <alignment horizontal="left"/>
    </xf>
    <xf numFmtId="169" fontId="0" fillId="7" borderId="0" xfId="0" applyNumberFormat="1" applyFill="1"/>
    <xf numFmtId="10" fontId="0" fillId="0" borderId="0" xfId="0" applyNumberFormat="1"/>
    <xf numFmtId="10" fontId="0" fillId="7" borderId="0" xfId="0" applyNumberFormat="1" applyFill="1"/>
    <xf numFmtId="170" fontId="0" fillId="0" borderId="0" xfId="0" applyNumberFormat="1"/>
    <xf numFmtId="170" fontId="0" fillId="7" borderId="0" xfId="0" applyNumberFormat="1" applyFill="1"/>
    <xf numFmtId="9" fontId="0" fillId="0" borderId="0" xfId="0" applyNumberFormat="1"/>
    <xf numFmtId="9" fontId="0" fillId="7" borderId="0" xfId="0" applyNumberFormat="1" applyFill="1"/>
    <xf numFmtId="0" fontId="0" fillId="8" borderId="0" xfId="0" applyFill="1" applyAlignment="1">
      <alignment horizontal="left"/>
    </xf>
    <xf numFmtId="10" fontId="0" fillId="8" borderId="0" xfId="0" applyNumberFormat="1" applyFill="1"/>
    <xf numFmtId="0" fontId="2" fillId="8" borderId="0" xfId="0" applyFont="1" applyFill="1"/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42"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numFmt numFmtId="169" formatCode="_(&quot;$&quot;* #,##0.0_);_(&quot;$&quot;* \(#,##0.0\);_(&quot;$&quot;* &quot;-&quot;??_);_(@_)"/>
    </dxf>
    <dxf>
      <numFmt numFmtId="13" formatCode="0%"/>
    </dxf>
    <dxf>
      <numFmt numFmtId="14" formatCode="0.00%"/>
    </dxf>
    <dxf>
      <fill>
        <patternFill patternType="solid">
          <bgColor theme="9" tint="0.39997558519241921"/>
        </patternFill>
      </fill>
    </dxf>
    <dxf>
      <numFmt numFmtId="169" formatCode="_(&quot;$&quot;* #,##0.0_);_(&quot;$&quot;* \(#,##0.0\);_(&quot;$&quot;* &quot;-&quot;??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4" formatCode="0.00%"/>
    </dxf>
    <dxf>
      <numFmt numFmtId="2" formatCode="0.00"/>
    </dxf>
    <dxf>
      <numFmt numFmtId="2" formatCode="0.00"/>
    </dxf>
    <dxf>
      <numFmt numFmtId="170" formatCode="0.0%"/>
    </dxf>
    <dxf>
      <fill>
        <patternFill patternType="solid">
          <bgColor theme="9" tint="0.39997558519241921"/>
        </patternFill>
      </fill>
    </dxf>
    <dxf>
      <numFmt numFmtId="169" formatCode="_(&quot;$&quot;* #,##0.0_);_(&quot;$&quot;* \(#,##0.0\);_(&quot;$&quot;* &quot;-&quot;??_);_(@_)"/>
    </dxf>
    <dxf>
      <numFmt numFmtId="170" formatCode="0.0%"/>
    </dxf>
    <dxf>
      <numFmt numFmtId="14" formatCode="0.00%"/>
    </dxf>
    <dxf>
      <fill>
        <patternFill patternType="solid">
          <bgColor theme="9" tint="0.39997558519241921"/>
        </patternFill>
      </fill>
    </dxf>
    <dxf>
      <numFmt numFmtId="169" formatCode="_(&quot;$&quot;* #,##0.0_);_(&quot;$&quot;* \(#,##0.0\);_(&quot;$&quot;* &quot;-&quot;??_);_(@_)"/>
    </dxf>
    <dxf>
      <numFmt numFmtId="14" formatCode="0.00%"/>
    </dxf>
    <dxf>
      <fill>
        <patternFill patternType="solid">
          <bgColor theme="9" tint="0.39997558519241921"/>
        </patternFill>
      </fill>
    </dxf>
    <dxf>
      <numFmt numFmtId="169" formatCode="_(&quot;$&quot;* #,##0.0_);_(&quot;$&quot;* \(#,##0.0\);_(&quot;$&quot;* &quot;-&quot;??_);_(@_)"/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numFmt numFmtId="169" formatCode="_(&quot;$&quot;* #,##0.0_);_(&quot;$&quot;* \(#,##0.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 Data -BI-5.xlsx]Dashboard!PivotTable8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Sales Distribution by Gender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Dashboard!$C$16:$C$17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Dashboard!$B$18:$B$20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Dashboard!$C$18:$C$20</c:f>
              <c:numCache>
                <c:formatCode>0.0%</c:formatCode>
                <c:ptCount val="3"/>
                <c:pt idx="0">
                  <c:v>0.5015911597031576</c:v>
                </c:pt>
                <c:pt idx="1">
                  <c:v>0.4983941173399733</c:v>
                </c:pt>
                <c:pt idx="2">
                  <c:v>0.55789259866217222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0-F34F-9B94-7F7BE70E92D1}"/>
            </c:ext>
          </c:extLst>
        </c:ser>
        <c:ser>
          <c:idx val="1"/>
          <c:order val="1"/>
          <c:tx>
            <c:strRef>
              <c:f>Dashboard!$D$16:$D$17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Dashboard!$B$18:$B$20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Dashboard!$D$18:$D$20</c:f>
              <c:numCache>
                <c:formatCode>0.0%</c:formatCode>
                <c:ptCount val="3"/>
                <c:pt idx="0">
                  <c:v>0.4984088402968424</c:v>
                </c:pt>
                <c:pt idx="1">
                  <c:v>0.5016058826600267</c:v>
                </c:pt>
                <c:pt idx="2">
                  <c:v>0.44210740133782778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0-F34F-9B94-7F7BE70E92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13633151"/>
        <c:axId val="1714262623"/>
      </c:barChart>
      <c:catAx>
        <c:axId val="1713633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62623"/>
        <c:crosses val="autoZero"/>
        <c:auto val="1"/>
        <c:lblAlgn val="ctr"/>
        <c:lblOffset val="100"/>
        <c:noMultiLvlLbl val="0"/>
      </c:catAx>
      <c:valAx>
        <c:axId val="1714262623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700"/>
                  <a:t>% of Total</a:t>
                </a:r>
                <a:r>
                  <a:rPr lang="en-US" sz="700" baseline="0"/>
                  <a:t> </a:t>
                </a:r>
                <a:r>
                  <a:rPr lang="en-US" sz="700"/>
                  <a:t>Sales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633151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317499</xdr:colOff>
      <xdr:row>5</xdr:row>
      <xdr:rowOff>0</xdr:rowOff>
    </xdr:from>
    <xdr:to>
      <xdr:col>9</xdr:col>
      <xdr:colOff>797277</xdr:colOff>
      <xdr:row>20</xdr:row>
      <xdr:rowOff>21166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893E5-2DC2-0241-34F2-B314A6DD9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807.850755092593" createdVersion="8" refreshedVersion="8" minRefreshableVersion="3" recordCount="1000">
  <cacheSource type="worksheet">
    <worksheetSource ref="B2:S1001" sheet="Sheet1"/>
  </cacheSource>
  <cacheFields count="18">
    <cacheField name="Invoice ID" numFmtId="49">
      <sharedItems count="1000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</sharedItems>
    </cacheField>
    <cacheField name="Branch" numFmtId="49">
      <sharedItems count="3">
        <s v="A"/>
        <s v="C"/>
        <s v="B"/>
      </sharedItems>
    </cacheField>
    <cacheField name="City" numFmtId="49">
      <sharedItems/>
    </cacheField>
    <cacheField name="Customer type" numFmtId="49">
      <sharedItems count="2">
        <s v="Member"/>
        <s v="Normal"/>
      </sharedItems>
    </cacheField>
    <cacheField name="Gender" numFmtId="49">
      <sharedItems count="2">
        <s v="Female"/>
        <s v="Male"/>
      </sharedItems>
    </cacheField>
    <cacheField name="Product line" numFmtId="49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164">
      <sharedItems containsSemiMixedTypes="0" containsString="0" containsNumber="1" minValue="10.08" maxValue="99.96" count="943">
        <n v="74.69"/>
        <n v="15.28"/>
        <n v="46.33"/>
        <n v="58.22"/>
        <n v="86.31"/>
        <n v="85.39"/>
        <n v="68.84"/>
        <n v="73.56"/>
        <n v="36.26"/>
        <n v="54.84"/>
        <n v="14.48"/>
        <n v="25.51"/>
        <n v="46.95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88.63"/>
        <n v="52.59"/>
        <n v="33.520000000000003"/>
        <n v="87.67"/>
        <n v="88.36"/>
        <n v="24.89"/>
        <n v="94.13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18.329999999999998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33.979999999999997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81.3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80.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37.06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78.38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26.26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39.75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1.34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45.58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64.08"/>
        <n v="73.47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71.89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95.95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64.59"/>
        <n v="24.82"/>
        <n v="56.5"/>
        <n v="21.43"/>
        <n v="89.06"/>
        <n v="23.29"/>
        <n v="65.260000000000005"/>
        <n v="52.35"/>
        <n v="90.02"/>
        <n v="12.1"/>
        <n v="33.21"/>
        <n v="10.18"/>
        <n v="31.99"/>
        <n v="83.34"/>
        <n v="87.9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84.61"/>
        <n v="82.88"/>
        <n v="79.540000000000006"/>
        <n v="49.01"/>
        <n v="29.15"/>
        <n v="56.13"/>
        <n v="93.12"/>
        <n v="99.6"/>
        <n v="35.49"/>
        <n v="42.85"/>
        <n v="94.67"/>
        <n v="68.97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3.15"/>
        <n v="85.72"/>
        <n v="78.89"/>
        <n v="92.09"/>
        <n v="57.29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50.49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6.6"/>
        <n v="25.45"/>
        <n v="67.77"/>
        <n v="59.59"/>
        <n v="58.15"/>
        <n v="97.48"/>
        <n v="96.37"/>
        <n v="63.71"/>
        <n v="14.76"/>
        <n v="62"/>
        <n v="82.34"/>
        <n v="75.37"/>
        <n v="56.56"/>
        <n v="76.599999999999994"/>
        <n v="58.03"/>
        <n v="17.489999999999998"/>
        <n v="40.35"/>
        <n v="97.38"/>
        <n v="31.84"/>
        <n v="65.819999999999993"/>
        <n v="88.34"/>
      </sharedItems>
    </cacheField>
    <cacheField name="Quantity" numFmtId="1">
      <sharedItems containsSemiMixedTypes="0" containsString="0" containsNumber="1" containsInteger="1" minValue="1" maxValue="10" count="10">
        <n v="7"/>
        <n v="5"/>
        <n v="8"/>
        <n v="6"/>
        <n v="10"/>
        <n v="2"/>
        <n v="3"/>
        <n v="4"/>
        <n v="1"/>
        <n v="9"/>
      </sharedItems>
    </cacheField>
    <cacheField name="Tax 5%" numFmtId="164">
      <sharedItems containsSemiMixedTypes="0" containsString="0" containsNumber="1" minValue="0.50849999999999995" maxValue="49.65"/>
    </cacheField>
    <cacheField name="Total" numFmtId="164">
      <sharedItems containsSemiMixedTypes="0" containsString="0" containsNumber="1" minValue="10.6785" maxValue="1042.6500000000001" count="990">
        <n v="548.97149999999999"/>
        <n v="80.22"/>
        <n v="340.52550000000002"/>
        <n v="489.048"/>
        <n v="634.37850000000003"/>
        <n v="627.61649999999997"/>
        <n v="433.69200000000001"/>
        <n v="772.38"/>
        <n v="76.146000000000001"/>
        <n v="172.74600000000001"/>
        <n v="60.816000000000003"/>
        <n v="107.142"/>
        <n v="246.48750000000001"/>
        <n v="453.495"/>
        <n v="749.49"/>
        <n v="590.43600000000004"/>
        <n v="506.63549999999998"/>
        <n v="457.44299999999998"/>
        <n v="172.2105"/>
        <n v="84.63"/>
        <n v="451.71"/>
        <n v="277.137"/>
        <n v="69.72"/>
        <n v="181.44"/>
        <n v="279.18450000000001"/>
        <n v="441.75599999999997"/>
        <n v="35.195999999999998"/>
        <n v="184.107"/>
        <n v="463.89"/>
        <n v="235.2105"/>
        <n v="494.1825"/>
        <n v="737.76149999999996"/>
        <n v="703.75199999999995"/>
        <n v="202.81800000000001"/>
        <n v="417.56400000000002"/>
        <n v="71.525999999999996"/>
        <n v="328.755"/>
        <n v="575.31600000000003"/>
        <n v="461.32799999999997"/>
        <n v="253.00800000000001"/>
        <n v="91.055999999999997"/>
        <n v="117.831"/>
        <n v="435.45600000000002"/>
        <n v="829.08"/>
        <n v="32.277000000000001"/>
        <n v="394.63200000000001"/>
        <n v="535.72050000000002"/>
        <n v="189.09450000000001"/>
        <n v="119.259"/>
        <n v="867.61500000000001"/>
        <n v="671.79"/>
        <n v="234.0975"/>
        <n v="75.054000000000002"/>
        <n v="16.201499999999999"/>
        <n v="33.936"/>
        <n v="722.23199999999997"/>
        <n v="93.114000000000004"/>
        <n v="752.64"/>
        <n v="759.67499999999995"/>
        <n v="192.84299999999999"/>
        <n v="77.930999999999997"/>
        <n v="351.09899999999999"/>
        <n v="520.41150000000005"/>
        <n v="166.005"/>
        <n v="318.108"/>
        <n v="166.63499999999999"/>
        <n v="70.287000000000006"/>
        <n v="614.94299999999998"/>
        <n v="827.08500000000004"/>
        <n v="19.246500000000001"/>
        <n v="939.54"/>
        <n v="652.26"/>
        <n v="152.83799999999999"/>
        <n v="478.233"/>
        <n v="705.63149999999996"/>
        <n v="437.32499999999999"/>
        <n v="463.428"/>
        <n v="822.255"/>
        <n v="106.995"/>
        <n v="624.89700000000005"/>
        <n v="304.54199999999997"/>
        <n v="161.69999999999999"/>
        <n v="337.512"/>
        <n v="256.77749999999997"/>
        <n v="610.49099999999999"/>
        <n v="401.73"/>
        <n v="362.94299999999998"/>
        <n v="44.593499999999999"/>
        <n v="485.03699999999998"/>
        <n v="198.99600000000001"/>
        <n v="471.03"/>
        <n v="161.553"/>
        <n v="608.202"/>
        <n v="94.237499999999997"/>
        <n v="102.018"/>
        <n v="922.63499999999999"/>
        <n v="78.435000000000002"/>
        <n v="166.16249999999999"/>
        <n v="521.01"/>
        <n v="51.145499999999998"/>
        <n v="742.29750000000001"/>
        <n v="218.01150000000001"/>
        <n v="367.03800000000001"/>
        <n v="223.07249999999999"/>
        <n v="931.03499999999997"/>
        <n v="172.494"/>
        <n v="391.41899999999998"/>
        <n v="321.11099999999999"/>
        <n v="860.68499999999995"/>
        <n v="34.628999999999998"/>
        <n v="309.36149999999998"/>
        <n v="535.37400000000002"/>
        <n v="548.76149999999996"/>
        <n v="763.46550000000002"/>
        <n v="85.113"/>
        <n v="115.185"/>
        <n v="53.927999999999997"/>
        <n v="115.08"/>
        <n v="112.224"/>
        <n v="836.30399999999997"/>
        <n v="419.83199999999999"/>
        <n v="944.62199999999996"/>
        <n v="536.84400000000005"/>
        <n v="474.34800000000001"/>
        <n v="688.62149999999997"/>
        <n v="169.3125"/>
        <n v="299.8485"/>
        <n v="575.73599999999999"/>
        <n v="853.14599999999996"/>
        <n v="291.20699999999999"/>
        <n v="580.41899999999998"/>
        <n v="146.328"/>
        <n v="550.93499999999995"/>
        <n v="512.19000000000005"/>
        <n v="284.19299999999998"/>
        <n v="138.1275"/>
        <n v="216.846"/>
        <n v="545.05499999999995"/>
        <n v="609"/>
        <n v="942.9"/>
        <n v="950.25"/>
        <n v="720.3"/>
        <n v="31.930499999999999"/>
        <n v="491.08499999999998"/>
        <n v="291.43799999999999"/>
        <n v="316.47000000000003"/>
        <n v="277.78800000000001"/>
        <n v="603.62400000000002"/>
        <n v="272.66399999999999"/>
        <n v="384.46800000000002"/>
        <n v="254.01599999999999"/>
        <n v="786.61800000000005"/>
        <n v="103.824"/>
        <n v="680.14800000000002"/>
        <n v="484.52249999999998"/>
        <n v="75.778499999999994"/>
        <n v="263.97000000000003"/>
        <n v="918.72900000000004"/>
        <n v="588.35699999999997"/>
        <n v="362.71199999999999"/>
        <n v="66.874499999999998"/>
        <n v="336.55650000000003"/>
        <n v="160.44"/>
        <n v="418.95"/>
        <n v="357.58800000000002"/>
        <n v="1003.59"/>
        <n v="1039.29"/>
        <n v="323.06400000000002"/>
        <n v="510.97199999999998"/>
        <n v="367.55250000000001"/>
        <n v="420.26249999999999"/>
        <n v="175.14"/>
        <n v="333.20699999999999"/>
        <n v="166.23599999999999"/>
        <n v="319.78800000000001"/>
        <n v="186.22800000000001"/>
        <n v="165.4485"/>
        <n v="465.44400000000002"/>
        <n v="273.42"/>
        <n v="472.31099999999998"/>
        <n v="323.14800000000002"/>
        <n v="162.75"/>
        <n v="288.20400000000001"/>
        <n v="90.698999999999998"/>
        <n v="56.951999999999998"/>
        <n v="793.71600000000001"/>
        <n v="195.17400000000001"/>
        <n v="77.773499999999999"/>
        <n v="293.202"/>
        <n v="242.67599999999999"/>
        <n v="154.392"/>
        <n v="829.71"/>
        <n v="107.31"/>
        <n v="171.72749999999999"/>
        <n v="78.004499999999993"/>
        <n v="91.77"/>
        <n v="26.554500000000001"/>
        <n v="174.3"/>
        <n v="374.79750000000001"/>
        <n v="120.645"/>
        <n v="241.458"/>
        <n v="451.36349999999999"/>
        <n v="271.95"/>
        <n v="93.292500000000004"/>
        <n v="217.6335"/>
        <n v="629.84249999999997"/>
        <n v="299.565"/>
        <n v="95.665499999999994"/>
        <n v="942.44849999999997"/>
        <n v="247.87350000000001"/>
        <n v="881.30700000000002"/>
        <n v="484.89"/>
        <n v="146.22300000000001"/>
        <n v="19.193999999999999"/>
        <n v="130.04249999999999"/>
        <n v="298.11599999999999"/>
        <n v="796.90800000000002"/>
        <n v="180.62100000000001"/>
        <n v="285.70499999999998"/>
        <n v="456.28800000000001"/>
        <n v="62.002499999999998"/>
        <n v="13.167"/>
        <n v="90.825000000000003"/>
        <n v="183.036"/>
        <n v="655.54650000000004"/>
        <n v="155.65199999999999"/>
        <n v="571.41"/>
        <n v="532.72799999999995"/>
        <n v="170.87700000000001"/>
        <n v="33.358499999999999"/>
        <n v="794.65049999999997"/>
        <n v="310.04399999999998"/>
        <n v="545.37"/>
        <n v="195.59399999999999"/>
        <n v="91.402500000000003"/>
        <n v="232.155"/>
        <n v="69.405000000000001"/>
        <n v="94.174499999999995"/>
        <n v="235.68299999999999"/>
        <n v="125.517"/>
        <n v="195.72"/>
        <n v="263.13"/>
        <n v="788.50800000000004"/>
        <n v="399.75599999999997"/>
        <n v="256.41000000000003"/>
        <n v="94.185000000000002"/>
        <n v="326.42399999999998"/>
        <n v="536.99099999999999"/>
        <n v="439.89749999999998"/>
        <n v="369.495"/>
        <n v="30.219000000000001"/>
        <n v="99.75"/>
        <n v="494.76"/>
        <n v="137.00399999999999"/>
        <n v="69.667500000000004"/>
        <n v="163.233"/>
        <n v="135.44999999999999"/>
        <n v="276.94799999999998"/>
        <n v="709.31700000000001"/>
        <n v="69.09"/>
        <n v="160.86000000000001"/>
        <n v="233.52"/>
        <n v="57.172499999999999"/>
        <n v="723.24"/>
        <n v="148.97399999999999"/>
        <n v="783.3"/>
        <n v="297.108"/>
        <n v="373.17"/>
        <n v="354.00749999999999"/>
        <n v="44.351999999999997"/>
        <n v="203.553"/>
        <n v="25.263000000000002"/>
        <n v="628.173"/>
        <n v="352.5795"/>
        <n v="229.11"/>
        <n v="400.76400000000001"/>
        <n v="745.39499999999998"/>
        <n v="462.21"/>
        <n v="587.66399999999999"/>
        <n v="38.85"/>
        <n v="16.106999999999999"/>
        <n v="628.92899999999997"/>
        <n v="200.214"/>
        <n v="350.07"/>
        <n v="78.602999999999994"/>
        <n v="224.4375"/>
        <n v="356.54849999999999"/>
        <n v="697.36800000000005"/>
        <n v="423.15"/>
        <n v="204.69749999999999"/>
        <n v="65.603999999999999"/>
        <n v="76.355999999999995"/>
        <n v="190.155"/>
        <n v="272.58"/>
        <n v="121.128"/>
        <n v="493.79399999999998"/>
        <n v="252.042"/>
        <n v="93.040499999999994"/>
        <n v="209.62200000000001"/>
        <n v="40.960500000000003"/>
        <n v="51.040500000000002"/>
        <n v="214.99799999999999"/>
        <n v="125.664"/>
        <n v="530.66999999999996"/>
        <n v="295.69049999999999"/>
        <n v="745.83600000000001"/>
        <n v="83.412000000000006"/>
        <n v="172.011"/>
        <n v="503.55900000000003"/>
        <n v="145.59299999999999"/>
        <n v="74.707499999999996"/>
        <n v="146.94749999999999"/>
        <n v="820.36500000000001"/>
        <n v="208.67699999999999"/>
        <n v="66.402000000000001"/>
        <n v="392.64749999999998"/>
        <n v="218.0745"/>
        <n v="185.09399999999999"/>
        <n v="216.6885"/>
        <n v="41.390999999999998"/>
        <n v="96.138000000000005"/>
        <n v="324.29250000000002"/>
        <n v="135.57599999999999"/>
        <n v="410.50799999999998"/>
        <n v="523.84500000000003"/>
        <n v="395.892"/>
        <n v="214.74600000000001"/>
        <n v="152.71199999999999"/>
        <n v="208.089"/>
        <n v="103.63500000000001"/>
        <n v="404.35500000000002"/>
        <n v="49.308"/>
        <n v="77.174999999999997"/>
        <n v="149.36250000000001"/>
        <n v="721.98"/>
        <n v="365.08499999999998"/>
        <n v="150.0975"/>
        <n v="404.649"/>
        <n v="151.48349999999999"/>
        <n v="411.37950000000001"/>
        <n v="565.21500000000003"/>
        <n v="509.40750000000003"/>
        <n v="140.64750000000001"/>
        <n v="736.43849999999998"/>
        <n v="75.547499999999999"/>
        <n v="749.7"/>
        <n v="191.24700000000001"/>
        <n v="141.75"/>
        <n v="1042.6500000000001"/>
        <n v="379.92149999999998"/>
        <n v="402.26549999999997"/>
        <n v="255.15"/>
        <n v="31.751999999999999"/>
        <n v="374.38799999999998"/>
        <n v="394.27499999999998"/>
        <n v="1002.12"/>
        <n v="86.625"/>
        <n v="78.718500000000006"/>
        <n v="680.06399999999996"/>
        <n v="793.548"/>
        <n v="209.559"/>
        <n v="461.286"/>
        <n v="173.208"/>
        <n v="343.05599999999998"/>
        <n v="484.97399999999999"/>
        <n v="150.78"/>
        <n v="203.17500000000001"/>
        <n v="193.011"/>
        <n v="128.01599999999999"/>
        <n v="441.69299999999998"/>
        <n v="265.10399999999998"/>
        <n v="352.22250000000003"/>
        <n v="507.67500000000001"/>
        <n v="334.34100000000001"/>
        <n v="701.85149999999999"/>
        <n v="407.31599999999997"/>
        <n v="99.33"/>
        <n v="345.786"/>
        <n v="55.881"/>
        <n v="523.37249999999995"/>
        <n v="314.53800000000001"/>
        <n v="214.935"/>
        <n v="79.611000000000004"/>
        <n v="294.65100000000001"/>
        <n v="339.36"/>
        <n v="510.9615"/>
        <n v="133.917"/>
        <n v="253.512"/>
        <n v="398.47500000000002"/>
        <n v="80.661000000000001"/>
        <n v="548.73"/>
        <n v="83.727000000000004"/>
        <n v="406.875"/>
        <n v="284.91750000000002"/>
        <n v="128.4255"/>
        <n v="258.678"/>
        <n v="181.81800000000001"/>
        <n v="248.40899999999999"/>
        <n v="194.124"/>
        <n v="14.679"/>
        <n v="208.6875"/>
        <n v="718.75649999999996"/>
        <n v="282.49200000000002"/>
        <n v="72.397499999999994"/>
        <n v="288.58199999999999"/>
        <n v="237.42599999999999"/>
        <n v="125.05500000000001"/>
        <n v="359.20499999999998"/>
        <n v="45.927"/>
        <n v="110.0925"/>
        <n v="81.396000000000001"/>
        <n v="427.81200000000001"/>
        <n v="100.91549999999999"/>
        <n v="190.596"/>
        <n v="85.585499999999996"/>
        <n v="120.16200000000001"/>
        <n v="185.36699999999999"/>
        <n v="121.59"/>
        <n v="264.75749999999999"/>
        <n v="1020.705"/>
        <n v="213.52799999999999"/>
        <n v="17.094000000000001"/>
        <n v="383.7645"/>
        <n v="390.79950000000002"/>
        <n v="65.740499999999997"/>
        <n v="353.16750000000002"/>
        <n v="951.82500000000005"/>
        <n v="145.06800000000001"/>
        <n v="90.867000000000004"/>
        <n v="147.798"/>
        <n v="702.21900000000005"/>
        <n v="49.811999999999998"/>
        <n v="937.81799999999998"/>
        <n v="348.30599999999998"/>
        <n v="214.137"/>
        <n v="71.567999999999998"/>
        <n v="343.22399999999999"/>
        <n v="91.56"/>
        <n v="742.81200000000001"/>
        <n v="843.03449999999998"/>
        <n v="13.419"/>
        <n v="140.38499999999999"/>
        <n v="20.107500000000002"/>
        <n v="290.43"/>
        <n v="144.08099999999999"/>
        <n v="28.423500000000001"/>
        <n v="41.076000000000001"/>
        <n v="470.673"/>
        <n v="138.66300000000001"/>
        <n v="333.95249999999999"/>
        <n v="26.25"/>
        <n v="87.233999999999995"/>
        <n v="155.19"/>
        <n v="731.43"/>
        <n v="833.59500000000003"/>
        <n v="488.98500000000001"/>
        <n v="37.6845"/>
        <n v="212.73"/>
        <n v="767.02499999999998"/>
        <n v="310.58999999999997"/>
        <n v="23.751000000000001"/>
        <n v="269.53500000000003"/>
        <n v="572.77499999999998"/>
        <n v="273.05250000000001"/>
        <n v="233.226"/>
        <n v="22.658999999999999"/>
        <n v="103.782"/>
        <n v="527.75099999999998"/>
        <n v="168.21"/>
        <n v="452.86500000000001"/>
        <n v="609.58799999999997"/>
        <n v="338.31"/>
        <n v="205.31700000000001"/>
        <n v="174.61500000000001"/>
        <n v="353.09399999999999"/>
        <n v="360.88499999999999"/>
        <n v="40.53"/>
        <n v="554.14800000000002"/>
        <n v="344.4"/>
        <n v="194.98500000000001"/>
        <n v="633.99"/>
        <n v="388.29"/>
        <n v="207.858"/>
        <n v="431.44499999999999"/>
        <n v="156.03"/>
        <n v="24.108000000000001"/>
        <n v="734.07600000000002"/>
        <n v="72.87"/>
        <n v="206.43"/>
        <n v="212.68799999999999"/>
        <n v="127.26"/>
        <n v="209.76900000000001"/>
        <n v="637.72799999999995"/>
        <n v="132.762"/>
        <n v="568.51199999999994"/>
        <n v="103.0365"/>
        <n v="432.76799999999997"/>
        <n v="77.668499999999995"/>
        <n v="33.494999999999997"/>
        <n v="145.74"/>
        <n v="195.95099999999999"/>
        <n v="92.872500000000002"/>
        <n v="203.11199999999999"/>
        <n v="152.77500000000001"/>
        <n v="529.51499999999999"/>
        <n v="321.77249999999998"/>
        <n v="100.485"/>
        <n v="666.93899999999996"/>
        <n v="225.2775"/>
        <n v="398.95800000000003"/>
        <n v="731.6925"/>
        <n v="429.16649999999998"/>
        <n v="54.043500000000002"/>
        <n v="288.01499999999999"/>
        <n v="206.79750000000001"/>
        <n v="72.933000000000007"/>
        <n v="377.58"/>
        <n v="143.98650000000001"/>
        <n v="523.971"/>
        <n v="235.87200000000001"/>
        <n v="132.02699999999999"/>
        <n v="514.77300000000002"/>
        <n v="479.90249999999997"/>
        <n v="164.68199999999999"/>
        <n v="125.706"/>
        <n v="570.78"/>
        <n v="926.95050000000003"/>
        <n v="160.209"/>
        <n v="728.11199999999997"/>
        <n v="240.97499999999999"/>
        <n v="154.12950000000001"/>
        <n v="148.68"/>
        <n v="122.5245"/>
        <n v="77.658000000000001"/>
        <n v="102.837"/>
        <n v="306.81"/>
        <n v="551.12400000000002"/>
        <n v="96.641999999999996"/>
        <n v="79.674000000000007"/>
        <n v="84.756"/>
        <n v="118.251"/>
        <n v="74.760000000000005"/>
        <n v="163.00200000000001"/>
        <n v="308.91000000000003"/>
        <n v="575.97749999999996"/>
        <n v="270.58499999999998"/>
        <n v="416.178"/>
        <n v="180.40049999999999"/>
        <n v="513.22950000000003"/>
        <n v="550.36800000000005"/>
        <n v="139.923"/>
        <n v="142.00200000000001"/>
        <n v="118.062"/>
        <n v="151.28399999999999"/>
        <n v="1034.46"/>
        <n v="262.45800000000003"/>
        <n v="228.12299999999999"/>
        <n v="203.93100000000001"/>
        <n v="936.6"/>
        <n v="356.32799999999997"/>
        <n v="469.41300000000001"/>
        <n v="208.42500000000001"/>
        <n v="852.70500000000004"/>
        <n v="517.96500000000003"/>
        <n v="621.24300000000005"/>
        <n v="586.971"/>
        <n v="543.75300000000004"/>
        <n v="430.71"/>
        <n v="280.03500000000003"/>
        <n v="74.455500000000001"/>
        <n v="152.01900000000001"/>
        <n v="451.02749999999997"/>
        <n v="597.62850000000003"/>
        <n v="253.26"/>
        <n v="133.434"/>
        <n v="269.93400000000003"/>
        <n v="145.971"/>
        <n v="85.742999999999995"/>
        <n v="326.25599999999997"/>
        <n v="195.25800000000001"/>
        <n v="75.936000000000007"/>
        <n v="198.63900000000001"/>
        <n v="217.18199999999999"/>
        <n v="164.87100000000001"/>
        <n v="226.065"/>
        <n v="625.90499999999997"/>
        <n v="76.754999999999995"/>
        <n v="293.13900000000001"/>
        <n v="178.16399999999999"/>
        <n v="47.859000000000002"/>
        <n v="236.88"/>
        <n v="304.92"/>
        <n v="46.683"/>
        <n v="164.43"/>
        <n v="440.93700000000001"/>
        <n v="193.46250000000001"/>
        <n v="147.672"/>
        <n v="68.239500000000007"/>
        <n v="814.38"/>
        <n v="343.41300000000001"/>
        <n v="381.39150000000001"/>
        <n v="133.35"/>
        <n v="394.32749999999999"/>
        <n v="209.11799999999999"/>
        <n v="32.140500000000003"/>
        <n v="121.569"/>
        <n v="30.408000000000001"/>
        <n v="935.26649999999995"/>
        <n v="293.64299999999997"/>
        <n v="84.976500000000001"/>
        <n v="708.22500000000002"/>
        <n v="365.904"/>
        <n v="457.38"/>
        <n v="461.52749999999997"/>
        <n v="620.73900000000003"/>
        <n v="273.798"/>
        <n v="225.792"/>
        <n v="96.1905"/>
        <n v="695.23649999999998"/>
        <n v="874.125"/>
        <n v="95.917500000000004"/>
        <n v="165.648"/>
        <n v="127.827"/>
        <n v="867.09"/>
        <n v="167.89500000000001"/>
        <n v="12.6945"/>
        <n v="673.995"/>
        <n v="246.6765"/>
        <n v="175.917"/>
        <n v="314.05500000000001"/>
        <n v="251.7165"/>
        <n v="697.93499999999995"/>
        <n v="212.7825"/>
        <n v="48.51"/>
        <n v="92.557500000000005"/>
        <n v="165.12299999999999"/>
        <n v="311.18849999999998"/>
        <n v="743.82"/>
        <n v="116.907"/>
        <n v="609.16800000000001"/>
        <n v="63.262500000000003"/>
        <n v="182.952"/>
        <n v="442.32299999999998"/>
        <n v="35.311500000000002"/>
        <n v="32.529000000000003"/>
        <n v="259.77"/>
        <n v="397.21499999999997"/>
        <n v="351.60300000000001"/>
        <n v="764.19"/>
        <n v="352.67399999999998"/>
        <n v="252.756"/>
        <n v="49.423499999999997"/>
        <n v="104.67449999999999"/>
        <n v="277.67250000000001"/>
        <n v="146.63249999999999"/>
        <n v="58.222499999999997"/>
        <n v="135.35550000000001"/>
        <n v="125.979"/>
        <n v="370.125"/>
        <n v="914.55"/>
        <n v="207.48"/>
        <n v="204.24600000000001"/>
        <n v="181.881"/>
        <n v="75.474000000000004"/>
        <n v="300.57299999999998"/>
        <n v="85.302000000000007"/>
        <n v="588.41999999999996"/>
        <n v="196.14"/>
        <n v="231.2415"/>
        <n v="282.57600000000002"/>
        <n v="477.54"/>
        <n v="470.988"/>
        <n v="308.57400000000001"/>
        <n v="618.97500000000002"/>
        <n v="305.55"/>
        <n v="41.454000000000001"/>
        <n v="36.5505"/>
        <n v="310.71600000000001"/>
        <n v="45.107999999999997"/>
        <n v="145.404"/>
        <n v="103.11"/>
        <n v="136.143"/>
        <n v="667.38"/>
        <n v="153.048"/>
        <n v="211.36500000000001"/>
        <n v="663.29549999999995"/>
        <n v="404.54399999999998"/>
        <n v="510.61500000000001"/>
        <n v="539.34299999999996"/>
        <n v="497.07"/>
        <n v="458.6925"/>
        <n v="113.568"/>
        <n v="261.19799999999998"/>
        <n v="657.53099999999995"/>
        <n v="1023.75"/>
        <n v="507.44400000000002"/>
        <n v="101.80800000000001"/>
        <n v="207.58500000000001"/>
        <n v="760.44150000000002"/>
        <n v="835.28549999999996"/>
        <n v="527.5095"/>
        <n v="180.6"/>
        <n v="72.429000000000002"/>
        <n v="131.208"/>
        <n v="80.954999999999998"/>
        <n v="507.90600000000001"/>
        <n v="317.226"/>
        <n v="733.60350000000005"/>
        <n v="130.88249999999999"/>
        <n v="187.32"/>
        <n v="525.23099999999999"/>
        <n v="37.610999999999997"/>
        <n v="142.947"/>
        <n v="110.124"/>
        <n v="187.86600000000001"/>
        <n v="856.45349999999996"/>
        <n v="138.97800000000001"/>
        <n v="270.2595"/>
        <n v="98.028000000000006"/>
        <n v="239.4"/>
        <n v="175.0455"/>
        <n v="732.27"/>
        <n v="408.49200000000002"/>
        <n v="383.52300000000002"/>
        <n v="93.744"/>
        <n v="176.4"/>
        <n v="20.684999999999999"/>
        <n v="557.71799999999996"/>
        <n v="56.405999999999999"/>
        <n v="860.47500000000002"/>
        <n v="596.82000000000005"/>
        <n v="616.98"/>
        <n v="769.10400000000004"/>
        <n v="887.92200000000003"/>
        <n v="408.73349999999999"/>
        <n v="89.0715"/>
        <n v="150.423"/>
        <n v="79.149000000000001"/>
        <n v="266.02800000000002"/>
        <n v="40.341000000000001"/>
        <n v="684.91499999999996"/>
        <n v="55.282499999999999"/>
        <n v="116.1405"/>
        <n v="597.04049999999995"/>
        <n v="143.22"/>
        <n v="182.91"/>
        <n v="384.72"/>
        <n v="267.34050000000002"/>
        <n v="817.23599999999999"/>
        <n v="300.21600000000001"/>
        <n v="608.07600000000002"/>
        <n v="197.92500000000001"/>
        <n v="232.63800000000001"/>
        <n v="810.6"/>
        <n v="757.36500000000001"/>
        <n v="536.59199999999998"/>
        <n v="56.122500000000002"/>
        <n v="233.1"/>
        <n v="801.86400000000003"/>
        <n v="239.589"/>
        <n v="86.247"/>
        <n v="401.68799999999999"/>
        <n v="72.009"/>
        <n v="401.26799999999997"/>
        <n v="631.14449999999999"/>
        <n v="499.72649999999999"/>
        <n v="55.040999999999997"/>
        <n v="137.86500000000001"/>
        <n v="151.51499999999999"/>
        <n v="480.02850000000001"/>
        <n v="98.049000000000007"/>
        <n v="132.5625"/>
        <n v="830.37149999999997"/>
        <n v="183.12"/>
        <n v="397.99200000000002"/>
        <n v="32.151000000000003"/>
        <n v="369.68400000000003"/>
        <n v="53.34"/>
        <n v="548.16300000000001"/>
        <n v="603.87599999999998"/>
        <n v="57.697499999999998"/>
        <n v="190.48050000000001"/>
        <n v="432.98849999999999"/>
        <n v="48.730499999999999"/>
        <n v="287.91000000000003"/>
        <n v="1022.385"/>
        <n v="680.61"/>
        <n v="97.881"/>
        <n v="57.078000000000003"/>
        <n v="63.913499999999999"/>
        <n v="257.14499999999998"/>
        <n v="97.418999999999997"/>
        <n v="455.1225"/>
        <n v="144.96299999999999"/>
        <n v="253.68"/>
        <n v="495.31650000000002"/>
        <n v="462.67200000000003"/>
        <n v="714.32550000000003"/>
        <n v="325.37400000000002"/>
        <n v="195.678"/>
        <n v="210.96600000000001"/>
        <n v="18.637499999999999"/>
        <n v="652.89"/>
        <n v="90.3"/>
        <n v="422.73"/>
        <n v="341.09249999999997"/>
        <n v="99.907499999999999"/>
        <n v="408.40800000000002"/>
        <n v="446.964"/>
        <n v="333.98399999999998"/>
        <n v="284.59199999999998"/>
        <n v="403.87200000000001"/>
        <n v="247.59"/>
        <n v="222.13800000000001"/>
        <n v="100.128"/>
        <n v="10.6785"/>
        <n v="216.4365"/>
        <n v="441.58800000000002"/>
        <n v="92.441999999999993"/>
        <n v="681.43949999999995"/>
        <n v="130.03200000000001"/>
        <n v="681.97500000000002"/>
        <n v="779.31"/>
        <n v="88.703999999999994"/>
        <n v="262.79399999999998"/>
        <n v="99.54"/>
        <n v="95.864999999999995"/>
        <n v="299.3655"/>
        <n v="54.999000000000002"/>
        <n v="202.33500000000001"/>
        <n v="281.16899999999998"/>
        <n v="586.63499999999999"/>
        <n v="184.08600000000001"/>
        <n v="163.61099999999999"/>
        <n v="63.314999999999998"/>
        <n v="82.887"/>
        <n v="31.227"/>
        <n v="22.385999999999999"/>
        <n v="295.40699999999998"/>
        <n v="76.923000000000002"/>
        <n v="23.498999999999999"/>
        <n v="688.71600000000001"/>
        <n v="624.33000000000004"/>
        <n v="77.805000000000007"/>
        <n v="206.80799999999999"/>
        <n v="390.94650000000001"/>
        <n v="554.29499999999996"/>
        <n v="503.73750000000001"/>
        <n v="345.01949999999999"/>
        <n v="177.40799999999999"/>
        <n v="118.902"/>
        <n v="362.81700000000001"/>
        <n v="450.1035"/>
        <n v="90.583500000000001"/>
        <n v="26.795999999999999"/>
        <n v="106.596"/>
        <n v="375.36450000000002"/>
        <n v="250.70849999999999"/>
        <n v="106.50149999999999"/>
        <n v="760.452"/>
        <n v="131.922"/>
        <n v="76.576499999999996"/>
        <n v="271.27800000000002"/>
        <n v="182.42699999999999"/>
        <n v="59.325000000000003"/>
        <n v="225.01499999999999"/>
        <n v="561.07799999999997"/>
        <n v="97.817999999999998"/>
        <n v="548.18399999999997"/>
        <n v="54.967500000000001"/>
        <n v="41.737499999999997"/>
        <n v="756.16800000000001"/>
        <n v="101.64"/>
        <n v="348.70499999999998"/>
        <n v="85.512"/>
        <n v="335.89499999999998"/>
        <n v="175.01400000000001"/>
        <n v="335.01299999999998"/>
        <n v="92.295000000000002"/>
        <n v="771.43499999999995"/>
        <n v="102.396"/>
        <n v="807.66"/>
        <n v="439.21499999999997"/>
        <n v="486.44400000000002"/>
        <n v="485.57249999999999"/>
        <n v="148.995"/>
        <n v="317.83499999999998"/>
        <n v="832.94399999999996"/>
        <n v="446.43900000000002"/>
        <n v="297.80099999999999"/>
        <n v="629.16"/>
        <n v="331.12799999999999"/>
        <n v="423.738"/>
        <n v="193.07400000000001"/>
        <n v="145.58250000000001"/>
        <n v="84.745500000000007"/>
        <n v="122.47199999999999"/>
        <n v="329.19600000000003"/>
        <n v="888.40499999999997"/>
        <n v="435.12"/>
        <n v="167.03399999999999"/>
        <n v="514.60500000000002"/>
        <n v="91.822500000000005"/>
        <n v="235.74600000000001"/>
        <n v="782.20799999999997"/>
        <n v="431.25599999999997"/>
        <n v="313.74"/>
        <n v="223.58699999999999"/>
        <n v="44.9925"/>
        <n v="397.61399999999998"/>
        <n v="217.25550000000001"/>
        <n v="82.718999999999994"/>
        <n v="338.21550000000002"/>
        <n v="103.131"/>
        <n v="26.733000000000001"/>
        <n v="611.07899999999995"/>
        <n v="221.886"/>
        <n v="57.875999999999998"/>
        <n v="92.725499999999997"/>
        <n v="374.40899999999999"/>
        <n v="833.96249999999998"/>
        <n v="53.151000000000003"/>
        <n v="629.49599999999998"/>
        <n v="175.035"/>
        <n v="781.62"/>
        <n v="397.84500000000003"/>
        <n v="270.01799999999997"/>
        <n v="579.8415"/>
        <n v="469.77"/>
        <n v="290.08350000000002"/>
        <n v="360.92700000000002"/>
        <n v="279.38400000000001"/>
        <n v="943.29899999999998"/>
        <n v="479.64"/>
        <n v="266.64749999999998"/>
        <n v="74.087999999999994"/>
        <n v="690.01800000000003"/>
        <n v="176.92500000000001"/>
        <n v="56.469000000000001"/>
        <n v="188.0025"/>
        <n v="222.012"/>
        <n v="125.7165"/>
        <n v="68.984999999999999"/>
        <n v="88.367999999999995"/>
        <n v="415.233"/>
        <n v="312.8895"/>
        <n v="477.13049999999998"/>
        <n v="289.92599999999999"/>
        <n v="165.9"/>
        <n v="932.33699999999999"/>
        <n v="96.578999999999994"/>
        <n v="43.869"/>
        <n v="16.274999999999999"/>
        <n v="304.983"/>
        <n v="69.992999999999995"/>
        <n v="80.367000000000004"/>
        <n v="314.685"/>
        <n v="255.1815"/>
        <n v="49.77"/>
        <n v="181.07249999999999"/>
        <n v="888.61500000000001"/>
        <n v="271.2885"/>
        <n v="640.03800000000001"/>
        <n v="252.25200000000001"/>
        <n v="180.87299999999999"/>
        <n v="104.83199999999999"/>
        <n v="313.572"/>
        <n v="167.58"/>
        <n v="26.7225"/>
        <n v="71.158500000000004"/>
        <n v="250.27799999999999"/>
        <n v="244.23"/>
        <n v="921.18600000000004"/>
        <n v="734.70600000000002"/>
        <n v="708.31949999999995"/>
        <n v="334.47750000000002"/>
        <n v="30.995999999999999"/>
        <n v="520.79999999999995"/>
        <n v="864.57"/>
        <n v="633.10799999999995"/>
        <n v="296.94"/>
        <n v="804.3"/>
        <n v="121.863"/>
        <n v="183.64500000000001"/>
        <n v="63.997500000000002"/>
        <n v="42.3675"/>
        <n v="1022.49"/>
        <n v="33.432000000000002"/>
        <n v="69.111000000000004"/>
        <n v="649.29899999999998"/>
      </sharedItems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166">
      <sharedItems containsSemiMixedTypes="0" containsNonDate="0" containsDate="1" containsString="0" minDate="1899-12-30T10:00:00" maxDate="1899-12-30T20:59:00"/>
    </cacheField>
    <cacheField name="Week day" numFmtId="1">
      <sharedItems/>
    </cacheField>
    <cacheField name="Payment" numFmtId="49">
      <sharedItems count="3">
        <s v="Ewallet"/>
        <s v="Cash"/>
        <s v="Credit card"/>
      </sharedItems>
    </cacheField>
    <cacheField name="cogs" numFmtId="164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164">
      <sharedItems containsSemiMixedTypes="0" containsString="0" containsNumber="1" minValue="0.50849999999999995" maxValue="49.65"/>
    </cacheField>
    <cacheField name="Rating" numFmtId="165">
      <sharedItems containsSemiMixedTypes="0" containsString="0" containsNumber="1" minValue="4" maxValue="10" count="61">
        <n v="9.1"/>
        <n v="9.6"/>
        <n v="7.4"/>
        <n v="8.4"/>
        <n v="5.3"/>
        <n v="4.0999999999999996"/>
        <n v="5.8"/>
        <n v="8"/>
        <n v="7.2"/>
        <n v="5.9"/>
        <n v="4.5"/>
        <n v="6.8"/>
        <n v="7.1"/>
        <n v="8.1999999999999993"/>
        <n v="5.7"/>
        <n v="4.5999999999999996"/>
        <n v="6.9"/>
        <n v="8.6"/>
        <n v="4.4000000000000004"/>
        <n v="4.8"/>
        <n v="5.0999999999999996"/>
        <n v="9.9"/>
        <n v="6"/>
        <n v="8.5"/>
        <n v="6.7"/>
        <n v="7.7"/>
        <n v="7.5"/>
        <n v="7"/>
        <n v="4.7"/>
        <n v="7.6"/>
        <n v="7.9"/>
        <n v="6.3"/>
        <n v="5.6"/>
        <n v="9.5"/>
        <n v="8.1"/>
        <n v="6.5"/>
        <n v="6.1"/>
        <n v="6.6"/>
        <n v="5.4"/>
        <n v="9.3000000000000007"/>
        <n v="10"/>
        <n v="6.4"/>
        <n v="4.3"/>
        <n v="4"/>
        <n v="8.6999999999999993"/>
        <n v="9.4"/>
        <n v="5.5"/>
        <n v="8.3000000000000007"/>
        <n v="7.3"/>
        <n v="4.9000000000000004"/>
        <n v="4.2"/>
        <n v="9.1999999999999993"/>
        <n v="7.8"/>
        <n v="5.2"/>
        <n v="9"/>
        <n v="8.8000000000000007"/>
        <n v="6.2"/>
        <n v="9.8000000000000007"/>
        <n v="9.6999999999999993"/>
        <n v="5"/>
        <n v="8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Yangon"/>
    <x v="0"/>
    <x v="0"/>
    <x v="0"/>
    <x v="0"/>
    <x v="0"/>
    <n v="26.141500000000001"/>
    <x v="0"/>
    <d v="2019-01-05T00:00:00"/>
    <d v="1899-12-30T13:08:00"/>
    <s v="Weekend"/>
    <x v="0"/>
    <n v="522.83000000000004"/>
    <n v="4.7619047620000003"/>
    <n v="26.141500000000001"/>
    <x v="0"/>
  </r>
  <r>
    <x v="1"/>
    <x v="1"/>
    <s v="Naypyitaw"/>
    <x v="1"/>
    <x v="0"/>
    <x v="1"/>
    <x v="1"/>
    <x v="1"/>
    <n v="3.82"/>
    <x v="1"/>
    <d v="2019-03-08T00:00:00"/>
    <d v="1899-12-30T10:29:00"/>
    <s v="Weekday"/>
    <x v="1"/>
    <n v="76.400000000000006"/>
    <n v="4.7619047620000003"/>
    <n v="3.82"/>
    <x v="1"/>
  </r>
  <r>
    <x v="2"/>
    <x v="0"/>
    <s v="Yangon"/>
    <x v="1"/>
    <x v="1"/>
    <x v="2"/>
    <x v="2"/>
    <x v="0"/>
    <n v="16.215499999999999"/>
    <x v="2"/>
    <d v="2019-03-03T00:00:00"/>
    <d v="1899-12-30T13:23:00"/>
    <s v="Weekend"/>
    <x v="2"/>
    <n v="324.31"/>
    <n v="4.7619047620000003"/>
    <n v="16.215499999999999"/>
    <x v="2"/>
  </r>
  <r>
    <x v="3"/>
    <x v="0"/>
    <s v="Yangon"/>
    <x v="0"/>
    <x v="1"/>
    <x v="0"/>
    <x v="3"/>
    <x v="2"/>
    <n v="23.288"/>
    <x v="3"/>
    <d v="2019-01-27T00:00:00"/>
    <d v="1899-12-30T20:33:00"/>
    <s v="Weekend"/>
    <x v="0"/>
    <n v="465.76"/>
    <n v="4.7619047620000003"/>
    <n v="23.288"/>
    <x v="3"/>
  </r>
  <r>
    <x v="4"/>
    <x v="0"/>
    <s v="Yangon"/>
    <x v="1"/>
    <x v="1"/>
    <x v="3"/>
    <x v="4"/>
    <x v="0"/>
    <n v="30.208500000000001"/>
    <x v="4"/>
    <d v="2019-02-08T00:00:00"/>
    <d v="1899-12-30T10:37:00"/>
    <s v="Weekday"/>
    <x v="0"/>
    <n v="604.16999999999996"/>
    <n v="4.7619047620000003"/>
    <n v="30.208500000000001"/>
    <x v="4"/>
  </r>
  <r>
    <x v="5"/>
    <x v="1"/>
    <s v="Naypyitaw"/>
    <x v="1"/>
    <x v="1"/>
    <x v="1"/>
    <x v="5"/>
    <x v="0"/>
    <n v="29.886500000000002"/>
    <x v="5"/>
    <d v="2019-03-25T00:00:00"/>
    <d v="1899-12-30T18:30:00"/>
    <s v="Weekday"/>
    <x v="0"/>
    <n v="597.73"/>
    <n v="4.7619047620000003"/>
    <n v="29.886500000000002"/>
    <x v="5"/>
  </r>
  <r>
    <x v="6"/>
    <x v="0"/>
    <s v="Yangon"/>
    <x v="0"/>
    <x v="0"/>
    <x v="1"/>
    <x v="6"/>
    <x v="3"/>
    <n v="20.652000000000001"/>
    <x v="6"/>
    <d v="2019-02-25T00:00:00"/>
    <d v="1899-12-30T14:36:00"/>
    <s v="Weekday"/>
    <x v="0"/>
    <n v="413.04"/>
    <n v="4.7619047620000003"/>
    <n v="20.652000000000001"/>
    <x v="6"/>
  </r>
  <r>
    <x v="7"/>
    <x v="1"/>
    <s v="Naypyitaw"/>
    <x v="1"/>
    <x v="0"/>
    <x v="2"/>
    <x v="7"/>
    <x v="4"/>
    <n v="36.78"/>
    <x v="7"/>
    <d v="2019-02-24T00:00:00"/>
    <d v="1899-12-30T11:38:00"/>
    <s v="Weekend"/>
    <x v="0"/>
    <n v="735.6"/>
    <n v="4.7619047620000003"/>
    <n v="36.78"/>
    <x v="7"/>
  </r>
  <r>
    <x v="8"/>
    <x v="0"/>
    <s v="Yangon"/>
    <x v="0"/>
    <x v="0"/>
    <x v="0"/>
    <x v="8"/>
    <x v="5"/>
    <n v="3.6259999999999999"/>
    <x v="8"/>
    <d v="2019-01-10T00:00:00"/>
    <d v="1899-12-30T17:15:00"/>
    <s v="Weekday"/>
    <x v="2"/>
    <n v="72.52"/>
    <n v="4.7619047620000003"/>
    <n v="3.6259999999999999"/>
    <x v="8"/>
  </r>
  <r>
    <x v="9"/>
    <x v="2"/>
    <s v="Mandalay"/>
    <x v="0"/>
    <x v="0"/>
    <x v="4"/>
    <x v="9"/>
    <x v="6"/>
    <n v="8.2260000000000009"/>
    <x v="9"/>
    <d v="2019-02-20T00:00:00"/>
    <d v="1899-12-30T13:27:00"/>
    <s v="Weekday"/>
    <x v="2"/>
    <n v="164.52"/>
    <n v="4.7619047620000003"/>
    <n v="8.2260000000000009"/>
    <x v="9"/>
  </r>
  <r>
    <x v="10"/>
    <x v="2"/>
    <s v="Mandalay"/>
    <x v="0"/>
    <x v="0"/>
    <x v="5"/>
    <x v="10"/>
    <x v="7"/>
    <n v="2.8959999999999999"/>
    <x v="10"/>
    <d v="2019-02-06T00:00:00"/>
    <d v="1899-12-30T18:07:00"/>
    <s v="Weekday"/>
    <x v="0"/>
    <n v="57.92"/>
    <n v="4.7619047620000003"/>
    <n v="2.8959999999999999"/>
    <x v="10"/>
  </r>
  <r>
    <x v="11"/>
    <x v="2"/>
    <s v="Mandalay"/>
    <x v="0"/>
    <x v="1"/>
    <x v="1"/>
    <x v="11"/>
    <x v="7"/>
    <n v="5.1020000000000003"/>
    <x v="11"/>
    <d v="2019-03-09T00:00:00"/>
    <d v="1899-12-30T17:03:00"/>
    <s v="Weekend"/>
    <x v="1"/>
    <n v="102.04"/>
    <n v="4.7619047620000003"/>
    <n v="5.1020000000000003"/>
    <x v="11"/>
  </r>
  <r>
    <x v="12"/>
    <x v="0"/>
    <s v="Yangon"/>
    <x v="1"/>
    <x v="0"/>
    <x v="1"/>
    <x v="12"/>
    <x v="1"/>
    <n v="11.737500000000001"/>
    <x v="12"/>
    <d v="2019-02-12T00:00:00"/>
    <d v="1899-12-30T10:25:00"/>
    <s v="Weekday"/>
    <x v="0"/>
    <n v="234.75"/>
    <n v="4.7619047620000003"/>
    <n v="11.737500000000001"/>
    <x v="12"/>
  </r>
  <r>
    <x v="13"/>
    <x v="0"/>
    <s v="Yangon"/>
    <x v="1"/>
    <x v="1"/>
    <x v="4"/>
    <x v="13"/>
    <x v="4"/>
    <n v="21.594999999999999"/>
    <x v="13"/>
    <d v="2019-02-07T00:00:00"/>
    <d v="1899-12-30T16:48:00"/>
    <s v="Weekday"/>
    <x v="0"/>
    <n v="431.9"/>
    <n v="4.7619047620000003"/>
    <n v="21.594999999999999"/>
    <x v="13"/>
  </r>
  <r>
    <x v="14"/>
    <x v="0"/>
    <s v="Yangon"/>
    <x v="1"/>
    <x v="0"/>
    <x v="0"/>
    <x v="14"/>
    <x v="4"/>
    <n v="35.69"/>
    <x v="14"/>
    <d v="2019-03-29T00:00:00"/>
    <d v="1899-12-30T19:21:00"/>
    <s v="Weekday"/>
    <x v="1"/>
    <n v="713.8"/>
    <n v="4.7619047620000003"/>
    <n v="35.69"/>
    <x v="14"/>
  </r>
  <r>
    <x v="15"/>
    <x v="2"/>
    <s v="Mandalay"/>
    <x v="0"/>
    <x v="0"/>
    <x v="3"/>
    <x v="15"/>
    <x v="3"/>
    <n v="28.116"/>
    <x v="15"/>
    <d v="2019-01-15T00:00:00"/>
    <d v="1899-12-30T16:19:00"/>
    <s v="Weekday"/>
    <x v="1"/>
    <n v="562.32000000000005"/>
    <n v="4.7619047620000003"/>
    <n v="28.116"/>
    <x v="10"/>
  </r>
  <r>
    <x v="16"/>
    <x v="0"/>
    <s v="Yangon"/>
    <x v="0"/>
    <x v="0"/>
    <x v="0"/>
    <x v="16"/>
    <x v="0"/>
    <n v="24.125499999999999"/>
    <x v="16"/>
    <d v="2019-03-11T00:00:00"/>
    <d v="1899-12-30T11:03:00"/>
    <s v="Weekday"/>
    <x v="2"/>
    <n v="482.51"/>
    <n v="4.7619047620000003"/>
    <n v="24.125499999999999"/>
    <x v="15"/>
  </r>
  <r>
    <x v="17"/>
    <x v="0"/>
    <s v="Yangon"/>
    <x v="1"/>
    <x v="1"/>
    <x v="3"/>
    <x v="17"/>
    <x v="3"/>
    <n v="21.783000000000001"/>
    <x v="17"/>
    <d v="2019-01-01T00:00:00"/>
    <d v="1899-12-30T10:39:00"/>
    <s v="Weekday"/>
    <x v="2"/>
    <n v="435.66"/>
    <n v="4.7619047620000003"/>
    <n v="21.783000000000001"/>
    <x v="16"/>
  </r>
  <r>
    <x v="18"/>
    <x v="0"/>
    <s v="Yangon"/>
    <x v="1"/>
    <x v="1"/>
    <x v="4"/>
    <x v="18"/>
    <x v="6"/>
    <n v="8.2004999999999999"/>
    <x v="18"/>
    <d v="2019-01-21T00:00:00"/>
    <d v="1899-12-30T18:00:00"/>
    <s v="Weekday"/>
    <x v="2"/>
    <n v="164.01"/>
    <n v="4.7619047620000003"/>
    <n v="8.2004999999999999"/>
    <x v="17"/>
  </r>
  <r>
    <x v="19"/>
    <x v="2"/>
    <s v="Mandalay"/>
    <x v="1"/>
    <x v="0"/>
    <x v="2"/>
    <x v="19"/>
    <x v="5"/>
    <n v="4.03"/>
    <x v="19"/>
    <d v="2019-03-11T00:00:00"/>
    <d v="1899-12-30T15:30:00"/>
    <s v="Weekday"/>
    <x v="0"/>
    <n v="80.599999999999994"/>
    <n v="4.7619047620000003"/>
    <n v="4.03"/>
    <x v="18"/>
  </r>
  <r>
    <x v="20"/>
    <x v="1"/>
    <s v="Naypyitaw"/>
    <x v="0"/>
    <x v="1"/>
    <x v="1"/>
    <x v="20"/>
    <x v="1"/>
    <n v="21.51"/>
    <x v="20"/>
    <d v="2019-02-25T00:00:00"/>
    <d v="1899-12-30T11:24:00"/>
    <s v="Weekday"/>
    <x v="0"/>
    <n v="430.2"/>
    <n v="4.7619047620000003"/>
    <n v="21.51"/>
    <x v="19"/>
  </r>
  <r>
    <x v="21"/>
    <x v="2"/>
    <s v="Mandalay"/>
    <x v="1"/>
    <x v="1"/>
    <x v="0"/>
    <x v="21"/>
    <x v="6"/>
    <n v="13.196999999999999"/>
    <x v="21"/>
    <d v="2019-03-05T00:00:00"/>
    <d v="1899-12-30T10:40:00"/>
    <s v="Weekday"/>
    <x v="0"/>
    <n v="263.94"/>
    <n v="4.7619047620000003"/>
    <n v="13.196999999999999"/>
    <x v="20"/>
  </r>
  <r>
    <x v="22"/>
    <x v="2"/>
    <s v="Mandalay"/>
    <x v="1"/>
    <x v="1"/>
    <x v="2"/>
    <x v="22"/>
    <x v="5"/>
    <n v="3.32"/>
    <x v="22"/>
    <d v="2019-03-15T00:00:00"/>
    <d v="1899-12-30T12:20:00"/>
    <s v="Weekday"/>
    <x v="2"/>
    <n v="66.400000000000006"/>
    <n v="4.7619047620000003"/>
    <n v="3.32"/>
    <x v="18"/>
  </r>
  <r>
    <x v="23"/>
    <x v="0"/>
    <s v="Yangon"/>
    <x v="1"/>
    <x v="1"/>
    <x v="1"/>
    <x v="23"/>
    <x v="1"/>
    <n v="8.64"/>
    <x v="23"/>
    <d v="2019-02-17T00:00:00"/>
    <d v="1899-12-30T11:15:00"/>
    <s v="Weekend"/>
    <x v="0"/>
    <n v="172.8"/>
    <n v="4.7619047620000003"/>
    <n v="8.64"/>
    <x v="21"/>
  </r>
  <r>
    <x v="24"/>
    <x v="0"/>
    <s v="Yangon"/>
    <x v="0"/>
    <x v="1"/>
    <x v="3"/>
    <x v="24"/>
    <x v="6"/>
    <n v="13.294499999999999"/>
    <x v="24"/>
    <d v="2019-03-02T00:00:00"/>
    <d v="1899-12-30T17:36:00"/>
    <s v="Weekend"/>
    <x v="0"/>
    <n v="265.89"/>
    <n v="4.7619047620000003"/>
    <n v="13.294499999999999"/>
    <x v="22"/>
  </r>
  <r>
    <x v="25"/>
    <x v="0"/>
    <s v="Yangon"/>
    <x v="0"/>
    <x v="0"/>
    <x v="2"/>
    <x v="25"/>
    <x v="2"/>
    <n v="21.036000000000001"/>
    <x v="25"/>
    <d v="2019-03-22T00:00:00"/>
    <d v="1899-12-30T19:20:00"/>
    <s v="Weekday"/>
    <x v="2"/>
    <n v="420.72"/>
    <n v="4.7619047620000003"/>
    <n v="21.036000000000001"/>
    <x v="23"/>
  </r>
  <r>
    <x v="26"/>
    <x v="2"/>
    <s v="Mandalay"/>
    <x v="1"/>
    <x v="1"/>
    <x v="5"/>
    <x v="26"/>
    <x v="8"/>
    <n v="1.6759999999999999"/>
    <x v="26"/>
    <d v="2019-02-08T00:00:00"/>
    <d v="1899-12-30T15:31:00"/>
    <s v="Weekday"/>
    <x v="1"/>
    <n v="33.520000000000003"/>
    <n v="4.7619047620000003"/>
    <n v="1.6759999999999999"/>
    <x v="24"/>
  </r>
  <r>
    <x v="27"/>
    <x v="0"/>
    <s v="Yangon"/>
    <x v="1"/>
    <x v="0"/>
    <x v="5"/>
    <x v="27"/>
    <x v="5"/>
    <n v="8.7669999999999995"/>
    <x v="27"/>
    <d v="2019-03-10T00:00:00"/>
    <d v="1899-12-30T12:17:00"/>
    <s v="Weekend"/>
    <x v="2"/>
    <n v="175.34"/>
    <n v="4.7619047620000003"/>
    <n v="8.7669999999999995"/>
    <x v="25"/>
  </r>
  <r>
    <x v="28"/>
    <x v="2"/>
    <s v="Mandalay"/>
    <x v="1"/>
    <x v="0"/>
    <x v="4"/>
    <x v="28"/>
    <x v="1"/>
    <n v="22.09"/>
    <x v="28"/>
    <d v="2019-01-25T00:00:00"/>
    <d v="1899-12-30T19:48:00"/>
    <s v="Weekday"/>
    <x v="1"/>
    <n v="441.8"/>
    <n v="4.7619047620000003"/>
    <n v="22.09"/>
    <x v="1"/>
  </r>
  <r>
    <x v="29"/>
    <x v="0"/>
    <s v="Yangon"/>
    <x v="1"/>
    <x v="1"/>
    <x v="0"/>
    <x v="29"/>
    <x v="9"/>
    <n v="11.2005"/>
    <x v="29"/>
    <d v="2019-03-15T00:00:00"/>
    <d v="1899-12-30T15:36:00"/>
    <s v="Weekday"/>
    <x v="1"/>
    <n v="224.01"/>
    <n v="4.7619047620000003"/>
    <n v="11.2005"/>
    <x v="2"/>
  </r>
  <r>
    <x v="30"/>
    <x v="2"/>
    <s v="Mandalay"/>
    <x v="1"/>
    <x v="1"/>
    <x v="5"/>
    <x v="30"/>
    <x v="1"/>
    <n v="23.532499999999999"/>
    <x v="30"/>
    <d v="2019-02-25T00:00:00"/>
    <d v="1899-12-30T19:39:00"/>
    <s v="Weekday"/>
    <x v="2"/>
    <n v="470.65"/>
    <n v="4.7619047620000003"/>
    <n v="23.532499999999999"/>
    <x v="19"/>
  </r>
  <r>
    <x v="31"/>
    <x v="2"/>
    <s v="Mandalay"/>
    <x v="0"/>
    <x v="1"/>
    <x v="3"/>
    <x v="31"/>
    <x v="9"/>
    <n v="35.131500000000003"/>
    <x v="31"/>
    <d v="2019-01-28T00:00:00"/>
    <d v="1899-12-30T12:43:00"/>
    <s v="Weekday"/>
    <x v="1"/>
    <n v="702.63"/>
    <n v="4.7619047620000003"/>
    <n v="35.131500000000003"/>
    <x v="10"/>
  </r>
  <r>
    <x v="32"/>
    <x v="2"/>
    <s v="Mandalay"/>
    <x v="1"/>
    <x v="1"/>
    <x v="3"/>
    <x v="32"/>
    <x v="2"/>
    <n v="33.512"/>
    <x v="32"/>
    <d v="2019-01-10T00:00:00"/>
    <d v="1899-12-30T14:49:00"/>
    <s v="Weekday"/>
    <x v="1"/>
    <n v="670.24"/>
    <n v="4.7619047620000003"/>
    <n v="33.512"/>
    <x v="20"/>
  </r>
  <r>
    <x v="33"/>
    <x v="0"/>
    <s v="Yangon"/>
    <x v="1"/>
    <x v="1"/>
    <x v="0"/>
    <x v="33"/>
    <x v="5"/>
    <n v="9.6579999999999995"/>
    <x v="33"/>
    <d v="2019-03-15T00:00:00"/>
    <d v="1899-12-30T10:12:00"/>
    <s v="Weekday"/>
    <x v="2"/>
    <n v="193.16"/>
    <n v="4.7619047620000003"/>
    <n v="9.6579999999999995"/>
    <x v="20"/>
  </r>
  <r>
    <x v="34"/>
    <x v="1"/>
    <s v="Naypyitaw"/>
    <x v="0"/>
    <x v="0"/>
    <x v="4"/>
    <x v="34"/>
    <x v="7"/>
    <n v="19.884"/>
    <x v="34"/>
    <d v="2019-02-06T00:00:00"/>
    <d v="1899-12-30T10:42:00"/>
    <s v="Weekday"/>
    <x v="0"/>
    <n v="397.68"/>
    <n v="4.7619047620000003"/>
    <n v="19.884"/>
    <x v="26"/>
  </r>
  <r>
    <x v="35"/>
    <x v="1"/>
    <s v="Naypyitaw"/>
    <x v="0"/>
    <x v="0"/>
    <x v="3"/>
    <x v="35"/>
    <x v="8"/>
    <n v="3.4060000000000001"/>
    <x v="35"/>
    <d v="2019-01-07T00:00:00"/>
    <d v="1899-12-30T12:28:00"/>
    <s v="Weekday"/>
    <x v="0"/>
    <n v="68.12"/>
    <n v="4.7619047620000003"/>
    <n v="3.4060000000000001"/>
    <x v="11"/>
  </r>
  <r>
    <x v="36"/>
    <x v="0"/>
    <s v="Yangon"/>
    <x v="0"/>
    <x v="1"/>
    <x v="3"/>
    <x v="36"/>
    <x v="1"/>
    <n v="15.654999999999999"/>
    <x v="36"/>
    <d v="2019-03-10T00:00:00"/>
    <d v="1899-12-30T19:15:00"/>
    <s v="Weekend"/>
    <x v="0"/>
    <n v="313.10000000000002"/>
    <n v="4.7619047620000003"/>
    <n v="15.654999999999999"/>
    <x v="27"/>
  </r>
  <r>
    <x v="37"/>
    <x v="0"/>
    <s v="Yangon"/>
    <x v="1"/>
    <x v="0"/>
    <x v="1"/>
    <x v="37"/>
    <x v="9"/>
    <n v="27.396000000000001"/>
    <x v="37"/>
    <d v="2019-01-15T00:00:00"/>
    <d v="1899-12-30T17:17:00"/>
    <s v="Weekday"/>
    <x v="0"/>
    <n v="547.91999999999996"/>
    <n v="4.7619047620000003"/>
    <n v="27.396000000000001"/>
    <x v="28"/>
  </r>
  <r>
    <x v="38"/>
    <x v="1"/>
    <s v="Naypyitaw"/>
    <x v="1"/>
    <x v="0"/>
    <x v="0"/>
    <x v="38"/>
    <x v="2"/>
    <n v="21.968"/>
    <x v="38"/>
    <d v="2019-03-23T00:00:00"/>
    <d v="1899-12-30T13:24:00"/>
    <s v="Weekend"/>
    <x v="0"/>
    <n v="439.36"/>
    <n v="4.7619047620000003"/>
    <n v="21.968"/>
    <x v="29"/>
  </r>
  <r>
    <x v="39"/>
    <x v="2"/>
    <s v="Mandalay"/>
    <x v="0"/>
    <x v="1"/>
    <x v="2"/>
    <x v="39"/>
    <x v="2"/>
    <n v="12.048"/>
    <x v="39"/>
    <d v="2019-03-03T00:00:00"/>
    <d v="1899-12-30T13:01:00"/>
    <s v="Weekend"/>
    <x v="1"/>
    <n v="240.96"/>
    <n v="4.7619047620000003"/>
    <n v="12.048"/>
    <x v="25"/>
  </r>
  <r>
    <x v="40"/>
    <x v="2"/>
    <s v="Mandalay"/>
    <x v="0"/>
    <x v="0"/>
    <x v="2"/>
    <x v="40"/>
    <x v="8"/>
    <n v="4.3360000000000003"/>
    <x v="40"/>
    <d v="2019-01-17T00:00:00"/>
    <d v="1899-12-30T18:45:00"/>
    <s v="Weekday"/>
    <x v="0"/>
    <n v="86.72"/>
    <n v="4.7619047620000003"/>
    <n v="4.3360000000000003"/>
    <x v="30"/>
  </r>
  <r>
    <x v="41"/>
    <x v="1"/>
    <s v="Naypyitaw"/>
    <x v="0"/>
    <x v="1"/>
    <x v="2"/>
    <x v="41"/>
    <x v="5"/>
    <n v="5.6109999999999998"/>
    <x v="41"/>
    <d v="2019-02-02T00:00:00"/>
    <d v="1899-12-30T10:11:00"/>
    <s v="Weekend"/>
    <x v="1"/>
    <n v="112.22"/>
    <n v="4.7619047620000003"/>
    <n v="5.6109999999999998"/>
    <x v="31"/>
  </r>
  <r>
    <x v="42"/>
    <x v="2"/>
    <s v="Mandalay"/>
    <x v="0"/>
    <x v="0"/>
    <x v="3"/>
    <x v="42"/>
    <x v="3"/>
    <n v="20.736000000000001"/>
    <x v="42"/>
    <d v="2019-02-08T00:00:00"/>
    <d v="1899-12-30T13:03:00"/>
    <s v="Weekday"/>
    <x v="1"/>
    <n v="414.72"/>
    <n v="4.7619047620000003"/>
    <n v="20.736000000000001"/>
    <x v="32"/>
  </r>
  <r>
    <x v="43"/>
    <x v="1"/>
    <s v="Naypyitaw"/>
    <x v="0"/>
    <x v="0"/>
    <x v="4"/>
    <x v="43"/>
    <x v="2"/>
    <n v="39.479999999999997"/>
    <x v="43"/>
    <d v="2019-03-04T00:00:00"/>
    <d v="1899-12-30T20:39:00"/>
    <s v="Weekday"/>
    <x v="1"/>
    <n v="789.6"/>
    <n v="4.7619047620000003"/>
    <n v="39.479999999999997"/>
    <x v="29"/>
  </r>
  <r>
    <x v="44"/>
    <x v="1"/>
    <s v="Naypyitaw"/>
    <x v="0"/>
    <x v="1"/>
    <x v="0"/>
    <x v="44"/>
    <x v="5"/>
    <n v="1.5369999999999999"/>
    <x v="44"/>
    <d v="2019-03-16T00:00:00"/>
    <d v="1899-12-30T19:47:00"/>
    <s v="Weekend"/>
    <x v="1"/>
    <n v="30.74"/>
    <n v="4.7619047620000003"/>
    <n v="1.5369999999999999"/>
    <x v="8"/>
  </r>
  <r>
    <x v="45"/>
    <x v="2"/>
    <s v="Mandalay"/>
    <x v="0"/>
    <x v="0"/>
    <x v="1"/>
    <x v="45"/>
    <x v="7"/>
    <n v="18.792000000000002"/>
    <x v="45"/>
    <d v="2019-03-09T00:00:00"/>
    <d v="1899-12-30T18:00:00"/>
    <s v="Weekend"/>
    <x v="1"/>
    <n v="375.84"/>
    <n v="4.7619047620000003"/>
    <n v="18.792000000000002"/>
    <x v="33"/>
  </r>
  <r>
    <x v="46"/>
    <x v="2"/>
    <s v="Mandalay"/>
    <x v="0"/>
    <x v="1"/>
    <x v="0"/>
    <x v="46"/>
    <x v="9"/>
    <n v="25.5105"/>
    <x v="46"/>
    <d v="2019-02-27T00:00:00"/>
    <d v="1899-12-30T17:24:00"/>
    <s v="Weekday"/>
    <x v="2"/>
    <n v="510.21"/>
    <n v="4.7619047620000003"/>
    <n v="25.5105"/>
    <x v="3"/>
  </r>
  <r>
    <x v="47"/>
    <x v="2"/>
    <s v="Mandalay"/>
    <x v="0"/>
    <x v="0"/>
    <x v="4"/>
    <x v="47"/>
    <x v="9"/>
    <n v="9.0045000000000002"/>
    <x v="47"/>
    <d v="2019-02-06T00:00:00"/>
    <d v="1899-12-30T15:47:00"/>
    <s v="Weekday"/>
    <x v="0"/>
    <n v="180.09"/>
    <n v="4.7619047620000003"/>
    <n v="9.0045000000000002"/>
    <x v="5"/>
  </r>
  <r>
    <x v="48"/>
    <x v="2"/>
    <s v="Mandalay"/>
    <x v="0"/>
    <x v="1"/>
    <x v="1"/>
    <x v="48"/>
    <x v="3"/>
    <n v="5.6790000000000003"/>
    <x v="48"/>
    <d v="2019-02-10T00:00:00"/>
    <d v="1899-12-30T12:45:00"/>
    <s v="Weekend"/>
    <x v="2"/>
    <n v="113.58"/>
    <n v="4.7619047620000003"/>
    <n v="5.6790000000000003"/>
    <x v="34"/>
  </r>
  <r>
    <x v="49"/>
    <x v="1"/>
    <s v="Naypyitaw"/>
    <x v="0"/>
    <x v="0"/>
    <x v="5"/>
    <x v="49"/>
    <x v="4"/>
    <n v="41.314999999999998"/>
    <x v="49"/>
    <d v="2019-03-19T00:00:00"/>
    <d v="1899-12-30T17:08:00"/>
    <s v="Weekday"/>
    <x v="0"/>
    <n v="826.3"/>
    <n v="4.7619047620000003"/>
    <n v="41.314999999999998"/>
    <x v="30"/>
  </r>
  <r>
    <x v="50"/>
    <x v="1"/>
    <s v="Naypyitaw"/>
    <x v="0"/>
    <x v="1"/>
    <x v="4"/>
    <x v="50"/>
    <x v="0"/>
    <n v="31.99"/>
    <x v="50"/>
    <d v="2019-02-03T00:00:00"/>
    <d v="1899-12-30T10:19:00"/>
    <s v="Weekend"/>
    <x v="1"/>
    <n v="639.79999999999995"/>
    <n v="4.7619047620000003"/>
    <n v="31.99"/>
    <x v="33"/>
  </r>
  <r>
    <x v="51"/>
    <x v="0"/>
    <s v="Yangon"/>
    <x v="0"/>
    <x v="0"/>
    <x v="4"/>
    <x v="51"/>
    <x v="1"/>
    <n v="11.147500000000001"/>
    <x v="51"/>
    <d v="2019-02-10T00:00:00"/>
    <d v="1899-12-30T15:10:00"/>
    <s v="Weekend"/>
    <x v="1"/>
    <n v="222.95"/>
    <n v="4.7619047620000003"/>
    <n v="11.147500000000001"/>
    <x v="23"/>
  </r>
  <r>
    <x v="52"/>
    <x v="2"/>
    <s v="Mandalay"/>
    <x v="0"/>
    <x v="0"/>
    <x v="5"/>
    <x v="52"/>
    <x v="7"/>
    <n v="3.5739999999999998"/>
    <x v="52"/>
    <d v="2019-03-22T00:00:00"/>
    <d v="1899-12-30T14:42:00"/>
    <s v="Weekday"/>
    <x v="0"/>
    <n v="71.48"/>
    <n v="4.7619047620000003"/>
    <n v="3.5739999999999998"/>
    <x v="35"/>
  </r>
  <r>
    <x v="53"/>
    <x v="1"/>
    <s v="Naypyitaw"/>
    <x v="0"/>
    <x v="1"/>
    <x v="5"/>
    <x v="53"/>
    <x v="8"/>
    <n v="0.77149999999999996"/>
    <x v="53"/>
    <d v="2019-01-25T00:00:00"/>
    <d v="1899-12-30T15:46:00"/>
    <s v="Weekday"/>
    <x v="2"/>
    <n v="15.43"/>
    <n v="4.7619047620000003"/>
    <n v="0.77149999999999996"/>
    <x v="36"/>
  </r>
  <r>
    <x v="54"/>
    <x v="2"/>
    <s v="Mandalay"/>
    <x v="1"/>
    <x v="1"/>
    <x v="2"/>
    <x v="54"/>
    <x v="5"/>
    <n v="1.6160000000000001"/>
    <x v="54"/>
    <d v="2019-03-07T00:00:00"/>
    <d v="1899-12-30T11:49:00"/>
    <s v="Weekday"/>
    <x v="0"/>
    <n v="32.32"/>
    <n v="4.7619047620000003"/>
    <n v="1.6160000000000001"/>
    <x v="35"/>
  </r>
  <r>
    <x v="55"/>
    <x v="1"/>
    <s v="Naypyitaw"/>
    <x v="1"/>
    <x v="0"/>
    <x v="1"/>
    <x v="55"/>
    <x v="2"/>
    <n v="34.392000000000003"/>
    <x v="55"/>
    <d v="2019-02-28T00:00:00"/>
    <d v="1899-12-30T19:01:00"/>
    <s v="Weekday"/>
    <x v="1"/>
    <n v="687.84"/>
    <n v="4.7619047620000003"/>
    <n v="34.392000000000003"/>
    <x v="13"/>
  </r>
  <r>
    <x v="56"/>
    <x v="0"/>
    <s v="Yangon"/>
    <x v="0"/>
    <x v="1"/>
    <x v="2"/>
    <x v="56"/>
    <x v="5"/>
    <n v="4.4340000000000002"/>
    <x v="56"/>
    <d v="2019-03-27T00:00:00"/>
    <d v="1899-12-30T11:26:00"/>
    <s v="Weekday"/>
    <x v="1"/>
    <n v="88.68"/>
    <n v="4.7619047620000003"/>
    <n v="4.4340000000000002"/>
    <x v="6"/>
  </r>
  <r>
    <x v="57"/>
    <x v="0"/>
    <s v="Yangon"/>
    <x v="1"/>
    <x v="1"/>
    <x v="0"/>
    <x v="57"/>
    <x v="2"/>
    <n v="35.840000000000003"/>
    <x v="57"/>
    <d v="2019-02-07T00:00:00"/>
    <d v="1899-12-30T11:28:00"/>
    <s v="Weekday"/>
    <x v="0"/>
    <n v="716.8"/>
    <n v="4.7619047620000003"/>
    <n v="35.840000000000003"/>
    <x v="37"/>
  </r>
  <r>
    <x v="58"/>
    <x v="0"/>
    <s v="Yangon"/>
    <x v="0"/>
    <x v="0"/>
    <x v="2"/>
    <x v="58"/>
    <x v="4"/>
    <n v="36.174999999999997"/>
    <x v="58"/>
    <d v="2019-01-20T00:00:00"/>
    <d v="1899-12-30T15:55:00"/>
    <s v="Weekend"/>
    <x v="1"/>
    <n v="723.5"/>
    <n v="4.7619047620000003"/>
    <n v="36.174999999999997"/>
    <x v="38"/>
  </r>
  <r>
    <x v="59"/>
    <x v="1"/>
    <s v="Naypyitaw"/>
    <x v="1"/>
    <x v="1"/>
    <x v="1"/>
    <x v="59"/>
    <x v="3"/>
    <n v="9.1829999999999998"/>
    <x v="59"/>
    <d v="2019-03-12T00:00:00"/>
    <d v="1899-12-30T20:36:00"/>
    <s v="Weekday"/>
    <x v="1"/>
    <n v="183.66"/>
    <n v="4.7619047620000003"/>
    <n v="9.1829999999999998"/>
    <x v="39"/>
  </r>
  <r>
    <x v="60"/>
    <x v="1"/>
    <s v="Naypyitaw"/>
    <x v="0"/>
    <x v="0"/>
    <x v="3"/>
    <x v="60"/>
    <x v="6"/>
    <n v="3.7109999999999999"/>
    <x v="60"/>
    <d v="2019-02-15T00:00:00"/>
    <d v="1899-12-30T17:47:00"/>
    <s v="Weekday"/>
    <x v="2"/>
    <n v="74.22"/>
    <n v="4.7619047620000003"/>
    <n v="3.7109999999999999"/>
    <x v="40"/>
  </r>
  <r>
    <x v="61"/>
    <x v="1"/>
    <s v="Naypyitaw"/>
    <x v="1"/>
    <x v="1"/>
    <x v="2"/>
    <x v="61"/>
    <x v="3"/>
    <n v="16.719000000000001"/>
    <x v="61"/>
    <d v="2019-02-24T00:00:00"/>
    <d v="1899-12-30T10:55:00"/>
    <s v="Weekend"/>
    <x v="0"/>
    <n v="334.38"/>
    <n v="4.7619047620000003"/>
    <n v="16.719000000000001"/>
    <x v="27"/>
  </r>
  <r>
    <x v="62"/>
    <x v="2"/>
    <s v="Mandalay"/>
    <x v="0"/>
    <x v="0"/>
    <x v="3"/>
    <x v="62"/>
    <x v="9"/>
    <n v="24.781500000000001"/>
    <x v="62"/>
    <d v="2019-02-03T00:00:00"/>
    <d v="1899-12-30T13:40:00"/>
    <s v="Weekend"/>
    <x v="0"/>
    <n v="495.63"/>
    <n v="4.7619047620000003"/>
    <n v="24.781500000000001"/>
    <x v="40"/>
  </r>
  <r>
    <x v="63"/>
    <x v="0"/>
    <s v="Yangon"/>
    <x v="0"/>
    <x v="1"/>
    <x v="3"/>
    <x v="63"/>
    <x v="4"/>
    <n v="7.9050000000000002"/>
    <x v="63"/>
    <d v="2019-03-06T00:00:00"/>
    <d v="1899-12-30T12:27:00"/>
    <s v="Weekday"/>
    <x v="2"/>
    <n v="158.1"/>
    <n v="4.7619047620000003"/>
    <n v="7.9050000000000002"/>
    <x v="17"/>
  </r>
  <r>
    <x v="64"/>
    <x v="2"/>
    <s v="Mandalay"/>
    <x v="0"/>
    <x v="1"/>
    <x v="0"/>
    <x v="64"/>
    <x v="7"/>
    <n v="15.148"/>
    <x v="64"/>
    <d v="2019-02-14T00:00:00"/>
    <d v="1899-12-30T14:35:00"/>
    <s v="Weekday"/>
    <x v="1"/>
    <n v="302.95999999999998"/>
    <n v="4.7619047620000003"/>
    <n v="15.148"/>
    <x v="29"/>
  </r>
  <r>
    <x v="65"/>
    <x v="0"/>
    <s v="Yangon"/>
    <x v="0"/>
    <x v="1"/>
    <x v="0"/>
    <x v="65"/>
    <x v="4"/>
    <n v="7.9349999999999996"/>
    <x v="65"/>
    <d v="2019-03-13T00:00:00"/>
    <d v="1899-12-30T16:40:00"/>
    <s v="Weekday"/>
    <x v="1"/>
    <n v="158.69999999999999"/>
    <n v="4.7619047620000003"/>
    <n v="7.9349999999999996"/>
    <x v="6"/>
  </r>
  <r>
    <x v="66"/>
    <x v="1"/>
    <s v="Naypyitaw"/>
    <x v="1"/>
    <x v="0"/>
    <x v="0"/>
    <x v="66"/>
    <x v="5"/>
    <n v="3.347"/>
    <x v="66"/>
    <d v="2019-02-10T00:00:00"/>
    <d v="1899-12-30T15:43:00"/>
    <s v="Weekend"/>
    <x v="0"/>
    <n v="66.94"/>
    <n v="4.7619047620000003"/>
    <n v="3.347"/>
    <x v="24"/>
  </r>
  <r>
    <x v="67"/>
    <x v="2"/>
    <s v="Mandalay"/>
    <x v="0"/>
    <x v="0"/>
    <x v="5"/>
    <x v="67"/>
    <x v="3"/>
    <n v="29.283000000000001"/>
    <x v="67"/>
    <d v="2019-01-07T00:00:00"/>
    <d v="1899-12-30T15:01:00"/>
    <s v="Weekday"/>
    <x v="0"/>
    <n v="585.66"/>
    <n v="4.7619047620000003"/>
    <n v="29.283000000000001"/>
    <x v="21"/>
  </r>
  <r>
    <x v="68"/>
    <x v="0"/>
    <s v="Yangon"/>
    <x v="1"/>
    <x v="1"/>
    <x v="3"/>
    <x v="68"/>
    <x v="4"/>
    <n v="39.384999999999998"/>
    <x v="68"/>
    <d v="2019-01-24T00:00:00"/>
    <d v="1899-12-30T10:04:00"/>
    <s v="Weekday"/>
    <x v="1"/>
    <n v="787.7"/>
    <n v="4.7619047620000003"/>
    <n v="39.384999999999998"/>
    <x v="41"/>
  </r>
  <r>
    <x v="69"/>
    <x v="0"/>
    <s v="Yangon"/>
    <x v="0"/>
    <x v="0"/>
    <x v="0"/>
    <x v="69"/>
    <x v="8"/>
    <n v="0.91649999999999998"/>
    <x v="69"/>
    <d v="2019-02-02T00:00:00"/>
    <d v="1899-12-30T18:50:00"/>
    <s v="Weekend"/>
    <x v="1"/>
    <n v="18.329999999999998"/>
    <n v="4.7619047620000003"/>
    <n v="0.91649999999999998"/>
    <x v="42"/>
  </r>
  <r>
    <x v="70"/>
    <x v="1"/>
    <s v="Naypyitaw"/>
    <x v="1"/>
    <x v="1"/>
    <x v="4"/>
    <x v="70"/>
    <x v="4"/>
    <n v="44.74"/>
    <x v="70"/>
    <d v="2019-01-06T00:00:00"/>
    <d v="1899-12-30T12:46:00"/>
    <s v="Weekend"/>
    <x v="2"/>
    <n v="894.8"/>
    <n v="4.7619047620000003"/>
    <n v="44.74"/>
    <x v="1"/>
  </r>
  <r>
    <x v="71"/>
    <x v="1"/>
    <s v="Naypyitaw"/>
    <x v="1"/>
    <x v="1"/>
    <x v="5"/>
    <x v="71"/>
    <x v="4"/>
    <n v="31.06"/>
    <x v="71"/>
    <d v="2019-02-11T00:00:00"/>
    <d v="1899-12-30T16:19:00"/>
    <s v="Weekday"/>
    <x v="1"/>
    <n v="621.20000000000005"/>
    <n v="4.7619047620000003"/>
    <n v="31.06"/>
    <x v="9"/>
  </r>
  <r>
    <x v="72"/>
    <x v="2"/>
    <s v="Mandalay"/>
    <x v="0"/>
    <x v="0"/>
    <x v="4"/>
    <x v="72"/>
    <x v="6"/>
    <n v="7.2779999999999996"/>
    <x v="72"/>
    <d v="2019-03-05T00:00:00"/>
    <d v="1899-12-30T18:17:00"/>
    <s v="Weekday"/>
    <x v="0"/>
    <n v="145.56"/>
    <n v="4.7619047620000003"/>
    <n v="7.2779999999999996"/>
    <x v="43"/>
  </r>
  <r>
    <x v="73"/>
    <x v="1"/>
    <s v="Naypyitaw"/>
    <x v="1"/>
    <x v="0"/>
    <x v="1"/>
    <x v="73"/>
    <x v="3"/>
    <n v="22.773"/>
    <x v="73"/>
    <d v="2019-03-09T00:00:00"/>
    <d v="1899-12-30T18:21:00"/>
    <s v="Weekend"/>
    <x v="1"/>
    <n v="455.46"/>
    <n v="4.7619047620000003"/>
    <n v="22.773"/>
    <x v="44"/>
  </r>
  <r>
    <x v="74"/>
    <x v="0"/>
    <s v="Yangon"/>
    <x v="1"/>
    <x v="1"/>
    <x v="2"/>
    <x v="74"/>
    <x v="9"/>
    <n v="33.601500000000001"/>
    <x v="74"/>
    <d v="2019-01-22T00:00:00"/>
    <d v="1899-12-30T10:55:00"/>
    <s v="Weekday"/>
    <x v="0"/>
    <n v="672.03"/>
    <n v="4.7619047620000003"/>
    <n v="33.601500000000001"/>
    <x v="45"/>
  </r>
  <r>
    <x v="75"/>
    <x v="1"/>
    <s v="Naypyitaw"/>
    <x v="1"/>
    <x v="0"/>
    <x v="1"/>
    <x v="75"/>
    <x v="4"/>
    <n v="20.824999999999999"/>
    <x v="75"/>
    <d v="2019-01-13T00:00:00"/>
    <d v="1899-12-30T17:04:00"/>
    <s v="Weekend"/>
    <x v="2"/>
    <n v="416.5"/>
    <n v="4.7619047620000003"/>
    <n v="20.824999999999999"/>
    <x v="38"/>
  </r>
  <r>
    <x v="76"/>
    <x v="1"/>
    <s v="Naypyitaw"/>
    <x v="0"/>
    <x v="1"/>
    <x v="5"/>
    <x v="76"/>
    <x v="9"/>
    <n v="22.068000000000001"/>
    <x v="76"/>
    <d v="2019-01-09T00:00:00"/>
    <d v="1899-12-30T14:20:00"/>
    <s v="Weekday"/>
    <x v="2"/>
    <n v="441.36"/>
    <n v="4.7619047620000003"/>
    <n v="22.068000000000001"/>
    <x v="17"/>
  </r>
  <r>
    <x v="77"/>
    <x v="0"/>
    <s v="Yangon"/>
    <x v="0"/>
    <x v="0"/>
    <x v="5"/>
    <x v="47"/>
    <x v="9"/>
    <n v="9.0045000000000002"/>
    <x v="47"/>
    <d v="2019-01-12T00:00:00"/>
    <d v="1899-12-30T15:48:00"/>
    <s v="Weekend"/>
    <x v="2"/>
    <n v="180.09"/>
    <n v="4.7619047620000003"/>
    <n v="9.0045000000000002"/>
    <x v="14"/>
  </r>
  <r>
    <x v="78"/>
    <x v="1"/>
    <s v="Naypyitaw"/>
    <x v="0"/>
    <x v="0"/>
    <x v="4"/>
    <x v="77"/>
    <x v="4"/>
    <n v="39.155000000000001"/>
    <x v="77"/>
    <d v="2019-03-05T00:00:00"/>
    <d v="1899-12-30T16:24:00"/>
    <s v="Weekday"/>
    <x v="0"/>
    <n v="783.1"/>
    <n v="4.7619047620000003"/>
    <n v="39.155000000000001"/>
    <x v="37"/>
  </r>
  <r>
    <x v="79"/>
    <x v="1"/>
    <s v="Naypyitaw"/>
    <x v="1"/>
    <x v="0"/>
    <x v="0"/>
    <x v="78"/>
    <x v="1"/>
    <n v="5.0949999999999998"/>
    <x v="78"/>
    <d v="2019-01-22T00:00:00"/>
    <d v="1899-12-30T18:56:00"/>
    <s v="Weekday"/>
    <x v="1"/>
    <n v="101.9"/>
    <n v="4.7619047620000003"/>
    <n v="5.0949999999999998"/>
    <x v="22"/>
  </r>
  <r>
    <x v="80"/>
    <x v="1"/>
    <s v="Naypyitaw"/>
    <x v="1"/>
    <x v="0"/>
    <x v="0"/>
    <x v="79"/>
    <x v="3"/>
    <n v="29.757000000000001"/>
    <x v="79"/>
    <d v="2019-01-21T00:00:00"/>
    <d v="1899-12-30T14:42:00"/>
    <s v="Weekday"/>
    <x v="2"/>
    <n v="595.14"/>
    <n v="4.7619047620000003"/>
    <n v="29.757000000000001"/>
    <x v="46"/>
  </r>
  <r>
    <x v="81"/>
    <x v="2"/>
    <s v="Mandalay"/>
    <x v="1"/>
    <x v="0"/>
    <x v="4"/>
    <x v="80"/>
    <x v="6"/>
    <n v="14.502000000000001"/>
    <x v="80"/>
    <d v="2019-01-26T00:00:00"/>
    <d v="1899-12-30T19:56:00"/>
    <s v="Weekend"/>
    <x v="0"/>
    <n v="290.04000000000002"/>
    <n v="4.7619047620000003"/>
    <n v="14.502000000000001"/>
    <x v="41"/>
  </r>
  <r>
    <x v="82"/>
    <x v="1"/>
    <s v="Naypyitaw"/>
    <x v="1"/>
    <x v="1"/>
    <x v="4"/>
    <x v="81"/>
    <x v="2"/>
    <n v="7.7"/>
    <x v="81"/>
    <d v="2019-01-23T00:00:00"/>
    <d v="1899-12-30T18:37:00"/>
    <s v="Weekday"/>
    <x v="0"/>
    <n v="154"/>
    <n v="4.7619047620000003"/>
    <n v="7.7"/>
    <x v="37"/>
  </r>
  <r>
    <x v="83"/>
    <x v="1"/>
    <s v="Naypyitaw"/>
    <x v="0"/>
    <x v="0"/>
    <x v="4"/>
    <x v="82"/>
    <x v="7"/>
    <n v="16.071999999999999"/>
    <x v="82"/>
    <d v="2019-02-23T00:00:00"/>
    <d v="1899-12-30T18:45:00"/>
    <s v="Weekend"/>
    <x v="2"/>
    <n v="321.44"/>
    <n v="4.7619047620000003"/>
    <n v="16.071999999999999"/>
    <x v="47"/>
  </r>
  <r>
    <x v="84"/>
    <x v="1"/>
    <s v="Naypyitaw"/>
    <x v="0"/>
    <x v="1"/>
    <x v="3"/>
    <x v="83"/>
    <x v="1"/>
    <n v="12.227499999999999"/>
    <x v="83"/>
    <d v="2019-03-09T00:00:00"/>
    <d v="1899-12-30T10:17:00"/>
    <s v="Weekend"/>
    <x v="1"/>
    <n v="244.55"/>
    <n v="4.7619047620000003"/>
    <n v="12.227499999999999"/>
    <x v="37"/>
  </r>
  <r>
    <x v="85"/>
    <x v="1"/>
    <s v="Naypyitaw"/>
    <x v="1"/>
    <x v="0"/>
    <x v="3"/>
    <x v="84"/>
    <x v="0"/>
    <n v="29.071000000000002"/>
    <x v="84"/>
    <d v="2019-03-05T00:00:00"/>
    <d v="1899-12-30T14:31:00"/>
    <s v="Weekday"/>
    <x v="0"/>
    <n v="581.41999999999996"/>
    <n v="4.7619047620000003"/>
    <n v="29.071000000000002"/>
    <x v="43"/>
  </r>
  <r>
    <x v="86"/>
    <x v="1"/>
    <s v="Naypyitaw"/>
    <x v="1"/>
    <x v="1"/>
    <x v="5"/>
    <x v="85"/>
    <x v="1"/>
    <n v="19.13"/>
    <x v="85"/>
    <d v="2019-03-25T00:00:00"/>
    <d v="1899-12-30T10:23:00"/>
    <s v="Weekday"/>
    <x v="1"/>
    <n v="382.6"/>
    <n v="4.7619047620000003"/>
    <n v="19.13"/>
    <x v="21"/>
  </r>
  <r>
    <x v="87"/>
    <x v="0"/>
    <s v="Yangon"/>
    <x v="0"/>
    <x v="1"/>
    <x v="4"/>
    <x v="86"/>
    <x v="0"/>
    <n v="17.283000000000001"/>
    <x v="86"/>
    <d v="2019-03-27T00:00:00"/>
    <d v="1899-12-30T20:35:00"/>
    <s v="Weekday"/>
    <x v="2"/>
    <n v="345.66"/>
    <n v="4.7619047620000003"/>
    <n v="17.283000000000001"/>
    <x v="48"/>
  </r>
  <r>
    <x v="88"/>
    <x v="0"/>
    <s v="Yangon"/>
    <x v="1"/>
    <x v="1"/>
    <x v="3"/>
    <x v="87"/>
    <x v="8"/>
    <n v="2.1234999999999999"/>
    <x v="87"/>
    <d v="2019-01-02T00:00:00"/>
    <d v="1899-12-30T16:57:00"/>
    <s v="Weekday"/>
    <x v="1"/>
    <n v="42.47"/>
    <n v="4.7619047620000003"/>
    <n v="2.1234999999999999"/>
    <x v="14"/>
  </r>
  <r>
    <x v="89"/>
    <x v="2"/>
    <s v="Mandalay"/>
    <x v="1"/>
    <x v="0"/>
    <x v="0"/>
    <x v="88"/>
    <x v="3"/>
    <n v="23.097000000000001"/>
    <x v="88"/>
    <d v="2019-02-27T00:00:00"/>
    <d v="1899-12-30T17:55:00"/>
    <s v="Weekday"/>
    <x v="1"/>
    <n v="461.94"/>
    <n v="4.7619047620000003"/>
    <n v="23.097000000000001"/>
    <x v="36"/>
  </r>
  <r>
    <x v="90"/>
    <x v="1"/>
    <s v="Naypyitaw"/>
    <x v="0"/>
    <x v="0"/>
    <x v="2"/>
    <x v="89"/>
    <x v="7"/>
    <n v="9.4760000000000009"/>
    <x v="89"/>
    <d v="2019-01-23T00:00:00"/>
    <d v="1899-12-30T10:25:00"/>
    <s v="Weekday"/>
    <x v="1"/>
    <n v="189.52"/>
    <n v="4.7619047620000003"/>
    <n v="9.4760000000000009"/>
    <x v="12"/>
  </r>
  <r>
    <x v="91"/>
    <x v="1"/>
    <s v="Naypyitaw"/>
    <x v="1"/>
    <x v="0"/>
    <x v="3"/>
    <x v="90"/>
    <x v="4"/>
    <n v="22.43"/>
    <x v="90"/>
    <d v="2019-01-26T00:00:00"/>
    <d v="1899-12-30T19:54:00"/>
    <s v="Weekend"/>
    <x v="0"/>
    <n v="448.6"/>
    <n v="4.7619047620000003"/>
    <n v="22.43"/>
    <x v="13"/>
  </r>
  <r>
    <x v="92"/>
    <x v="0"/>
    <s v="Yangon"/>
    <x v="0"/>
    <x v="0"/>
    <x v="3"/>
    <x v="91"/>
    <x v="0"/>
    <n v="7.6929999999999996"/>
    <x v="91"/>
    <d v="2019-01-10T00:00:00"/>
    <d v="1899-12-30T16:42:00"/>
    <s v="Weekday"/>
    <x v="0"/>
    <n v="153.86000000000001"/>
    <n v="4.7619047620000003"/>
    <n v="7.6929999999999996"/>
    <x v="20"/>
  </r>
  <r>
    <x v="93"/>
    <x v="2"/>
    <s v="Mandalay"/>
    <x v="0"/>
    <x v="1"/>
    <x v="0"/>
    <x v="92"/>
    <x v="9"/>
    <n v="28.962"/>
    <x v="92"/>
    <d v="2019-03-12T00:00:00"/>
    <d v="1899-12-30T12:09:00"/>
    <s v="Weekday"/>
    <x v="2"/>
    <n v="579.24"/>
    <n v="4.7619047620000003"/>
    <n v="28.962"/>
    <x v="17"/>
  </r>
  <r>
    <x v="94"/>
    <x v="1"/>
    <s v="Naypyitaw"/>
    <x v="1"/>
    <x v="1"/>
    <x v="0"/>
    <x v="93"/>
    <x v="8"/>
    <n v="4.4874999999999998"/>
    <x v="93"/>
    <d v="2019-02-06T00:00:00"/>
    <d v="1899-12-30T20:05:00"/>
    <s v="Weekday"/>
    <x v="2"/>
    <n v="89.75"/>
    <n v="4.7619047620000003"/>
    <n v="4.4874999999999998"/>
    <x v="37"/>
  </r>
  <r>
    <x v="95"/>
    <x v="0"/>
    <s v="Yangon"/>
    <x v="1"/>
    <x v="1"/>
    <x v="1"/>
    <x v="94"/>
    <x v="8"/>
    <n v="4.8579999999999997"/>
    <x v="94"/>
    <d v="2019-03-08T00:00:00"/>
    <d v="1899-12-30T20:38:00"/>
    <s v="Weekday"/>
    <x v="0"/>
    <n v="97.16"/>
    <n v="4.7619047620000003"/>
    <n v="4.8579999999999997"/>
    <x v="8"/>
  </r>
  <r>
    <x v="96"/>
    <x v="2"/>
    <s v="Mandalay"/>
    <x v="1"/>
    <x v="1"/>
    <x v="0"/>
    <x v="95"/>
    <x v="4"/>
    <n v="43.935000000000002"/>
    <x v="95"/>
    <d v="2019-03-29T00:00:00"/>
    <d v="1899-12-30T10:25:00"/>
    <s v="Weekday"/>
    <x v="0"/>
    <n v="878.7"/>
    <n v="4.7619047620000003"/>
    <n v="43.935000000000002"/>
    <x v="20"/>
  </r>
  <r>
    <x v="97"/>
    <x v="1"/>
    <s v="Naypyitaw"/>
    <x v="1"/>
    <x v="0"/>
    <x v="1"/>
    <x v="96"/>
    <x v="3"/>
    <n v="3.7349999999999999"/>
    <x v="96"/>
    <d v="2019-02-09T00:00:00"/>
    <d v="1899-12-30T13:11:00"/>
    <s v="Weekend"/>
    <x v="1"/>
    <n v="74.7"/>
    <n v="4.7619047620000003"/>
    <n v="3.7349999999999999"/>
    <x v="5"/>
  </r>
  <r>
    <x v="98"/>
    <x v="0"/>
    <s v="Yangon"/>
    <x v="1"/>
    <x v="1"/>
    <x v="4"/>
    <x v="97"/>
    <x v="6"/>
    <n v="7.9124999999999996"/>
    <x v="97"/>
    <d v="2019-03-23T00:00:00"/>
    <d v="1899-12-30T10:16:00"/>
    <s v="Weekend"/>
    <x v="0"/>
    <n v="158.25"/>
    <n v="4.7619047620000003"/>
    <n v="7.9124999999999996"/>
    <x v="39"/>
  </r>
  <r>
    <x v="99"/>
    <x v="2"/>
    <s v="Mandalay"/>
    <x v="1"/>
    <x v="1"/>
    <x v="2"/>
    <x v="98"/>
    <x v="3"/>
    <n v="24.81"/>
    <x v="98"/>
    <d v="2019-03-05T00:00:00"/>
    <d v="1899-12-30T18:14:00"/>
    <s v="Weekday"/>
    <x v="1"/>
    <n v="496.2"/>
    <n v="4.7619047620000003"/>
    <n v="24.81"/>
    <x v="2"/>
  </r>
  <r>
    <x v="100"/>
    <x v="1"/>
    <s v="Naypyitaw"/>
    <x v="0"/>
    <x v="1"/>
    <x v="5"/>
    <x v="99"/>
    <x v="8"/>
    <n v="2.4355000000000002"/>
    <x v="99"/>
    <d v="2019-03-26T00:00:00"/>
    <d v="1899-12-30T19:20:00"/>
    <s v="Weekday"/>
    <x v="1"/>
    <n v="48.71"/>
    <n v="4.7619047620000003"/>
    <n v="2.4355000000000002"/>
    <x v="5"/>
  </r>
  <r>
    <x v="101"/>
    <x v="1"/>
    <s v="Naypyitaw"/>
    <x v="1"/>
    <x v="1"/>
    <x v="5"/>
    <x v="100"/>
    <x v="9"/>
    <n v="35.347499999999997"/>
    <x v="100"/>
    <d v="2019-03-01T00:00:00"/>
    <d v="1899-12-30T13:22:00"/>
    <s v="Weekday"/>
    <x v="1"/>
    <n v="706.95"/>
    <n v="4.7619047620000003"/>
    <n v="35.347499999999997"/>
    <x v="8"/>
  </r>
  <r>
    <x v="102"/>
    <x v="1"/>
    <s v="Naypyitaw"/>
    <x v="1"/>
    <x v="0"/>
    <x v="1"/>
    <x v="101"/>
    <x v="9"/>
    <n v="10.381500000000001"/>
    <x v="101"/>
    <d v="2019-02-01T00:00:00"/>
    <d v="1899-12-30T11:27:00"/>
    <s v="Weekday"/>
    <x v="1"/>
    <n v="207.63"/>
    <n v="4.7619047620000003"/>
    <n v="10.381500000000001"/>
    <x v="49"/>
  </r>
  <r>
    <x v="103"/>
    <x v="0"/>
    <s v="Yangon"/>
    <x v="1"/>
    <x v="1"/>
    <x v="4"/>
    <x v="102"/>
    <x v="3"/>
    <n v="17.478000000000002"/>
    <x v="102"/>
    <d v="2019-03-28T00:00:00"/>
    <d v="1899-12-30T16:44:00"/>
    <s v="Weekday"/>
    <x v="1"/>
    <n v="349.56"/>
    <n v="4.7619047620000003"/>
    <n v="17.478000000000002"/>
    <x v="21"/>
  </r>
  <r>
    <x v="104"/>
    <x v="2"/>
    <s v="Mandalay"/>
    <x v="1"/>
    <x v="1"/>
    <x v="0"/>
    <x v="103"/>
    <x v="0"/>
    <n v="10.6225"/>
    <x v="103"/>
    <d v="2019-03-19T00:00:00"/>
    <d v="1899-12-30T18:19:00"/>
    <s v="Weekday"/>
    <x v="1"/>
    <n v="212.45"/>
    <n v="4.7619047620000003"/>
    <n v="10.6225"/>
    <x v="7"/>
  </r>
  <r>
    <x v="105"/>
    <x v="0"/>
    <s v="Yangon"/>
    <x v="0"/>
    <x v="1"/>
    <x v="1"/>
    <x v="104"/>
    <x v="4"/>
    <n v="44.335000000000001"/>
    <x v="104"/>
    <d v="2019-01-12T00:00:00"/>
    <d v="1899-12-30T14:50:00"/>
    <s v="Weekend"/>
    <x v="0"/>
    <n v="886.7"/>
    <n v="4.7619047620000003"/>
    <n v="44.335000000000001"/>
    <x v="48"/>
  </r>
  <r>
    <x v="106"/>
    <x v="1"/>
    <s v="Naypyitaw"/>
    <x v="1"/>
    <x v="1"/>
    <x v="5"/>
    <x v="105"/>
    <x v="3"/>
    <n v="8.2140000000000004"/>
    <x v="105"/>
    <d v="2019-01-05T00:00:00"/>
    <d v="1899-12-30T20:54:00"/>
    <s v="Weekend"/>
    <x v="2"/>
    <n v="164.28"/>
    <n v="4.7619047620000003"/>
    <n v="8.2140000000000004"/>
    <x v="30"/>
  </r>
  <r>
    <x v="107"/>
    <x v="0"/>
    <s v="Yangon"/>
    <x v="1"/>
    <x v="1"/>
    <x v="3"/>
    <x v="106"/>
    <x v="3"/>
    <n v="18.638999999999999"/>
    <x v="106"/>
    <d v="2019-03-22T00:00:00"/>
    <d v="1899-12-30T20:19:00"/>
    <s v="Weekday"/>
    <x v="1"/>
    <n v="372.78"/>
    <n v="4.7619047620000003"/>
    <n v="18.638999999999999"/>
    <x v="2"/>
  </r>
  <r>
    <x v="108"/>
    <x v="1"/>
    <s v="Naypyitaw"/>
    <x v="1"/>
    <x v="0"/>
    <x v="4"/>
    <x v="107"/>
    <x v="9"/>
    <n v="15.291"/>
    <x v="107"/>
    <d v="2019-03-24T00:00:00"/>
    <d v="1899-12-30T10:43:00"/>
    <s v="Weekend"/>
    <x v="1"/>
    <n v="305.82"/>
    <n v="4.7619047620000003"/>
    <n v="15.291"/>
    <x v="50"/>
  </r>
  <r>
    <x v="109"/>
    <x v="1"/>
    <s v="Naypyitaw"/>
    <x v="0"/>
    <x v="1"/>
    <x v="1"/>
    <x v="108"/>
    <x v="4"/>
    <n v="40.984999999999999"/>
    <x v="108"/>
    <d v="2019-03-03T00:00:00"/>
    <d v="1899-12-30T14:30:00"/>
    <s v="Weekend"/>
    <x v="1"/>
    <n v="819.7"/>
    <n v="4.7619047620000003"/>
    <n v="40.984999999999999"/>
    <x v="51"/>
  </r>
  <r>
    <x v="110"/>
    <x v="2"/>
    <s v="Mandalay"/>
    <x v="0"/>
    <x v="0"/>
    <x v="3"/>
    <x v="109"/>
    <x v="5"/>
    <n v="1.649"/>
    <x v="109"/>
    <d v="2019-02-05T00:00:00"/>
    <d v="1899-12-30T11:32:00"/>
    <s v="Weekday"/>
    <x v="0"/>
    <n v="32.979999999999997"/>
    <n v="4.7619047620000003"/>
    <n v="1.649"/>
    <x v="15"/>
  </r>
  <r>
    <x v="111"/>
    <x v="1"/>
    <s v="Naypyitaw"/>
    <x v="0"/>
    <x v="0"/>
    <x v="0"/>
    <x v="110"/>
    <x v="6"/>
    <n v="14.7315"/>
    <x v="110"/>
    <d v="2019-02-05T00:00:00"/>
    <d v="1899-12-30T10:41:00"/>
    <s v="Weekday"/>
    <x v="2"/>
    <n v="294.63"/>
    <n v="4.7619047620000003"/>
    <n v="14.7315"/>
    <x v="52"/>
  </r>
  <r>
    <x v="112"/>
    <x v="2"/>
    <s v="Mandalay"/>
    <x v="1"/>
    <x v="0"/>
    <x v="5"/>
    <x v="111"/>
    <x v="0"/>
    <n v="25.494"/>
    <x v="111"/>
    <d v="2019-02-15T00:00:00"/>
    <d v="1899-12-30T12:44:00"/>
    <s v="Weekday"/>
    <x v="1"/>
    <n v="509.88"/>
    <n v="4.7619047620000003"/>
    <n v="25.494"/>
    <x v="3"/>
  </r>
  <r>
    <x v="113"/>
    <x v="0"/>
    <s v="Yangon"/>
    <x v="0"/>
    <x v="1"/>
    <x v="2"/>
    <x v="112"/>
    <x v="9"/>
    <n v="26.131499999999999"/>
    <x v="112"/>
    <d v="2019-01-19T00:00:00"/>
    <d v="1899-12-30T20:07:00"/>
    <s v="Weekend"/>
    <x v="0"/>
    <n v="522.63"/>
    <n v="4.7619047620000003"/>
    <n v="26.131499999999999"/>
    <x v="42"/>
  </r>
  <r>
    <x v="114"/>
    <x v="1"/>
    <s v="Naypyitaw"/>
    <x v="0"/>
    <x v="0"/>
    <x v="2"/>
    <x v="113"/>
    <x v="9"/>
    <n v="36.355499999999999"/>
    <x v="113"/>
    <d v="2019-02-01T00:00:00"/>
    <d v="1899-12-30T20:31:00"/>
    <s v="Weekday"/>
    <x v="2"/>
    <n v="727.11"/>
    <n v="4.7619047620000003"/>
    <n v="36.355499999999999"/>
    <x v="33"/>
  </r>
  <r>
    <x v="115"/>
    <x v="1"/>
    <s v="Naypyitaw"/>
    <x v="1"/>
    <x v="0"/>
    <x v="5"/>
    <x v="114"/>
    <x v="6"/>
    <n v="4.0529999999999999"/>
    <x v="114"/>
    <d v="2019-03-02T00:00:00"/>
    <d v="1899-12-30T13:01:00"/>
    <s v="Weekend"/>
    <x v="2"/>
    <n v="81.06"/>
    <n v="4.7619047620000003"/>
    <n v="4.0529999999999999"/>
    <x v="12"/>
  </r>
  <r>
    <x v="116"/>
    <x v="2"/>
    <s v="Mandalay"/>
    <x v="0"/>
    <x v="1"/>
    <x v="5"/>
    <x v="115"/>
    <x v="1"/>
    <n v="5.4850000000000003"/>
    <x v="115"/>
    <d v="2019-03-05T00:00:00"/>
    <d v="1899-12-30T12:29:00"/>
    <s v="Weekday"/>
    <x v="0"/>
    <n v="109.7"/>
    <n v="4.7619047620000003"/>
    <n v="5.4850000000000003"/>
    <x v="4"/>
  </r>
  <r>
    <x v="117"/>
    <x v="2"/>
    <s v="Mandalay"/>
    <x v="0"/>
    <x v="1"/>
    <x v="5"/>
    <x v="116"/>
    <x v="8"/>
    <n v="2.5680000000000001"/>
    <x v="116"/>
    <d v="2019-01-16T00:00:00"/>
    <d v="1899-12-30T15:26:00"/>
    <s v="Weekday"/>
    <x v="0"/>
    <n v="51.36"/>
    <n v="4.7619047620000003"/>
    <n v="2.5680000000000001"/>
    <x v="53"/>
  </r>
  <r>
    <x v="118"/>
    <x v="0"/>
    <s v="Yangon"/>
    <x v="1"/>
    <x v="0"/>
    <x v="4"/>
    <x v="117"/>
    <x v="4"/>
    <n v="5.48"/>
    <x v="117"/>
    <d v="2019-02-02T00:00:00"/>
    <d v="1899-12-30T20:48:00"/>
    <s v="Weekend"/>
    <x v="0"/>
    <n v="109.6"/>
    <n v="4.7619047620000003"/>
    <n v="5.48"/>
    <x v="22"/>
  </r>
  <r>
    <x v="119"/>
    <x v="2"/>
    <s v="Mandalay"/>
    <x v="1"/>
    <x v="1"/>
    <x v="2"/>
    <x v="118"/>
    <x v="5"/>
    <n v="5.3440000000000003"/>
    <x v="118"/>
    <d v="2019-01-20T00:00:00"/>
    <d v="1899-12-30T20:38:00"/>
    <s v="Weekend"/>
    <x v="0"/>
    <n v="106.88"/>
    <n v="4.7619047620000003"/>
    <n v="5.3440000000000003"/>
    <x v="5"/>
  </r>
  <r>
    <x v="120"/>
    <x v="0"/>
    <s v="Yangon"/>
    <x v="1"/>
    <x v="0"/>
    <x v="1"/>
    <x v="119"/>
    <x v="2"/>
    <n v="39.823999999999998"/>
    <x v="119"/>
    <d v="2019-02-14T00:00:00"/>
    <d v="1899-12-30T17:03:00"/>
    <s v="Weekday"/>
    <x v="2"/>
    <n v="796.48"/>
    <n v="4.7619047620000003"/>
    <n v="39.823999999999998"/>
    <x v="53"/>
  </r>
  <r>
    <x v="121"/>
    <x v="1"/>
    <s v="Naypyitaw"/>
    <x v="0"/>
    <x v="1"/>
    <x v="3"/>
    <x v="120"/>
    <x v="0"/>
    <n v="19.992000000000001"/>
    <x v="120"/>
    <d v="2019-01-12T00:00:00"/>
    <d v="1899-12-30T12:02:00"/>
    <s v="Weekend"/>
    <x v="2"/>
    <n v="399.84"/>
    <n v="4.7619047620000003"/>
    <n v="19.992000000000001"/>
    <x v="35"/>
  </r>
  <r>
    <x v="122"/>
    <x v="2"/>
    <s v="Mandalay"/>
    <x v="0"/>
    <x v="1"/>
    <x v="3"/>
    <x v="121"/>
    <x v="9"/>
    <n v="44.981999999999999"/>
    <x v="121"/>
    <d v="2019-03-09T00:00:00"/>
    <d v="1899-12-30T17:26:00"/>
    <s v="Weekend"/>
    <x v="2"/>
    <n v="899.64"/>
    <n v="4.7619047620000003"/>
    <n v="44.981999999999999"/>
    <x v="50"/>
  </r>
  <r>
    <x v="123"/>
    <x v="1"/>
    <s v="Naypyitaw"/>
    <x v="0"/>
    <x v="1"/>
    <x v="2"/>
    <x v="122"/>
    <x v="2"/>
    <n v="25.564"/>
    <x v="122"/>
    <d v="2019-03-13T00:00:00"/>
    <d v="1899-12-30T19:52:00"/>
    <s v="Weekday"/>
    <x v="2"/>
    <n v="511.28"/>
    <n v="4.7619047620000003"/>
    <n v="25.564"/>
    <x v="15"/>
  </r>
  <r>
    <x v="124"/>
    <x v="2"/>
    <s v="Mandalay"/>
    <x v="0"/>
    <x v="0"/>
    <x v="5"/>
    <x v="123"/>
    <x v="2"/>
    <n v="22.588000000000001"/>
    <x v="123"/>
    <d v="2019-03-09T00:00:00"/>
    <d v="1899-12-30T14:57:00"/>
    <s v="Weekend"/>
    <x v="0"/>
    <n v="451.76"/>
    <n v="4.7619047620000003"/>
    <n v="22.588000000000001"/>
    <x v="48"/>
  </r>
  <r>
    <x v="125"/>
    <x v="0"/>
    <s v="Yangon"/>
    <x v="1"/>
    <x v="0"/>
    <x v="2"/>
    <x v="124"/>
    <x v="0"/>
    <n v="32.791499999999999"/>
    <x v="124"/>
    <d v="2019-03-10T00:00:00"/>
    <d v="1899-12-30T18:44:00"/>
    <s v="Weekend"/>
    <x v="2"/>
    <n v="655.83"/>
    <n v="4.7619047620000003"/>
    <n v="32.791499999999999"/>
    <x v="10"/>
  </r>
  <r>
    <x v="126"/>
    <x v="0"/>
    <s v="Yangon"/>
    <x v="1"/>
    <x v="0"/>
    <x v="3"/>
    <x v="125"/>
    <x v="1"/>
    <n v="8.0625"/>
    <x v="125"/>
    <d v="2019-01-27T00:00:00"/>
    <d v="1899-12-30T13:26:00"/>
    <s v="Weekend"/>
    <x v="1"/>
    <n v="161.25"/>
    <n v="4.7619047620000003"/>
    <n v="8.0625"/>
    <x v="54"/>
  </r>
  <r>
    <x v="127"/>
    <x v="1"/>
    <s v="Naypyitaw"/>
    <x v="1"/>
    <x v="0"/>
    <x v="5"/>
    <x v="126"/>
    <x v="9"/>
    <n v="14.278499999999999"/>
    <x v="126"/>
    <d v="2019-01-08T00:00:00"/>
    <d v="1899-12-30T16:17:00"/>
    <s v="Weekday"/>
    <x v="2"/>
    <n v="285.57"/>
    <n v="4.7619047620000003"/>
    <n v="14.278499999999999"/>
    <x v="9"/>
  </r>
  <r>
    <x v="128"/>
    <x v="1"/>
    <s v="Naypyitaw"/>
    <x v="0"/>
    <x v="0"/>
    <x v="4"/>
    <x v="127"/>
    <x v="2"/>
    <n v="27.416"/>
    <x v="127"/>
    <d v="2019-01-08T00:00:00"/>
    <d v="1899-12-30T15:57:00"/>
    <s v="Weekday"/>
    <x v="0"/>
    <n v="548.32000000000005"/>
    <n v="4.7619047620000003"/>
    <n v="27.416"/>
    <x v="23"/>
  </r>
  <r>
    <x v="129"/>
    <x v="2"/>
    <s v="Mandalay"/>
    <x v="1"/>
    <x v="0"/>
    <x v="3"/>
    <x v="128"/>
    <x v="9"/>
    <n v="40.625999999999998"/>
    <x v="128"/>
    <d v="2019-02-08T00:00:00"/>
    <d v="1899-12-30T11:15:00"/>
    <s v="Weekday"/>
    <x v="0"/>
    <n v="812.52"/>
    <n v="4.7619047620000003"/>
    <n v="40.625999999999998"/>
    <x v="8"/>
  </r>
  <r>
    <x v="130"/>
    <x v="2"/>
    <s v="Mandalay"/>
    <x v="1"/>
    <x v="0"/>
    <x v="5"/>
    <x v="129"/>
    <x v="0"/>
    <n v="13.867000000000001"/>
    <x v="129"/>
    <d v="2019-01-25T00:00:00"/>
    <d v="1899-12-30T13:18:00"/>
    <s v="Weekday"/>
    <x v="1"/>
    <n v="277.33999999999997"/>
    <n v="4.7619047620000003"/>
    <n v="13.867000000000001"/>
    <x v="26"/>
  </r>
  <r>
    <x v="131"/>
    <x v="0"/>
    <s v="Yangon"/>
    <x v="0"/>
    <x v="0"/>
    <x v="3"/>
    <x v="130"/>
    <x v="3"/>
    <n v="27.638999999999999"/>
    <x v="130"/>
    <d v="2019-03-06T00:00:00"/>
    <d v="1899-12-30T20:34:00"/>
    <s v="Weekday"/>
    <x v="1"/>
    <n v="552.78"/>
    <n v="4.7619047620000003"/>
    <n v="27.638999999999999"/>
    <x v="47"/>
  </r>
  <r>
    <x v="132"/>
    <x v="2"/>
    <s v="Mandalay"/>
    <x v="1"/>
    <x v="0"/>
    <x v="3"/>
    <x v="131"/>
    <x v="7"/>
    <n v="6.968"/>
    <x v="131"/>
    <d v="2019-02-10T00:00:00"/>
    <d v="1899-12-30T18:36:00"/>
    <s v="Weekend"/>
    <x v="1"/>
    <n v="139.36000000000001"/>
    <n v="4.7619047620000003"/>
    <n v="6.968"/>
    <x v="2"/>
  </r>
  <r>
    <x v="133"/>
    <x v="2"/>
    <s v="Mandalay"/>
    <x v="0"/>
    <x v="1"/>
    <x v="1"/>
    <x v="132"/>
    <x v="3"/>
    <n v="26.234999999999999"/>
    <x v="132"/>
    <d v="2019-02-17T00:00:00"/>
    <d v="1899-12-30T14:40:00"/>
    <s v="Weekend"/>
    <x v="2"/>
    <n v="524.70000000000005"/>
    <n v="4.7619047620000003"/>
    <n v="26.234999999999999"/>
    <x v="55"/>
  </r>
  <r>
    <x v="134"/>
    <x v="1"/>
    <s v="Naypyitaw"/>
    <x v="1"/>
    <x v="0"/>
    <x v="0"/>
    <x v="133"/>
    <x v="3"/>
    <n v="24.39"/>
    <x v="133"/>
    <d v="2019-03-08T00:00:00"/>
    <d v="1899-12-30T16:43:00"/>
    <s v="Weekday"/>
    <x v="0"/>
    <n v="487.8"/>
    <n v="4.7619047620000003"/>
    <n v="24.39"/>
    <x v="4"/>
  </r>
  <r>
    <x v="135"/>
    <x v="1"/>
    <s v="Naypyitaw"/>
    <x v="1"/>
    <x v="1"/>
    <x v="5"/>
    <x v="134"/>
    <x v="6"/>
    <n v="13.532999999999999"/>
    <x v="134"/>
    <d v="2019-02-18T00:00:00"/>
    <d v="1899-12-30T19:39:00"/>
    <s v="Weekday"/>
    <x v="1"/>
    <n v="270.66000000000003"/>
    <n v="4.7619047620000003"/>
    <n v="13.532999999999999"/>
    <x v="56"/>
  </r>
  <r>
    <x v="136"/>
    <x v="0"/>
    <s v="Yangon"/>
    <x v="1"/>
    <x v="0"/>
    <x v="1"/>
    <x v="135"/>
    <x v="1"/>
    <n v="6.5774999999999997"/>
    <x v="135"/>
    <d v="2019-01-18T00:00:00"/>
    <d v="1899-12-30T20:59:00"/>
    <s v="Weekday"/>
    <x v="2"/>
    <n v="131.55000000000001"/>
    <n v="4.7619047620000003"/>
    <n v="6.5774999999999997"/>
    <x v="55"/>
  </r>
  <r>
    <x v="137"/>
    <x v="0"/>
    <s v="Yangon"/>
    <x v="0"/>
    <x v="0"/>
    <x v="2"/>
    <x v="136"/>
    <x v="3"/>
    <n v="10.326000000000001"/>
    <x v="136"/>
    <d v="2019-02-18T00:00:00"/>
    <d v="1899-12-30T15:39:00"/>
    <s v="Weekday"/>
    <x v="1"/>
    <n v="206.52"/>
    <n v="4.7619047620000003"/>
    <n v="10.326000000000001"/>
    <x v="57"/>
  </r>
  <r>
    <x v="138"/>
    <x v="2"/>
    <s v="Mandalay"/>
    <x v="1"/>
    <x v="1"/>
    <x v="3"/>
    <x v="137"/>
    <x v="4"/>
    <n v="25.954999999999998"/>
    <x v="137"/>
    <d v="2019-02-16T00:00:00"/>
    <d v="1899-12-30T12:21:00"/>
    <s v="Weekend"/>
    <x v="1"/>
    <n v="519.1"/>
    <n v="4.7619047620000003"/>
    <n v="25.954999999999998"/>
    <x v="13"/>
  </r>
  <r>
    <x v="139"/>
    <x v="0"/>
    <s v="Yangon"/>
    <x v="1"/>
    <x v="1"/>
    <x v="3"/>
    <x v="138"/>
    <x v="2"/>
    <n v="29"/>
    <x v="138"/>
    <d v="2019-03-16T00:00:00"/>
    <d v="1899-12-30T19:25:00"/>
    <s v="Weekend"/>
    <x v="0"/>
    <n v="580"/>
    <n v="4.7619047620000003"/>
    <n v="29"/>
    <x v="51"/>
  </r>
  <r>
    <x v="140"/>
    <x v="1"/>
    <s v="Naypyitaw"/>
    <x v="0"/>
    <x v="0"/>
    <x v="3"/>
    <x v="139"/>
    <x v="4"/>
    <n v="44.9"/>
    <x v="139"/>
    <d v="2019-01-23T00:00:00"/>
    <d v="1899-12-30T13:00:00"/>
    <s v="Weekday"/>
    <x v="2"/>
    <n v="898"/>
    <n v="4.7619047620000003"/>
    <n v="44.9"/>
    <x v="38"/>
  </r>
  <r>
    <x v="141"/>
    <x v="1"/>
    <s v="Naypyitaw"/>
    <x v="0"/>
    <x v="1"/>
    <x v="0"/>
    <x v="140"/>
    <x v="4"/>
    <n v="45.25"/>
    <x v="140"/>
    <d v="2019-01-25T00:00:00"/>
    <d v="1899-12-30T13:48:00"/>
    <s v="Weekday"/>
    <x v="1"/>
    <n v="905"/>
    <n v="4.7619047620000003"/>
    <n v="45.25"/>
    <x v="34"/>
  </r>
  <r>
    <x v="142"/>
    <x v="1"/>
    <s v="Naypyitaw"/>
    <x v="0"/>
    <x v="0"/>
    <x v="0"/>
    <x v="141"/>
    <x v="4"/>
    <n v="34.299999999999997"/>
    <x v="141"/>
    <d v="2019-02-05T00:00:00"/>
    <d v="1899-12-30T19:57:00"/>
    <s v="Weekday"/>
    <x v="1"/>
    <n v="686"/>
    <n v="4.7619047620000003"/>
    <n v="34.299999999999997"/>
    <x v="0"/>
  </r>
  <r>
    <x v="143"/>
    <x v="1"/>
    <s v="Naypyitaw"/>
    <x v="0"/>
    <x v="0"/>
    <x v="4"/>
    <x v="142"/>
    <x v="8"/>
    <n v="1.5205"/>
    <x v="142"/>
    <d v="2019-02-22T00:00:00"/>
    <d v="1899-12-30T10:36:00"/>
    <s v="Weekday"/>
    <x v="2"/>
    <n v="30.41"/>
    <n v="4.7619047620000003"/>
    <n v="1.5205"/>
    <x v="3"/>
  </r>
  <r>
    <x v="144"/>
    <x v="0"/>
    <s v="Yangon"/>
    <x v="1"/>
    <x v="0"/>
    <x v="2"/>
    <x v="143"/>
    <x v="3"/>
    <n v="23.385000000000002"/>
    <x v="143"/>
    <d v="2019-01-21T00:00:00"/>
    <d v="1899-12-30T16:37:00"/>
    <s v="Weekday"/>
    <x v="0"/>
    <n v="467.7"/>
    <n v="4.7619047620000003"/>
    <n v="23.385000000000002"/>
    <x v="7"/>
  </r>
  <r>
    <x v="145"/>
    <x v="1"/>
    <s v="Naypyitaw"/>
    <x v="1"/>
    <x v="0"/>
    <x v="0"/>
    <x v="144"/>
    <x v="3"/>
    <n v="13.878"/>
    <x v="144"/>
    <d v="2019-03-08T00:00:00"/>
    <d v="1899-12-30T17:11:00"/>
    <s v="Weekday"/>
    <x v="2"/>
    <n v="277.56"/>
    <n v="4.7619047620000003"/>
    <n v="13.878"/>
    <x v="33"/>
  </r>
  <r>
    <x v="146"/>
    <x v="0"/>
    <s v="Yangon"/>
    <x v="0"/>
    <x v="0"/>
    <x v="5"/>
    <x v="145"/>
    <x v="4"/>
    <n v="15.07"/>
    <x v="145"/>
    <d v="2019-02-10T00:00:00"/>
    <d v="1899-12-30T12:28:00"/>
    <s v="Weekend"/>
    <x v="0"/>
    <n v="301.39999999999998"/>
    <n v="4.7619047620000003"/>
    <n v="15.07"/>
    <x v="51"/>
  </r>
  <r>
    <x v="147"/>
    <x v="1"/>
    <s v="Naypyitaw"/>
    <x v="1"/>
    <x v="1"/>
    <x v="0"/>
    <x v="146"/>
    <x v="7"/>
    <n v="13.228"/>
    <x v="146"/>
    <d v="2019-03-19T00:00:00"/>
    <d v="1899-12-30T12:46:00"/>
    <s v="Weekday"/>
    <x v="2"/>
    <n v="264.56"/>
    <n v="4.7619047620000003"/>
    <n v="13.228"/>
    <x v="32"/>
  </r>
  <r>
    <x v="148"/>
    <x v="2"/>
    <s v="Mandalay"/>
    <x v="0"/>
    <x v="1"/>
    <x v="2"/>
    <x v="147"/>
    <x v="2"/>
    <n v="28.744"/>
    <x v="147"/>
    <d v="2019-03-06T00:00:00"/>
    <d v="1899-12-30T15:07:00"/>
    <s v="Weekday"/>
    <x v="2"/>
    <n v="574.88"/>
    <n v="4.7619047620000003"/>
    <n v="28.744"/>
    <x v="56"/>
  </r>
  <r>
    <x v="149"/>
    <x v="0"/>
    <s v="Yangon"/>
    <x v="1"/>
    <x v="1"/>
    <x v="0"/>
    <x v="148"/>
    <x v="2"/>
    <n v="12.984"/>
    <x v="148"/>
    <d v="2019-03-27T00:00:00"/>
    <d v="1899-12-30T13:48:00"/>
    <s v="Weekday"/>
    <x v="2"/>
    <n v="259.68"/>
    <n v="4.7619047620000003"/>
    <n v="12.984"/>
    <x v="49"/>
  </r>
  <r>
    <x v="150"/>
    <x v="2"/>
    <s v="Mandalay"/>
    <x v="0"/>
    <x v="0"/>
    <x v="5"/>
    <x v="149"/>
    <x v="7"/>
    <n v="18.308"/>
    <x v="149"/>
    <d v="2019-03-23T00:00:00"/>
    <d v="1899-12-30T19:20:00"/>
    <s v="Weekend"/>
    <x v="2"/>
    <n v="366.16"/>
    <n v="4.7619047620000003"/>
    <n v="18.308"/>
    <x v="19"/>
  </r>
  <r>
    <x v="151"/>
    <x v="1"/>
    <s v="Naypyitaw"/>
    <x v="0"/>
    <x v="1"/>
    <x v="3"/>
    <x v="23"/>
    <x v="0"/>
    <n v="12.096"/>
    <x v="150"/>
    <d v="2019-03-11T00:00:00"/>
    <d v="1899-12-30T16:07:00"/>
    <s v="Weekday"/>
    <x v="2"/>
    <n v="241.92"/>
    <n v="4.7619047620000003"/>
    <n v="12.096"/>
    <x v="48"/>
  </r>
  <r>
    <x v="152"/>
    <x v="0"/>
    <s v="Yangon"/>
    <x v="1"/>
    <x v="1"/>
    <x v="5"/>
    <x v="150"/>
    <x v="9"/>
    <n v="37.457999999999998"/>
    <x v="151"/>
    <d v="2019-01-29T00:00:00"/>
    <d v="1899-12-30T11:56:00"/>
    <s v="Weekday"/>
    <x v="2"/>
    <n v="749.16"/>
    <n v="4.7619047620000003"/>
    <n v="37.457999999999998"/>
    <x v="2"/>
  </r>
  <r>
    <x v="153"/>
    <x v="1"/>
    <s v="Naypyitaw"/>
    <x v="1"/>
    <x v="0"/>
    <x v="4"/>
    <x v="151"/>
    <x v="3"/>
    <n v="4.944"/>
    <x v="152"/>
    <d v="2019-02-07T00:00:00"/>
    <d v="1899-12-30T18:23:00"/>
    <s v="Weekday"/>
    <x v="0"/>
    <n v="98.88"/>
    <n v="4.7619047620000003"/>
    <n v="4.944"/>
    <x v="21"/>
  </r>
  <r>
    <x v="154"/>
    <x v="1"/>
    <s v="Naypyitaw"/>
    <x v="1"/>
    <x v="0"/>
    <x v="3"/>
    <x v="152"/>
    <x v="2"/>
    <n v="32.387999999999998"/>
    <x v="153"/>
    <d v="2019-01-28T00:00:00"/>
    <d v="1899-12-30T13:05:00"/>
    <s v="Weekday"/>
    <x v="1"/>
    <n v="647.76"/>
    <n v="4.7619047620000003"/>
    <n v="32.387999999999998"/>
    <x v="39"/>
  </r>
  <r>
    <x v="155"/>
    <x v="0"/>
    <s v="Yangon"/>
    <x v="0"/>
    <x v="1"/>
    <x v="4"/>
    <x v="153"/>
    <x v="1"/>
    <n v="23.072500000000002"/>
    <x v="154"/>
    <d v="2019-02-20T00:00:00"/>
    <d v="1899-12-30T15:55:00"/>
    <s v="Weekday"/>
    <x v="2"/>
    <n v="461.45"/>
    <n v="4.7619047620000003"/>
    <n v="23.072500000000002"/>
    <x v="54"/>
  </r>
  <r>
    <x v="156"/>
    <x v="2"/>
    <s v="Mandalay"/>
    <x v="0"/>
    <x v="1"/>
    <x v="1"/>
    <x v="154"/>
    <x v="8"/>
    <n v="3.6084999999999998"/>
    <x v="155"/>
    <d v="2019-01-04T00:00:00"/>
    <d v="1899-12-30T19:40:00"/>
    <s v="Weekday"/>
    <x v="1"/>
    <n v="72.17"/>
    <n v="4.7619047620000003"/>
    <n v="3.6084999999999998"/>
    <x v="36"/>
  </r>
  <r>
    <x v="157"/>
    <x v="2"/>
    <s v="Mandalay"/>
    <x v="1"/>
    <x v="1"/>
    <x v="2"/>
    <x v="155"/>
    <x v="1"/>
    <n v="12.57"/>
    <x v="156"/>
    <d v="2019-03-07T00:00:00"/>
    <d v="1899-12-30T13:58:00"/>
    <s v="Weekday"/>
    <x v="0"/>
    <n v="251.4"/>
    <n v="4.7619047620000003"/>
    <n v="12.57"/>
    <x v="58"/>
  </r>
  <r>
    <x v="158"/>
    <x v="2"/>
    <s v="Mandalay"/>
    <x v="0"/>
    <x v="1"/>
    <x v="0"/>
    <x v="156"/>
    <x v="9"/>
    <n v="43.749000000000002"/>
    <x v="157"/>
    <d v="2019-03-30T00:00:00"/>
    <d v="1899-12-30T14:43:00"/>
    <s v="Weekend"/>
    <x v="0"/>
    <n v="874.98"/>
    <n v="4.7619047620000003"/>
    <n v="43.749000000000002"/>
    <x v="22"/>
  </r>
  <r>
    <x v="159"/>
    <x v="2"/>
    <s v="Mandalay"/>
    <x v="1"/>
    <x v="1"/>
    <x v="3"/>
    <x v="157"/>
    <x v="3"/>
    <n v="28.016999999999999"/>
    <x v="158"/>
    <d v="2019-03-27T00:00:00"/>
    <d v="1899-12-30T19:18:00"/>
    <s v="Weekday"/>
    <x v="0"/>
    <n v="560.34"/>
    <n v="4.7619047620000003"/>
    <n v="28.016999999999999"/>
    <x v="40"/>
  </r>
  <r>
    <x v="160"/>
    <x v="1"/>
    <s v="Naypyitaw"/>
    <x v="1"/>
    <x v="0"/>
    <x v="4"/>
    <x v="158"/>
    <x v="2"/>
    <n v="17.271999999999998"/>
    <x v="159"/>
    <d v="2019-01-19T00:00:00"/>
    <d v="1899-12-30T19:39:00"/>
    <s v="Weekend"/>
    <x v="2"/>
    <n v="345.44"/>
    <n v="4.7619047620000003"/>
    <n v="17.271999999999998"/>
    <x v="47"/>
  </r>
  <r>
    <x v="161"/>
    <x v="0"/>
    <s v="Yangon"/>
    <x v="1"/>
    <x v="1"/>
    <x v="3"/>
    <x v="159"/>
    <x v="8"/>
    <n v="3.1844999999999999"/>
    <x v="160"/>
    <d v="2019-02-25T00:00:00"/>
    <d v="1899-12-30T16:21:00"/>
    <s v="Weekday"/>
    <x v="1"/>
    <n v="63.69"/>
    <n v="4.7619047620000003"/>
    <n v="3.1844999999999999"/>
    <x v="22"/>
  </r>
  <r>
    <x v="162"/>
    <x v="0"/>
    <s v="Yangon"/>
    <x v="1"/>
    <x v="1"/>
    <x v="4"/>
    <x v="160"/>
    <x v="0"/>
    <n v="16.026499999999999"/>
    <x v="161"/>
    <d v="2019-03-13T00:00:00"/>
    <d v="1899-12-30T19:44:00"/>
    <s v="Weekday"/>
    <x v="2"/>
    <n v="320.52999999999997"/>
    <n v="4.7619047620000003"/>
    <n v="16.026499999999999"/>
    <x v="27"/>
  </r>
  <r>
    <x v="163"/>
    <x v="1"/>
    <s v="Naypyitaw"/>
    <x v="1"/>
    <x v="1"/>
    <x v="3"/>
    <x v="161"/>
    <x v="5"/>
    <n v="7.64"/>
    <x v="162"/>
    <d v="2019-01-30T00:00:00"/>
    <d v="1899-12-30T19:42:00"/>
    <s v="Weekday"/>
    <x v="0"/>
    <n v="152.80000000000001"/>
    <n v="4.7619047620000003"/>
    <n v="7.64"/>
    <x v="35"/>
  </r>
  <r>
    <x v="164"/>
    <x v="2"/>
    <s v="Mandalay"/>
    <x v="1"/>
    <x v="1"/>
    <x v="4"/>
    <x v="162"/>
    <x v="4"/>
    <n v="19.95"/>
    <x v="163"/>
    <d v="2019-02-20T00:00:00"/>
    <d v="1899-12-30T15:24:00"/>
    <s v="Weekday"/>
    <x v="2"/>
    <n v="399"/>
    <n v="4.7619047620000003"/>
    <n v="19.95"/>
    <x v="9"/>
  </r>
  <r>
    <x v="165"/>
    <x v="2"/>
    <s v="Mandalay"/>
    <x v="0"/>
    <x v="1"/>
    <x v="0"/>
    <x v="163"/>
    <x v="2"/>
    <n v="17.027999999999999"/>
    <x v="164"/>
    <d v="2019-02-25T00:00:00"/>
    <d v="1899-12-30T14:12:00"/>
    <s v="Weekday"/>
    <x v="0"/>
    <n v="340.56"/>
    <n v="4.7619047620000003"/>
    <n v="17.027999999999999"/>
    <x v="32"/>
  </r>
  <r>
    <x v="166"/>
    <x v="1"/>
    <s v="Naypyitaw"/>
    <x v="1"/>
    <x v="1"/>
    <x v="2"/>
    <x v="164"/>
    <x v="4"/>
    <n v="47.79"/>
    <x v="165"/>
    <d v="2019-01-16T00:00:00"/>
    <d v="1899-12-30T13:32:00"/>
    <s v="Weekday"/>
    <x v="1"/>
    <n v="955.8"/>
    <n v="4.7619047620000003"/>
    <n v="47.79"/>
    <x v="19"/>
  </r>
  <r>
    <x v="167"/>
    <x v="0"/>
    <s v="Yangon"/>
    <x v="1"/>
    <x v="1"/>
    <x v="5"/>
    <x v="165"/>
    <x v="4"/>
    <n v="49.49"/>
    <x v="166"/>
    <d v="2019-02-08T00:00:00"/>
    <d v="1899-12-30T16:20:00"/>
    <s v="Weekday"/>
    <x v="2"/>
    <n v="989.8"/>
    <n v="4.7619047620000003"/>
    <n v="49.49"/>
    <x v="44"/>
  </r>
  <r>
    <x v="168"/>
    <x v="0"/>
    <s v="Yangon"/>
    <x v="1"/>
    <x v="1"/>
    <x v="4"/>
    <x v="166"/>
    <x v="3"/>
    <n v="15.384"/>
    <x v="167"/>
    <d v="2019-01-19T00:00:00"/>
    <d v="1899-12-30T16:31:00"/>
    <s v="Weekend"/>
    <x v="1"/>
    <n v="307.68"/>
    <n v="4.7619047620000003"/>
    <n v="15.384"/>
    <x v="35"/>
  </r>
  <r>
    <x v="169"/>
    <x v="0"/>
    <s v="Yangon"/>
    <x v="0"/>
    <x v="1"/>
    <x v="3"/>
    <x v="167"/>
    <x v="0"/>
    <n v="24.332000000000001"/>
    <x v="168"/>
    <d v="2019-02-01T00:00:00"/>
    <d v="1899-12-30T15:10:00"/>
    <s v="Weekday"/>
    <x v="2"/>
    <n v="486.64"/>
    <n v="4.7619047620000003"/>
    <n v="24.332000000000001"/>
    <x v="23"/>
  </r>
  <r>
    <x v="170"/>
    <x v="0"/>
    <s v="Yangon"/>
    <x v="1"/>
    <x v="1"/>
    <x v="0"/>
    <x v="168"/>
    <x v="1"/>
    <n v="17.502500000000001"/>
    <x v="169"/>
    <d v="2019-01-03T00:00:00"/>
    <d v="1899-12-30T11:36:00"/>
    <s v="Weekday"/>
    <x v="0"/>
    <n v="350.05"/>
    <n v="4.7619047620000003"/>
    <n v="17.502500000000001"/>
    <x v="46"/>
  </r>
  <r>
    <x v="171"/>
    <x v="2"/>
    <s v="Mandalay"/>
    <x v="0"/>
    <x v="1"/>
    <x v="4"/>
    <x v="169"/>
    <x v="1"/>
    <n v="20.012499999999999"/>
    <x v="170"/>
    <d v="2019-01-26T00:00:00"/>
    <d v="1899-12-30T12:45:00"/>
    <s v="Weekend"/>
    <x v="2"/>
    <n v="400.25"/>
    <n v="4.7619047620000003"/>
    <n v="20.012499999999999"/>
    <x v="45"/>
  </r>
  <r>
    <x v="172"/>
    <x v="1"/>
    <s v="Naypyitaw"/>
    <x v="1"/>
    <x v="1"/>
    <x v="1"/>
    <x v="170"/>
    <x v="2"/>
    <n v="8.34"/>
    <x v="171"/>
    <d v="2019-03-03T00:00:00"/>
    <d v="1899-12-30T19:17:00"/>
    <s v="Weekend"/>
    <x v="1"/>
    <n v="166.8"/>
    <n v="4.7619047620000003"/>
    <n v="8.34"/>
    <x v="31"/>
  </r>
  <r>
    <x v="173"/>
    <x v="2"/>
    <s v="Mandalay"/>
    <x v="0"/>
    <x v="1"/>
    <x v="1"/>
    <x v="171"/>
    <x v="3"/>
    <n v="15.867000000000001"/>
    <x v="172"/>
    <d v="2019-01-19T00:00:00"/>
    <d v="1899-12-30T17:34:00"/>
    <s v="Weekend"/>
    <x v="2"/>
    <n v="317.33999999999997"/>
    <n v="4.7619047620000003"/>
    <n v="15.867000000000001"/>
    <x v="57"/>
  </r>
  <r>
    <x v="174"/>
    <x v="2"/>
    <s v="Mandalay"/>
    <x v="1"/>
    <x v="1"/>
    <x v="4"/>
    <x v="172"/>
    <x v="2"/>
    <n v="7.9160000000000004"/>
    <x v="173"/>
    <d v="2019-01-18T00:00:00"/>
    <d v="1899-12-30T12:04:00"/>
    <s v="Weekday"/>
    <x v="0"/>
    <n v="158.32"/>
    <n v="4.7619047620000003"/>
    <n v="7.9160000000000004"/>
    <x v="44"/>
  </r>
  <r>
    <x v="175"/>
    <x v="0"/>
    <s v="Yangon"/>
    <x v="0"/>
    <x v="1"/>
    <x v="2"/>
    <x v="173"/>
    <x v="9"/>
    <n v="15.228"/>
    <x v="174"/>
    <d v="2019-03-21T00:00:00"/>
    <d v="1899-12-30T16:21:00"/>
    <s v="Weekday"/>
    <x v="0"/>
    <n v="304.56"/>
    <n v="4.7619047620000003"/>
    <n v="15.228"/>
    <x v="55"/>
  </r>
  <r>
    <x v="176"/>
    <x v="0"/>
    <s v="Yangon"/>
    <x v="0"/>
    <x v="1"/>
    <x v="4"/>
    <x v="174"/>
    <x v="2"/>
    <n v="8.8680000000000003"/>
    <x v="175"/>
    <d v="2019-03-03T00:00:00"/>
    <d v="1899-12-30T17:01:00"/>
    <s v="Weekend"/>
    <x v="2"/>
    <n v="177.36"/>
    <n v="4.7619047620000003"/>
    <n v="8.8680000000000003"/>
    <x v="1"/>
  </r>
  <r>
    <x v="177"/>
    <x v="1"/>
    <s v="Naypyitaw"/>
    <x v="1"/>
    <x v="0"/>
    <x v="5"/>
    <x v="175"/>
    <x v="0"/>
    <n v="7.8784999999999998"/>
    <x v="176"/>
    <d v="2019-02-13T00:00:00"/>
    <d v="1899-12-30T10:50:00"/>
    <s v="Weekday"/>
    <x v="2"/>
    <n v="157.57"/>
    <n v="4.7619047620000003"/>
    <n v="7.8784999999999998"/>
    <x v="19"/>
  </r>
  <r>
    <x v="178"/>
    <x v="0"/>
    <s v="Yangon"/>
    <x v="1"/>
    <x v="1"/>
    <x v="4"/>
    <x v="176"/>
    <x v="3"/>
    <n v="22.164000000000001"/>
    <x v="177"/>
    <d v="2019-03-23T00:00:00"/>
    <d v="1899-12-30T19:16:00"/>
    <s v="Weekend"/>
    <x v="0"/>
    <n v="443.28"/>
    <n v="4.7619047620000003"/>
    <n v="22.164000000000001"/>
    <x v="18"/>
  </r>
  <r>
    <x v="179"/>
    <x v="1"/>
    <s v="Naypyitaw"/>
    <x v="0"/>
    <x v="1"/>
    <x v="0"/>
    <x v="177"/>
    <x v="6"/>
    <n v="13.02"/>
    <x v="178"/>
    <d v="2019-01-28T00:00:00"/>
    <d v="1899-12-30T16:47:00"/>
    <s v="Weekday"/>
    <x v="0"/>
    <n v="260.39999999999998"/>
    <n v="4.7619047620000003"/>
    <n v="13.02"/>
    <x v="21"/>
  </r>
  <r>
    <x v="180"/>
    <x v="1"/>
    <s v="Naypyitaw"/>
    <x v="1"/>
    <x v="1"/>
    <x v="5"/>
    <x v="178"/>
    <x v="0"/>
    <n v="22.491"/>
    <x v="179"/>
    <d v="2019-02-09T00:00:00"/>
    <d v="1899-12-30T10:00:00"/>
    <s v="Weekend"/>
    <x v="1"/>
    <n v="449.82"/>
    <n v="4.7619047620000003"/>
    <n v="22.491"/>
    <x v="14"/>
  </r>
  <r>
    <x v="181"/>
    <x v="1"/>
    <s v="Naypyitaw"/>
    <x v="0"/>
    <x v="1"/>
    <x v="4"/>
    <x v="179"/>
    <x v="2"/>
    <n v="15.388"/>
    <x v="180"/>
    <d v="2019-01-23T00:00:00"/>
    <d v="1899-12-30T11:51:00"/>
    <s v="Weekday"/>
    <x v="1"/>
    <n v="307.76"/>
    <n v="4.7619047620000003"/>
    <n v="15.388"/>
    <x v="25"/>
  </r>
  <r>
    <x v="182"/>
    <x v="0"/>
    <s v="Yangon"/>
    <x v="0"/>
    <x v="1"/>
    <x v="3"/>
    <x v="180"/>
    <x v="4"/>
    <n v="7.75"/>
    <x v="181"/>
    <d v="2019-03-23T00:00:00"/>
    <d v="1899-12-30T10:55:00"/>
    <s v="Weekend"/>
    <x v="0"/>
    <n v="155"/>
    <n v="4.7619047620000003"/>
    <n v="7.75"/>
    <x v="7"/>
  </r>
  <r>
    <x v="183"/>
    <x v="1"/>
    <s v="Naypyitaw"/>
    <x v="1"/>
    <x v="1"/>
    <x v="0"/>
    <x v="181"/>
    <x v="2"/>
    <n v="13.724"/>
    <x v="182"/>
    <d v="2019-01-25T00:00:00"/>
    <d v="1899-12-30T15:00:00"/>
    <s v="Weekday"/>
    <x v="0"/>
    <n v="274.48"/>
    <n v="4.7619047620000003"/>
    <n v="13.724"/>
    <x v="14"/>
  </r>
  <r>
    <x v="184"/>
    <x v="0"/>
    <s v="Yangon"/>
    <x v="1"/>
    <x v="0"/>
    <x v="3"/>
    <x v="182"/>
    <x v="0"/>
    <n v="4.319"/>
    <x v="183"/>
    <d v="2019-03-04T00:00:00"/>
    <d v="1899-12-30T11:19:00"/>
    <s v="Weekday"/>
    <x v="2"/>
    <n v="86.38"/>
    <n v="4.7619047620000003"/>
    <n v="4.319"/>
    <x v="24"/>
  </r>
  <r>
    <x v="185"/>
    <x v="2"/>
    <s v="Mandalay"/>
    <x v="0"/>
    <x v="1"/>
    <x v="4"/>
    <x v="183"/>
    <x v="6"/>
    <n v="2.7120000000000002"/>
    <x v="184"/>
    <d v="2019-03-05T00:00:00"/>
    <d v="1899-12-30T19:46:00"/>
    <s v="Weekday"/>
    <x v="0"/>
    <n v="54.24"/>
    <n v="4.7619047620000003"/>
    <n v="2.7120000000000002"/>
    <x v="7"/>
  </r>
  <r>
    <x v="186"/>
    <x v="2"/>
    <s v="Mandalay"/>
    <x v="0"/>
    <x v="0"/>
    <x v="2"/>
    <x v="184"/>
    <x v="2"/>
    <n v="37.795999999999999"/>
    <x v="185"/>
    <d v="2019-03-03T00:00:00"/>
    <d v="1899-12-30T19:00:00"/>
    <s v="Weekend"/>
    <x v="0"/>
    <n v="755.92"/>
    <n v="4.7619047620000003"/>
    <n v="37.795999999999999"/>
    <x v="26"/>
  </r>
  <r>
    <x v="187"/>
    <x v="2"/>
    <s v="Mandalay"/>
    <x v="0"/>
    <x v="1"/>
    <x v="2"/>
    <x v="185"/>
    <x v="7"/>
    <n v="9.2940000000000005"/>
    <x v="186"/>
    <d v="2019-02-08T00:00:00"/>
    <d v="1899-12-30T10:53:00"/>
    <s v="Weekday"/>
    <x v="1"/>
    <n v="185.88"/>
    <n v="4.7619047620000003"/>
    <n v="9.2940000000000005"/>
    <x v="27"/>
  </r>
  <r>
    <x v="188"/>
    <x v="0"/>
    <s v="Yangon"/>
    <x v="1"/>
    <x v="1"/>
    <x v="2"/>
    <x v="186"/>
    <x v="8"/>
    <n v="3.7035"/>
    <x v="187"/>
    <d v="2019-02-10T00:00:00"/>
    <d v="1899-12-30T12:50:00"/>
    <s v="Weekend"/>
    <x v="0"/>
    <n v="74.069999999999993"/>
    <n v="4.7619047620000003"/>
    <n v="3.7035"/>
    <x v="21"/>
  </r>
  <r>
    <x v="189"/>
    <x v="1"/>
    <s v="Naypyitaw"/>
    <x v="1"/>
    <x v="0"/>
    <x v="2"/>
    <x v="187"/>
    <x v="7"/>
    <n v="13.962"/>
    <x v="188"/>
    <d v="2019-01-28T00:00:00"/>
    <d v="1899-12-30T20:50:00"/>
    <s v="Weekday"/>
    <x v="2"/>
    <n v="279.24"/>
    <n v="4.7619047620000003"/>
    <n v="13.962"/>
    <x v="9"/>
  </r>
  <r>
    <x v="190"/>
    <x v="2"/>
    <s v="Mandalay"/>
    <x v="1"/>
    <x v="0"/>
    <x v="2"/>
    <x v="188"/>
    <x v="6"/>
    <n v="11.555999999999999"/>
    <x v="189"/>
    <d v="2019-02-11T00:00:00"/>
    <d v="1899-12-30T10:39:00"/>
    <s v="Weekday"/>
    <x v="2"/>
    <n v="231.12"/>
    <n v="4.7619047620000003"/>
    <n v="11.555999999999999"/>
    <x v="8"/>
  </r>
  <r>
    <x v="191"/>
    <x v="2"/>
    <s v="Mandalay"/>
    <x v="1"/>
    <x v="0"/>
    <x v="5"/>
    <x v="189"/>
    <x v="5"/>
    <n v="7.3520000000000003"/>
    <x v="190"/>
    <d v="2019-01-15T00:00:00"/>
    <d v="1899-12-30T13:41:00"/>
    <s v="Weekday"/>
    <x v="0"/>
    <n v="147.04"/>
    <n v="4.7619047620000003"/>
    <n v="7.3520000000000003"/>
    <x v="15"/>
  </r>
  <r>
    <x v="192"/>
    <x v="1"/>
    <s v="Naypyitaw"/>
    <x v="1"/>
    <x v="0"/>
    <x v="4"/>
    <x v="190"/>
    <x v="9"/>
    <n v="39.51"/>
    <x v="191"/>
    <d v="2019-03-16T00:00:00"/>
    <d v="1899-12-30T19:08:00"/>
    <s v="Weekend"/>
    <x v="1"/>
    <n v="790.2"/>
    <n v="4.7619047620000003"/>
    <n v="39.51"/>
    <x v="51"/>
  </r>
  <r>
    <x v="193"/>
    <x v="2"/>
    <s v="Mandalay"/>
    <x v="1"/>
    <x v="1"/>
    <x v="2"/>
    <x v="191"/>
    <x v="7"/>
    <n v="5.1100000000000003"/>
    <x v="192"/>
    <d v="2019-01-26T00:00:00"/>
    <d v="1899-12-30T20:23:00"/>
    <s v="Weekend"/>
    <x v="0"/>
    <n v="102.2"/>
    <n v="4.7619047620000003"/>
    <n v="5.1100000000000003"/>
    <x v="14"/>
  </r>
  <r>
    <x v="194"/>
    <x v="0"/>
    <s v="Yangon"/>
    <x v="1"/>
    <x v="1"/>
    <x v="1"/>
    <x v="192"/>
    <x v="1"/>
    <n v="8.1775000000000002"/>
    <x v="193"/>
    <d v="2019-03-19T00:00:00"/>
    <d v="1899-12-30T11:30:00"/>
    <s v="Weekday"/>
    <x v="2"/>
    <n v="163.55000000000001"/>
    <n v="4.7619047620000003"/>
    <n v="8.1775000000000002"/>
    <x v="21"/>
  </r>
  <r>
    <x v="195"/>
    <x v="1"/>
    <s v="Naypyitaw"/>
    <x v="0"/>
    <x v="0"/>
    <x v="5"/>
    <x v="193"/>
    <x v="8"/>
    <n v="3.7145000000000001"/>
    <x v="194"/>
    <d v="2019-01-13T00:00:00"/>
    <d v="1899-12-30T19:30:00"/>
    <s v="Weekend"/>
    <x v="1"/>
    <n v="74.290000000000006"/>
    <n v="4.7619047620000003"/>
    <n v="3.7145000000000001"/>
    <x v="59"/>
  </r>
  <r>
    <x v="196"/>
    <x v="1"/>
    <s v="Naypyitaw"/>
    <x v="0"/>
    <x v="1"/>
    <x v="0"/>
    <x v="194"/>
    <x v="5"/>
    <n v="4.37"/>
    <x v="195"/>
    <d v="2019-03-26T00:00:00"/>
    <d v="1899-12-30T18:03:00"/>
    <s v="Weekday"/>
    <x v="1"/>
    <n v="87.4"/>
    <n v="4.7619047620000003"/>
    <n v="4.37"/>
    <x v="49"/>
  </r>
  <r>
    <x v="197"/>
    <x v="0"/>
    <s v="Yangon"/>
    <x v="1"/>
    <x v="0"/>
    <x v="2"/>
    <x v="195"/>
    <x v="8"/>
    <n v="1.2645"/>
    <x v="196"/>
    <d v="2019-03-23T00:00:00"/>
    <d v="1899-12-30T10:13:00"/>
    <s v="Weekend"/>
    <x v="0"/>
    <n v="25.29"/>
    <n v="4.7619047620000003"/>
    <n v="1.2645"/>
    <x v="36"/>
  </r>
  <r>
    <x v="198"/>
    <x v="1"/>
    <s v="Naypyitaw"/>
    <x v="1"/>
    <x v="1"/>
    <x v="0"/>
    <x v="196"/>
    <x v="7"/>
    <n v="8.3000000000000007"/>
    <x v="197"/>
    <d v="2019-03-12T00:00:00"/>
    <d v="1899-12-30T19:58:00"/>
    <s v="Weekday"/>
    <x v="2"/>
    <n v="166"/>
    <n v="4.7619047620000003"/>
    <n v="8.3000000000000007"/>
    <x v="13"/>
  </r>
  <r>
    <x v="199"/>
    <x v="1"/>
    <s v="Naypyitaw"/>
    <x v="0"/>
    <x v="0"/>
    <x v="4"/>
    <x v="197"/>
    <x v="1"/>
    <n v="17.8475"/>
    <x v="198"/>
    <d v="2019-02-17T00:00:00"/>
    <d v="1899-12-30T19:57:00"/>
    <s v="Weekend"/>
    <x v="2"/>
    <n v="356.95"/>
    <n v="4.7619047620000003"/>
    <n v="17.8475"/>
    <x v="46"/>
  </r>
  <r>
    <x v="200"/>
    <x v="1"/>
    <s v="Naypyitaw"/>
    <x v="0"/>
    <x v="0"/>
    <x v="3"/>
    <x v="198"/>
    <x v="3"/>
    <n v="5.7450000000000001"/>
    <x v="199"/>
    <d v="2019-01-29T00:00:00"/>
    <d v="1899-12-30T10:01:00"/>
    <s v="Weekday"/>
    <x v="2"/>
    <n v="114.9"/>
    <n v="4.7619047620000003"/>
    <n v="5.7450000000000001"/>
    <x v="11"/>
  </r>
  <r>
    <x v="201"/>
    <x v="2"/>
    <s v="Mandalay"/>
    <x v="0"/>
    <x v="0"/>
    <x v="1"/>
    <x v="199"/>
    <x v="7"/>
    <n v="11.497999999999999"/>
    <x v="200"/>
    <d v="2019-03-15T00:00:00"/>
    <d v="1899-12-30T11:57:00"/>
    <s v="Weekday"/>
    <x v="1"/>
    <n v="229.96"/>
    <n v="4.7619047620000003"/>
    <n v="11.497999999999999"/>
    <x v="37"/>
  </r>
  <r>
    <x v="202"/>
    <x v="1"/>
    <s v="Naypyitaw"/>
    <x v="1"/>
    <x v="1"/>
    <x v="1"/>
    <x v="200"/>
    <x v="0"/>
    <n v="21.493500000000001"/>
    <x v="201"/>
    <d v="2019-01-14T00:00:00"/>
    <d v="1899-12-30T10:02:00"/>
    <s v="Weekday"/>
    <x v="1"/>
    <n v="429.87"/>
    <n v="4.7619047620000003"/>
    <n v="21.493500000000001"/>
    <x v="57"/>
  </r>
  <r>
    <x v="203"/>
    <x v="2"/>
    <s v="Mandalay"/>
    <x v="0"/>
    <x v="1"/>
    <x v="0"/>
    <x v="201"/>
    <x v="4"/>
    <n v="12.95"/>
    <x v="202"/>
    <d v="2019-02-06T00:00:00"/>
    <d v="1899-12-30T14:51:00"/>
    <s v="Weekday"/>
    <x v="0"/>
    <n v="259"/>
    <n v="4.7619047620000003"/>
    <n v="12.95"/>
    <x v="44"/>
  </r>
  <r>
    <x v="204"/>
    <x v="2"/>
    <s v="Mandalay"/>
    <x v="0"/>
    <x v="1"/>
    <x v="2"/>
    <x v="202"/>
    <x v="1"/>
    <n v="4.4424999999999999"/>
    <x v="203"/>
    <d v="2019-02-15T00:00:00"/>
    <d v="1899-12-30T12:42:00"/>
    <s v="Weekday"/>
    <x v="2"/>
    <n v="88.85"/>
    <n v="4.7619047620000003"/>
    <n v="4.4424999999999999"/>
    <x v="38"/>
  </r>
  <r>
    <x v="205"/>
    <x v="0"/>
    <s v="Yangon"/>
    <x v="1"/>
    <x v="0"/>
    <x v="0"/>
    <x v="203"/>
    <x v="9"/>
    <n v="10.3635"/>
    <x v="204"/>
    <d v="2019-01-03T00:00:00"/>
    <d v="1899-12-30T12:02:00"/>
    <s v="Weekday"/>
    <x v="0"/>
    <n v="207.27"/>
    <n v="4.7619047620000003"/>
    <n v="10.3635"/>
    <x v="30"/>
  </r>
  <r>
    <x v="206"/>
    <x v="1"/>
    <s v="Naypyitaw"/>
    <x v="0"/>
    <x v="0"/>
    <x v="1"/>
    <x v="204"/>
    <x v="9"/>
    <n v="29.9925"/>
    <x v="205"/>
    <d v="2019-01-04T00:00:00"/>
    <d v="1899-12-30T18:19:00"/>
    <s v="Weekday"/>
    <x v="2"/>
    <n v="599.85"/>
    <n v="4.7619047620000003"/>
    <n v="29.9925"/>
    <x v="58"/>
  </r>
  <r>
    <x v="207"/>
    <x v="1"/>
    <s v="Naypyitaw"/>
    <x v="0"/>
    <x v="0"/>
    <x v="2"/>
    <x v="205"/>
    <x v="4"/>
    <n v="14.265000000000001"/>
    <x v="206"/>
    <d v="2019-03-18T00:00:00"/>
    <d v="1899-12-30T17:38:00"/>
    <s v="Weekday"/>
    <x v="0"/>
    <n v="285.3"/>
    <n v="4.7619047620000003"/>
    <n v="14.265000000000001"/>
    <x v="52"/>
  </r>
  <r>
    <x v="208"/>
    <x v="2"/>
    <s v="Mandalay"/>
    <x v="1"/>
    <x v="0"/>
    <x v="5"/>
    <x v="206"/>
    <x v="6"/>
    <n v="4.5555000000000003"/>
    <x v="207"/>
    <d v="2019-03-28T00:00:00"/>
    <d v="1899-12-30T13:41:00"/>
    <s v="Weekday"/>
    <x v="0"/>
    <n v="91.11"/>
    <n v="4.7619047620000003"/>
    <n v="4.5555000000000003"/>
    <x v="20"/>
  </r>
  <r>
    <x v="209"/>
    <x v="2"/>
    <s v="Mandalay"/>
    <x v="1"/>
    <x v="0"/>
    <x v="1"/>
    <x v="207"/>
    <x v="9"/>
    <n v="44.878500000000003"/>
    <x v="208"/>
    <d v="2019-03-02T00:00:00"/>
    <d v="1899-12-30T19:42:00"/>
    <s v="Weekend"/>
    <x v="2"/>
    <n v="897.57"/>
    <n v="4.7619047620000003"/>
    <n v="44.878500000000003"/>
    <x v="35"/>
  </r>
  <r>
    <x v="210"/>
    <x v="0"/>
    <s v="Yangon"/>
    <x v="1"/>
    <x v="1"/>
    <x v="1"/>
    <x v="208"/>
    <x v="9"/>
    <n v="11.8035"/>
    <x v="209"/>
    <d v="2019-01-25T00:00:00"/>
    <d v="1899-12-30T20:24:00"/>
    <s v="Weekday"/>
    <x v="0"/>
    <n v="236.07"/>
    <n v="4.7619047620000003"/>
    <n v="11.8035"/>
    <x v="9"/>
  </r>
  <r>
    <x v="211"/>
    <x v="1"/>
    <s v="Naypyitaw"/>
    <x v="1"/>
    <x v="0"/>
    <x v="4"/>
    <x v="209"/>
    <x v="9"/>
    <n v="41.966999999999999"/>
    <x v="210"/>
    <d v="2019-01-16T00:00:00"/>
    <d v="1899-12-30T18:08:00"/>
    <s v="Weekday"/>
    <x v="1"/>
    <n v="839.34"/>
    <n v="4.7619047620000003"/>
    <n v="41.966999999999999"/>
    <x v="55"/>
  </r>
  <r>
    <x v="212"/>
    <x v="2"/>
    <s v="Mandalay"/>
    <x v="1"/>
    <x v="1"/>
    <x v="2"/>
    <x v="210"/>
    <x v="1"/>
    <n v="23.09"/>
    <x v="211"/>
    <d v="2019-03-20T00:00:00"/>
    <d v="1899-12-30T19:17:00"/>
    <s v="Weekday"/>
    <x v="0"/>
    <n v="461.8"/>
    <n v="4.7619047620000003"/>
    <n v="23.09"/>
    <x v="49"/>
  </r>
  <r>
    <x v="213"/>
    <x v="2"/>
    <s v="Mandalay"/>
    <x v="1"/>
    <x v="1"/>
    <x v="3"/>
    <x v="211"/>
    <x v="6"/>
    <n v="6.9630000000000001"/>
    <x v="212"/>
    <d v="2019-01-04T00:00:00"/>
    <d v="1899-12-30T13:24:00"/>
    <s v="Weekday"/>
    <x v="2"/>
    <n v="139.26"/>
    <n v="4.7619047620000003"/>
    <n v="6.9630000000000001"/>
    <x v="18"/>
  </r>
  <r>
    <x v="214"/>
    <x v="2"/>
    <s v="Mandalay"/>
    <x v="0"/>
    <x v="0"/>
    <x v="3"/>
    <x v="212"/>
    <x v="0"/>
    <n v="10.3635"/>
    <x v="204"/>
    <d v="2019-03-11T00:00:00"/>
    <d v="1899-12-30T15:53:00"/>
    <s v="Weekday"/>
    <x v="1"/>
    <n v="207.27"/>
    <n v="4.7619047620000003"/>
    <n v="10.3635"/>
    <x v="35"/>
  </r>
  <r>
    <x v="215"/>
    <x v="0"/>
    <s v="Yangon"/>
    <x v="1"/>
    <x v="1"/>
    <x v="2"/>
    <x v="213"/>
    <x v="8"/>
    <n v="0.91400000000000003"/>
    <x v="213"/>
    <d v="2019-03-22T00:00:00"/>
    <d v="1899-12-30T15:05:00"/>
    <s v="Weekday"/>
    <x v="2"/>
    <n v="18.28"/>
    <n v="4.7619047620000003"/>
    <n v="0.91400000000000003"/>
    <x v="47"/>
  </r>
  <r>
    <x v="216"/>
    <x v="2"/>
    <s v="Mandalay"/>
    <x v="1"/>
    <x v="0"/>
    <x v="3"/>
    <x v="214"/>
    <x v="1"/>
    <n v="6.1924999999999999"/>
    <x v="214"/>
    <d v="2019-03-24T00:00:00"/>
    <d v="1899-12-30T18:27:00"/>
    <s v="Weekend"/>
    <x v="1"/>
    <n v="123.85"/>
    <n v="4.7619047620000003"/>
    <n v="6.1924999999999999"/>
    <x v="23"/>
  </r>
  <r>
    <x v="217"/>
    <x v="0"/>
    <s v="Yangon"/>
    <x v="0"/>
    <x v="0"/>
    <x v="1"/>
    <x v="215"/>
    <x v="6"/>
    <n v="14.196"/>
    <x v="215"/>
    <d v="2019-02-21T00:00:00"/>
    <d v="1899-12-30T16:55:00"/>
    <s v="Weekday"/>
    <x v="1"/>
    <n v="283.92"/>
    <n v="4.7619047620000003"/>
    <n v="14.196"/>
    <x v="46"/>
  </r>
  <r>
    <x v="218"/>
    <x v="2"/>
    <s v="Mandalay"/>
    <x v="1"/>
    <x v="1"/>
    <x v="5"/>
    <x v="216"/>
    <x v="2"/>
    <n v="37.948"/>
    <x v="216"/>
    <d v="2019-02-12T00:00:00"/>
    <d v="1899-12-30T12:58:00"/>
    <s v="Weekday"/>
    <x v="0"/>
    <n v="758.96"/>
    <n v="4.7619047620000003"/>
    <n v="37.948"/>
    <x v="44"/>
  </r>
  <r>
    <x v="219"/>
    <x v="2"/>
    <s v="Mandalay"/>
    <x v="1"/>
    <x v="0"/>
    <x v="4"/>
    <x v="217"/>
    <x v="6"/>
    <n v="8.6010000000000009"/>
    <x v="217"/>
    <d v="2019-03-10T00:00:00"/>
    <d v="1899-12-30T18:59:00"/>
    <s v="Weekend"/>
    <x v="2"/>
    <n v="172.02"/>
    <n v="4.7619047620000003"/>
    <n v="8.6010000000000009"/>
    <x v="30"/>
  </r>
  <r>
    <x v="220"/>
    <x v="2"/>
    <s v="Mandalay"/>
    <x v="1"/>
    <x v="1"/>
    <x v="1"/>
    <x v="218"/>
    <x v="3"/>
    <n v="13.605"/>
    <x v="218"/>
    <d v="2019-01-31T00:00:00"/>
    <d v="1899-12-30T13:44:00"/>
    <s v="Weekday"/>
    <x v="0"/>
    <n v="272.10000000000002"/>
    <n v="4.7619047620000003"/>
    <n v="13.605"/>
    <x v="36"/>
  </r>
  <r>
    <x v="221"/>
    <x v="2"/>
    <s v="Mandalay"/>
    <x v="1"/>
    <x v="1"/>
    <x v="4"/>
    <x v="219"/>
    <x v="0"/>
    <n v="21.728000000000002"/>
    <x v="219"/>
    <d v="2019-03-06T00:00:00"/>
    <d v="1899-12-30T13:46:00"/>
    <s v="Weekday"/>
    <x v="0"/>
    <n v="434.56"/>
    <n v="4.7619047620000003"/>
    <n v="21.728000000000002"/>
    <x v="38"/>
  </r>
  <r>
    <x v="222"/>
    <x v="1"/>
    <s v="Naypyitaw"/>
    <x v="1"/>
    <x v="1"/>
    <x v="1"/>
    <x v="220"/>
    <x v="1"/>
    <n v="2.9525000000000001"/>
    <x v="220"/>
    <d v="2019-02-17T00:00:00"/>
    <d v="1899-12-30T18:06:00"/>
    <s v="Weekend"/>
    <x v="1"/>
    <n v="59.05"/>
    <n v="4.7619047620000003"/>
    <n v="2.9525000000000001"/>
    <x v="45"/>
  </r>
  <r>
    <x v="223"/>
    <x v="1"/>
    <s v="Naypyitaw"/>
    <x v="0"/>
    <x v="0"/>
    <x v="5"/>
    <x v="221"/>
    <x v="8"/>
    <n v="0.627"/>
    <x v="221"/>
    <d v="2019-02-21T00:00:00"/>
    <d v="1899-12-30T12:38:00"/>
    <s v="Weekday"/>
    <x v="1"/>
    <n v="12.54"/>
    <n v="4.7619047620000003"/>
    <n v="0.627"/>
    <x v="13"/>
  </r>
  <r>
    <x v="224"/>
    <x v="0"/>
    <s v="Yangon"/>
    <x v="1"/>
    <x v="1"/>
    <x v="4"/>
    <x v="222"/>
    <x v="5"/>
    <n v="4.3250000000000002"/>
    <x v="222"/>
    <d v="2019-03-20T00:00:00"/>
    <d v="1899-12-30T15:56:00"/>
    <s v="Weekday"/>
    <x v="1"/>
    <n v="86.5"/>
    <n v="4.7619047620000003"/>
    <n v="4.3250000000000002"/>
    <x v="56"/>
  </r>
  <r>
    <x v="225"/>
    <x v="1"/>
    <s v="Naypyitaw"/>
    <x v="0"/>
    <x v="0"/>
    <x v="3"/>
    <x v="223"/>
    <x v="5"/>
    <n v="8.7159999999999993"/>
    <x v="223"/>
    <d v="2019-01-11T00:00:00"/>
    <d v="1899-12-30T14:29:00"/>
    <s v="Weekday"/>
    <x v="2"/>
    <n v="174.32"/>
    <n v="4.7619047620000003"/>
    <n v="8.7159999999999993"/>
    <x v="58"/>
  </r>
  <r>
    <x v="226"/>
    <x v="2"/>
    <s v="Mandalay"/>
    <x v="0"/>
    <x v="1"/>
    <x v="0"/>
    <x v="224"/>
    <x v="9"/>
    <n v="31.2165"/>
    <x v="224"/>
    <d v="2019-01-26T00:00:00"/>
    <d v="1899-12-30T19:14:00"/>
    <s v="Weekend"/>
    <x v="0"/>
    <n v="624.33000000000004"/>
    <n v="4.7619047620000003"/>
    <n v="31.2165"/>
    <x v="43"/>
  </r>
  <r>
    <x v="227"/>
    <x v="1"/>
    <s v="Naypyitaw"/>
    <x v="0"/>
    <x v="1"/>
    <x v="1"/>
    <x v="225"/>
    <x v="7"/>
    <n v="7.4119999999999999"/>
    <x v="225"/>
    <d v="2019-01-31T00:00:00"/>
    <d v="1899-12-30T16:24:00"/>
    <s v="Weekday"/>
    <x v="0"/>
    <n v="148.24"/>
    <n v="4.7619047620000003"/>
    <n v="7.4119999999999999"/>
    <x v="58"/>
  </r>
  <r>
    <x v="228"/>
    <x v="2"/>
    <s v="Mandalay"/>
    <x v="0"/>
    <x v="0"/>
    <x v="1"/>
    <x v="226"/>
    <x v="3"/>
    <n v="27.21"/>
    <x v="226"/>
    <d v="2019-02-26T00:00:00"/>
    <d v="1899-12-30T10:52:00"/>
    <s v="Weekday"/>
    <x v="1"/>
    <n v="544.20000000000005"/>
    <n v="4.7619047620000003"/>
    <n v="27.21"/>
    <x v="4"/>
  </r>
  <r>
    <x v="229"/>
    <x v="0"/>
    <s v="Yangon"/>
    <x v="1"/>
    <x v="0"/>
    <x v="2"/>
    <x v="227"/>
    <x v="2"/>
    <n v="25.367999999999999"/>
    <x v="227"/>
    <d v="2019-03-11T00:00:00"/>
    <d v="1899-12-30T12:55:00"/>
    <s v="Weekday"/>
    <x v="0"/>
    <n v="507.36"/>
    <n v="4.7619047620000003"/>
    <n v="25.367999999999999"/>
    <x v="2"/>
  </r>
  <r>
    <x v="230"/>
    <x v="2"/>
    <s v="Mandalay"/>
    <x v="1"/>
    <x v="0"/>
    <x v="5"/>
    <x v="228"/>
    <x v="5"/>
    <n v="8.1370000000000005"/>
    <x v="228"/>
    <d v="2019-01-26T00:00:00"/>
    <d v="1899-12-30T19:28:00"/>
    <s v="Weekend"/>
    <x v="1"/>
    <n v="162.74"/>
    <n v="4.7619047620000003"/>
    <n v="8.1370000000000005"/>
    <x v="35"/>
  </r>
  <r>
    <x v="231"/>
    <x v="2"/>
    <s v="Mandalay"/>
    <x v="0"/>
    <x v="0"/>
    <x v="1"/>
    <x v="229"/>
    <x v="6"/>
    <n v="1.5885"/>
    <x v="229"/>
    <d v="2019-03-12T00:00:00"/>
    <d v="1899-12-30T13:52:00"/>
    <s v="Weekday"/>
    <x v="2"/>
    <n v="31.77"/>
    <n v="4.7619047620000003"/>
    <n v="1.5885"/>
    <x v="44"/>
  </r>
  <r>
    <x v="232"/>
    <x v="2"/>
    <s v="Mandalay"/>
    <x v="1"/>
    <x v="0"/>
    <x v="0"/>
    <x v="230"/>
    <x v="9"/>
    <n v="37.840499999999999"/>
    <x v="230"/>
    <d v="2019-02-11T00:00:00"/>
    <d v="1899-12-30T10:54:00"/>
    <s v="Weekday"/>
    <x v="1"/>
    <n v="756.81"/>
    <n v="4.7619047620000003"/>
    <n v="37.840499999999999"/>
    <x v="7"/>
  </r>
  <r>
    <x v="233"/>
    <x v="2"/>
    <s v="Mandalay"/>
    <x v="0"/>
    <x v="1"/>
    <x v="5"/>
    <x v="231"/>
    <x v="7"/>
    <n v="14.763999999999999"/>
    <x v="231"/>
    <d v="2019-02-21T00:00:00"/>
    <d v="1899-12-30T18:31:00"/>
    <s v="Weekday"/>
    <x v="1"/>
    <n v="295.27999999999997"/>
    <n v="4.7619047620000003"/>
    <n v="14.763999999999999"/>
    <x v="24"/>
  </r>
  <r>
    <x v="234"/>
    <x v="0"/>
    <s v="Yangon"/>
    <x v="0"/>
    <x v="1"/>
    <x v="0"/>
    <x v="232"/>
    <x v="4"/>
    <n v="25.97"/>
    <x v="232"/>
    <d v="2019-03-09T00:00:00"/>
    <d v="1899-12-30T18:24:00"/>
    <s v="Weekend"/>
    <x v="0"/>
    <n v="519.4"/>
    <n v="4.7619047620000003"/>
    <n v="25.97"/>
    <x v="35"/>
  </r>
  <r>
    <x v="235"/>
    <x v="0"/>
    <s v="Yangon"/>
    <x v="1"/>
    <x v="0"/>
    <x v="3"/>
    <x v="233"/>
    <x v="5"/>
    <n v="9.3140000000000001"/>
    <x v="233"/>
    <d v="2019-01-20T00:00:00"/>
    <d v="1899-12-30T18:09:00"/>
    <s v="Weekend"/>
    <x v="0"/>
    <n v="186.28"/>
    <n v="4.7619047620000003"/>
    <n v="9.3140000000000001"/>
    <x v="5"/>
  </r>
  <r>
    <x v="236"/>
    <x v="1"/>
    <s v="Naypyitaw"/>
    <x v="1"/>
    <x v="1"/>
    <x v="0"/>
    <x v="234"/>
    <x v="1"/>
    <n v="4.3525"/>
    <x v="234"/>
    <d v="2019-01-28T00:00:00"/>
    <d v="1899-12-30T15:16:00"/>
    <s v="Weekday"/>
    <x v="2"/>
    <n v="87.05"/>
    <n v="4.7619047620000003"/>
    <n v="4.3525"/>
    <x v="49"/>
  </r>
  <r>
    <x v="237"/>
    <x v="1"/>
    <s v="Naypyitaw"/>
    <x v="0"/>
    <x v="0"/>
    <x v="5"/>
    <x v="235"/>
    <x v="1"/>
    <n v="11.055"/>
    <x v="235"/>
    <d v="2019-03-05T00:00:00"/>
    <d v="1899-12-30T17:07:00"/>
    <s v="Weekday"/>
    <x v="2"/>
    <n v="221.1"/>
    <n v="4.7619047620000003"/>
    <n v="11.055"/>
    <x v="17"/>
  </r>
  <r>
    <x v="238"/>
    <x v="2"/>
    <s v="Mandalay"/>
    <x v="0"/>
    <x v="0"/>
    <x v="1"/>
    <x v="236"/>
    <x v="1"/>
    <n v="3.3050000000000002"/>
    <x v="236"/>
    <d v="2019-03-02T00:00:00"/>
    <d v="1899-12-30T19:26:00"/>
    <s v="Weekend"/>
    <x v="1"/>
    <n v="66.099999999999994"/>
    <n v="4.7619047620000003"/>
    <n v="3.3050000000000002"/>
    <x v="42"/>
  </r>
  <r>
    <x v="239"/>
    <x v="0"/>
    <s v="Yangon"/>
    <x v="1"/>
    <x v="1"/>
    <x v="5"/>
    <x v="237"/>
    <x v="8"/>
    <n v="4.4844999999999997"/>
    <x v="237"/>
    <d v="2019-01-11T00:00:00"/>
    <d v="1899-12-30T11:20:00"/>
    <s v="Weekday"/>
    <x v="0"/>
    <n v="89.69"/>
    <n v="4.7619047620000003"/>
    <n v="4.4844999999999997"/>
    <x v="49"/>
  </r>
  <r>
    <x v="240"/>
    <x v="0"/>
    <s v="Yangon"/>
    <x v="1"/>
    <x v="1"/>
    <x v="4"/>
    <x v="238"/>
    <x v="9"/>
    <n v="11.223000000000001"/>
    <x v="238"/>
    <d v="2019-01-11T00:00:00"/>
    <d v="1899-12-30T16:49:00"/>
    <s v="Weekday"/>
    <x v="2"/>
    <n v="224.46"/>
    <n v="4.7619047620000003"/>
    <n v="11.223000000000001"/>
    <x v="32"/>
  </r>
  <r>
    <x v="241"/>
    <x v="0"/>
    <s v="Yangon"/>
    <x v="1"/>
    <x v="1"/>
    <x v="0"/>
    <x v="239"/>
    <x v="5"/>
    <n v="5.9770000000000003"/>
    <x v="239"/>
    <d v="2019-03-11T00:00:00"/>
    <d v="1899-12-30T12:01:00"/>
    <s v="Weekday"/>
    <x v="2"/>
    <n v="119.54"/>
    <n v="4.7619047620000003"/>
    <n v="5.9770000000000003"/>
    <x v="6"/>
  </r>
  <r>
    <x v="242"/>
    <x v="1"/>
    <s v="Naypyitaw"/>
    <x v="0"/>
    <x v="1"/>
    <x v="5"/>
    <x v="240"/>
    <x v="5"/>
    <n v="9.32"/>
    <x v="240"/>
    <d v="2019-02-28T00:00:00"/>
    <d v="1899-12-30T18:37:00"/>
    <s v="Weekday"/>
    <x v="2"/>
    <n v="186.4"/>
    <n v="4.7619047620000003"/>
    <n v="9.32"/>
    <x v="22"/>
  </r>
  <r>
    <x v="243"/>
    <x v="0"/>
    <s v="Yangon"/>
    <x v="0"/>
    <x v="1"/>
    <x v="2"/>
    <x v="241"/>
    <x v="7"/>
    <n v="12.53"/>
    <x v="241"/>
    <d v="2019-01-05T00:00:00"/>
    <d v="1899-12-30T11:25:00"/>
    <s v="Weekend"/>
    <x v="1"/>
    <n v="250.6"/>
    <n v="4.7619047620000003"/>
    <n v="12.53"/>
    <x v="50"/>
  </r>
  <r>
    <x v="244"/>
    <x v="2"/>
    <s v="Mandalay"/>
    <x v="1"/>
    <x v="1"/>
    <x v="2"/>
    <x v="242"/>
    <x v="2"/>
    <n v="37.548000000000002"/>
    <x v="242"/>
    <d v="2019-02-02T00:00:00"/>
    <d v="1899-12-30T18:42:00"/>
    <s v="Weekend"/>
    <x v="2"/>
    <n v="750.96"/>
    <n v="4.7619047620000003"/>
    <n v="37.548000000000002"/>
    <x v="47"/>
  </r>
  <r>
    <x v="245"/>
    <x v="0"/>
    <s v="Yangon"/>
    <x v="0"/>
    <x v="1"/>
    <x v="2"/>
    <x v="243"/>
    <x v="2"/>
    <n v="19.036000000000001"/>
    <x v="243"/>
    <d v="2019-01-01T00:00:00"/>
    <d v="1899-12-30T14:47:00"/>
    <s v="Weekday"/>
    <x v="1"/>
    <n v="380.72"/>
    <n v="4.7619047620000003"/>
    <n v="19.036000000000001"/>
    <x v="14"/>
  </r>
  <r>
    <x v="246"/>
    <x v="2"/>
    <s v="Mandalay"/>
    <x v="0"/>
    <x v="0"/>
    <x v="1"/>
    <x v="244"/>
    <x v="6"/>
    <n v="12.21"/>
    <x v="244"/>
    <d v="2019-02-09T00:00:00"/>
    <d v="1899-12-30T19:43:00"/>
    <s v="Weekend"/>
    <x v="1"/>
    <n v="244.2"/>
    <n v="4.7619047620000003"/>
    <n v="12.21"/>
    <x v="19"/>
  </r>
  <r>
    <x v="247"/>
    <x v="0"/>
    <s v="Yangon"/>
    <x v="0"/>
    <x v="1"/>
    <x v="5"/>
    <x v="245"/>
    <x v="1"/>
    <n v="4.4850000000000003"/>
    <x v="245"/>
    <d v="2019-01-23T00:00:00"/>
    <d v="1899-12-30T14:04:00"/>
    <s v="Weekday"/>
    <x v="0"/>
    <n v="89.7"/>
    <n v="4.7619047620000003"/>
    <n v="4.4850000000000003"/>
    <x v="11"/>
  </r>
  <r>
    <x v="248"/>
    <x v="0"/>
    <s v="Yangon"/>
    <x v="0"/>
    <x v="1"/>
    <x v="1"/>
    <x v="246"/>
    <x v="7"/>
    <n v="15.544"/>
    <x v="246"/>
    <d v="2019-01-07T00:00:00"/>
    <d v="1899-12-30T16:11:00"/>
    <s v="Weekday"/>
    <x v="2"/>
    <n v="310.88"/>
    <n v="4.7619047620000003"/>
    <n v="15.544"/>
    <x v="55"/>
  </r>
  <r>
    <x v="249"/>
    <x v="2"/>
    <s v="Mandalay"/>
    <x v="1"/>
    <x v="1"/>
    <x v="4"/>
    <x v="247"/>
    <x v="0"/>
    <n v="25.571000000000002"/>
    <x v="247"/>
    <d v="2019-01-14T00:00:00"/>
    <d v="1899-12-30T19:06:00"/>
    <s v="Weekday"/>
    <x v="2"/>
    <n v="511.42"/>
    <n v="4.7619047620000003"/>
    <n v="25.571000000000002"/>
    <x v="50"/>
  </r>
  <r>
    <x v="250"/>
    <x v="2"/>
    <s v="Mandalay"/>
    <x v="0"/>
    <x v="1"/>
    <x v="4"/>
    <x v="248"/>
    <x v="9"/>
    <n v="20.947500000000002"/>
    <x v="248"/>
    <d v="2019-02-02T00:00:00"/>
    <d v="1899-12-30T15:34:00"/>
    <s v="Weekend"/>
    <x v="0"/>
    <n v="418.95"/>
    <n v="4.7619047620000003"/>
    <n v="20.947500000000002"/>
    <x v="41"/>
  </r>
  <r>
    <x v="251"/>
    <x v="1"/>
    <s v="Naypyitaw"/>
    <x v="0"/>
    <x v="1"/>
    <x v="5"/>
    <x v="249"/>
    <x v="4"/>
    <n v="17.594999999999999"/>
    <x v="249"/>
    <d v="2019-03-17T00:00:00"/>
    <d v="1899-12-30T19:06:00"/>
    <s v="Weekend"/>
    <x v="2"/>
    <n v="351.9"/>
    <n v="4.7619047620000003"/>
    <n v="17.594999999999999"/>
    <x v="3"/>
  </r>
  <r>
    <x v="252"/>
    <x v="1"/>
    <s v="Naypyitaw"/>
    <x v="1"/>
    <x v="0"/>
    <x v="3"/>
    <x v="250"/>
    <x v="5"/>
    <n v="1.4390000000000001"/>
    <x v="250"/>
    <d v="2019-03-02T00:00:00"/>
    <d v="1899-12-30T19:44:00"/>
    <s v="Weekend"/>
    <x v="2"/>
    <n v="28.78"/>
    <n v="4.7619047620000003"/>
    <n v="1.4390000000000001"/>
    <x v="8"/>
  </r>
  <r>
    <x v="253"/>
    <x v="0"/>
    <s v="Yangon"/>
    <x v="1"/>
    <x v="1"/>
    <x v="2"/>
    <x v="251"/>
    <x v="7"/>
    <n v="4.75"/>
    <x v="251"/>
    <d v="2019-03-16T00:00:00"/>
    <d v="1899-12-30T11:22:00"/>
    <s v="Weekend"/>
    <x v="1"/>
    <n v="95"/>
    <n v="4.7619047620000003"/>
    <n v="4.75"/>
    <x v="53"/>
  </r>
  <r>
    <x v="254"/>
    <x v="0"/>
    <s v="Yangon"/>
    <x v="0"/>
    <x v="1"/>
    <x v="2"/>
    <x v="252"/>
    <x v="2"/>
    <n v="23.56"/>
    <x v="252"/>
    <d v="2019-01-06T00:00:00"/>
    <d v="1899-12-30T11:23:00"/>
    <s v="Weekend"/>
    <x v="1"/>
    <n v="471.2"/>
    <n v="4.7619047620000003"/>
    <n v="23.56"/>
    <x v="60"/>
  </r>
  <r>
    <x v="255"/>
    <x v="2"/>
    <s v="Mandalay"/>
    <x v="0"/>
    <x v="1"/>
    <x v="5"/>
    <x v="253"/>
    <x v="7"/>
    <n v="6.524"/>
    <x v="253"/>
    <d v="2019-01-29T00:00:00"/>
    <d v="1899-12-30T14:12:00"/>
    <s v="Weekday"/>
    <x v="1"/>
    <n v="130.47999999999999"/>
    <n v="4.7619047620000003"/>
    <n v="6.524"/>
    <x v="54"/>
  </r>
  <r>
    <x v="256"/>
    <x v="0"/>
    <s v="Yangon"/>
    <x v="0"/>
    <x v="1"/>
    <x v="1"/>
    <x v="254"/>
    <x v="8"/>
    <n v="3.3174999999999999"/>
    <x v="254"/>
    <d v="2019-01-31T00:00:00"/>
    <d v="1899-12-30T10:46:00"/>
    <s v="Weekday"/>
    <x v="2"/>
    <n v="66.349999999999994"/>
    <n v="4.7619047620000003"/>
    <n v="3.3174999999999999"/>
    <x v="58"/>
  </r>
  <r>
    <x v="257"/>
    <x v="0"/>
    <s v="Yangon"/>
    <x v="0"/>
    <x v="1"/>
    <x v="2"/>
    <x v="255"/>
    <x v="3"/>
    <n v="7.7729999999999997"/>
    <x v="255"/>
    <d v="2019-02-05T00:00:00"/>
    <d v="1899-12-30T10:16:00"/>
    <s v="Weekday"/>
    <x v="0"/>
    <n v="155.46"/>
    <n v="4.7619047620000003"/>
    <n v="7.7729999999999997"/>
    <x v="44"/>
  </r>
  <r>
    <x v="258"/>
    <x v="0"/>
    <s v="Yangon"/>
    <x v="0"/>
    <x v="1"/>
    <x v="1"/>
    <x v="125"/>
    <x v="7"/>
    <n v="6.45"/>
    <x v="256"/>
    <d v="2019-02-13T00:00:00"/>
    <d v="1899-12-30T12:38:00"/>
    <s v="Weekday"/>
    <x v="0"/>
    <n v="129"/>
    <n v="4.7619047620000003"/>
    <n v="6.45"/>
    <x v="35"/>
  </r>
  <r>
    <x v="259"/>
    <x v="1"/>
    <s v="Naypyitaw"/>
    <x v="0"/>
    <x v="1"/>
    <x v="1"/>
    <x v="256"/>
    <x v="7"/>
    <n v="13.188000000000001"/>
    <x v="257"/>
    <d v="2019-02-07T00:00:00"/>
    <d v="1899-12-30T13:05:00"/>
    <s v="Weekday"/>
    <x v="2"/>
    <n v="263.76"/>
    <n v="4.7619047620000003"/>
    <n v="13.188000000000001"/>
    <x v="16"/>
  </r>
  <r>
    <x v="260"/>
    <x v="0"/>
    <s v="Yangon"/>
    <x v="1"/>
    <x v="0"/>
    <x v="1"/>
    <x v="257"/>
    <x v="9"/>
    <n v="33.777000000000001"/>
    <x v="258"/>
    <d v="2019-03-19T00:00:00"/>
    <d v="1899-12-30T13:25:00"/>
    <s v="Weekday"/>
    <x v="0"/>
    <n v="675.54"/>
    <n v="4.7619047620000003"/>
    <n v="33.777000000000001"/>
    <x v="56"/>
  </r>
  <r>
    <x v="261"/>
    <x v="1"/>
    <s v="Naypyitaw"/>
    <x v="1"/>
    <x v="0"/>
    <x v="5"/>
    <x v="258"/>
    <x v="7"/>
    <n v="3.29"/>
    <x v="259"/>
    <d v="2019-03-07T00:00:00"/>
    <d v="1899-12-30T14:53:00"/>
    <s v="Weekday"/>
    <x v="0"/>
    <n v="65.8"/>
    <n v="4.7619047620000003"/>
    <n v="3.29"/>
    <x v="32"/>
  </r>
  <r>
    <x v="262"/>
    <x v="2"/>
    <s v="Mandalay"/>
    <x v="0"/>
    <x v="0"/>
    <x v="5"/>
    <x v="259"/>
    <x v="7"/>
    <n v="7.66"/>
    <x v="260"/>
    <d v="2019-03-13T00:00:00"/>
    <d v="1899-12-30T19:22:00"/>
    <s v="Weekday"/>
    <x v="1"/>
    <n v="153.19999999999999"/>
    <n v="4.7619047620000003"/>
    <n v="7.66"/>
    <x v="14"/>
  </r>
  <r>
    <x v="263"/>
    <x v="0"/>
    <s v="Yangon"/>
    <x v="0"/>
    <x v="0"/>
    <x v="3"/>
    <x v="260"/>
    <x v="4"/>
    <n v="11.12"/>
    <x v="261"/>
    <d v="2019-02-09T00:00:00"/>
    <d v="1899-12-30T11:00:00"/>
    <s v="Weekend"/>
    <x v="1"/>
    <n v="222.4"/>
    <n v="4.7619047620000003"/>
    <n v="11.12"/>
    <x v="50"/>
  </r>
  <r>
    <x v="264"/>
    <x v="2"/>
    <s v="Mandalay"/>
    <x v="1"/>
    <x v="1"/>
    <x v="3"/>
    <x v="261"/>
    <x v="8"/>
    <n v="2.7225000000000001"/>
    <x v="262"/>
    <d v="2019-02-26T00:00:00"/>
    <d v="1899-12-30T19:24:00"/>
    <s v="Weekday"/>
    <x v="0"/>
    <n v="54.45"/>
    <n v="4.7619047620000003"/>
    <n v="2.7225000000000001"/>
    <x v="30"/>
  </r>
  <r>
    <x v="265"/>
    <x v="0"/>
    <s v="Yangon"/>
    <x v="0"/>
    <x v="0"/>
    <x v="3"/>
    <x v="262"/>
    <x v="0"/>
    <n v="34.44"/>
    <x v="263"/>
    <d v="2019-03-12T00:00:00"/>
    <d v="1899-12-30T12:43:00"/>
    <s v="Weekday"/>
    <x v="2"/>
    <n v="688.8"/>
    <n v="4.7619047620000003"/>
    <n v="34.44"/>
    <x v="44"/>
  </r>
  <r>
    <x v="266"/>
    <x v="1"/>
    <s v="Naypyitaw"/>
    <x v="1"/>
    <x v="1"/>
    <x v="2"/>
    <x v="263"/>
    <x v="7"/>
    <n v="7.0940000000000003"/>
    <x v="264"/>
    <d v="2019-03-14T00:00:00"/>
    <d v="1899-12-30T17:22:00"/>
    <s v="Weekday"/>
    <x v="2"/>
    <n v="141.88"/>
    <n v="4.7619047620000003"/>
    <n v="7.0940000000000003"/>
    <x v="16"/>
  </r>
  <r>
    <x v="267"/>
    <x v="2"/>
    <s v="Mandalay"/>
    <x v="0"/>
    <x v="0"/>
    <x v="4"/>
    <x v="264"/>
    <x v="4"/>
    <n v="37.299999999999997"/>
    <x v="265"/>
    <d v="2019-01-08T00:00:00"/>
    <d v="1899-12-30T20:55:00"/>
    <s v="Weekday"/>
    <x v="1"/>
    <n v="746"/>
    <n v="4.7619047620000003"/>
    <n v="37.299999999999997"/>
    <x v="33"/>
  </r>
  <r>
    <x v="268"/>
    <x v="0"/>
    <s v="Yangon"/>
    <x v="0"/>
    <x v="1"/>
    <x v="2"/>
    <x v="265"/>
    <x v="7"/>
    <n v="14.148"/>
    <x v="266"/>
    <d v="2019-01-05T00:00:00"/>
    <d v="1899-12-30T16:05:00"/>
    <s v="Weekend"/>
    <x v="2"/>
    <n v="282.95999999999998"/>
    <n v="4.7619047620000003"/>
    <n v="14.148"/>
    <x v="18"/>
  </r>
  <r>
    <x v="269"/>
    <x v="0"/>
    <s v="Yangon"/>
    <x v="0"/>
    <x v="0"/>
    <x v="2"/>
    <x v="266"/>
    <x v="4"/>
    <n v="17.77"/>
    <x v="267"/>
    <d v="2019-01-04T00:00:00"/>
    <d v="1899-12-30T13:34:00"/>
    <s v="Weekday"/>
    <x v="0"/>
    <n v="355.4"/>
    <n v="4.7619047620000003"/>
    <n v="17.77"/>
    <x v="27"/>
  </r>
  <r>
    <x v="270"/>
    <x v="2"/>
    <s v="Mandalay"/>
    <x v="1"/>
    <x v="0"/>
    <x v="3"/>
    <x v="267"/>
    <x v="1"/>
    <n v="16.857500000000002"/>
    <x v="268"/>
    <d v="2019-03-06T00:00:00"/>
    <d v="1899-12-30T18:13:00"/>
    <s v="Weekday"/>
    <x v="0"/>
    <n v="337.15"/>
    <n v="4.7619047620000003"/>
    <n v="16.857500000000002"/>
    <x v="31"/>
  </r>
  <r>
    <x v="271"/>
    <x v="1"/>
    <s v="Naypyitaw"/>
    <x v="0"/>
    <x v="0"/>
    <x v="0"/>
    <x v="268"/>
    <x v="5"/>
    <n v="2.1120000000000001"/>
    <x v="269"/>
    <d v="2019-01-03T00:00:00"/>
    <d v="1899-12-30T19:17:00"/>
    <s v="Weekday"/>
    <x v="1"/>
    <n v="42.24"/>
    <n v="4.7619047620000003"/>
    <n v="2.1120000000000001"/>
    <x v="58"/>
  </r>
  <r>
    <x v="272"/>
    <x v="0"/>
    <s v="Yangon"/>
    <x v="0"/>
    <x v="0"/>
    <x v="2"/>
    <x v="269"/>
    <x v="9"/>
    <n v="9.6929999999999996"/>
    <x v="270"/>
    <d v="2019-01-07T00:00:00"/>
    <d v="1899-12-30T11:44:00"/>
    <s v="Weekday"/>
    <x v="2"/>
    <n v="193.86"/>
    <n v="4.7619047620000003"/>
    <n v="9.6929999999999996"/>
    <x v="55"/>
  </r>
  <r>
    <x v="273"/>
    <x v="0"/>
    <s v="Yangon"/>
    <x v="1"/>
    <x v="0"/>
    <x v="2"/>
    <x v="270"/>
    <x v="5"/>
    <n v="1.2030000000000001"/>
    <x v="271"/>
    <d v="2019-01-27T00:00:00"/>
    <d v="1899-12-30T15:51:00"/>
    <s v="Weekend"/>
    <x v="1"/>
    <n v="24.06"/>
    <n v="4.7619047620000003"/>
    <n v="1.2030000000000001"/>
    <x v="20"/>
  </r>
  <r>
    <x v="274"/>
    <x v="2"/>
    <s v="Mandalay"/>
    <x v="1"/>
    <x v="0"/>
    <x v="0"/>
    <x v="271"/>
    <x v="3"/>
    <n v="29.913"/>
    <x v="272"/>
    <d v="2019-02-26T00:00:00"/>
    <d v="1899-12-30T16:52:00"/>
    <s v="Weekday"/>
    <x v="0"/>
    <n v="598.26"/>
    <n v="4.7619047620000003"/>
    <n v="29.913"/>
    <x v="30"/>
  </r>
  <r>
    <x v="275"/>
    <x v="2"/>
    <s v="Mandalay"/>
    <x v="1"/>
    <x v="1"/>
    <x v="5"/>
    <x v="272"/>
    <x v="0"/>
    <n v="16.7895"/>
    <x v="273"/>
    <d v="2019-01-07T00:00:00"/>
    <d v="1899-12-30T20:52:00"/>
    <s v="Weekday"/>
    <x v="1"/>
    <n v="335.79"/>
    <n v="4.7619047620000003"/>
    <n v="16.7895"/>
    <x v="56"/>
  </r>
  <r>
    <x v="276"/>
    <x v="1"/>
    <s v="Naypyitaw"/>
    <x v="0"/>
    <x v="0"/>
    <x v="2"/>
    <x v="273"/>
    <x v="4"/>
    <n v="10.91"/>
    <x v="274"/>
    <d v="2019-01-07T00:00:00"/>
    <d v="1899-12-30T17:36:00"/>
    <s v="Weekday"/>
    <x v="1"/>
    <n v="218.2"/>
    <n v="4.7619047620000003"/>
    <n v="10.91"/>
    <x v="12"/>
  </r>
  <r>
    <x v="277"/>
    <x v="1"/>
    <s v="Naypyitaw"/>
    <x v="1"/>
    <x v="0"/>
    <x v="5"/>
    <x v="274"/>
    <x v="7"/>
    <n v="19.084"/>
    <x v="275"/>
    <d v="2019-02-02T00:00:00"/>
    <d v="1899-12-30T13:23:00"/>
    <s v="Weekend"/>
    <x v="0"/>
    <n v="381.68"/>
    <n v="4.7619047620000003"/>
    <n v="19.084"/>
    <x v="41"/>
  </r>
  <r>
    <x v="278"/>
    <x v="1"/>
    <s v="Naypyitaw"/>
    <x v="0"/>
    <x v="1"/>
    <x v="5"/>
    <x v="275"/>
    <x v="4"/>
    <n v="35.494999999999997"/>
    <x v="276"/>
    <d v="2019-03-20T00:00:00"/>
    <d v="1899-12-30T16:28:00"/>
    <s v="Weekday"/>
    <x v="1"/>
    <n v="709.9"/>
    <n v="4.7619047620000003"/>
    <n v="35.494999999999997"/>
    <x v="14"/>
  </r>
  <r>
    <x v="279"/>
    <x v="0"/>
    <s v="Yangon"/>
    <x v="0"/>
    <x v="1"/>
    <x v="3"/>
    <x v="276"/>
    <x v="4"/>
    <n v="22.01"/>
    <x v="277"/>
    <d v="2019-03-20T00:00:00"/>
    <d v="1899-12-30T19:57:00"/>
    <s v="Weekday"/>
    <x v="2"/>
    <n v="440.2"/>
    <n v="4.7619047620000003"/>
    <n v="22.01"/>
    <x v="1"/>
  </r>
  <r>
    <x v="280"/>
    <x v="0"/>
    <s v="Yangon"/>
    <x v="1"/>
    <x v="0"/>
    <x v="2"/>
    <x v="277"/>
    <x v="2"/>
    <n v="27.984000000000002"/>
    <x v="278"/>
    <d v="2019-02-15T00:00:00"/>
    <d v="1899-12-30T17:01:00"/>
    <s v="Weekday"/>
    <x v="2"/>
    <n v="559.67999999999995"/>
    <n v="4.7619047620000003"/>
    <n v="27.984000000000002"/>
    <x v="41"/>
  </r>
  <r>
    <x v="281"/>
    <x v="1"/>
    <s v="Naypyitaw"/>
    <x v="1"/>
    <x v="1"/>
    <x v="2"/>
    <x v="278"/>
    <x v="8"/>
    <n v="1.85"/>
    <x v="279"/>
    <d v="2019-03-06T00:00:00"/>
    <d v="1899-12-30T13:29:00"/>
    <s v="Weekday"/>
    <x v="2"/>
    <n v="37"/>
    <n v="4.7619047620000003"/>
    <n v="1.85"/>
    <x v="30"/>
  </r>
  <r>
    <x v="282"/>
    <x v="0"/>
    <s v="Yangon"/>
    <x v="1"/>
    <x v="0"/>
    <x v="3"/>
    <x v="279"/>
    <x v="8"/>
    <n v="0.76700000000000002"/>
    <x v="280"/>
    <d v="2019-01-06T00:00:00"/>
    <d v="1899-12-30T11:09:00"/>
    <s v="Weekend"/>
    <x v="1"/>
    <n v="15.34"/>
    <n v="4.7619047620000003"/>
    <n v="0.76700000000000002"/>
    <x v="35"/>
  </r>
  <r>
    <x v="283"/>
    <x v="0"/>
    <s v="Yangon"/>
    <x v="0"/>
    <x v="1"/>
    <x v="0"/>
    <x v="280"/>
    <x v="3"/>
    <n v="29.949000000000002"/>
    <x v="281"/>
    <d v="2019-03-04T00:00:00"/>
    <d v="1899-12-30T15:02:00"/>
    <s v="Weekday"/>
    <x v="0"/>
    <n v="598.98"/>
    <n v="4.7619047620000003"/>
    <n v="29.949000000000002"/>
    <x v="23"/>
  </r>
  <r>
    <x v="284"/>
    <x v="0"/>
    <s v="Yangon"/>
    <x v="0"/>
    <x v="0"/>
    <x v="0"/>
    <x v="281"/>
    <x v="7"/>
    <n v="9.5340000000000007"/>
    <x v="282"/>
    <d v="2019-03-12T00:00:00"/>
    <d v="1899-12-30T14:21:00"/>
    <s v="Weekday"/>
    <x v="1"/>
    <n v="190.68"/>
    <n v="4.7619047620000003"/>
    <n v="9.5340000000000007"/>
    <x v="0"/>
  </r>
  <r>
    <x v="285"/>
    <x v="2"/>
    <s v="Mandalay"/>
    <x v="1"/>
    <x v="1"/>
    <x v="0"/>
    <x v="282"/>
    <x v="1"/>
    <n v="16.670000000000002"/>
    <x v="283"/>
    <d v="2019-02-20T00:00:00"/>
    <d v="1899-12-30T18:01:00"/>
    <s v="Weekday"/>
    <x v="1"/>
    <n v="333.4"/>
    <n v="4.7619047620000003"/>
    <n v="16.670000000000002"/>
    <x v="29"/>
  </r>
  <r>
    <x v="286"/>
    <x v="1"/>
    <s v="Naypyitaw"/>
    <x v="0"/>
    <x v="1"/>
    <x v="2"/>
    <x v="283"/>
    <x v="8"/>
    <n v="3.7429999999999999"/>
    <x v="284"/>
    <d v="2019-03-24T00:00:00"/>
    <d v="1899-12-30T14:49:00"/>
    <s v="Weekend"/>
    <x v="1"/>
    <n v="74.86"/>
    <n v="4.7619047620000003"/>
    <n v="3.7429999999999999"/>
    <x v="16"/>
  </r>
  <r>
    <x v="287"/>
    <x v="1"/>
    <s v="Naypyitaw"/>
    <x v="1"/>
    <x v="0"/>
    <x v="3"/>
    <x v="251"/>
    <x v="9"/>
    <n v="10.6875"/>
    <x v="285"/>
    <d v="2019-01-31T00:00:00"/>
    <d v="1899-12-30T12:02:00"/>
    <s v="Weekday"/>
    <x v="1"/>
    <n v="213.75"/>
    <n v="4.7619047620000003"/>
    <n v="10.6875"/>
    <x v="33"/>
  </r>
  <r>
    <x v="288"/>
    <x v="2"/>
    <s v="Mandalay"/>
    <x v="1"/>
    <x v="0"/>
    <x v="4"/>
    <x v="284"/>
    <x v="0"/>
    <n v="16.9785"/>
    <x v="286"/>
    <d v="2019-01-25T00:00:00"/>
    <d v="1899-12-30T13:30:00"/>
    <s v="Weekday"/>
    <x v="2"/>
    <n v="339.57"/>
    <n v="4.7619047620000003"/>
    <n v="16.9785"/>
    <x v="53"/>
  </r>
  <r>
    <x v="289"/>
    <x v="0"/>
    <s v="Yangon"/>
    <x v="0"/>
    <x v="0"/>
    <x v="2"/>
    <x v="285"/>
    <x v="0"/>
    <n v="33.207999999999998"/>
    <x v="287"/>
    <d v="2019-02-03T00:00:00"/>
    <d v="1899-12-30T14:38:00"/>
    <s v="Weekend"/>
    <x v="1"/>
    <n v="664.16"/>
    <n v="4.7619047620000003"/>
    <n v="33.207999999999998"/>
    <x v="50"/>
  </r>
  <r>
    <x v="290"/>
    <x v="2"/>
    <s v="Mandalay"/>
    <x v="0"/>
    <x v="1"/>
    <x v="1"/>
    <x v="19"/>
    <x v="4"/>
    <n v="20.149999999999999"/>
    <x v="288"/>
    <d v="2019-01-24T00:00:00"/>
    <d v="1899-12-30T17:37:00"/>
    <s v="Weekday"/>
    <x v="2"/>
    <n v="403"/>
    <n v="4.7619047620000003"/>
    <n v="20.149999999999999"/>
    <x v="27"/>
  </r>
  <r>
    <x v="291"/>
    <x v="1"/>
    <s v="Naypyitaw"/>
    <x v="1"/>
    <x v="1"/>
    <x v="1"/>
    <x v="286"/>
    <x v="0"/>
    <n v="9.7475000000000005"/>
    <x v="289"/>
    <d v="2019-03-14T00:00:00"/>
    <d v="1899-12-30T17:20:00"/>
    <s v="Weekday"/>
    <x v="0"/>
    <n v="194.95"/>
    <n v="4.7619047620000003"/>
    <n v="9.7475000000000005"/>
    <x v="22"/>
  </r>
  <r>
    <x v="292"/>
    <x v="0"/>
    <s v="Yangon"/>
    <x v="0"/>
    <x v="0"/>
    <x v="1"/>
    <x v="287"/>
    <x v="8"/>
    <n v="3.1240000000000001"/>
    <x v="290"/>
    <d v="2019-02-18T00:00:00"/>
    <d v="1899-12-30T20:29:00"/>
    <s v="Weekday"/>
    <x v="1"/>
    <n v="62.48"/>
    <n v="4.7619047620000003"/>
    <n v="3.1240000000000001"/>
    <x v="28"/>
  </r>
  <r>
    <x v="293"/>
    <x v="0"/>
    <s v="Yangon"/>
    <x v="0"/>
    <x v="0"/>
    <x v="4"/>
    <x v="288"/>
    <x v="5"/>
    <n v="3.6360000000000001"/>
    <x v="291"/>
    <d v="2019-01-21T00:00:00"/>
    <d v="1899-12-30T10:00:00"/>
    <s v="Weekday"/>
    <x v="1"/>
    <n v="72.72"/>
    <n v="4.7619047620000003"/>
    <n v="3.6360000000000001"/>
    <x v="12"/>
  </r>
  <r>
    <x v="294"/>
    <x v="2"/>
    <s v="Mandalay"/>
    <x v="1"/>
    <x v="1"/>
    <x v="0"/>
    <x v="289"/>
    <x v="4"/>
    <n v="9.0549999999999997"/>
    <x v="292"/>
    <d v="2019-03-13T00:00:00"/>
    <d v="1899-12-30T11:46:00"/>
    <s v="Weekday"/>
    <x v="0"/>
    <n v="181.1"/>
    <n v="4.7619047620000003"/>
    <n v="9.0549999999999997"/>
    <x v="9"/>
  </r>
  <r>
    <x v="295"/>
    <x v="1"/>
    <s v="Naypyitaw"/>
    <x v="0"/>
    <x v="0"/>
    <x v="1"/>
    <x v="290"/>
    <x v="1"/>
    <n v="12.98"/>
    <x v="293"/>
    <d v="2019-03-03T00:00:00"/>
    <d v="1899-12-30T13:42:00"/>
    <s v="Weekend"/>
    <x v="1"/>
    <n v="259.60000000000002"/>
    <n v="4.7619047620000003"/>
    <n v="12.98"/>
    <x v="26"/>
  </r>
  <r>
    <x v="296"/>
    <x v="1"/>
    <s v="Naypyitaw"/>
    <x v="1"/>
    <x v="1"/>
    <x v="1"/>
    <x v="291"/>
    <x v="7"/>
    <n v="5.7679999999999998"/>
    <x v="294"/>
    <d v="2019-03-29T00:00:00"/>
    <d v="1899-12-30T14:44:00"/>
    <s v="Weekday"/>
    <x v="1"/>
    <n v="115.36"/>
    <n v="4.7619047620000003"/>
    <n v="5.7679999999999998"/>
    <x v="41"/>
  </r>
  <r>
    <x v="297"/>
    <x v="0"/>
    <s v="Yangon"/>
    <x v="0"/>
    <x v="1"/>
    <x v="2"/>
    <x v="292"/>
    <x v="3"/>
    <n v="23.513999999999999"/>
    <x v="295"/>
    <d v="2019-01-10T00:00:00"/>
    <d v="1899-12-30T14:16:00"/>
    <s v="Weekday"/>
    <x v="0"/>
    <n v="470.28"/>
    <n v="4.7619047620000003"/>
    <n v="23.513999999999999"/>
    <x v="6"/>
  </r>
  <r>
    <x v="298"/>
    <x v="0"/>
    <s v="Yangon"/>
    <x v="0"/>
    <x v="1"/>
    <x v="2"/>
    <x v="293"/>
    <x v="7"/>
    <n v="12.002000000000001"/>
    <x v="296"/>
    <d v="2019-01-25T00:00:00"/>
    <d v="1899-12-30T15:54:00"/>
    <s v="Weekday"/>
    <x v="1"/>
    <n v="240.04"/>
    <n v="4.7619047620000003"/>
    <n v="12.002000000000001"/>
    <x v="10"/>
  </r>
  <r>
    <x v="299"/>
    <x v="1"/>
    <s v="Naypyitaw"/>
    <x v="0"/>
    <x v="0"/>
    <x v="2"/>
    <x v="294"/>
    <x v="8"/>
    <n v="4.4305000000000003"/>
    <x v="297"/>
    <d v="2019-01-19T00:00:00"/>
    <d v="1899-12-30T10:21:00"/>
    <s v="Weekend"/>
    <x v="1"/>
    <n v="88.61"/>
    <n v="4.7619047620000003"/>
    <n v="4.4305000000000003"/>
    <x v="25"/>
  </r>
  <r>
    <x v="300"/>
    <x v="1"/>
    <s v="Naypyitaw"/>
    <x v="1"/>
    <x v="1"/>
    <x v="5"/>
    <x v="295"/>
    <x v="5"/>
    <n v="9.9819999999999993"/>
    <x v="298"/>
    <d v="2019-01-02T00:00:00"/>
    <d v="1899-12-30T18:09:00"/>
    <s v="Weekday"/>
    <x v="2"/>
    <n v="199.64"/>
    <n v="4.7619047620000003"/>
    <n v="9.9819999999999993"/>
    <x v="24"/>
  </r>
  <r>
    <x v="301"/>
    <x v="2"/>
    <s v="Mandalay"/>
    <x v="0"/>
    <x v="1"/>
    <x v="0"/>
    <x v="296"/>
    <x v="8"/>
    <n v="1.9504999999999999"/>
    <x v="299"/>
    <d v="2019-03-12T00:00:00"/>
    <d v="1899-12-30T16:46:00"/>
    <s v="Weekday"/>
    <x v="2"/>
    <n v="39.01"/>
    <n v="4.7619047620000003"/>
    <n v="1.9504999999999999"/>
    <x v="28"/>
  </r>
  <r>
    <x v="302"/>
    <x v="1"/>
    <s v="Naypyitaw"/>
    <x v="1"/>
    <x v="1"/>
    <x v="4"/>
    <x v="297"/>
    <x v="8"/>
    <n v="2.4304999999999999"/>
    <x v="300"/>
    <d v="2019-02-25T00:00:00"/>
    <d v="1899-12-30T15:31:00"/>
    <s v="Weekday"/>
    <x v="1"/>
    <n v="48.61"/>
    <n v="4.7619047620000003"/>
    <n v="2.4304999999999999"/>
    <x v="18"/>
  </r>
  <r>
    <x v="303"/>
    <x v="0"/>
    <s v="Yangon"/>
    <x v="1"/>
    <x v="0"/>
    <x v="1"/>
    <x v="298"/>
    <x v="7"/>
    <n v="10.238"/>
    <x v="301"/>
    <d v="2019-03-18T00:00:00"/>
    <d v="1899-12-30T17:15:00"/>
    <s v="Weekday"/>
    <x v="2"/>
    <n v="204.76"/>
    <n v="4.7619047620000003"/>
    <n v="10.238"/>
    <x v="28"/>
  </r>
  <r>
    <x v="304"/>
    <x v="2"/>
    <s v="Mandalay"/>
    <x v="1"/>
    <x v="0"/>
    <x v="1"/>
    <x v="299"/>
    <x v="2"/>
    <n v="5.984"/>
    <x v="302"/>
    <d v="2019-02-23T00:00:00"/>
    <d v="1899-12-30T12:29:00"/>
    <s v="Weekend"/>
    <x v="1"/>
    <n v="119.68"/>
    <n v="4.7619047620000003"/>
    <n v="5.984"/>
    <x v="17"/>
  </r>
  <r>
    <x v="305"/>
    <x v="0"/>
    <s v="Yangon"/>
    <x v="0"/>
    <x v="1"/>
    <x v="1"/>
    <x v="300"/>
    <x v="0"/>
    <n v="25.27"/>
    <x v="303"/>
    <d v="2019-03-26T00:00:00"/>
    <d v="1899-12-30T20:14:00"/>
    <s v="Weekday"/>
    <x v="0"/>
    <n v="505.4"/>
    <n v="4.7619047620000003"/>
    <n v="25.27"/>
    <x v="42"/>
  </r>
  <r>
    <x v="306"/>
    <x v="0"/>
    <s v="Yangon"/>
    <x v="1"/>
    <x v="0"/>
    <x v="3"/>
    <x v="301"/>
    <x v="0"/>
    <n v="14.080500000000001"/>
    <x v="304"/>
    <d v="2019-03-30T00:00:00"/>
    <d v="1899-12-30T13:22:00"/>
    <s v="Weekend"/>
    <x v="1"/>
    <n v="281.61"/>
    <n v="4.7619047620000003"/>
    <n v="14.080500000000001"/>
    <x v="1"/>
  </r>
  <r>
    <x v="307"/>
    <x v="0"/>
    <s v="Yangon"/>
    <x v="0"/>
    <x v="0"/>
    <x v="2"/>
    <x v="302"/>
    <x v="2"/>
    <n v="35.515999999999998"/>
    <x v="305"/>
    <d v="2019-02-17T00:00:00"/>
    <d v="1899-12-30T17:09:00"/>
    <s v="Weekend"/>
    <x v="1"/>
    <n v="710.32"/>
    <n v="4.7619047620000003"/>
    <n v="35.515999999999998"/>
    <x v="5"/>
  </r>
  <r>
    <x v="308"/>
    <x v="0"/>
    <s v="Yangon"/>
    <x v="0"/>
    <x v="0"/>
    <x v="1"/>
    <x v="303"/>
    <x v="6"/>
    <n v="3.972"/>
    <x v="306"/>
    <d v="2019-03-21T00:00:00"/>
    <d v="1899-12-30T10:40:00"/>
    <s v="Weekday"/>
    <x v="0"/>
    <n v="79.44"/>
    <n v="4.7619047620000003"/>
    <n v="3.972"/>
    <x v="28"/>
  </r>
  <r>
    <x v="309"/>
    <x v="0"/>
    <s v="Yangon"/>
    <x v="1"/>
    <x v="0"/>
    <x v="5"/>
    <x v="304"/>
    <x v="5"/>
    <n v="8.1910000000000007"/>
    <x v="307"/>
    <d v="2019-03-05T00:00:00"/>
    <d v="1899-12-30T17:43:00"/>
    <s v="Weekday"/>
    <x v="1"/>
    <n v="163.82"/>
    <n v="4.7619047620000003"/>
    <n v="8.1910000000000007"/>
    <x v="52"/>
  </r>
  <r>
    <x v="310"/>
    <x v="2"/>
    <s v="Mandalay"/>
    <x v="0"/>
    <x v="1"/>
    <x v="3"/>
    <x v="305"/>
    <x v="3"/>
    <n v="23.978999999999999"/>
    <x v="308"/>
    <d v="2019-01-31T00:00:00"/>
    <d v="1899-12-30T14:04:00"/>
    <s v="Weekday"/>
    <x v="1"/>
    <n v="479.58"/>
    <n v="4.7619047620000003"/>
    <n v="23.978999999999999"/>
    <x v="46"/>
  </r>
  <r>
    <x v="311"/>
    <x v="1"/>
    <s v="Naypyitaw"/>
    <x v="0"/>
    <x v="1"/>
    <x v="5"/>
    <x v="306"/>
    <x v="5"/>
    <n v="6.9329999999999998"/>
    <x v="309"/>
    <d v="2019-02-05T00:00:00"/>
    <d v="1899-12-30T19:05:00"/>
    <s v="Weekday"/>
    <x v="0"/>
    <n v="138.66"/>
    <n v="4.7619047620000003"/>
    <n v="6.9329999999999998"/>
    <x v="58"/>
  </r>
  <r>
    <x v="312"/>
    <x v="0"/>
    <s v="Yangon"/>
    <x v="0"/>
    <x v="0"/>
    <x v="4"/>
    <x v="307"/>
    <x v="1"/>
    <n v="3.5575000000000001"/>
    <x v="310"/>
    <d v="2019-02-01T00:00:00"/>
    <d v="1899-12-30T10:08:00"/>
    <s v="Weekday"/>
    <x v="2"/>
    <n v="71.150000000000006"/>
    <n v="4.7619047620000003"/>
    <n v="3.5575000000000001"/>
    <x v="18"/>
  </r>
  <r>
    <x v="313"/>
    <x v="0"/>
    <s v="Yangon"/>
    <x v="0"/>
    <x v="0"/>
    <x v="0"/>
    <x v="308"/>
    <x v="9"/>
    <n v="6.9974999999999996"/>
    <x v="311"/>
    <d v="2019-03-07T00:00:00"/>
    <d v="1899-12-30T13:12:00"/>
    <s v="Weekday"/>
    <x v="1"/>
    <n v="139.94999999999999"/>
    <n v="4.7619047620000003"/>
    <n v="6.9974999999999996"/>
    <x v="59"/>
  </r>
  <r>
    <x v="314"/>
    <x v="1"/>
    <s v="Naypyitaw"/>
    <x v="0"/>
    <x v="0"/>
    <x v="1"/>
    <x v="309"/>
    <x v="4"/>
    <n v="39.064999999999998"/>
    <x v="312"/>
    <d v="2019-02-10T00:00:00"/>
    <d v="1899-12-30T20:51:00"/>
    <s v="Weekend"/>
    <x v="1"/>
    <n v="781.3"/>
    <n v="4.7619047620000003"/>
    <n v="39.064999999999998"/>
    <x v="18"/>
  </r>
  <r>
    <x v="315"/>
    <x v="1"/>
    <s v="Naypyitaw"/>
    <x v="0"/>
    <x v="1"/>
    <x v="4"/>
    <x v="310"/>
    <x v="5"/>
    <n v="9.9369999999999994"/>
    <x v="313"/>
    <d v="2019-02-14T00:00:00"/>
    <d v="1899-12-30T17:29:00"/>
    <s v="Weekday"/>
    <x v="1"/>
    <n v="198.74"/>
    <n v="4.7619047620000003"/>
    <n v="9.9369999999999994"/>
    <x v="53"/>
  </r>
  <r>
    <x v="316"/>
    <x v="1"/>
    <s v="Naypyitaw"/>
    <x v="0"/>
    <x v="0"/>
    <x v="4"/>
    <x v="311"/>
    <x v="6"/>
    <n v="3.1619999999999999"/>
    <x v="314"/>
    <d v="2019-02-09T00:00:00"/>
    <d v="1899-12-30T10:25:00"/>
    <s v="Weekend"/>
    <x v="1"/>
    <n v="63.24"/>
    <n v="4.7619047620000003"/>
    <n v="3.1619999999999999"/>
    <x v="48"/>
  </r>
  <r>
    <x v="317"/>
    <x v="1"/>
    <s v="Naypyitaw"/>
    <x v="0"/>
    <x v="1"/>
    <x v="1"/>
    <x v="312"/>
    <x v="1"/>
    <n v="18.697500000000002"/>
    <x v="315"/>
    <d v="2019-01-10T00:00:00"/>
    <d v="1899-12-30T11:34:00"/>
    <s v="Weekday"/>
    <x v="1"/>
    <n v="373.95"/>
    <n v="4.7619047620000003"/>
    <n v="18.697500000000002"/>
    <x v="49"/>
  </r>
  <r>
    <x v="318"/>
    <x v="1"/>
    <s v="Naypyitaw"/>
    <x v="0"/>
    <x v="0"/>
    <x v="0"/>
    <x v="313"/>
    <x v="0"/>
    <n v="10.384499999999999"/>
    <x v="316"/>
    <d v="2019-03-11T00:00:00"/>
    <d v="1899-12-30T18:58:00"/>
    <s v="Weekday"/>
    <x v="2"/>
    <n v="207.69"/>
    <n v="4.7619047620000003"/>
    <n v="10.384499999999999"/>
    <x v="34"/>
  </r>
  <r>
    <x v="319"/>
    <x v="1"/>
    <s v="Naypyitaw"/>
    <x v="0"/>
    <x v="1"/>
    <x v="0"/>
    <x v="314"/>
    <x v="7"/>
    <n v="8.8140000000000001"/>
    <x v="317"/>
    <d v="2019-02-18T00:00:00"/>
    <d v="1899-12-30T16:28:00"/>
    <s v="Weekday"/>
    <x v="0"/>
    <n v="176.28"/>
    <n v="4.7619047620000003"/>
    <n v="8.8140000000000001"/>
    <x v="3"/>
  </r>
  <r>
    <x v="320"/>
    <x v="1"/>
    <s v="Naypyitaw"/>
    <x v="1"/>
    <x v="0"/>
    <x v="4"/>
    <x v="315"/>
    <x v="9"/>
    <n v="10.3185"/>
    <x v="318"/>
    <d v="2019-02-26T00:00:00"/>
    <d v="1899-12-30T20:26:00"/>
    <s v="Weekday"/>
    <x v="1"/>
    <n v="206.37"/>
    <n v="4.7619047620000003"/>
    <n v="10.3185"/>
    <x v="46"/>
  </r>
  <r>
    <x v="321"/>
    <x v="1"/>
    <s v="Naypyitaw"/>
    <x v="1"/>
    <x v="0"/>
    <x v="0"/>
    <x v="316"/>
    <x v="8"/>
    <n v="1.9710000000000001"/>
    <x v="319"/>
    <d v="2019-01-18T00:00:00"/>
    <d v="1899-12-30T15:08:00"/>
    <s v="Weekday"/>
    <x v="1"/>
    <n v="39.42"/>
    <n v="4.7619047620000003"/>
    <n v="1.9710000000000001"/>
    <x v="3"/>
  </r>
  <r>
    <x v="322"/>
    <x v="0"/>
    <s v="Yangon"/>
    <x v="1"/>
    <x v="1"/>
    <x v="0"/>
    <x v="317"/>
    <x v="3"/>
    <n v="4.5780000000000003"/>
    <x v="320"/>
    <d v="2019-02-15T00:00:00"/>
    <d v="1899-12-30T18:03:00"/>
    <s v="Weekday"/>
    <x v="0"/>
    <n v="91.56"/>
    <n v="4.7619047620000003"/>
    <n v="4.5780000000000003"/>
    <x v="57"/>
  </r>
  <r>
    <x v="323"/>
    <x v="0"/>
    <s v="Yangon"/>
    <x v="1"/>
    <x v="0"/>
    <x v="5"/>
    <x v="318"/>
    <x v="1"/>
    <n v="15.442500000000001"/>
    <x v="321"/>
    <d v="2019-03-08T00:00:00"/>
    <d v="1899-12-30T13:21:00"/>
    <s v="Weekday"/>
    <x v="1"/>
    <n v="308.85000000000002"/>
    <n v="4.7619047620000003"/>
    <n v="15.442500000000001"/>
    <x v="24"/>
  </r>
  <r>
    <x v="324"/>
    <x v="0"/>
    <s v="Yangon"/>
    <x v="1"/>
    <x v="1"/>
    <x v="2"/>
    <x v="319"/>
    <x v="3"/>
    <n v="6.4560000000000004"/>
    <x v="322"/>
    <d v="2019-01-17T00:00:00"/>
    <d v="1899-12-30T12:48:00"/>
    <s v="Weekday"/>
    <x v="2"/>
    <n v="129.12"/>
    <n v="4.7619047620000003"/>
    <n v="6.4560000000000004"/>
    <x v="45"/>
  </r>
  <r>
    <x v="325"/>
    <x v="2"/>
    <s v="Mandalay"/>
    <x v="1"/>
    <x v="1"/>
    <x v="3"/>
    <x v="320"/>
    <x v="7"/>
    <n v="19.547999999999998"/>
    <x v="323"/>
    <d v="2019-03-12T00:00:00"/>
    <d v="1899-12-30T19:53:00"/>
    <s v="Weekday"/>
    <x v="0"/>
    <n v="390.96"/>
    <n v="4.7619047620000003"/>
    <n v="19.547999999999998"/>
    <x v="41"/>
  </r>
  <r>
    <x v="326"/>
    <x v="0"/>
    <s v="Yangon"/>
    <x v="0"/>
    <x v="1"/>
    <x v="4"/>
    <x v="321"/>
    <x v="1"/>
    <n v="24.945"/>
    <x v="324"/>
    <d v="2019-03-09T00:00:00"/>
    <d v="1899-12-30T19:09:00"/>
    <s v="Weekend"/>
    <x v="1"/>
    <n v="498.9"/>
    <n v="4.7619047620000003"/>
    <n v="24.945"/>
    <x v="38"/>
  </r>
  <r>
    <x v="327"/>
    <x v="1"/>
    <s v="Naypyitaw"/>
    <x v="0"/>
    <x v="1"/>
    <x v="4"/>
    <x v="322"/>
    <x v="7"/>
    <n v="18.852"/>
    <x v="325"/>
    <d v="2019-03-12T00:00:00"/>
    <d v="1899-12-30T16:30:00"/>
    <s v="Weekday"/>
    <x v="1"/>
    <n v="377.04"/>
    <n v="4.7619047620000003"/>
    <n v="18.852"/>
    <x v="17"/>
  </r>
  <r>
    <x v="328"/>
    <x v="2"/>
    <s v="Mandalay"/>
    <x v="0"/>
    <x v="1"/>
    <x v="0"/>
    <x v="323"/>
    <x v="7"/>
    <n v="10.226000000000001"/>
    <x v="326"/>
    <d v="2019-01-25T00:00:00"/>
    <d v="1899-12-30T10:11:00"/>
    <s v="Weekday"/>
    <x v="2"/>
    <n v="204.52"/>
    <n v="4.7619047620000003"/>
    <n v="10.226000000000001"/>
    <x v="43"/>
  </r>
  <r>
    <x v="329"/>
    <x v="0"/>
    <s v="Yangon"/>
    <x v="0"/>
    <x v="1"/>
    <x v="1"/>
    <x v="288"/>
    <x v="7"/>
    <n v="7.2720000000000002"/>
    <x v="327"/>
    <d v="2019-03-25T00:00:00"/>
    <d v="1899-12-30T13:07:00"/>
    <s v="Weekday"/>
    <x v="1"/>
    <n v="145.44"/>
    <n v="4.7619047620000003"/>
    <n v="7.2720000000000002"/>
    <x v="29"/>
  </r>
  <r>
    <x v="330"/>
    <x v="2"/>
    <s v="Mandalay"/>
    <x v="1"/>
    <x v="1"/>
    <x v="2"/>
    <x v="324"/>
    <x v="9"/>
    <n v="9.9090000000000007"/>
    <x v="328"/>
    <d v="2019-02-07T00:00:00"/>
    <d v="1899-12-30T18:48:00"/>
    <s v="Weekday"/>
    <x v="1"/>
    <n v="198.18"/>
    <n v="4.7619047620000003"/>
    <n v="9.9090000000000007"/>
    <x v="11"/>
  </r>
  <r>
    <x v="331"/>
    <x v="0"/>
    <s v="Yangon"/>
    <x v="1"/>
    <x v="1"/>
    <x v="4"/>
    <x v="325"/>
    <x v="6"/>
    <n v="4.9349999999999996"/>
    <x v="329"/>
    <d v="2019-02-17T00:00:00"/>
    <d v="1899-12-30T17:27:00"/>
    <s v="Weekend"/>
    <x v="2"/>
    <n v="98.7"/>
    <n v="4.7619047620000003"/>
    <n v="4.9349999999999996"/>
    <x v="0"/>
  </r>
  <r>
    <x v="332"/>
    <x v="0"/>
    <s v="Yangon"/>
    <x v="1"/>
    <x v="1"/>
    <x v="5"/>
    <x v="326"/>
    <x v="1"/>
    <n v="19.254999999999999"/>
    <x v="330"/>
    <d v="2019-02-03T00:00:00"/>
    <d v="1899-12-30T15:59:00"/>
    <s v="Weekend"/>
    <x v="1"/>
    <n v="385.1"/>
    <n v="4.7619047620000003"/>
    <n v="19.254999999999999"/>
    <x v="46"/>
  </r>
  <r>
    <x v="333"/>
    <x v="0"/>
    <s v="Yangon"/>
    <x v="0"/>
    <x v="1"/>
    <x v="4"/>
    <x v="327"/>
    <x v="5"/>
    <n v="2.3479999999999999"/>
    <x v="331"/>
    <d v="2019-03-14T00:00:00"/>
    <d v="1899-12-30T11:21:00"/>
    <s v="Weekday"/>
    <x v="2"/>
    <n v="46.96"/>
    <n v="4.7619047620000003"/>
    <n v="2.3479999999999999"/>
    <x v="30"/>
  </r>
  <r>
    <x v="334"/>
    <x v="1"/>
    <s v="Naypyitaw"/>
    <x v="0"/>
    <x v="1"/>
    <x v="3"/>
    <x v="328"/>
    <x v="1"/>
    <n v="3.6749999999999998"/>
    <x v="332"/>
    <d v="2019-03-24T00:00:00"/>
    <d v="1899-12-30T13:48:00"/>
    <s v="Weekend"/>
    <x v="0"/>
    <n v="73.5"/>
    <n v="4.7619047620000003"/>
    <n v="3.6749999999999998"/>
    <x v="23"/>
  </r>
  <r>
    <x v="335"/>
    <x v="0"/>
    <s v="Yangon"/>
    <x v="0"/>
    <x v="0"/>
    <x v="1"/>
    <x v="329"/>
    <x v="1"/>
    <n v="7.1124999999999998"/>
    <x v="333"/>
    <d v="2019-03-21T00:00:00"/>
    <d v="1899-12-30T10:17:00"/>
    <s v="Weekday"/>
    <x v="2"/>
    <n v="142.25"/>
    <n v="4.7619047620000003"/>
    <n v="7.1124999999999998"/>
    <x v="0"/>
  </r>
  <r>
    <x v="336"/>
    <x v="0"/>
    <s v="Yangon"/>
    <x v="1"/>
    <x v="1"/>
    <x v="5"/>
    <x v="161"/>
    <x v="9"/>
    <n v="34.380000000000003"/>
    <x v="334"/>
    <d v="2019-03-19T00:00:00"/>
    <d v="1899-12-30T15:49:00"/>
    <s v="Weekday"/>
    <x v="0"/>
    <n v="687.6"/>
    <n v="4.7619047620000003"/>
    <n v="34.380000000000003"/>
    <x v="26"/>
  </r>
  <r>
    <x v="337"/>
    <x v="2"/>
    <s v="Mandalay"/>
    <x v="1"/>
    <x v="0"/>
    <x v="3"/>
    <x v="330"/>
    <x v="3"/>
    <n v="17.385000000000002"/>
    <x v="335"/>
    <d v="2019-02-24T00:00:00"/>
    <d v="1899-12-30T13:02:00"/>
    <s v="Weekend"/>
    <x v="1"/>
    <n v="347.7"/>
    <n v="4.7619047620000003"/>
    <n v="17.385000000000002"/>
    <x v="53"/>
  </r>
  <r>
    <x v="338"/>
    <x v="1"/>
    <s v="Naypyitaw"/>
    <x v="1"/>
    <x v="0"/>
    <x v="1"/>
    <x v="331"/>
    <x v="6"/>
    <n v="7.1475"/>
    <x v="336"/>
    <d v="2019-03-28T00:00:00"/>
    <d v="1899-12-30T12:58:00"/>
    <s v="Weekday"/>
    <x v="2"/>
    <n v="142.94999999999999"/>
    <n v="4.7619047620000003"/>
    <n v="7.1475"/>
    <x v="33"/>
  </r>
  <r>
    <x v="339"/>
    <x v="2"/>
    <s v="Mandalay"/>
    <x v="0"/>
    <x v="0"/>
    <x v="4"/>
    <x v="332"/>
    <x v="9"/>
    <n v="19.268999999999998"/>
    <x v="337"/>
    <d v="2019-02-05T00:00:00"/>
    <d v="1899-12-30T15:26:00"/>
    <s v="Weekday"/>
    <x v="2"/>
    <n v="385.38"/>
    <n v="4.7619047620000003"/>
    <n v="19.268999999999998"/>
    <x v="60"/>
  </r>
  <r>
    <x v="340"/>
    <x v="2"/>
    <s v="Mandalay"/>
    <x v="0"/>
    <x v="1"/>
    <x v="1"/>
    <x v="333"/>
    <x v="6"/>
    <n v="7.2134999999999998"/>
    <x v="338"/>
    <d v="2019-02-10T00:00:00"/>
    <d v="1899-12-30T18:23:00"/>
    <s v="Weekend"/>
    <x v="2"/>
    <n v="144.27000000000001"/>
    <n v="4.7619047620000003"/>
    <n v="7.2134999999999998"/>
    <x v="52"/>
  </r>
  <r>
    <x v="341"/>
    <x v="2"/>
    <s v="Mandalay"/>
    <x v="0"/>
    <x v="0"/>
    <x v="0"/>
    <x v="334"/>
    <x v="0"/>
    <n v="19.589500000000001"/>
    <x v="339"/>
    <d v="2019-03-05T00:00:00"/>
    <d v="1899-12-30T19:06:00"/>
    <s v="Weekday"/>
    <x v="0"/>
    <n v="391.79"/>
    <n v="4.7619047620000003"/>
    <n v="19.589500000000001"/>
    <x v="60"/>
  </r>
  <r>
    <x v="342"/>
    <x v="2"/>
    <s v="Mandalay"/>
    <x v="0"/>
    <x v="0"/>
    <x v="0"/>
    <x v="335"/>
    <x v="0"/>
    <n v="26.914999999999999"/>
    <x v="340"/>
    <d v="2019-02-15T00:00:00"/>
    <d v="1899-12-30T20:21:00"/>
    <s v="Weekday"/>
    <x v="1"/>
    <n v="538.29999999999995"/>
    <n v="4.7619047620000003"/>
    <n v="26.914999999999999"/>
    <x v="25"/>
  </r>
  <r>
    <x v="343"/>
    <x v="1"/>
    <s v="Naypyitaw"/>
    <x v="1"/>
    <x v="0"/>
    <x v="4"/>
    <x v="336"/>
    <x v="1"/>
    <n v="24.2575"/>
    <x v="341"/>
    <d v="2019-01-30T00:00:00"/>
    <d v="1899-12-30T16:24:00"/>
    <s v="Weekday"/>
    <x v="0"/>
    <n v="485.15"/>
    <n v="4.7619047620000003"/>
    <n v="24.2575"/>
    <x v="39"/>
  </r>
  <r>
    <x v="344"/>
    <x v="0"/>
    <s v="Yangon"/>
    <x v="1"/>
    <x v="1"/>
    <x v="3"/>
    <x v="337"/>
    <x v="6"/>
    <n v="6.6974999999999998"/>
    <x v="342"/>
    <d v="2019-02-14T00:00:00"/>
    <d v="1899-12-30T15:04:00"/>
    <s v="Weekday"/>
    <x v="1"/>
    <n v="133.94999999999999"/>
    <n v="4.7619047620000003"/>
    <n v="6.6974999999999998"/>
    <x v="56"/>
  </r>
  <r>
    <x v="345"/>
    <x v="0"/>
    <s v="Yangon"/>
    <x v="1"/>
    <x v="0"/>
    <x v="5"/>
    <x v="338"/>
    <x v="9"/>
    <n v="35.0685"/>
    <x v="343"/>
    <d v="2019-02-27T00:00:00"/>
    <d v="1899-12-30T16:10:00"/>
    <s v="Weekday"/>
    <x v="0"/>
    <n v="701.37"/>
    <n v="4.7619047620000003"/>
    <n v="35.0685"/>
    <x v="29"/>
  </r>
  <r>
    <x v="346"/>
    <x v="0"/>
    <s v="Yangon"/>
    <x v="0"/>
    <x v="1"/>
    <x v="1"/>
    <x v="339"/>
    <x v="8"/>
    <n v="3.5975000000000001"/>
    <x v="344"/>
    <d v="2019-02-04T00:00:00"/>
    <d v="1899-12-30T12:14:00"/>
    <s v="Weekday"/>
    <x v="1"/>
    <n v="71.95"/>
    <n v="4.7619047620000003"/>
    <n v="3.5975000000000001"/>
    <x v="48"/>
  </r>
  <r>
    <x v="347"/>
    <x v="1"/>
    <s v="Naypyitaw"/>
    <x v="0"/>
    <x v="0"/>
    <x v="2"/>
    <x v="340"/>
    <x v="2"/>
    <n v="35.700000000000003"/>
    <x v="345"/>
    <d v="2019-01-20T00:00:00"/>
    <d v="1899-12-30T10:13:00"/>
    <s v="Weekend"/>
    <x v="1"/>
    <n v="714"/>
    <n v="4.7619047620000003"/>
    <n v="35.700000000000003"/>
    <x v="28"/>
  </r>
  <r>
    <x v="348"/>
    <x v="0"/>
    <s v="Yangon"/>
    <x v="1"/>
    <x v="1"/>
    <x v="1"/>
    <x v="341"/>
    <x v="0"/>
    <n v="9.1069999999999993"/>
    <x v="346"/>
    <d v="2019-03-28T00:00:00"/>
    <d v="1899-12-30T17:38:00"/>
    <s v="Weekday"/>
    <x v="1"/>
    <n v="182.14"/>
    <n v="4.7619047620000003"/>
    <n v="9.1069999999999993"/>
    <x v="20"/>
  </r>
  <r>
    <x v="349"/>
    <x v="2"/>
    <s v="Mandalay"/>
    <x v="1"/>
    <x v="0"/>
    <x v="0"/>
    <x v="342"/>
    <x v="4"/>
    <n v="6.75"/>
    <x v="347"/>
    <d v="2019-02-27T00:00:00"/>
    <d v="1899-12-30T11:06:00"/>
    <s v="Weekday"/>
    <x v="2"/>
    <n v="135"/>
    <n v="4.7619047620000003"/>
    <n v="6.75"/>
    <x v="19"/>
  </r>
  <r>
    <x v="350"/>
    <x v="1"/>
    <s v="Naypyitaw"/>
    <x v="0"/>
    <x v="0"/>
    <x v="5"/>
    <x v="343"/>
    <x v="4"/>
    <n v="49.65"/>
    <x v="348"/>
    <d v="2019-02-15T00:00:00"/>
    <d v="1899-12-30T14:53:00"/>
    <s v="Weekday"/>
    <x v="2"/>
    <n v="993"/>
    <n v="4.7619047620000003"/>
    <n v="49.65"/>
    <x v="37"/>
  </r>
  <r>
    <x v="351"/>
    <x v="0"/>
    <s v="Yangon"/>
    <x v="1"/>
    <x v="1"/>
    <x v="1"/>
    <x v="344"/>
    <x v="0"/>
    <n v="18.0915"/>
    <x v="349"/>
    <d v="2019-01-26T00:00:00"/>
    <d v="1899-12-30T18:22:00"/>
    <s v="Weekend"/>
    <x v="1"/>
    <n v="361.83"/>
    <n v="4.7619047620000003"/>
    <n v="18.0915"/>
    <x v="46"/>
  </r>
  <r>
    <x v="352"/>
    <x v="2"/>
    <s v="Mandalay"/>
    <x v="0"/>
    <x v="0"/>
    <x v="5"/>
    <x v="345"/>
    <x v="0"/>
    <n v="19.1555"/>
    <x v="350"/>
    <d v="2019-03-14T00:00:00"/>
    <d v="1899-12-30T19:02:00"/>
    <s v="Weekday"/>
    <x v="2"/>
    <n v="383.11"/>
    <n v="4.7619047620000003"/>
    <n v="19.1555"/>
    <x v="23"/>
  </r>
  <r>
    <x v="353"/>
    <x v="2"/>
    <s v="Mandalay"/>
    <x v="0"/>
    <x v="1"/>
    <x v="2"/>
    <x v="346"/>
    <x v="9"/>
    <n v="12.15"/>
    <x v="351"/>
    <d v="2019-03-02T00:00:00"/>
    <d v="1899-12-30T14:16:00"/>
    <s v="Weekend"/>
    <x v="1"/>
    <n v="243"/>
    <n v="4.7619047620000003"/>
    <n v="12.15"/>
    <x v="19"/>
  </r>
  <r>
    <x v="354"/>
    <x v="1"/>
    <s v="Naypyitaw"/>
    <x v="1"/>
    <x v="0"/>
    <x v="1"/>
    <x v="347"/>
    <x v="8"/>
    <n v="1.512"/>
    <x v="352"/>
    <d v="2019-03-04T00:00:00"/>
    <d v="1899-12-30T15:44:00"/>
    <s v="Weekday"/>
    <x v="1"/>
    <n v="30.24"/>
    <n v="4.7619047620000003"/>
    <n v="1.512"/>
    <x v="3"/>
  </r>
  <r>
    <x v="355"/>
    <x v="2"/>
    <s v="Mandalay"/>
    <x v="0"/>
    <x v="0"/>
    <x v="4"/>
    <x v="348"/>
    <x v="7"/>
    <n v="17.827999999999999"/>
    <x v="353"/>
    <d v="2019-01-07T00:00:00"/>
    <d v="1899-12-30T12:20:00"/>
    <s v="Weekday"/>
    <x v="2"/>
    <n v="356.56"/>
    <n v="4.7619047620000003"/>
    <n v="17.827999999999999"/>
    <x v="52"/>
  </r>
  <r>
    <x v="356"/>
    <x v="1"/>
    <s v="Naypyitaw"/>
    <x v="1"/>
    <x v="0"/>
    <x v="5"/>
    <x v="349"/>
    <x v="4"/>
    <n v="18.774999999999999"/>
    <x v="354"/>
    <d v="2019-03-08T00:00:00"/>
    <d v="1899-12-30T20:01:00"/>
    <s v="Weekday"/>
    <x v="2"/>
    <n v="375.5"/>
    <n v="4.7619047620000003"/>
    <n v="18.774999999999999"/>
    <x v="39"/>
  </r>
  <r>
    <x v="357"/>
    <x v="1"/>
    <s v="Naypyitaw"/>
    <x v="1"/>
    <x v="0"/>
    <x v="3"/>
    <x v="350"/>
    <x v="4"/>
    <n v="47.72"/>
    <x v="355"/>
    <d v="2019-01-09T00:00:00"/>
    <d v="1899-12-30T13:45:00"/>
    <s v="Weekday"/>
    <x v="1"/>
    <n v="954.4"/>
    <n v="4.7619047620000003"/>
    <n v="47.72"/>
    <x v="53"/>
  </r>
  <r>
    <x v="358"/>
    <x v="2"/>
    <s v="Mandalay"/>
    <x v="1"/>
    <x v="1"/>
    <x v="1"/>
    <x v="351"/>
    <x v="6"/>
    <n v="4.125"/>
    <x v="356"/>
    <d v="2019-03-01T00:00:00"/>
    <d v="1899-12-30T15:40:00"/>
    <s v="Weekday"/>
    <x v="0"/>
    <n v="82.5"/>
    <n v="4.7619047620000003"/>
    <n v="4.125"/>
    <x v="35"/>
  </r>
  <r>
    <x v="359"/>
    <x v="2"/>
    <s v="Mandalay"/>
    <x v="1"/>
    <x v="1"/>
    <x v="3"/>
    <x v="352"/>
    <x v="8"/>
    <n v="3.7484999999999999"/>
    <x v="357"/>
    <d v="2019-03-16T00:00:00"/>
    <d v="1899-12-30T16:58:00"/>
    <s v="Weekend"/>
    <x v="1"/>
    <n v="74.97"/>
    <n v="4.7619047620000003"/>
    <n v="3.7484999999999999"/>
    <x v="32"/>
  </r>
  <r>
    <x v="360"/>
    <x v="0"/>
    <s v="Yangon"/>
    <x v="0"/>
    <x v="1"/>
    <x v="4"/>
    <x v="353"/>
    <x v="2"/>
    <n v="32.384"/>
    <x v="358"/>
    <d v="2019-02-17T00:00:00"/>
    <d v="1899-12-30T11:12:00"/>
    <s v="Weekend"/>
    <x v="2"/>
    <n v="647.67999999999995"/>
    <n v="4.7619047620000003"/>
    <n v="32.384"/>
    <x v="2"/>
  </r>
  <r>
    <x v="361"/>
    <x v="1"/>
    <s v="Naypyitaw"/>
    <x v="1"/>
    <x v="0"/>
    <x v="4"/>
    <x v="354"/>
    <x v="2"/>
    <n v="37.787999999999997"/>
    <x v="359"/>
    <d v="2019-02-27T00:00:00"/>
    <d v="1899-12-30T15:12:00"/>
    <s v="Weekday"/>
    <x v="1"/>
    <n v="755.76"/>
    <n v="4.7619047620000003"/>
    <n v="37.787999999999997"/>
    <x v="0"/>
  </r>
  <r>
    <x v="362"/>
    <x v="1"/>
    <s v="Naypyitaw"/>
    <x v="1"/>
    <x v="1"/>
    <x v="4"/>
    <x v="355"/>
    <x v="5"/>
    <n v="9.9789999999999992"/>
    <x v="360"/>
    <d v="2019-03-07T00:00:00"/>
    <d v="1899-12-30T20:37:00"/>
    <s v="Weekday"/>
    <x v="0"/>
    <n v="199.58"/>
    <n v="4.7619047620000003"/>
    <n v="9.9789999999999992"/>
    <x v="7"/>
  </r>
  <r>
    <x v="363"/>
    <x v="0"/>
    <s v="Yangon"/>
    <x v="1"/>
    <x v="1"/>
    <x v="2"/>
    <x v="356"/>
    <x v="3"/>
    <n v="21.966000000000001"/>
    <x v="361"/>
    <d v="2019-01-21T00:00:00"/>
    <d v="1899-12-30T17:44:00"/>
    <s v="Weekday"/>
    <x v="1"/>
    <n v="439.32"/>
    <n v="4.7619047620000003"/>
    <n v="21.966000000000001"/>
    <x v="8"/>
  </r>
  <r>
    <x v="364"/>
    <x v="1"/>
    <s v="Naypyitaw"/>
    <x v="1"/>
    <x v="0"/>
    <x v="4"/>
    <x v="357"/>
    <x v="7"/>
    <n v="8.2479999999999993"/>
    <x v="362"/>
    <d v="2019-02-19T00:00:00"/>
    <d v="1899-12-30T16:23:00"/>
    <s v="Weekday"/>
    <x v="1"/>
    <n v="164.96"/>
    <n v="4.7619047620000003"/>
    <n v="8.2479999999999993"/>
    <x v="12"/>
  </r>
  <r>
    <x v="365"/>
    <x v="1"/>
    <s v="Naypyitaw"/>
    <x v="1"/>
    <x v="0"/>
    <x v="5"/>
    <x v="358"/>
    <x v="7"/>
    <n v="16.335999999999999"/>
    <x v="363"/>
    <d v="2019-01-06T00:00:00"/>
    <d v="1899-12-30T12:12:00"/>
    <s v="Weekend"/>
    <x v="1"/>
    <n v="326.72000000000003"/>
    <n v="4.7619047620000003"/>
    <n v="16.335999999999999"/>
    <x v="0"/>
  </r>
  <r>
    <x v="366"/>
    <x v="1"/>
    <s v="Naypyitaw"/>
    <x v="1"/>
    <x v="0"/>
    <x v="1"/>
    <x v="359"/>
    <x v="9"/>
    <n v="23.094000000000001"/>
    <x v="364"/>
    <d v="2019-03-14T00:00:00"/>
    <d v="1899-12-30T19:33:00"/>
    <s v="Weekday"/>
    <x v="1"/>
    <n v="461.88"/>
    <n v="4.7619047620000003"/>
    <n v="23.094000000000001"/>
    <x v="32"/>
  </r>
  <r>
    <x v="367"/>
    <x v="0"/>
    <s v="Yangon"/>
    <x v="0"/>
    <x v="1"/>
    <x v="2"/>
    <x v="256"/>
    <x v="7"/>
    <n v="13.188000000000001"/>
    <x v="257"/>
    <d v="2019-03-24T00:00:00"/>
    <d v="1899-12-30T10:29:00"/>
    <s v="Weekend"/>
    <x v="1"/>
    <n v="263.76"/>
    <n v="4.7619047620000003"/>
    <n v="13.188000000000001"/>
    <x v="22"/>
  </r>
  <r>
    <x v="368"/>
    <x v="1"/>
    <s v="Naypyitaw"/>
    <x v="1"/>
    <x v="0"/>
    <x v="3"/>
    <x v="360"/>
    <x v="4"/>
    <n v="7.18"/>
    <x v="365"/>
    <d v="2019-01-27T00:00:00"/>
    <d v="1899-12-30T14:28:00"/>
    <s v="Weekend"/>
    <x v="1"/>
    <n v="143.6"/>
    <n v="4.7619047620000003"/>
    <n v="7.18"/>
    <x v="38"/>
  </r>
  <r>
    <x v="369"/>
    <x v="0"/>
    <s v="Yangon"/>
    <x v="0"/>
    <x v="1"/>
    <x v="1"/>
    <x v="361"/>
    <x v="9"/>
    <n v="9.6750000000000007"/>
    <x v="366"/>
    <d v="2019-03-06T00:00:00"/>
    <d v="1899-12-30T12:46:00"/>
    <s v="Weekday"/>
    <x v="2"/>
    <n v="193.5"/>
    <n v="4.7619047620000003"/>
    <n v="9.6750000000000007"/>
    <x v="52"/>
  </r>
  <r>
    <x v="370"/>
    <x v="2"/>
    <s v="Mandalay"/>
    <x v="0"/>
    <x v="0"/>
    <x v="1"/>
    <x v="362"/>
    <x v="0"/>
    <n v="9.1910000000000007"/>
    <x v="367"/>
    <d v="2019-02-02T00:00:00"/>
    <d v="1899-12-30T19:40:00"/>
    <s v="Weekend"/>
    <x v="1"/>
    <n v="183.82"/>
    <n v="4.7619047620000003"/>
    <n v="9.1910000000000007"/>
    <x v="21"/>
  </r>
  <r>
    <x v="371"/>
    <x v="2"/>
    <s v="Mandalay"/>
    <x v="1"/>
    <x v="0"/>
    <x v="5"/>
    <x v="363"/>
    <x v="5"/>
    <n v="6.0960000000000001"/>
    <x v="368"/>
    <d v="2019-01-25T00:00:00"/>
    <d v="1899-12-30T19:39:00"/>
    <s v="Weekday"/>
    <x v="2"/>
    <n v="121.92"/>
    <n v="4.7619047620000003"/>
    <n v="6.0960000000000001"/>
    <x v="49"/>
  </r>
  <r>
    <x v="372"/>
    <x v="1"/>
    <s v="Naypyitaw"/>
    <x v="1"/>
    <x v="0"/>
    <x v="2"/>
    <x v="364"/>
    <x v="3"/>
    <n v="21.033000000000001"/>
    <x v="369"/>
    <d v="2019-03-14T00:00:00"/>
    <d v="1899-12-30T17:54:00"/>
    <s v="Weekday"/>
    <x v="0"/>
    <n v="420.66"/>
    <n v="4.7619047620000003"/>
    <n v="21.033000000000001"/>
    <x v="53"/>
  </r>
  <r>
    <x v="373"/>
    <x v="1"/>
    <s v="Naypyitaw"/>
    <x v="1"/>
    <x v="1"/>
    <x v="5"/>
    <x v="365"/>
    <x v="3"/>
    <n v="12.624000000000001"/>
    <x v="370"/>
    <d v="2019-01-29T00:00:00"/>
    <d v="1899-12-30T12:25:00"/>
    <s v="Weekday"/>
    <x v="1"/>
    <n v="252.48"/>
    <n v="4.7619047620000003"/>
    <n v="12.624000000000001"/>
    <x v="60"/>
  </r>
  <r>
    <x v="374"/>
    <x v="0"/>
    <s v="Yangon"/>
    <x v="1"/>
    <x v="0"/>
    <x v="2"/>
    <x v="366"/>
    <x v="1"/>
    <n v="16.772500000000001"/>
    <x v="371"/>
    <d v="2019-01-03T00:00:00"/>
    <d v="1899-12-30T16:47:00"/>
    <s v="Weekday"/>
    <x v="2"/>
    <n v="335.45"/>
    <n v="4.7619047620000003"/>
    <n v="16.772500000000001"/>
    <x v="0"/>
  </r>
  <r>
    <x v="375"/>
    <x v="0"/>
    <s v="Yangon"/>
    <x v="0"/>
    <x v="0"/>
    <x v="5"/>
    <x v="367"/>
    <x v="1"/>
    <n v="24.175000000000001"/>
    <x v="372"/>
    <d v="2019-01-14T00:00:00"/>
    <d v="1899-12-30T12:52:00"/>
    <s v="Weekday"/>
    <x v="0"/>
    <n v="483.5"/>
    <n v="4.7619047620000003"/>
    <n v="24.175000000000001"/>
    <x v="27"/>
  </r>
  <r>
    <x v="376"/>
    <x v="2"/>
    <s v="Mandalay"/>
    <x v="0"/>
    <x v="0"/>
    <x v="2"/>
    <x v="368"/>
    <x v="9"/>
    <n v="15.920999999999999"/>
    <x v="373"/>
    <d v="2019-01-05T00:00:00"/>
    <d v="1899-12-30T19:50:00"/>
    <s v="Weekend"/>
    <x v="2"/>
    <n v="318.42"/>
    <n v="4.7619047620000003"/>
    <n v="15.920999999999999"/>
    <x v="1"/>
  </r>
  <r>
    <x v="377"/>
    <x v="1"/>
    <s v="Naypyitaw"/>
    <x v="1"/>
    <x v="1"/>
    <x v="3"/>
    <x v="369"/>
    <x v="0"/>
    <n v="33.421500000000002"/>
    <x v="374"/>
    <d v="2019-02-22T00:00:00"/>
    <d v="1899-12-30T18:17:00"/>
    <s v="Weekday"/>
    <x v="0"/>
    <n v="668.43"/>
    <n v="4.7619047620000003"/>
    <n v="33.421500000000002"/>
    <x v="44"/>
  </r>
  <r>
    <x v="378"/>
    <x v="1"/>
    <s v="Naypyitaw"/>
    <x v="0"/>
    <x v="1"/>
    <x v="5"/>
    <x v="370"/>
    <x v="7"/>
    <n v="19.396000000000001"/>
    <x v="375"/>
    <d v="2019-02-06T00:00:00"/>
    <d v="1899-12-30T17:20:00"/>
    <s v="Weekday"/>
    <x v="0"/>
    <n v="387.92"/>
    <n v="4.7619047620000003"/>
    <n v="19.396000000000001"/>
    <x v="45"/>
  </r>
  <r>
    <x v="379"/>
    <x v="2"/>
    <s v="Mandalay"/>
    <x v="1"/>
    <x v="0"/>
    <x v="1"/>
    <x v="371"/>
    <x v="7"/>
    <n v="4.7300000000000004"/>
    <x v="376"/>
    <d v="2019-01-30T00:00:00"/>
    <d v="1899-12-30T13:32:00"/>
    <s v="Weekday"/>
    <x v="2"/>
    <n v="94.6"/>
    <n v="4.7619047620000003"/>
    <n v="4.7300000000000004"/>
    <x v="43"/>
  </r>
  <r>
    <x v="380"/>
    <x v="0"/>
    <s v="Yangon"/>
    <x v="0"/>
    <x v="1"/>
    <x v="3"/>
    <x v="372"/>
    <x v="7"/>
    <n v="16.466000000000001"/>
    <x v="377"/>
    <d v="2019-01-11T00:00:00"/>
    <d v="1899-12-30T10:37:00"/>
    <s v="Weekday"/>
    <x v="2"/>
    <n v="329.32"/>
    <n v="4.7619047620000003"/>
    <n v="16.466000000000001"/>
    <x v="26"/>
  </r>
  <r>
    <x v="381"/>
    <x v="1"/>
    <s v="Naypyitaw"/>
    <x v="1"/>
    <x v="0"/>
    <x v="1"/>
    <x v="373"/>
    <x v="5"/>
    <n v="2.661"/>
    <x v="378"/>
    <d v="2019-03-19T00:00:00"/>
    <d v="1899-12-30T14:35:00"/>
    <s v="Weekday"/>
    <x v="1"/>
    <n v="53.22"/>
    <n v="4.7619047620000003"/>
    <n v="2.661"/>
    <x v="50"/>
  </r>
  <r>
    <x v="382"/>
    <x v="2"/>
    <s v="Mandalay"/>
    <x v="1"/>
    <x v="0"/>
    <x v="4"/>
    <x v="374"/>
    <x v="1"/>
    <n v="24.922499999999999"/>
    <x v="379"/>
    <d v="2019-01-14T00:00:00"/>
    <d v="1899-12-30T12:09:00"/>
    <s v="Weekday"/>
    <x v="1"/>
    <n v="498.45"/>
    <n v="4.7619047620000003"/>
    <n v="24.922499999999999"/>
    <x v="21"/>
  </r>
  <r>
    <x v="383"/>
    <x v="1"/>
    <s v="Naypyitaw"/>
    <x v="0"/>
    <x v="0"/>
    <x v="4"/>
    <x v="375"/>
    <x v="7"/>
    <n v="14.978"/>
    <x v="380"/>
    <d v="2019-03-01T00:00:00"/>
    <d v="1899-12-30T15:32:00"/>
    <s v="Weekday"/>
    <x v="0"/>
    <n v="299.56"/>
    <n v="4.7619047620000003"/>
    <n v="14.978"/>
    <x v="50"/>
  </r>
  <r>
    <x v="384"/>
    <x v="0"/>
    <s v="Yangon"/>
    <x v="1"/>
    <x v="0"/>
    <x v="4"/>
    <x v="376"/>
    <x v="1"/>
    <n v="10.234999999999999"/>
    <x v="381"/>
    <d v="2019-01-06T00:00:00"/>
    <d v="1899-12-30T13:58:00"/>
    <s v="Weekend"/>
    <x v="0"/>
    <n v="204.7"/>
    <n v="4.7619047620000003"/>
    <n v="10.234999999999999"/>
    <x v="21"/>
  </r>
  <r>
    <x v="385"/>
    <x v="2"/>
    <s v="Mandalay"/>
    <x v="0"/>
    <x v="1"/>
    <x v="3"/>
    <x v="377"/>
    <x v="8"/>
    <n v="3.7909999999999999"/>
    <x v="382"/>
    <d v="2019-01-31T00:00:00"/>
    <d v="1899-12-30T13:19:00"/>
    <s v="Weekday"/>
    <x v="1"/>
    <n v="75.819999999999993"/>
    <n v="4.7619047620000003"/>
    <n v="3.7909999999999999"/>
    <x v="6"/>
  </r>
  <r>
    <x v="386"/>
    <x v="1"/>
    <s v="Naypyitaw"/>
    <x v="1"/>
    <x v="1"/>
    <x v="4"/>
    <x v="378"/>
    <x v="3"/>
    <n v="14.031000000000001"/>
    <x v="383"/>
    <d v="2019-03-11T00:00:00"/>
    <d v="1899-12-30T13:37:00"/>
    <s v="Weekday"/>
    <x v="1"/>
    <n v="280.62"/>
    <n v="4.7619047620000003"/>
    <n v="14.031000000000001"/>
    <x v="22"/>
  </r>
  <r>
    <x v="387"/>
    <x v="0"/>
    <s v="Yangon"/>
    <x v="1"/>
    <x v="0"/>
    <x v="0"/>
    <x v="379"/>
    <x v="4"/>
    <n v="16.16"/>
    <x v="384"/>
    <d v="2019-02-20T00:00:00"/>
    <d v="1899-12-30T16:49:00"/>
    <s v="Weekday"/>
    <x v="2"/>
    <n v="323.2"/>
    <n v="4.7619047620000003"/>
    <n v="16.16"/>
    <x v="40"/>
  </r>
  <r>
    <x v="388"/>
    <x v="1"/>
    <s v="Naypyitaw"/>
    <x v="0"/>
    <x v="0"/>
    <x v="5"/>
    <x v="380"/>
    <x v="9"/>
    <n v="24.331499999999998"/>
    <x v="385"/>
    <d v="2019-01-27T00:00:00"/>
    <d v="1899-12-30T14:55:00"/>
    <s v="Weekend"/>
    <x v="0"/>
    <n v="486.63"/>
    <n v="4.7619047620000003"/>
    <n v="24.331499999999998"/>
    <x v="33"/>
  </r>
  <r>
    <x v="389"/>
    <x v="2"/>
    <s v="Mandalay"/>
    <x v="1"/>
    <x v="1"/>
    <x v="4"/>
    <x v="381"/>
    <x v="0"/>
    <n v="6.3769999999999998"/>
    <x v="386"/>
    <d v="2019-03-10T00:00:00"/>
    <d v="1899-12-30T14:04:00"/>
    <s v="Weekend"/>
    <x v="2"/>
    <n v="127.54"/>
    <n v="4.7619047620000003"/>
    <n v="6.3769999999999998"/>
    <x v="37"/>
  </r>
  <r>
    <x v="390"/>
    <x v="1"/>
    <s v="Naypyitaw"/>
    <x v="0"/>
    <x v="0"/>
    <x v="5"/>
    <x v="382"/>
    <x v="6"/>
    <n v="12.071999999999999"/>
    <x v="387"/>
    <d v="2019-02-15T00:00:00"/>
    <d v="1899-12-30T12:31:00"/>
    <s v="Weekday"/>
    <x v="1"/>
    <n v="241.44"/>
    <n v="4.7619047620000003"/>
    <n v="12.071999999999999"/>
    <x v="34"/>
  </r>
  <r>
    <x v="391"/>
    <x v="2"/>
    <s v="Mandalay"/>
    <x v="1"/>
    <x v="0"/>
    <x v="5"/>
    <x v="383"/>
    <x v="4"/>
    <n v="18.975000000000001"/>
    <x v="388"/>
    <d v="2019-01-26T00:00:00"/>
    <d v="1899-12-30T14:51:00"/>
    <s v="Weekend"/>
    <x v="1"/>
    <n v="379.5"/>
    <n v="4.7619047620000003"/>
    <n v="18.975000000000001"/>
    <x v="58"/>
  </r>
  <r>
    <x v="392"/>
    <x v="0"/>
    <s v="Yangon"/>
    <x v="0"/>
    <x v="1"/>
    <x v="1"/>
    <x v="384"/>
    <x v="8"/>
    <n v="3.8410000000000002"/>
    <x v="389"/>
    <d v="2019-02-13T00:00:00"/>
    <d v="1899-12-30T18:27:00"/>
    <s v="Weekday"/>
    <x v="0"/>
    <n v="76.819999999999993"/>
    <n v="4.7619047620000003"/>
    <n v="3.8410000000000002"/>
    <x v="8"/>
  </r>
  <r>
    <x v="393"/>
    <x v="0"/>
    <s v="Yangon"/>
    <x v="0"/>
    <x v="0"/>
    <x v="3"/>
    <x v="385"/>
    <x v="4"/>
    <n v="26.13"/>
    <x v="390"/>
    <d v="2019-03-09T00:00:00"/>
    <d v="1899-12-30T12:45:00"/>
    <s v="Weekend"/>
    <x v="2"/>
    <n v="522.6"/>
    <n v="4.7619047620000003"/>
    <n v="26.13"/>
    <x v="56"/>
  </r>
  <r>
    <x v="394"/>
    <x v="0"/>
    <s v="Yangon"/>
    <x v="1"/>
    <x v="0"/>
    <x v="0"/>
    <x v="386"/>
    <x v="8"/>
    <n v="3.9870000000000001"/>
    <x v="391"/>
    <d v="2019-03-06T00:00:00"/>
    <d v="1899-12-30T10:36:00"/>
    <s v="Weekday"/>
    <x v="0"/>
    <n v="79.739999999999995"/>
    <n v="4.7619047620000003"/>
    <n v="3.9870000000000001"/>
    <x v="48"/>
  </r>
  <r>
    <x v="395"/>
    <x v="0"/>
    <s v="Yangon"/>
    <x v="1"/>
    <x v="0"/>
    <x v="0"/>
    <x v="387"/>
    <x v="1"/>
    <n v="19.375"/>
    <x v="392"/>
    <d v="2019-01-24T00:00:00"/>
    <d v="1899-12-30T20:36:00"/>
    <s v="Weekday"/>
    <x v="0"/>
    <n v="387.5"/>
    <n v="4.7619047620000003"/>
    <n v="19.375"/>
    <x v="42"/>
  </r>
  <r>
    <x v="396"/>
    <x v="0"/>
    <s v="Yangon"/>
    <x v="1"/>
    <x v="0"/>
    <x v="4"/>
    <x v="388"/>
    <x v="1"/>
    <n v="13.567500000000001"/>
    <x v="393"/>
    <d v="2019-03-13T00:00:00"/>
    <d v="1899-12-30T14:16:00"/>
    <s v="Weekday"/>
    <x v="0"/>
    <n v="271.35000000000002"/>
    <n v="4.7619047620000003"/>
    <n v="13.567500000000001"/>
    <x v="15"/>
  </r>
  <r>
    <x v="397"/>
    <x v="2"/>
    <s v="Mandalay"/>
    <x v="1"/>
    <x v="1"/>
    <x v="2"/>
    <x v="389"/>
    <x v="9"/>
    <n v="6.1154999999999999"/>
    <x v="394"/>
    <d v="2019-03-15T00:00:00"/>
    <d v="1899-12-30T10:26:00"/>
    <s v="Weekday"/>
    <x v="1"/>
    <n v="122.31"/>
    <n v="4.7619047620000003"/>
    <n v="6.1154999999999999"/>
    <x v="6"/>
  </r>
  <r>
    <x v="398"/>
    <x v="2"/>
    <s v="Mandalay"/>
    <x v="0"/>
    <x v="0"/>
    <x v="0"/>
    <x v="390"/>
    <x v="3"/>
    <n v="12.318"/>
    <x v="395"/>
    <d v="2019-03-05T00:00:00"/>
    <d v="1899-12-30T13:30:00"/>
    <s v="Weekday"/>
    <x v="2"/>
    <n v="246.36"/>
    <n v="4.7619047620000003"/>
    <n v="12.318"/>
    <x v="47"/>
  </r>
  <r>
    <x v="399"/>
    <x v="2"/>
    <s v="Mandalay"/>
    <x v="0"/>
    <x v="1"/>
    <x v="1"/>
    <x v="391"/>
    <x v="9"/>
    <n v="8.6579999999999995"/>
    <x v="396"/>
    <d v="2019-03-04T00:00:00"/>
    <d v="1899-12-30T16:28:00"/>
    <s v="Weekday"/>
    <x v="1"/>
    <n v="173.16"/>
    <n v="4.7619047620000003"/>
    <n v="8.6579999999999995"/>
    <x v="7"/>
  </r>
  <r>
    <x v="400"/>
    <x v="1"/>
    <s v="Naypyitaw"/>
    <x v="1"/>
    <x v="0"/>
    <x v="4"/>
    <x v="392"/>
    <x v="3"/>
    <n v="11.829000000000001"/>
    <x v="397"/>
    <d v="2019-03-25T00:00:00"/>
    <d v="1899-12-30T20:18:00"/>
    <s v="Weekday"/>
    <x v="2"/>
    <n v="236.58"/>
    <n v="4.7619047620000003"/>
    <n v="11.829000000000001"/>
    <x v="45"/>
  </r>
  <r>
    <x v="401"/>
    <x v="1"/>
    <s v="Naypyitaw"/>
    <x v="1"/>
    <x v="1"/>
    <x v="2"/>
    <x v="393"/>
    <x v="7"/>
    <n v="9.2439999999999998"/>
    <x v="398"/>
    <d v="2019-03-12T00:00:00"/>
    <d v="1899-12-30T20:04:00"/>
    <s v="Weekday"/>
    <x v="2"/>
    <n v="184.88"/>
    <n v="4.7619047620000003"/>
    <n v="9.2439999999999998"/>
    <x v="56"/>
  </r>
  <r>
    <x v="402"/>
    <x v="1"/>
    <s v="Naypyitaw"/>
    <x v="0"/>
    <x v="1"/>
    <x v="2"/>
    <x v="394"/>
    <x v="8"/>
    <n v="0.69899999999999995"/>
    <x v="399"/>
    <d v="2019-02-04T00:00:00"/>
    <d v="1899-12-30T13:38:00"/>
    <s v="Weekday"/>
    <x v="0"/>
    <n v="13.98"/>
    <n v="4.7619047620000003"/>
    <n v="0.69899999999999995"/>
    <x v="57"/>
  </r>
  <r>
    <x v="403"/>
    <x v="2"/>
    <s v="Mandalay"/>
    <x v="1"/>
    <x v="0"/>
    <x v="5"/>
    <x v="395"/>
    <x v="1"/>
    <n v="9.9375"/>
    <x v="400"/>
    <d v="2019-02-22T00:00:00"/>
    <d v="1899-12-30T10:43:00"/>
    <s v="Weekday"/>
    <x v="0"/>
    <n v="198.75"/>
    <n v="4.7619047620000003"/>
    <n v="9.9375"/>
    <x v="1"/>
  </r>
  <r>
    <x v="404"/>
    <x v="1"/>
    <s v="Naypyitaw"/>
    <x v="0"/>
    <x v="0"/>
    <x v="5"/>
    <x v="396"/>
    <x v="0"/>
    <n v="34.226500000000001"/>
    <x v="401"/>
    <d v="2019-02-16T00:00:00"/>
    <d v="1899-12-30T17:30:00"/>
    <s v="Weekend"/>
    <x v="0"/>
    <n v="684.53"/>
    <n v="4.7619047620000003"/>
    <n v="34.226500000000001"/>
    <x v="49"/>
  </r>
  <r>
    <x v="405"/>
    <x v="0"/>
    <s v="Yangon"/>
    <x v="0"/>
    <x v="1"/>
    <x v="3"/>
    <x v="397"/>
    <x v="7"/>
    <n v="13.452"/>
    <x v="402"/>
    <d v="2019-01-19T00:00:00"/>
    <d v="1899-12-30T15:28:00"/>
    <s v="Weekend"/>
    <x v="2"/>
    <n v="269.04000000000002"/>
    <n v="4.7619047620000003"/>
    <n v="13.452"/>
    <x v="7"/>
  </r>
  <r>
    <x v="406"/>
    <x v="0"/>
    <s v="Yangon"/>
    <x v="1"/>
    <x v="1"/>
    <x v="4"/>
    <x v="398"/>
    <x v="1"/>
    <n v="3.4474999999999998"/>
    <x v="403"/>
    <d v="2019-01-11T00:00:00"/>
    <d v="1899-12-30T19:07:00"/>
    <s v="Weekday"/>
    <x v="2"/>
    <n v="68.95"/>
    <n v="4.7619047620000003"/>
    <n v="3.4474999999999998"/>
    <x v="52"/>
  </r>
  <r>
    <x v="407"/>
    <x v="2"/>
    <s v="Mandalay"/>
    <x v="0"/>
    <x v="0"/>
    <x v="5"/>
    <x v="399"/>
    <x v="7"/>
    <n v="13.742000000000001"/>
    <x v="404"/>
    <d v="2019-01-04T00:00:00"/>
    <d v="1899-12-30T19:01:00"/>
    <s v="Weekday"/>
    <x v="1"/>
    <n v="274.83999999999997"/>
    <n v="4.7619047620000003"/>
    <n v="13.742000000000001"/>
    <x v="5"/>
  </r>
  <r>
    <x v="408"/>
    <x v="0"/>
    <s v="Yangon"/>
    <x v="1"/>
    <x v="0"/>
    <x v="2"/>
    <x v="400"/>
    <x v="7"/>
    <n v="11.305999999999999"/>
    <x v="405"/>
    <d v="2019-03-04T00:00:00"/>
    <d v="1899-12-30T19:48:00"/>
    <s v="Weekday"/>
    <x v="0"/>
    <n v="226.12"/>
    <n v="4.7619047620000003"/>
    <n v="11.305999999999999"/>
    <x v="46"/>
  </r>
  <r>
    <x v="409"/>
    <x v="1"/>
    <s v="Naypyitaw"/>
    <x v="1"/>
    <x v="0"/>
    <x v="5"/>
    <x v="401"/>
    <x v="1"/>
    <n v="5.9550000000000001"/>
    <x v="406"/>
    <d v="2019-01-28T00:00:00"/>
    <d v="1899-12-30T19:24:00"/>
    <s v="Weekday"/>
    <x v="0"/>
    <n v="119.1"/>
    <n v="4.7619047620000003"/>
    <n v="5.9550000000000001"/>
    <x v="38"/>
  </r>
  <r>
    <x v="410"/>
    <x v="2"/>
    <s v="Mandalay"/>
    <x v="1"/>
    <x v="0"/>
    <x v="0"/>
    <x v="402"/>
    <x v="4"/>
    <n v="17.105"/>
    <x v="407"/>
    <d v="2019-01-02T00:00:00"/>
    <d v="1899-12-30T13:00:00"/>
    <s v="Weekday"/>
    <x v="1"/>
    <n v="342.1"/>
    <n v="4.7619047620000003"/>
    <n v="17.105"/>
    <x v="20"/>
  </r>
  <r>
    <x v="411"/>
    <x v="2"/>
    <s v="Mandalay"/>
    <x v="1"/>
    <x v="1"/>
    <x v="3"/>
    <x v="403"/>
    <x v="5"/>
    <n v="2.1869999999999998"/>
    <x v="408"/>
    <d v="2019-01-25T00:00:00"/>
    <d v="1899-12-30T14:29:00"/>
    <s v="Weekday"/>
    <x v="0"/>
    <n v="43.74"/>
    <n v="4.7619047620000003"/>
    <n v="2.1869999999999998"/>
    <x v="16"/>
  </r>
  <r>
    <x v="412"/>
    <x v="0"/>
    <s v="Yangon"/>
    <x v="0"/>
    <x v="1"/>
    <x v="0"/>
    <x v="404"/>
    <x v="1"/>
    <n v="5.2424999999999997"/>
    <x v="409"/>
    <d v="2019-01-04T00:00:00"/>
    <d v="1899-12-30T13:21:00"/>
    <s v="Weekday"/>
    <x v="1"/>
    <n v="104.85"/>
    <n v="4.7619047620000003"/>
    <n v="5.2424999999999997"/>
    <x v="52"/>
  </r>
  <r>
    <x v="413"/>
    <x v="0"/>
    <s v="Yangon"/>
    <x v="1"/>
    <x v="1"/>
    <x v="3"/>
    <x v="405"/>
    <x v="6"/>
    <n v="3.8759999999999999"/>
    <x v="410"/>
    <d v="2019-03-10T00:00:00"/>
    <d v="1899-12-30T18:55:00"/>
    <s v="Weekend"/>
    <x v="0"/>
    <n v="77.52"/>
    <n v="4.7619047620000003"/>
    <n v="3.8759999999999999"/>
    <x v="37"/>
  </r>
  <r>
    <x v="414"/>
    <x v="0"/>
    <s v="Yangon"/>
    <x v="1"/>
    <x v="1"/>
    <x v="2"/>
    <x v="406"/>
    <x v="2"/>
    <n v="20.372"/>
    <x v="411"/>
    <d v="2019-03-22T00:00:00"/>
    <d v="1899-12-30T19:36:00"/>
    <s v="Weekday"/>
    <x v="0"/>
    <n v="407.44"/>
    <n v="4.7619047620000003"/>
    <n v="20.372"/>
    <x v="51"/>
  </r>
  <r>
    <x v="415"/>
    <x v="2"/>
    <s v="Mandalay"/>
    <x v="1"/>
    <x v="1"/>
    <x v="0"/>
    <x v="407"/>
    <x v="8"/>
    <n v="4.8055000000000003"/>
    <x v="412"/>
    <d v="2019-01-25T00:00:00"/>
    <d v="1899-12-30T16:28:00"/>
    <s v="Weekday"/>
    <x v="0"/>
    <n v="96.11"/>
    <n v="4.7619047620000003"/>
    <n v="4.8055000000000003"/>
    <x v="52"/>
  </r>
  <r>
    <x v="416"/>
    <x v="1"/>
    <s v="Naypyitaw"/>
    <x v="1"/>
    <x v="0"/>
    <x v="2"/>
    <x v="408"/>
    <x v="7"/>
    <n v="9.0760000000000005"/>
    <x v="413"/>
    <d v="2019-01-08T00:00:00"/>
    <d v="1899-12-30T13:48:00"/>
    <s v="Weekday"/>
    <x v="2"/>
    <n v="181.52"/>
    <n v="4.7619047620000003"/>
    <n v="9.0760000000000005"/>
    <x v="44"/>
  </r>
  <r>
    <x v="417"/>
    <x v="1"/>
    <s v="Naypyitaw"/>
    <x v="0"/>
    <x v="0"/>
    <x v="0"/>
    <x v="409"/>
    <x v="8"/>
    <n v="4.0754999999999999"/>
    <x v="414"/>
    <d v="2019-01-22T00:00:00"/>
    <d v="1899-12-30T10:57:00"/>
    <s v="Weekday"/>
    <x v="0"/>
    <n v="81.510000000000005"/>
    <n v="4.7619047620000003"/>
    <n v="4.0754999999999999"/>
    <x v="51"/>
  </r>
  <r>
    <x v="418"/>
    <x v="2"/>
    <s v="Mandalay"/>
    <x v="1"/>
    <x v="0"/>
    <x v="0"/>
    <x v="410"/>
    <x v="5"/>
    <n v="5.7220000000000004"/>
    <x v="415"/>
    <d v="2019-01-12T00:00:00"/>
    <d v="1899-12-30T17:13:00"/>
    <s v="Weekend"/>
    <x v="0"/>
    <n v="114.44"/>
    <n v="4.7619047620000003"/>
    <n v="5.7220000000000004"/>
    <x v="47"/>
  </r>
  <r>
    <x v="419"/>
    <x v="0"/>
    <s v="Yangon"/>
    <x v="0"/>
    <x v="0"/>
    <x v="1"/>
    <x v="411"/>
    <x v="0"/>
    <n v="8.827"/>
    <x v="416"/>
    <d v="2019-02-04T00:00:00"/>
    <d v="1899-12-30T10:23:00"/>
    <s v="Weekday"/>
    <x v="1"/>
    <n v="176.54"/>
    <n v="4.7619047620000003"/>
    <n v="8.827"/>
    <x v="13"/>
  </r>
  <r>
    <x v="420"/>
    <x v="1"/>
    <s v="Naypyitaw"/>
    <x v="0"/>
    <x v="0"/>
    <x v="4"/>
    <x v="412"/>
    <x v="6"/>
    <n v="5.79"/>
    <x v="417"/>
    <d v="2019-03-28T00:00:00"/>
    <d v="1899-12-30T13:57:00"/>
    <s v="Weekday"/>
    <x v="0"/>
    <n v="115.8"/>
    <n v="4.7619047620000003"/>
    <n v="5.79"/>
    <x v="26"/>
  </r>
  <r>
    <x v="421"/>
    <x v="1"/>
    <s v="Naypyitaw"/>
    <x v="1"/>
    <x v="0"/>
    <x v="1"/>
    <x v="413"/>
    <x v="6"/>
    <n v="12.6075"/>
    <x v="418"/>
    <d v="2019-01-23T00:00:00"/>
    <d v="1899-12-30T13:29:00"/>
    <s v="Weekday"/>
    <x v="1"/>
    <n v="252.15"/>
    <n v="4.7619047620000003"/>
    <n v="12.6075"/>
    <x v="57"/>
  </r>
  <r>
    <x v="422"/>
    <x v="1"/>
    <s v="Naypyitaw"/>
    <x v="0"/>
    <x v="0"/>
    <x v="5"/>
    <x v="414"/>
    <x v="4"/>
    <n v="48.604999999999997"/>
    <x v="419"/>
    <d v="2019-02-08T00:00:00"/>
    <d v="1899-12-30T13:00:00"/>
    <s v="Weekday"/>
    <x v="2"/>
    <n v="972.1"/>
    <n v="4.7619047620000003"/>
    <n v="48.604999999999997"/>
    <x v="44"/>
  </r>
  <r>
    <x v="423"/>
    <x v="2"/>
    <s v="Mandalay"/>
    <x v="0"/>
    <x v="1"/>
    <x v="5"/>
    <x v="415"/>
    <x v="2"/>
    <n v="10.167999999999999"/>
    <x v="420"/>
    <d v="2019-03-19T00:00:00"/>
    <d v="1899-12-30T19:42:00"/>
    <s v="Weekday"/>
    <x v="2"/>
    <n v="203.36"/>
    <n v="4.7619047620000003"/>
    <n v="10.167999999999999"/>
    <x v="24"/>
  </r>
  <r>
    <x v="424"/>
    <x v="1"/>
    <s v="Naypyitaw"/>
    <x v="1"/>
    <x v="1"/>
    <x v="5"/>
    <x v="416"/>
    <x v="8"/>
    <n v="0.81399999999999995"/>
    <x v="421"/>
    <d v="2019-03-09T00:00:00"/>
    <d v="1899-12-30T15:36:00"/>
    <s v="Weekend"/>
    <x v="1"/>
    <n v="16.28"/>
    <n v="4.7619047620000003"/>
    <n v="0.81399999999999995"/>
    <x v="59"/>
  </r>
  <r>
    <x v="425"/>
    <x v="2"/>
    <s v="Mandalay"/>
    <x v="0"/>
    <x v="1"/>
    <x v="5"/>
    <x v="417"/>
    <x v="9"/>
    <n v="18.2745"/>
    <x v="422"/>
    <d v="2019-01-02T00:00:00"/>
    <d v="1899-12-30T13:40:00"/>
    <s v="Weekday"/>
    <x v="1"/>
    <n v="365.49"/>
    <n v="4.7619047620000003"/>
    <n v="18.2745"/>
    <x v="27"/>
  </r>
  <r>
    <x v="426"/>
    <x v="0"/>
    <s v="Yangon"/>
    <x v="0"/>
    <x v="1"/>
    <x v="0"/>
    <x v="418"/>
    <x v="0"/>
    <n v="18.609500000000001"/>
    <x v="423"/>
    <d v="2019-01-21T00:00:00"/>
    <d v="1899-12-30T18:01:00"/>
    <s v="Weekday"/>
    <x v="1"/>
    <n v="372.19"/>
    <n v="4.7619047620000003"/>
    <n v="18.609500000000001"/>
    <x v="60"/>
  </r>
  <r>
    <x v="427"/>
    <x v="2"/>
    <s v="Mandalay"/>
    <x v="0"/>
    <x v="0"/>
    <x v="4"/>
    <x v="419"/>
    <x v="6"/>
    <n v="3.1305000000000001"/>
    <x v="424"/>
    <d v="2019-03-20T00:00:00"/>
    <d v="1899-12-30T13:53:00"/>
    <s v="Weekday"/>
    <x v="2"/>
    <n v="62.61"/>
    <n v="4.7619047620000003"/>
    <n v="3.1305000000000001"/>
    <x v="7"/>
  </r>
  <r>
    <x v="428"/>
    <x v="2"/>
    <s v="Mandalay"/>
    <x v="1"/>
    <x v="1"/>
    <x v="3"/>
    <x v="420"/>
    <x v="1"/>
    <n v="16.817499999999999"/>
    <x v="425"/>
    <d v="2019-02-27T00:00:00"/>
    <d v="1899-12-30T17:27:00"/>
    <s v="Weekday"/>
    <x v="1"/>
    <n v="336.35"/>
    <n v="4.7619047620000003"/>
    <n v="16.817499999999999"/>
    <x v="16"/>
  </r>
  <r>
    <x v="429"/>
    <x v="0"/>
    <s v="Yangon"/>
    <x v="0"/>
    <x v="0"/>
    <x v="2"/>
    <x v="421"/>
    <x v="4"/>
    <n v="45.325000000000003"/>
    <x v="426"/>
    <d v="2019-03-08T00:00:00"/>
    <d v="1899-12-30T10:53:00"/>
    <s v="Weekday"/>
    <x v="0"/>
    <n v="906.5"/>
    <n v="4.7619047620000003"/>
    <n v="45.325000000000003"/>
    <x v="48"/>
  </r>
  <r>
    <x v="430"/>
    <x v="2"/>
    <s v="Mandalay"/>
    <x v="1"/>
    <x v="1"/>
    <x v="5"/>
    <x v="422"/>
    <x v="5"/>
    <n v="6.9080000000000004"/>
    <x v="427"/>
    <d v="2019-01-31T00:00:00"/>
    <d v="1899-12-30T19:48:00"/>
    <s v="Weekday"/>
    <x v="2"/>
    <n v="138.16"/>
    <n v="4.7619047620000003"/>
    <n v="6.9080000000000004"/>
    <x v="16"/>
  </r>
  <r>
    <x v="431"/>
    <x v="1"/>
    <s v="Naypyitaw"/>
    <x v="1"/>
    <x v="1"/>
    <x v="4"/>
    <x v="423"/>
    <x v="5"/>
    <n v="4.327"/>
    <x v="428"/>
    <d v="2019-03-08T00:00:00"/>
    <d v="1899-12-30T16:53:00"/>
    <s v="Weekday"/>
    <x v="0"/>
    <n v="86.54"/>
    <n v="4.7619047620000003"/>
    <n v="4.327"/>
    <x v="14"/>
  </r>
  <r>
    <x v="432"/>
    <x v="0"/>
    <s v="Yangon"/>
    <x v="1"/>
    <x v="0"/>
    <x v="1"/>
    <x v="424"/>
    <x v="3"/>
    <n v="7.0380000000000003"/>
    <x v="429"/>
    <d v="2019-01-13T00:00:00"/>
    <d v="1899-12-30T19:14:00"/>
    <s v="Weekend"/>
    <x v="0"/>
    <n v="140.76"/>
    <n v="4.7619047620000003"/>
    <n v="7.0380000000000003"/>
    <x v="41"/>
  </r>
  <r>
    <x v="433"/>
    <x v="2"/>
    <s v="Mandalay"/>
    <x v="1"/>
    <x v="1"/>
    <x v="5"/>
    <x v="425"/>
    <x v="0"/>
    <n v="33.439"/>
    <x v="430"/>
    <d v="2019-03-09T00:00:00"/>
    <d v="1899-12-30T14:36:00"/>
    <s v="Weekend"/>
    <x v="2"/>
    <n v="668.78"/>
    <n v="4.7619047620000003"/>
    <n v="33.439"/>
    <x v="1"/>
  </r>
  <r>
    <x v="434"/>
    <x v="2"/>
    <s v="Mandalay"/>
    <x v="1"/>
    <x v="0"/>
    <x v="5"/>
    <x v="426"/>
    <x v="8"/>
    <n v="2.3719999999999999"/>
    <x v="431"/>
    <d v="2019-02-22T00:00:00"/>
    <d v="1899-12-30T18:19:00"/>
    <s v="Weekday"/>
    <x v="2"/>
    <n v="47.44"/>
    <n v="4.7619047620000003"/>
    <n v="2.3719999999999999"/>
    <x v="11"/>
  </r>
  <r>
    <x v="435"/>
    <x v="1"/>
    <s v="Naypyitaw"/>
    <x v="1"/>
    <x v="1"/>
    <x v="3"/>
    <x v="427"/>
    <x v="9"/>
    <n v="44.658000000000001"/>
    <x v="432"/>
    <d v="2019-03-19T00:00:00"/>
    <d v="1899-12-30T19:09:00"/>
    <s v="Weekday"/>
    <x v="0"/>
    <n v="893.16"/>
    <n v="4.7619047620000003"/>
    <n v="44.658000000000001"/>
    <x v="54"/>
  </r>
  <r>
    <x v="436"/>
    <x v="1"/>
    <s v="Naypyitaw"/>
    <x v="0"/>
    <x v="1"/>
    <x v="3"/>
    <x v="428"/>
    <x v="7"/>
    <n v="16.585999999999999"/>
    <x v="433"/>
    <d v="2019-01-20T00:00:00"/>
    <d v="1899-12-30T16:51:00"/>
    <s v="Weekend"/>
    <x v="0"/>
    <n v="331.72"/>
    <n v="4.7619047620000003"/>
    <n v="16.585999999999999"/>
    <x v="1"/>
  </r>
  <r>
    <x v="437"/>
    <x v="0"/>
    <s v="Yangon"/>
    <x v="1"/>
    <x v="1"/>
    <x v="2"/>
    <x v="429"/>
    <x v="3"/>
    <n v="10.196999999999999"/>
    <x v="434"/>
    <d v="2019-03-08T00:00:00"/>
    <d v="1899-12-30T15:37:00"/>
    <s v="Weekday"/>
    <x v="2"/>
    <n v="203.94"/>
    <n v="4.7619047620000003"/>
    <n v="10.196999999999999"/>
    <x v="25"/>
  </r>
  <r>
    <x v="438"/>
    <x v="1"/>
    <s v="Naypyitaw"/>
    <x v="0"/>
    <x v="1"/>
    <x v="4"/>
    <x v="430"/>
    <x v="7"/>
    <n v="3.4079999999999999"/>
    <x v="435"/>
    <d v="2019-03-08T00:00:00"/>
    <d v="1899-12-30T20:15:00"/>
    <s v="Weekday"/>
    <x v="0"/>
    <n v="68.16"/>
    <n v="4.7619047620000003"/>
    <n v="3.4079999999999999"/>
    <x v="27"/>
  </r>
  <r>
    <x v="439"/>
    <x v="1"/>
    <s v="Naypyitaw"/>
    <x v="1"/>
    <x v="0"/>
    <x v="1"/>
    <x v="431"/>
    <x v="2"/>
    <n v="16.344000000000001"/>
    <x v="436"/>
    <d v="2019-02-07T00:00:00"/>
    <d v="1899-12-30T14:38:00"/>
    <s v="Weekday"/>
    <x v="2"/>
    <n v="326.88"/>
    <n v="4.7619047620000003"/>
    <n v="16.344000000000001"/>
    <x v="35"/>
  </r>
  <r>
    <x v="440"/>
    <x v="1"/>
    <s v="Naypyitaw"/>
    <x v="0"/>
    <x v="1"/>
    <x v="4"/>
    <x v="432"/>
    <x v="1"/>
    <n v="4.3600000000000003"/>
    <x v="437"/>
    <d v="2019-01-15T00:00:00"/>
    <d v="1899-12-30T19:25:00"/>
    <s v="Weekday"/>
    <x v="1"/>
    <n v="87.2"/>
    <n v="4.7619047620000003"/>
    <n v="4.3600000000000003"/>
    <x v="34"/>
  </r>
  <r>
    <x v="441"/>
    <x v="2"/>
    <s v="Mandalay"/>
    <x v="0"/>
    <x v="0"/>
    <x v="3"/>
    <x v="433"/>
    <x v="2"/>
    <n v="35.372"/>
    <x v="438"/>
    <d v="2019-03-22T00:00:00"/>
    <d v="1899-12-30T19:35:00"/>
    <s v="Weekday"/>
    <x v="2"/>
    <n v="707.44"/>
    <n v="4.7619047620000003"/>
    <n v="35.372"/>
    <x v="42"/>
  </r>
  <r>
    <x v="442"/>
    <x v="0"/>
    <s v="Yangon"/>
    <x v="0"/>
    <x v="0"/>
    <x v="2"/>
    <x v="434"/>
    <x v="9"/>
    <n v="40.144500000000001"/>
    <x v="439"/>
    <d v="2019-01-15T00:00:00"/>
    <d v="1899-12-30T15:42:00"/>
    <s v="Weekday"/>
    <x v="2"/>
    <n v="802.89"/>
    <n v="4.7619047620000003"/>
    <n v="40.144500000000001"/>
    <x v="35"/>
  </r>
  <r>
    <x v="443"/>
    <x v="1"/>
    <s v="Naypyitaw"/>
    <x v="1"/>
    <x v="1"/>
    <x v="5"/>
    <x v="435"/>
    <x v="8"/>
    <n v="0.63900000000000001"/>
    <x v="440"/>
    <d v="2019-01-08T00:00:00"/>
    <d v="1899-12-30T14:11:00"/>
    <s v="Weekday"/>
    <x v="0"/>
    <n v="12.78"/>
    <n v="4.7619047620000003"/>
    <n v="0.63900000000000001"/>
    <x v="33"/>
  </r>
  <r>
    <x v="444"/>
    <x v="0"/>
    <s v="Yangon"/>
    <x v="1"/>
    <x v="0"/>
    <x v="3"/>
    <x v="436"/>
    <x v="0"/>
    <n v="6.6849999999999996"/>
    <x v="441"/>
    <d v="2019-01-15T00:00:00"/>
    <d v="1899-12-30T10:43:00"/>
    <s v="Weekday"/>
    <x v="1"/>
    <n v="133.69999999999999"/>
    <n v="4.7619047620000003"/>
    <n v="6.6849999999999996"/>
    <x v="58"/>
  </r>
  <r>
    <x v="445"/>
    <x v="2"/>
    <s v="Mandalay"/>
    <x v="0"/>
    <x v="0"/>
    <x v="0"/>
    <x v="198"/>
    <x v="8"/>
    <n v="0.95750000000000002"/>
    <x v="442"/>
    <d v="2019-01-28T00:00:00"/>
    <d v="1899-12-30T17:58:00"/>
    <s v="Weekday"/>
    <x v="2"/>
    <n v="19.149999999999999"/>
    <n v="4.7619047620000003"/>
    <n v="0.95750000000000002"/>
    <x v="33"/>
  </r>
  <r>
    <x v="446"/>
    <x v="1"/>
    <s v="Naypyitaw"/>
    <x v="0"/>
    <x v="1"/>
    <x v="4"/>
    <x v="437"/>
    <x v="4"/>
    <n v="13.83"/>
    <x v="443"/>
    <d v="2019-02-14T00:00:00"/>
    <d v="1899-12-30T11:26:00"/>
    <s v="Weekday"/>
    <x v="2"/>
    <n v="276.60000000000002"/>
    <n v="4.7619047620000003"/>
    <n v="13.83"/>
    <x v="60"/>
  </r>
  <r>
    <x v="447"/>
    <x v="1"/>
    <s v="Naypyitaw"/>
    <x v="1"/>
    <x v="1"/>
    <x v="5"/>
    <x v="438"/>
    <x v="6"/>
    <n v="6.8609999999999998"/>
    <x v="444"/>
    <d v="2019-03-10T00:00:00"/>
    <d v="1899-12-30T17:38:00"/>
    <s v="Weekend"/>
    <x v="2"/>
    <n v="137.22"/>
    <n v="4.7619047620000003"/>
    <n v="6.8609999999999998"/>
    <x v="35"/>
  </r>
  <r>
    <x v="448"/>
    <x v="2"/>
    <s v="Mandalay"/>
    <x v="0"/>
    <x v="0"/>
    <x v="0"/>
    <x v="439"/>
    <x v="8"/>
    <n v="1.3534999999999999"/>
    <x v="445"/>
    <d v="2019-01-12T00:00:00"/>
    <d v="1899-12-30T20:07:00"/>
    <s v="Weekend"/>
    <x v="2"/>
    <n v="27.07"/>
    <n v="4.7619047620000003"/>
    <n v="1.3534999999999999"/>
    <x v="4"/>
  </r>
  <r>
    <x v="449"/>
    <x v="2"/>
    <s v="Mandalay"/>
    <x v="0"/>
    <x v="0"/>
    <x v="3"/>
    <x v="440"/>
    <x v="8"/>
    <n v="1.956"/>
    <x v="446"/>
    <d v="2019-03-26T00:00:00"/>
    <d v="1899-12-30T11:02:00"/>
    <s v="Weekday"/>
    <x v="2"/>
    <n v="39.119999999999997"/>
    <n v="4.7619047620000003"/>
    <n v="1.956"/>
    <x v="1"/>
  </r>
  <r>
    <x v="450"/>
    <x v="2"/>
    <s v="Mandalay"/>
    <x v="1"/>
    <x v="0"/>
    <x v="1"/>
    <x v="441"/>
    <x v="3"/>
    <n v="22.413"/>
    <x v="447"/>
    <d v="2019-01-01T00:00:00"/>
    <d v="1899-12-30T19:07:00"/>
    <s v="Weekday"/>
    <x v="1"/>
    <n v="448.26"/>
    <n v="4.7619047620000003"/>
    <n v="22.413"/>
    <x v="24"/>
  </r>
  <r>
    <x v="451"/>
    <x v="2"/>
    <s v="Mandalay"/>
    <x v="1"/>
    <x v="1"/>
    <x v="1"/>
    <x v="442"/>
    <x v="3"/>
    <n v="6.6029999999999998"/>
    <x v="448"/>
    <d v="2019-01-02T00:00:00"/>
    <d v="1899-12-30T18:50:00"/>
    <s v="Weekday"/>
    <x v="1"/>
    <n v="132.06"/>
    <n v="4.7619047620000003"/>
    <n v="6.6029999999999998"/>
    <x v="29"/>
  </r>
  <r>
    <x v="452"/>
    <x v="0"/>
    <s v="Yangon"/>
    <x v="1"/>
    <x v="0"/>
    <x v="4"/>
    <x v="443"/>
    <x v="1"/>
    <n v="15.9025"/>
    <x v="449"/>
    <d v="2019-03-16T00:00:00"/>
    <d v="1899-12-30T12:43:00"/>
    <s v="Weekend"/>
    <x v="0"/>
    <n v="318.05"/>
    <n v="4.7619047620000003"/>
    <n v="15.9025"/>
    <x v="19"/>
  </r>
  <r>
    <x v="453"/>
    <x v="0"/>
    <s v="Yangon"/>
    <x v="1"/>
    <x v="1"/>
    <x v="0"/>
    <x v="444"/>
    <x v="8"/>
    <n v="1.25"/>
    <x v="450"/>
    <d v="2019-03-03T00:00:00"/>
    <d v="1899-12-30T15:09:00"/>
    <s v="Weekend"/>
    <x v="0"/>
    <n v="25"/>
    <n v="4.7619047620000003"/>
    <n v="1.25"/>
    <x v="46"/>
  </r>
  <r>
    <x v="454"/>
    <x v="0"/>
    <s v="Yangon"/>
    <x v="0"/>
    <x v="1"/>
    <x v="1"/>
    <x v="445"/>
    <x v="7"/>
    <n v="4.1539999999999999"/>
    <x v="451"/>
    <d v="2019-01-31T00:00:00"/>
    <d v="1899-12-30T13:47:00"/>
    <s v="Weekday"/>
    <x v="1"/>
    <n v="83.08"/>
    <n v="4.7619047620000003"/>
    <n v="4.1539999999999999"/>
    <x v="28"/>
  </r>
  <r>
    <x v="455"/>
    <x v="2"/>
    <s v="Mandalay"/>
    <x v="0"/>
    <x v="0"/>
    <x v="5"/>
    <x v="446"/>
    <x v="1"/>
    <n v="7.39"/>
    <x v="452"/>
    <d v="2019-02-13T00:00:00"/>
    <d v="1899-12-30T16:59:00"/>
    <s v="Weekday"/>
    <x v="1"/>
    <n v="147.80000000000001"/>
    <n v="4.7619047620000003"/>
    <n v="7.39"/>
    <x v="16"/>
  </r>
  <r>
    <x v="456"/>
    <x v="2"/>
    <s v="Mandalay"/>
    <x v="0"/>
    <x v="0"/>
    <x v="4"/>
    <x v="447"/>
    <x v="9"/>
    <n v="34.83"/>
    <x v="453"/>
    <d v="2019-02-15T00:00:00"/>
    <d v="1899-12-30T14:15:00"/>
    <s v="Weekday"/>
    <x v="2"/>
    <n v="696.6"/>
    <n v="4.7619047620000003"/>
    <n v="34.83"/>
    <x v="10"/>
  </r>
  <r>
    <x v="457"/>
    <x v="2"/>
    <s v="Mandalay"/>
    <x v="1"/>
    <x v="1"/>
    <x v="1"/>
    <x v="448"/>
    <x v="4"/>
    <n v="39.695"/>
    <x v="454"/>
    <d v="2019-02-07T00:00:00"/>
    <d v="1899-12-30T20:24:00"/>
    <s v="Weekday"/>
    <x v="1"/>
    <n v="793.9"/>
    <n v="4.7619047620000003"/>
    <n v="39.695"/>
    <x v="56"/>
  </r>
  <r>
    <x v="458"/>
    <x v="1"/>
    <s v="Naypyitaw"/>
    <x v="0"/>
    <x v="0"/>
    <x v="1"/>
    <x v="449"/>
    <x v="4"/>
    <n v="23.285"/>
    <x v="455"/>
    <d v="2019-01-27T00:00:00"/>
    <d v="1899-12-30T13:58:00"/>
    <s v="Weekend"/>
    <x v="1"/>
    <n v="465.7"/>
    <n v="4.7619047620000003"/>
    <n v="23.285"/>
    <x v="29"/>
  </r>
  <r>
    <x v="459"/>
    <x v="1"/>
    <s v="Naypyitaw"/>
    <x v="1"/>
    <x v="1"/>
    <x v="4"/>
    <x v="450"/>
    <x v="8"/>
    <n v="1.7945"/>
    <x v="456"/>
    <d v="2019-02-23T00:00:00"/>
    <d v="1899-12-30T16:52:00"/>
    <s v="Weekend"/>
    <x v="2"/>
    <n v="35.89"/>
    <n v="4.7619047620000003"/>
    <n v="1.7945"/>
    <x v="30"/>
  </r>
  <r>
    <x v="460"/>
    <x v="1"/>
    <s v="Naypyitaw"/>
    <x v="1"/>
    <x v="1"/>
    <x v="4"/>
    <x v="451"/>
    <x v="1"/>
    <n v="10.130000000000001"/>
    <x v="457"/>
    <d v="2019-02-03T00:00:00"/>
    <d v="1899-12-30T15:19:00"/>
    <s v="Weekend"/>
    <x v="1"/>
    <n v="202.6"/>
    <n v="4.7619047620000003"/>
    <n v="10.130000000000001"/>
    <x v="10"/>
  </r>
  <r>
    <x v="461"/>
    <x v="2"/>
    <s v="Mandalay"/>
    <x v="0"/>
    <x v="0"/>
    <x v="4"/>
    <x v="452"/>
    <x v="4"/>
    <n v="36.524999999999999"/>
    <x v="458"/>
    <d v="2019-03-03T00:00:00"/>
    <d v="1899-12-30T12:25:00"/>
    <s v="Weekend"/>
    <x v="2"/>
    <n v="730.5"/>
    <n v="4.7619047620000003"/>
    <n v="36.524999999999999"/>
    <x v="44"/>
  </r>
  <r>
    <x v="462"/>
    <x v="1"/>
    <s v="Naypyitaw"/>
    <x v="1"/>
    <x v="0"/>
    <x v="3"/>
    <x v="453"/>
    <x v="7"/>
    <n v="14.79"/>
    <x v="459"/>
    <d v="2019-02-03T00:00:00"/>
    <d v="1899-12-30T10:02:00"/>
    <s v="Weekend"/>
    <x v="1"/>
    <n v="295.8"/>
    <n v="4.7619047620000003"/>
    <n v="14.79"/>
    <x v="36"/>
  </r>
  <r>
    <x v="463"/>
    <x v="1"/>
    <s v="Naypyitaw"/>
    <x v="0"/>
    <x v="0"/>
    <x v="4"/>
    <x v="454"/>
    <x v="8"/>
    <n v="1.131"/>
    <x v="460"/>
    <d v="2019-03-17T00:00:00"/>
    <d v="1899-12-30T18:58:00"/>
    <s v="Weekend"/>
    <x v="1"/>
    <n v="22.62"/>
    <n v="4.7619047620000003"/>
    <n v="1.131"/>
    <x v="41"/>
  </r>
  <r>
    <x v="464"/>
    <x v="0"/>
    <s v="Yangon"/>
    <x v="0"/>
    <x v="1"/>
    <x v="4"/>
    <x v="455"/>
    <x v="1"/>
    <n v="12.835000000000001"/>
    <x v="461"/>
    <d v="2019-03-28T00:00:00"/>
    <d v="1899-12-30T15:31:00"/>
    <s v="Weekday"/>
    <x v="2"/>
    <n v="256.7"/>
    <n v="4.7619047620000003"/>
    <n v="12.835000000000001"/>
    <x v="0"/>
  </r>
  <r>
    <x v="465"/>
    <x v="1"/>
    <s v="Naypyitaw"/>
    <x v="0"/>
    <x v="0"/>
    <x v="3"/>
    <x v="456"/>
    <x v="4"/>
    <n v="27.274999999999999"/>
    <x v="462"/>
    <d v="2019-03-02T00:00:00"/>
    <d v="1899-12-30T11:22:00"/>
    <s v="Weekend"/>
    <x v="2"/>
    <n v="545.5"/>
    <n v="4.7619047620000003"/>
    <n v="27.274999999999999"/>
    <x v="12"/>
  </r>
  <r>
    <x v="466"/>
    <x v="1"/>
    <s v="Naypyitaw"/>
    <x v="0"/>
    <x v="0"/>
    <x v="0"/>
    <x v="457"/>
    <x v="0"/>
    <n v="13.0025"/>
    <x v="463"/>
    <d v="2019-02-08T00:00:00"/>
    <d v="1899-12-30T13:12:00"/>
    <s v="Weekday"/>
    <x v="2"/>
    <n v="260.05"/>
    <n v="4.7619047620000003"/>
    <n v="13.0025"/>
    <x v="25"/>
  </r>
  <r>
    <x v="467"/>
    <x v="2"/>
    <s v="Mandalay"/>
    <x v="1"/>
    <x v="1"/>
    <x v="3"/>
    <x v="458"/>
    <x v="3"/>
    <n v="11.106"/>
    <x v="464"/>
    <d v="2019-03-22T00:00:00"/>
    <d v="1899-12-30T18:33:00"/>
    <s v="Weekday"/>
    <x v="1"/>
    <n v="222.12"/>
    <n v="4.7619047620000003"/>
    <n v="11.106"/>
    <x v="10"/>
  </r>
  <r>
    <x v="468"/>
    <x v="1"/>
    <s v="Naypyitaw"/>
    <x v="1"/>
    <x v="1"/>
    <x v="4"/>
    <x v="459"/>
    <x v="8"/>
    <n v="1.079"/>
    <x v="465"/>
    <d v="2019-02-09T00:00:00"/>
    <d v="1899-12-30T10:02:00"/>
    <s v="Weekend"/>
    <x v="0"/>
    <n v="21.58"/>
    <n v="4.7619047620000003"/>
    <n v="1.079"/>
    <x v="8"/>
  </r>
  <r>
    <x v="469"/>
    <x v="1"/>
    <s v="Naypyitaw"/>
    <x v="0"/>
    <x v="0"/>
    <x v="1"/>
    <x v="460"/>
    <x v="8"/>
    <n v="4.9420000000000002"/>
    <x v="466"/>
    <d v="2019-02-15T00:00:00"/>
    <d v="1899-12-30T11:21:00"/>
    <s v="Weekday"/>
    <x v="1"/>
    <n v="98.84"/>
    <n v="4.7619047620000003"/>
    <n v="4.9420000000000002"/>
    <x v="3"/>
  </r>
  <r>
    <x v="470"/>
    <x v="1"/>
    <s v="Naypyitaw"/>
    <x v="0"/>
    <x v="0"/>
    <x v="2"/>
    <x v="461"/>
    <x v="3"/>
    <n v="25.131"/>
    <x v="467"/>
    <d v="2019-01-23T00:00:00"/>
    <d v="1899-12-30T12:10:00"/>
    <s v="Weekday"/>
    <x v="0"/>
    <n v="502.62"/>
    <n v="4.7619047620000003"/>
    <n v="25.131"/>
    <x v="38"/>
  </r>
  <r>
    <x v="471"/>
    <x v="0"/>
    <s v="Yangon"/>
    <x v="0"/>
    <x v="0"/>
    <x v="3"/>
    <x v="462"/>
    <x v="7"/>
    <n v="8.01"/>
    <x v="468"/>
    <d v="2019-01-25T00:00:00"/>
    <d v="1899-12-30T11:40:00"/>
    <s v="Weekday"/>
    <x v="1"/>
    <n v="160.19999999999999"/>
    <n v="4.7619047620000003"/>
    <n v="8.01"/>
    <x v="58"/>
  </r>
  <r>
    <x v="472"/>
    <x v="0"/>
    <s v="Yangon"/>
    <x v="0"/>
    <x v="1"/>
    <x v="5"/>
    <x v="463"/>
    <x v="4"/>
    <n v="21.565000000000001"/>
    <x v="469"/>
    <d v="2019-02-02T00:00:00"/>
    <d v="1899-12-30T18:31:00"/>
    <s v="Weekend"/>
    <x v="2"/>
    <n v="431.3"/>
    <n v="4.7619047620000003"/>
    <n v="21.565000000000001"/>
    <x v="46"/>
  </r>
  <r>
    <x v="473"/>
    <x v="2"/>
    <s v="Mandalay"/>
    <x v="0"/>
    <x v="1"/>
    <x v="0"/>
    <x v="464"/>
    <x v="2"/>
    <n v="29.027999999999999"/>
    <x v="470"/>
    <d v="2019-03-30T00:00:00"/>
    <d v="1899-12-30T17:58:00"/>
    <s v="Weekend"/>
    <x v="1"/>
    <n v="580.55999999999995"/>
    <n v="4.7619047620000003"/>
    <n v="29.027999999999999"/>
    <x v="15"/>
  </r>
  <r>
    <x v="474"/>
    <x v="0"/>
    <s v="Yangon"/>
    <x v="0"/>
    <x v="0"/>
    <x v="1"/>
    <x v="465"/>
    <x v="1"/>
    <n v="16.11"/>
    <x v="471"/>
    <d v="2019-03-30T00:00:00"/>
    <d v="1899-12-30T17:04:00"/>
    <s v="Weekend"/>
    <x v="1"/>
    <n v="322.2"/>
    <n v="4.7619047620000003"/>
    <n v="16.11"/>
    <x v="37"/>
  </r>
  <r>
    <x v="475"/>
    <x v="0"/>
    <s v="Yangon"/>
    <x v="1"/>
    <x v="1"/>
    <x v="0"/>
    <x v="466"/>
    <x v="6"/>
    <n v="9.7769999999999992"/>
    <x v="472"/>
    <d v="2019-02-25T00:00:00"/>
    <d v="1899-12-30T20:35:00"/>
    <s v="Weekday"/>
    <x v="2"/>
    <n v="195.54"/>
    <n v="4.7619047620000003"/>
    <n v="9.7769999999999992"/>
    <x v="31"/>
  </r>
  <r>
    <x v="476"/>
    <x v="0"/>
    <s v="Yangon"/>
    <x v="1"/>
    <x v="0"/>
    <x v="3"/>
    <x v="467"/>
    <x v="1"/>
    <n v="8.3149999999999995"/>
    <x v="473"/>
    <d v="2019-03-18T00:00:00"/>
    <d v="1899-12-30T16:10:00"/>
    <s v="Weekday"/>
    <x v="2"/>
    <n v="166.3"/>
    <n v="4.7619047620000003"/>
    <n v="8.3149999999999995"/>
    <x v="50"/>
  </r>
  <r>
    <x v="477"/>
    <x v="1"/>
    <s v="Naypyitaw"/>
    <x v="1"/>
    <x v="1"/>
    <x v="1"/>
    <x v="468"/>
    <x v="7"/>
    <n v="16.814"/>
    <x v="474"/>
    <d v="2019-03-07T00:00:00"/>
    <d v="1899-12-30T16:54:00"/>
    <s v="Weekday"/>
    <x v="0"/>
    <n v="336.28"/>
    <n v="4.7619047620000003"/>
    <n v="16.814"/>
    <x v="18"/>
  </r>
  <r>
    <x v="478"/>
    <x v="2"/>
    <s v="Mandalay"/>
    <x v="1"/>
    <x v="1"/>
    <x v="3"/>
    <x v="469"/>
    <x v="4"/>
    <n v="17.184999999999999"/>
    <x v="475"/>
    <d v="2019-03-16T00:00:00"/>
    <d v="1899-12-30T10:11:00"/>
    <s v="Weekend"/>
    <x v="0"/>
    <n v="343.7"/>
    <n v="4.7619047620000003"/>
    <n v="17.184999999999999"/>
    <x v="24"/>
  </r>
  <r>
    <x v="479"/>
    <x v="0"/>
    <s v="Yangon"/>
    <x v="1"/>
    <x v="1"/>
    <x v="1"/>
    <x v="412"/>
    <x v="8"/>
    <n v="1.93"/>
    <x v="476"/>
    <d v="2019-01-29T00:00:00"/>
    <d v="1899-12-30T11:26:00"/>
    <s v="Weekday"/>
    <x v="0"/>
    <n v="38.6"/>
    <n v="4.7619047620000003"/>
    <n v="1.93"/>
    <x v="24"/>
  </r>
  <r>
    <x v="480"/>
    <x v="1"/>
    <s v="Naypyitaw"/>
    <x v="1"/>
    <x v="1"/>
    <x v="4"/>
    <x v="470"/>
    <x v="2"/>
    <n v="26.388000000000002"/>
    <x v="477"/>
    <d v="2019-02-02T00:00:00"/>
    <d v="1899-12-30T20:29:00"/>
    <s v="Weekend"/>
    <x v="1"/>
    <n v="527.76"/>
    <n v="4.7619047620000003"/>
    <n v="26.388000000000002"/>
    <x v="3"/>
  </r>
  <r>
    <x v="481"/>
    <x v="1"/>
    <s v="Naypyitaw"/>
    <x v="1"/>
    <x v="0"/>
    <x v="1"/>
    <x v="471"/>
    <x v="4"/>
    <n v="16.399999999999999"/>
    <x v="478"/>
    <d v="2019-02-15T00:00:00"/>
    <d v="1899-12-30T12:12:00"/>
    <s v="Weekday"/>
    <x v="1"/>
    <n v="328"/>
    <n v="4.7619047620000003"/>
    <n v="16.399999999999999"/>
    <x v="56"/>
  </r>
  <r>
    <x v="482"/>
    <x v="0"/>
    <s v="Yangon"/>
    <x v="1"/>
    <x v="1"/>
    <x v="3"/>
    <x v="472"/>
    <x v="1"/>
    <n v="9.2850000000000001"/>
    <x v="479"/>
    <d v="2019-01-08T00:00:00"/>
    <d v="1899-12-30T13:05:00"/>
    <s v="Weekday"/>
    <x v="0"/>
    <n v="185.7"/>
    <n v="4.7619047620000003"/>
    <n v="9.2850000000000001"/>
    <x v="59"/>
  </r>
  <r>
    <x v="483"/>
    <x v="2"/>
    <s v="Mandalay"/>
    <x v="0"/>
    <x v="1"/>
    <x v="2"/>
    <x v="473"/>
    <x v="4"/>
    <n v="30.19"/>
    <x v="480"/>
    <d v="2019-02-12T00:00:00"/>
    <d v="1899-12-30T16:19:00"/>
    <s v="Weekday"/>
    <x v="1"/>
    <n v="603.79999999999995"/>
    <n v="4.7619047620000003"/>
    <n v="30.19"/>
    <x v="22"/>
  </r>
  <r>
    <x v="484"/>
    <x v="1"/>
    <s v="Naypyitaw"/>
    <x v="0"/>
    <x v="0"/>
    <x v="3"/>
    <x v="474"/>
    <x v="4"/>
    <n v="18.489999999999998"/>
    <x v="481"/>
    <d v="2019-01-01T00:00:00"/>
    <d v="1899-12-30T19:48:00"/>
    <s v="Weekday"/>
    <x v="2"/>
    <n v="369.8"/>
    <n v="4.7619047620000003"/>
    <n v="18.489999999999998"/>
    <x v="27"/>
  </r>
  <r>
    <x v="485"/>
    <x v="2"/>
    <s v="Mandalay"/>
    <x v="0"/>
    <x v="0"/>
    <x v="3"/>
    <x v="475"/>
    <x v="7"/>
    <n v="9.8979999999999997"/>
    <x v="482"/>
    <d v="2019-03-21T00:00:00"/>
    <d v="1899-12-30T15:25:00"/>
    <s v="Weekday"/>
    <x v="0"/>
    <n v="197.96"/>
    <n v="4.7619047620000003"/>
    <n v="9.8979999999999997"/>
    <x v="37"/>
  </r>
  <r>
    <x v="486"/>
    <x v="2"/>
    <s v="Mandalay"/>
    <x v="1"/>
    <x v="0"/>
    <x v="5"/>
    <x v="476"/>
    <x v="4"/>
    <n v="20.545000000000002"/>
    <x v="483"/>
    <d v="2019-02-28T00:00:00"/>
    <d v="1899-12-30T14:42:00"/>
    <s v="Weekday"/>
    <x v="1"/>
    <n v="410.9"/>
    <n v="4.7619047620000003"/>
    <n v="20.545000000000002"/>
    <x v="48"/>
  </r>
  <r>
    <x v="487"/>
    <x v="0"/>
    <s v="Yangon"/>
    <x v="1"/>
    <x v="1"/>
    <x v="5"/>
    <x v="457"/>
    <x v="7"/>
    <n v="7.43"/>
    <x v="484"/>
    <d v="2019-03-23T00:00:00"/>
    <d v="1899-12-30T18:59:00"/>
    <s v="Weekend"/>
    <x v="0"/>
    <n v="148.6"/>
    <n v="4.7619047620000003"/>
    <n v="7.43"/>
    <x v="47"/>
  </r>
  <r>
    <x v="488"/>
    <x v="1"/>
    <s v="Naypyitaw"/>
    <x v="1"/>
    <x v="1"/>
    <x v="2"/>
    <x v="477"/>
    <x v="8"/>
    <n v="1.1479999999999999"/>
    <x v="485"/>
    <d v="2019-01-30T00:00:00"/>
    <d v="1899-12-30T20:47:00"/>
    <s v="Weekday"/>
    <x v="1"/>
    <n v="22.96"/>
    <n v="4.7619047620000003"/>
    <n v="1.1479999999999999"/>
    <x v="42"/>
  </r>
  <r>
    <x v="489"/>
    <x v="2"/>
    <s v="Mandalay"/>
    <x v="0"/>
    <x v="0"/>
    <x v="2"/>
    <x v="478"/>
    <x v="9"/>
    <n v="34.956000000000003"/>
    <x v="486"/>
    <d v="2019-02-04T00:00:00"/>
    <d v="1899-12-30T13:21:00"/>
    <s v="Weekday"/>
    <x v="0"/>
    <n v="699.12"/>
    <n v="4.7619047620000003"/>
    <n v="34.956000000000003"/>
    <x v="57"/>
  </r>
  <r>
    <x v="490"/>
    <x v="2"/>
    <s v="Mandalay"/>
    <x v="1"/>
    <x v="0"/>
    <x v="5"/>
    <x v="479"/>
    <x v="5"/>
    <n v="3.47"/>
    <x v="487"/>
    <d v="2019-03-13T00:00:00"/>
    <d v="1899-12-30T19:48:00"/>
    <s v="Weekday"/>
    <x v="0"/>
    <n v="69.400000000000006"/>
    <n v="4.7619047620000003"/>
    <n v="3.47"/>
    <x v="13"/>
  </r>
  <r>
    <x v="491"/>
    <x v="0"/>
    <s v="Yangon"/>
    <x v="0"/>
    <x v="0"/>
    <x v="5"/>
    <x v="480"/>
    <x v="4"/>
    <n v="9.83"/>
    <x v="488"/>
    <d v="2019-03-15T00:00:00"/>
    <d v="1899-12-30T18:20:00"/>
    <s v="Weekday"/>
    <x v="2"/>
    <n v="196.6"/>
    <n v="4.7619047620000003"/>
    <n v="9.83"/>
    <x v="8"/>
  </r>
  <r>
    <x v="492"/>
    <x v="2"/>
    <s v="Mandalay"/>
    <x v="0"/>
    <x v="0"/>
    <x v="0"/>
    <x v="481"/>
    <x v="2"/>
    <n v="10.128"/>
    <x v="489"/>
    <d v="2019-03-05T00:00:00"/>
    <d v="1899-12-30T20:24:00"/>
    <s v="Weekday"/>
    <x v="0"/>
    <n v="202.56"/>
    <n v="4.7619047620000003"/>
    <n v="10.128"/>
    <x v="44"/>
  </r>
  <r>
    <x v="493"/>
    <x v="1"/>
    <s v="Naypyitaw"/>
    <x v="0"/>
    <x v="0"/>
    <x v="2"/>
    <x v="482"/>
    <x v="4"/>
    <n v="6.06"/>
    <x v="490"/>
    <d v="2019-03-05T00:00:00"/>
    <d v="1899-12-30T13:44:00"/>
    <s v="Weekday"/>
    <x v="2"/>
    <n v="121.2"/>
    <n v="4.7619047620000003"/>
    <n v="6.06"/>
    <x v="3"/>
  </r>
  <r>
    <x v="494"/>
    <x v="2"/>
    <s v="Mandalay"/>
    <x v="1"/>
    <x v="1"/>
    <x v="5"/>
    <x v="483"/>
    <x v="5"/>
    <n v="9.9890000000000008"/>
    <x v="491"/>
    <d v="2019-02-26T00:00:00"/>
    <d v="1899-12-30T11:48:00"/>
    <s v="Weekday"/>
    <x v="0"/>
    <n v="199.78"/>
    <n v="4.7619047620000003"/>
    <n v="9.9890000000000008"/>
    <x v="12"/>
  </r>
  <r>
    <x v="495"/>
    <x v="2"/>
    <s v="Mandalay"/>
    <x v="1"/>
    <x v="1"/>
    <x v="3"/>
    <x v="484"/>
    <x v="2"/>
    <n v="30.367999999999999"/>
    <x v="492"/>
    <d v="2019-03-20T00:00:00"/>
    <d v="1899-12-30T14:14:00"/>
    <s v="Weekday"/>
    <x v="1"/>
    <n v="607.36"/>
    <n v="4.7619047620000003"/>
    <n v="30.367999999999999"/>
    <x v="46"/>
  </r>
  <r>
    <x v="496"/>
    <x v="1"/>
    <s v="Naypyitaw"/>
    <x v="1"/>
    <x v="0"/>
    <x v="1"/>
    <x v="485"/>
    <x v="5"/>
    <n v="6.3220000000000001"/>
    <x v="493"/>
    <d v="2019-01-01T00:00:00"/>
    <d v="1899-12-30T15:51:00"/>
    <s v="Weekday"/>
    <x v="1"/>
    <n v="126.44"/>
    <n v="4.7619047620000003"/>
    <n v="6.3220000000000001"/>
    <x v="23"/>
  </r>
  <r>
    <x v="497"/>
    <x v="1"/>
    <s v="Naypyitaw"/>
    <x v="1"/>
    <x v="0"/>
    <x v="4"/>
    <x v="486"/>
    <x v="3"/>
    <n v="27.071999999999999"/>
    <x v="494"/>
    <d v="2019-01-27T00:00:00"/>
    <d v="1899-12-30T11:17:00"/>
    <s v="Weekend"/>
    <x v="1"/>
    <n v="541.44000000000005"/>
    <n v="4.7619047620000003"/>
    <n v="27.071999999999999"/>
    <x v="56"/>
  </r>
  <r>
    <x v="498"/>
    <x v="2"/>
    <s v="Mandalay"/>
    <x v="0"/>
    <x v="0"/>
    <x v="3"/>
    <x v="487"/>
    <x v="8"/>
    <n v="4.9065000000000003"/>
    <x v="495"/>
    <d v="2019-01-21T00:00:00"/>
    <d v="1899-12-30T17:36:00"/>
    <s v="Weekday"/>
    <x v="1"/>
    <n v="98.13"/>
    <n v="4.7619047620000003"/>
    <n v="4.9065000000000003"/>
    <x v="60"/>
  </r>
  <r>
    <x v="499"/>
    <x v="0"/>
    <s v="Yangon"/>
    <x v="0"/>
    <x v="0"/>
    <x v="3"/>
    <x v="488"/>
    <x v="2"/>
    <n v="20.608000000000001"/>
    <x v="496"/>
    <d v="2019-02-02T00:00:00"/>
    <d v="1899-12-30T15:47:00"/>
    <s v="Weekend"/>
    <x v="1"/>
    <n v="412.16"/>
    <n v="4.7619047620000003"/>
    <n v="20.608000000000001"/>
    <x v="1"/>
  </r>
  <r>
    <x v="500"/>
    <x v="2"/>
    <s v="Mandalay"/>
    <x v="0"/>
    <x v="1"/>
    <x v="3"/>
    <x v="489"/>
    <x v="8"/>
    <n v="3.6985000000000001"/>
    <x v="497"/>
    <d v="2019-02-03T00:00:00"/>
    <d v="1899-12-30T15:53:00"/>
    <s v="Weekend"/>
    <x v="2"/>
    <n v="73.97"/>
    <n v="4.7619047620000003"/>
    <n v="3.6985000000000001"/>
    <x v="38"/>
  </r>
  <r>
    <x v="501"/>
    <x v="1"/>
    <s v="Naypyitaw"/>
    <x v="0"/>
    <x v="0"/>
    <x v="5"/>
    <x v="490"/>
    <x v="8"/>
    <n v="1.595"/>
    <x v="498"/>
    <d v="2019-01-05T00:00:00"/>
    <d v="1899-12-30T12:40:00"/>
    <s v="Weekend"/>
    <x v="0"/>
    <n v="31.9"/>
    <n v="4.7619047620000003"/>
    <n v="1.595"/>
    <x v="0"/>
  </r>
  <r>
    <x v="502"/>
    <x v="1"/>
    <s v="Naypyitaw"/>
    <x v="1"/>
    <x v="1"/>
    <x v="2"/>
    <x v="491"/>
    <x v="5"/>
    <n v="6.94"/>
    <x v="499"/>
    <d v="2019-01-27T00:00:00"/>
    <d v="1899-12-30T19:48:00"/>
    <s v="Weekend"/>
    <x v="0"/>
    <n v="138.80000000000001"/>
    <n v="4.7619047620000003"/>
    <n v="6.94"/>
    <x v="54"/>
  </r>
  <r>
    <x v="503"/>
    <x v="2"/>
    <s v="Mandalay"/>
    <x v="1"/>
    <x v="0"/>
    <x v="3"/>
    <x v="492"/>
    <x v="5"/>
    <n v="9.3309999999999995"/>
    <x v="500"/>
    <d v="2019-03-25T00:00:00"/>
    <d v="1899-12-30T17:53:00"/>
    <s v="Weekday"/>
    <x v="1"/>
    <n v="186.62"/>
    <n v="4.7619047620000003"/>
    <n v="9.3309999999999995"/>
    <x v="31"/>
  </r>
  <r>
    <x v="504"/>
    <x v="2"/>
    <s v="Mandalay"/>
    <x v="1"/>
    <x v="1"/>
    <x v="3"/>
    <x v="493"/>
    <x v="8"/>
    <n v="4.4225000000000003"/>
    <x v="501"/>
    <d v="2019-02-25T00:00:00"/>
    <d v="1899-12-30T16:36:00"/>
    <s v="Weekday"/>
    <x v="2"/>
    <n v="88.45"/>
    <n v="4.7619047620000003"/>
    <n v="4.4225000000000003"/>
    <x v="33"/>
  </r>
  <r>
    <x v="505"/>
    <x v="0"/>
    <s v="Yangon"/>
    <x v="0"/>
    <x v="1"/>
    <x v="1"/>
    <x v="494"/>
    <x v="2"/>
    <n v="9.6720000000000006"/>
    <x v="502"/>
    <d v="2019-01-28T00:00:00"/>
    <d v="1899-12-30T20:54:00"/>
    <s v="Weekday"/>
    <x v="0"/>
    <n v="193.44"/>
    <n v="4.7619047620000003"/>
    <n v="9.6720000000000006"/>
    <x v="57"/>
  </r>
  <r>
    <x v="506"/>
    <x v="2"/>
    <s v="Mandalay"/>
    <x v="0"/>
    <x v="0"/>
    <x v="3"/>
    <x v="495"/>
    <x v="6"/>
    <n v="7.2750000000000004"/>
    <x v="503"/>
    <d v="2019-01-08T00:00:00"/>
    <d v="1899-12-30T12:50:00"/>
    <s v="Weekday"/>
    <x v="1"/>
    <n v="145.5"/>
    <n v="4.7619047620000003"/>
    <n v="7.2750000000000004"/>
    <x v="24"/>
  </r>
  <r>
    <x v="507"/>
    <x v="2"/>
    <s v="Mandalay"/>
    <x v="1"/>
    <x v="0"/>
    <x v="4"/>
    <x v="413"/>
    <x v="3"/>
    <n v="25.215"/>
    <x v="504"/>
    <d v="2019-01-29T00:00:00"/>
    <d v="1899-12-30T10:48:00"/>
    <s v="Weekday"/>
    <x v="2"/>
    <n v="504.3"/>
    <n v="4.7619047620000003"/>
    <n v="25.215"/>
    <x v="25"/>
  </r>
  <r>
    <x v="508"/>
    <x v="2"/>
    <s v="Mandalay"/>
    <x v="0"/>
    <x v="1"/>
    <x v="0"/>
    <x v="496"/>
    <x v="1"/>
    <n v="15.3225"/>
    <x v="505"/>
    <d v="2019-03-29T00:00:00"/>
    <d v="1899-12-30T14:28:00"/>
    <s v="Weekday"/>
    <x v="1"/>
    <n v="306.45"/>
    <n v="4.7619047620000003"/>
    <n v="15.3225"/>
    <x v="27"/>
  </r>
  <r>
    <x v="509"/>
    <x v="1"/>
    <s v="Naypyitaw"/>
    <x v="0"/>
    <x v="0"/>
    <x v="2"/>
    <x v="497"/>
    <x v="3"/>
    <n v="4.7850000000000001"/>
    <x v="506"/>
    <d v="2019-02-09T00:00:00"/>
    <d v="1899-12-30T17:15:00"/>
    <s v="Weekend"/>
    <x v="2"/>
    <n v="95.7"/>
    <n v="4.7619047620000003"/>
    <n v="4.7850000000000001"/>
    <x v="20"/>
  </r>
  <r>
    <x v="510"/>
    <x v="2"/>
    <s v="Mandalay"/>
    <x v="0"/>
    <x v="0"/>
    <x v="3"/>
    <x v="498"/>
    <x v="0"/>
    <n v="31.759"/>
    <x v="507"/>
    <d v="2019-01-16T00:00:00"/>
    <d v="1899-12-30T18:03:00"/>
    <s v="Weekday"/>
    <x v="2"/>
    <n v="635.17999999999995"/>
    <n v="4.7619047620000003"/>
    <n v="31.759"/>
    <x v="56"/>
  </r>
  <r>
    <x v="511"/>
    <x v="0"/>
    <s v="Yangon"/>
    <x v="1"/>
    <x v="0"/>
    <x v="2"/>
    <x v="499"/>
    <x v="1"/>
    <n v="10.727499999999999"/>
    <x v="508"/>
    <d v="2019-01-05T00:00:00"/>
    <d v="1899-12-30T17:29:00"/>
    <s v="Weekend"/>
    <x v="0"/>
    <n v="214.55"/>
    <n v="4.7619047620000003"/>
    <n v="10.727499999999999"/>
    <x v="36"/>
  </r>
  <r>
    <x v="512"/>
    <x v="0"/>
    <s v="Yangon"/>
    <x v="1"/>
    <x v="0"/>
    <x v="5"/>
    <x v="500"/>
    <x v="0"/>
    <n v="18.998000000000001"/>
    <x v="509"/>
    <d v="2019-01-27T00:00:00"/>
    <d v="1899-12-30T18:05:00"/>
    <s v="Weekend"/>
    <x v="0"/>
    <n v="379.96"/>
    <n v="4.7619047620000003"/>
    <n v="18.998000000000001"/>
    <x v="39"/>
  </r>
  <r>
    <x v="513"/>
    <x v="0"/>
    <s v="Yangon"/>
    <x v="1"/>
    <x v="1"/>
    <x v="1"/>
    <x v="501"/>
    <x v="0"/>
    <n v="34.842500000000001"/>
    <x v="510"/>
    <d v="2019-03-14T00:00:00"/>
    <d v="1899-12-30T12:07:00"/>
    <s v="Weekday"/>
    <x v="1"/>
    <n v="696.85"/>
    <n v="4.7619047620000003"/>
    <n v="34.842500000000001"/>
    <x v="29"/>
  </r>
  <r>
    <x v="514"/>
    <x v="1"/>
    <s v="Naypyitaw"/>
    <x v="0"/>
    <x v="1"/>
    <x v="3"/>
    <x v="502"/>
    <x v="0"/>
    <n v="20.436499999999999"/>
    <x v="511"/>
    <d v="2019-02-23T00:00:00"/>
    <d v="1899-12-30T19:49:00"/>
    <s v="Weekend"/>
    <x v="2"/>
    <n v="408.73"/>
    <n v="4.7619047620000003"/>
    <n v="20.436499999999999"/>
    <x v="13"/>
  </r>
  <r>
    <x v="515"/>
    <x v="1"/>
    <s v="Naypyitaw"/>
    <x v="0"/>
    <x v="0"/>
    <x v="5"/>
    <x v="503"/>
    <x v="8"/>
    <n v="2.5735000000000001"/>
    <x v="512"/>
    <d v="2019-03-18T00:00:00"/>
    <d v="1899-12-30T15:52:00"/>
    <s v="Weekday"/>
    <x v="0"/>
    <n v="51.47"/>
    <n v="4.7619047620000003"/>
    <n v="2.5735000000000001"/>
    <x v="23"/>
  </r>
  <r>
    <x v="516"/>
    <x v="2"/>
    <s v="Mandalay"/>
    <x v="0"/>
    <x v="1"/>
    <x v="0"/>
    <x v="504"/>
    <x v="1"/>
    <n v="13.715"/>
    <x v="513"/>
    <d v="2019-03-29T00:00:00"/>
    <d v="1899-12-30T16:48:00"/>
    <s v="Weekday"/>
    <x v="0"/>
    <n v="274.3"/>
    <n v="4.7619047620000003"/>
    <n v="13.715"/>
    <x v="57"/>
  </r>
  <r>
    <x v="517"/>
    <x v="1"/>
    <s v="Naypyitaw"/>
    <x v="0"/>
    <x v="1"/>
    <x v="2"/>
    <x v="505"/>
    <x v="1"/>
    <n v="9.8475000000000001"/>
    <x v="514"/>
    <d v="2019-01-22T00:00:00"/>
    <d v="1899-12-30T20:46:00"/>
    <s v="Weekday"/>
    <x v="2"/>
    <n v="196.95"/>
    <n v="4.7619047620000003"/>
    <n v="9.8475000000000001"/>
    <x v="44"/>
  </r>
  <r>
    <x v="518"/>
    <x v="0"/>
    <s v="Yangon"/>
    <x v="1"/>
    <x v="1"/>
    <x v="2"/>
    <x v="506"/>
    <x v="5"/>
    <n v="3.4729999999999999"/>
    <x v="515"/>
    <d v="2019-03-01T00:00:00"/>
    <d v="1899-12-30T18:14:00"/>
    <s v="Weekday"/>
    <x v="0"/>
    <n v="69.459999999999994"/>
    <n v="4.7619047620000003"/>
    <n v="3.4729999999999999"/>
    <x v="58"/>
  </r>
  <r>
    <x v="519"/>
    <x v="1"/>
    <s v="Naypyitaw"/>
    <x v="0"/>
    <x v="1"/>
    <x v="3"/>
    <x v="507"/>
    <x v="1"/>
    <n v="17.98"/>
    <x v="516"/>
    <d v="2019-01-17T00:00:00"/>
    <d v="1899-12-30T15:05:00"/>
    <s v="Weekday"/>
    <x v="2"/>
    <n v="359.6"/>
    <n v="4.7619047620000003"/>
    <n v="17.98"/>
    <x v="42"/>
  </r>
  <r>
    <x v="520"/>
    <x v="2"/>
    <s v="Mandalay"/>
    <x v="1"/>
    <x v="0"/>
    <x v="1"/>
    <x v="508"/>
    <x v="6"/>
    <n v="6.8564999999999996"/>
    <x v="517"/>
    <d v="2019-03-26T00:00:00"/>
    <d v="1899-12-30T10:34:00"/>
    <s v="Weekday"/>
    <x v="2"/>
    <n v="137.13"/>
    <n v="4.7619047620000003"/>
    <n v="6.8564999999999996"/>
    <x v="25"/>
  </r>
  <r>
    <x v="521"/>
    <x v="1"/>
    <s v="Naypyitaw"/>
    <x v="0"/>
    <x v="0"/>
    <x v="2"/>
    <x v="509"/>
    <x v="3"/>
    <n v="24.951000000000001"/>
    <x v="518"/>
    <d v="2019-03-20T00:00:00"/>
    <d v="1899-12-30T11:23:00"/>
    <s v="Weekday"/>
    <x v="1"/>
    <n v="499.02"/>
    <n v="4.7619047620000003"/>
    <n v="24.951000000000001"/>
    <x v="48"/>
  </r>
  <r>
    <x v="522"/>
    <x v="0"/>
    <s v="Yangon"/>
    <x v="0"/>
    <x v="0"/>
    <x v="2"/>
    <x v="510"/>
    <x v="3"/>
    <n v="11.231999999999999"/>
    <x v="519"/>
    <d v="2019-02-06T00:00:00"/>
    <d v="1899-12-30T13:55:00"/>
    <s v="Weekday"/>
    <x v="2"/>
    <n v="224.64"/>
    <n v="4.7619047620000003"/>
    <n v="11.231999999999999"/>
    <x v="9"/>
  </r>
  <r>
    <x v="523"/>
    <x v="1"/>
    <s v="Naypyitaw"/>
    <x v="1"/>
    <x v="1"/>
    <x v="0"/>
    <x v="511"/>
    <x v="5"/>
    <n v="6.2869999999999999"/>
    <x v="520"/>
    <d v="2019-01-01T00:00:00"/>
    <d v="1899-12-30T11:43:00"/>
    <s v="Weekday"/>
    <x v="1"/>
    <n v="125.74"/>
    <n v="4.7619047620000003"/>
    <n v="6.2869999999999999"/>
    <x v="59"/>
  </r>
  <r>
    <x v="524"/>
    <x v="0"/>
    <s v="Yangon"/>
    <x v="1"/>
    <x v="1"/>
    <x v="4"/>
    <x v="512"/>
    <x v="3"/>
    <n v="24.513000000000002"/>
    <x v="521"/>
    <d v="2019-01-27T00:00:00"/>
    <d v="1899-12-30T14:36:00"/>
    <s v="Weekend"/>
    <x v="2"/>
    <n v="490.26"/>
    <n v="4.7619047620000003"/>
    <n v="24.513000000000002"/>
    <x v="7"/>
  </r>
  <r>
    <x v="525"/>
    <x v="0"/>
    <s v="Yangon"/>
    <x v="0"/>
    <x v="0"/>
    <x v="3"/>
    <x v="513"/>
    <x v="1"/>
    <n v="22.852499999999999"/>
    <x v="522"/>
    <d v="2019-02-25T00:00:00"/>
    <d v="1899-12-30T16:03:00"/>
    <s v="Weekday"/>
    <x v="0"/>
    <n v="457.05"/>
    <n v="4.7619047620000003"/>
    <n v="22.852499999999999"/>
    <x v="12"/>
  </r>
  <r>
    <x v="526"/>
    <x v="2"/>
    <s v="Mandalay"/>
    <x v="1"/>
    <x v="1"/>
    <x v="5"/>
    <x v="514"/>
    <x v="7"/>
    <n v="7.8419999999999996"/>
    <x v="523"/>
    <d v="2019-01-16T00:00:00"/>
    <d v="1899-12-30T20:03:00"/>
    <s v="Weekday"/>
    <x v="2"/>
    <n v="156.84"/>
    <n v="4.7619047620000003"/>
    <n v="7.8419999999999996"/>
    <x v="54"/>
  </r>
  <r>
    <x v="527"/>
    <x v="2"/>
    <s v="Mandalay"/>
    <x v="0"/>
    <x v="1"/>
    <x v="5"/>
    <x v="515"/>
    <x v="5"/>
    <n v="5.9859999999999998"/>
    <x v="524"/>
    <d v="2019-01-13T00:00:00"/>
    <d v="1899-12-30T14:55:00"/>
    <s v="Weekend"/>
    <x v="0"/>
    <n v="119.72"/>
    <n v="4.7619047620000003"/>
    <n v="5.9859999999999998"/>
    <x v="24"/>
  </r>
  <r>
    <x v="528"/>
    <x v="2"/>
    <s v="Mandalay"/>
    <x v="0"/>
    <x v="0"/>
    <x v="4"/>
    <x v="516"/>
    <x v="4"/>
    <n v="27.18"/>
    <x v="525"/>
    <d v="2019-02-07T00:00:00"/>
    <d v="1899-12-30T11:28:00"/>
    <s v="Weekday"/>
    <x v="2"/>
    <n v="543.6"/>
    <n v="4.7619047620000003"/>
    <n v="27.18"/>
    <x v="36"/>
  </r>
  <r>
    <x v="529"/>
    <x v="0"/>
    <s v="Yangon"/>
    <x v="1"/>
    <x v="1"/>
    <x v="3"/>
    <x v="517"/>
    <x v="9"/>
    <n v="44.140500000000003"/>
    <x v="526"/>
    <d v="2019-02-17T00:00:00"/>
    <d v="1899-12-30T19:41:00"/>
    <s v="Weekend"/>
    <x v="1"/>
    <n v="882.81"/>
    <n v="4.7619047620000003"/>
    <n v="44.140500000000003"/>
    <x v="39"/>
  </r>
  <r>
    <x v="530"/>
    <x v="0"/>
    <s v="Yangon"/>
    <x v="1"/>
    <x v="1"/>
    <x v="0"/>
    <x v="518"/>
    <x v="3"/>
    <n v="7.6289999999999996"/>
    <x v="527"/>
    <d v="2019-02-12T00:00:00"/>
    <d v="1899-12-30T19:01:00"/>
    <s v="Weekday"/>
    <x v="0"/>
    <n v="152.58000000000001"/>
    <n v="4.7619047620000003"/>
    <n v="7.6289999999999996"/>
    <x v="27"/>
  </r>
  <r>
    <x v="531"/>
    <x v="0"/>
    <s v="Yangon"/>
    <x v="0"/>
    <x v="1"/>
    <x v="5"/>
    <x v="519"/>
    <x v="2"/>
    <n v="34.671999999999997"/>
    <x v="528"/>
    <d v="2019-01-24T00:00:00"/>
    <d v="1899-12-30T18:04:00"/>
    <s v="Weekday"/>
    <x v="2"/>
    <n v="693.44"/>
    <n v="4.7619047620000003"/>
    <n v="34.671999999999997"/>
    <x v="8"/>
  </r>
  <r>
    <x v="532"/>
    <x v="2"/>
    <s v="Mandalay"/>
    <x v="1"/>
    <x v="1"/>
    <x v="1"/>
    <x v="520"/>
    <x v="4"/>
    <n v="11.475"/>
    <x v="529"/>
    <d v="2019-02-06T00:00:00"/>
    <d v="1899-12-30T19:20:00"/>
    <s v="Weekday"/>
    <x v="0"/>
    <n v="229.5"/>
    <n v="4.7619047620000003"/>
    <n v="11.475"/>
    <x v="13"/>
  </r>
  <r>
    <x v="533"/>
    <x v="1"/>
    <s v="Naypyitaw"/>
    <x v="1"/>
    <x v="0"/>
    <x v="4"/>
    <x v="521"/>
    <x v="9"/>
    <n v="7.3395000000000001"/>
    <x v="530"/>
    <d v="2019-03-26T00:00:00"/>
    <d v="1899-12-30T10:31:00"/>
    <s v="Weekday"/>
    <x v="0"/>
    <n v="146.79"/>
    <n v="4.7619047620000003"/>
    <n v="7.3395000000000001"/>
    <x v="3"/>
  </r>
  <r>
    <x v="534"/>
    <x v="0"/>
    <s v="Yangon"/>
    <x v="1"/>
    <x v="0"/>
    <x v="2"/>
    <x v="522"/>
    <x v="1"/>
    <n v="7.08"/>
    <x v="531"/>
    <d v="2019-03-11T00:00:00"/>
    <d v="1899-12-30T13:28:00"/>
    <s v="Weekday"/>
    <x v="0"/>
    <n v="141.6"/>
    <n v="4.7619047620000003"/>
    <n v="7.08"/>
    <x v="56"/>
  </r>
  <r>
    <x v="535"/>
    <x v="1"/>
    <s v="Naypyitaw"/>
    <x v="1"/>
    <x v="1"/>
    <x v="2"/>
    <x v="523"/>
    <x v="0"/>
    <n v="5.8345000000000002"/>
    <x v="532"/>
    <d v="2019-02-07T00:00:00"/>
    <d v="1899-12-30T11:36:00"/>
    <s v="Weekday"/>
    <x v="0"/>
    <n v="116.69"/>
    <n v="4.7619047620000003"/>
    <n v="5.8345000000000002"/>
    <x v="2"/>
  </r>
  <r>
    <x v="536"/>
    <x v="2"/>
    <s v="Mandalay"/>
    <x v="0"/>
    <x v="0"/>
    <x v="5"/>
    <x v="524"/>
    <x v="8"/>
    <n v="3.698"/>
    <x v="533"/>
    <d v="2019-01-05T00:00:00"/>
    <d v="1899-12-30T11:32:00"/>
    <s v="Weekend"/>
    <x v="2"/>
    <n v="73.959999999999994"/>
    <n v="4.7619047620000003"/>
    <n v="3.698"/>
    <x v="59"/>
  </r>
  <r>
    <x v="537"/>
    <x v="0"/>
    <s v="Yangon"/>
    <x v="1"/>
    <x v="1"/>
    <x v="2"/>
    <x v="525"/>
    <x v="8"/>
    <n v="4.8970000000000002"/>
    <x v="534"/>
    <d v="2019-03-07T00:00:00"/>
    <d v="1899-12-30T11:44:00"/>
    <s v="Weekday"/>
    <x v="0"/>
    <n v="97.94"/>
    <n v="4.7619047620000003"/>
    <n v="4.8970000000000002"/>
    <x v="16"/>
  </r>
  <r>
    <x v="538"/>
    <x v="0"/>
    <s v="Yangon"/>
    <x v="1"/>
    <x v="0"/>
    <x v="5"/>
    <x v="452"/>
    <x v="7"/>
    <n v="14.61"/>
    <x v="535"/>
    <d v="2019-02-25T00:00:00"/>
    <d v="1899-12-30T17:16:00"/>
    <s v="Weekday"/>
    <x v="2"/>
    <n v="292.2"/>
    <n v="4.7619047620000003"/>
    <n v="14.61"/>
    <x v="49"/>
  </r>
  <r>
    <x v="539"/>
    <x v="1"/>
    <s v="Naypyitaw"/>
    <x v="0"/>
    <x v="0"/>
    <x v="4"/>
    <x v="526"/>
    <x v="3"/>
    <n v="26.244"/>
    <x v="536"/>
    <d v="2019-02-01T00:00:00"/>
    <d v="1899-12-30T18:43:00"/>
    <s v="Weekday"/>
    <x v="0"/>
    <n v="524.88"/>
    <n v="4.7619047620000003"/>
    <n v="26.244"/>
    <x v="20"/>
  </r>
  <r>
    <x v="540"/>
    <x v="0"/>
    <s v="Yangon"/>
    <x v="1"/>
    <x v="1"/>
    <x v="2"/>
    <x v="527"/>
    <x v="6"/>
    <n v="4.6020000000000003"/>
    <x v="537"/>
    <d v="2019-01-22T00:00:00"/>
    <d v="1899-12-30T11:00:00"/>
    <s v="Weekday"/>
    <x v="0"/>
    <n v="92.04"/>
    <n v="4.7619047620000003"/>
    <n v="4.6020000000000003"/>
    <x v="0"/>
  </r>
  <r>
    <x v="541"/>
    <x v="1"/>
    <s v="Naypyitaw"/>
    <x v="0"/>
    <x v="1"/>
    <x v="0"/>
    <x v="528"/>
    <x v="8"/>
    <n v="3.794"/>
    <x v="538"/>
    <d v="2019-01-03T00:00:00"/>
    <d v="1899-12-30T10:30:00"/>
    <s v="Weekday"/>
    <x v="2"/>
    <n v="75.88"/>
    <n v="4.7619047620000003"/>
    <n v="3.794"/>
    <x v="12"/>
  </r>
  <r>
    <x v="542"/>
    <x v="2"/>
    <s v="Mandalay"/>
    <x v="0"/>
    <x v="0"/>
    <x v="3"/>
    <x v="529"/>
    <x v="7"/>
    <n v="4.0359999999999996"/>
    <x v="539"/>
    <d v="2019-02-13T00:00:00"/>
    <d v="1899-12-30T12:14:00"/>
    <s v="Weekday"/>
    <x v="2"/>
    <n v="80.72"/>
    <n v="4.7619047620000003"/>
    <n v="4.0359999999999996"/>
    <x v="59"/>
  </r>
  <r>
    <x v="543"/>
    <x v="1"/>
    <s v="Naypyitaw"/>
    <x v="0"/>
    <x v="1"/>
    <x v="1"/>
    <x v="530"/>
    <x v="3"/>
    <n v="5.6310000000000002"/>
    <x v="540"/>
    <d v="2019-01-28T00:00:00"/>
    <d v="1899-12-30T16:43:00"/>
    <s v="Weekday"/>
    <x v="2"/>
    <n v="112.62"/>
    <n v="4.7619047620000003"/>
    <n v="5.6310000000000002"/>
    <x v="46"/>
  </r>
  <r>
    <x v="544"/>
    <x v="2"/>
    <s v="Mandalay"/>
    <x v="1"/>
    <x v="0"/>
    <x v="4"/>
    <x v="531"/>
    <x v="8"/>
    <n v="3.56"/>
    <x v="541"/>
    <d v="2019-01-05T00:00:00"/>
    <d v="1899-12-30T20:40:00"/>
    <s v="Weekend"/>
    <x v="2"/>
    <n v="71.2"/>
    <n v="4.7619047620000003"/>
    <n v="3.56"/>
    <x v="51"/>
  </r>
  <r>
    <x v="545"/>
    <x v="2"/>
    <s v="Mandalay"/>
    <x v="0"/>
    <x v="1"/>
    <x v="2"/>
    <x v="532"/>
    <x v="7"/>
    <n v="7.7619999999999996"/>
    <x v="542"/>
    <d v="2019-03-19T00:00:00"/>
    <d v="1899-12-30T13:40:00"/>
    <s v="Weekday"/>
    <x v="0"/>
    <n v="155.24"/>
    <n v="4.7619047620000003"/>
    <n v="7.7619999999999996"/>
    <x v="49"/>
  </r>
  <r>
    <x v="546"/>
    <x v="0"/>
    <s v="Yangon"/>
    <x v="1"/>
    <x v="0"/>
    <x v="5"/>
    <x v="533"/>
    <x v="4"/>
    <n v="14.71"/>
    <x v="543"/>
    <d v="2019-01-12T00:00:00"/>
    <d v="1899-12-30T16:23:00"/>
    <s v="Weekend"/>
    <x v="0"/>
    <n v="294.2"/>
    <n v="4.7619047620000003"/>
    <n v="14.71"/>
    <x v="60"/>
  </r>
  <r>
    <x v="547"/>
    <x v="0"/>
    <s v="Yangon"/>
    <x v="1"/>
    <x v="1"/>
    <x v="3"/>
    <x v="534"/>
    <x v="9"/>
    <n v="27.427499999999998"/>
    <x v="544"/>
    <d v="2019-01-07T00:00:00"/>
    <d v="1899-12-30T12:08:00"/>
    <s v="Weekday"/>
    <x v="2"/>
    <n v="548.54999999999995"/>
    <n v="4.7619047620000003"/>
    <n v="27.427499999999998"/>
    <x v="22"/>
  </r>
  <r>
    <x v="548"/>
    <x v="2"/>
    <s v="Mandalay"/>
    <x v="1"/>
    <x v="0"/>
    <x v="3"/>
    <x v="535"/>
    <x v="1"/>
    <n v="12.885"/>
    <x v="545"/>
    <d v="2019-01-26T00:00:00"/>
    <d v="1899-12-30T17:45:00"/>
    <s v="Weekend"/>
    <x v="1"/>
    <n v="257.7"/>
    <n v="4.7619047620000003"/>
    <n v="12.885"/>
    <x v="50"/>
  </r>
  <r>
    <x v="549"/>
    <x v="0"/>
    <s v="Yangon"/>
    <x v="1"/>
    <x v="0"/>
    <x v="1"/>
    <x v="536"/>
    <x v="3"/>
    <n v="19.818000000000001"/>
    <x v="546"/>
    <d v="2019-01-23T00:00:00"/>
    <d v="1899-12-30T10:28:00"/>
    <s v="Weekday"/>
    <x v="1"/>
    <n v="396.36"/>
    <n v="4.7619047620000003"/>
    <n v="19.818000000000001"/>
    <x v="48"/>
  </r>
  <r>
    <x v="550"/>
    <x v="2"/>
    <s v="Mandalay"/>
    <x v="1"/>
    <x v="1"/>
    <x v="5"/>
    <x v="537"/>
    <x v="6"/>
    <n v="8.5905000000000005"/>
    <x v="547"/>
    <d v="2019-02-09T00:00:00"/>
    <d v="1899-12-30T20:31:00"/>
    <s v="Weekend"/>
    <x v="0"/>
    <n v="171.81"/>
    <n v="4.7619047620000003"/>
    <n v="8.5905000000000005"/>
    <x v="35"/>
  </r>
  <r>
    <x v="551"/>
    <x v="2"/>
    <s v="Mandalay"/>
    <x v="1"/>
    <x v="0"/>
    <x v="5"/>
    <x v="538"/>
    <x v="9"/>
    <n v="24.439499999999999"/>
    <x v="548"/>
    <d v="2019-02-22T00:00:00"/>
    <d v="1899-12-30T10:49:00"/>
    <s v="Weekday"/>
    <x v="1"/>
    <n v="488.79"/>
    <n v="4.7619047620000003"/>
    <n v="24.439499999999999"/>
    <x v="60"/>
  </r>
  <r>
    <x v="552"/>
    <x v="2"/>
    <s v="Mandalay"/>
    <x v="1"/>
    <x v="0"/>
    <x v="0"/>
    <x v="539"/>
    <x v="9"/>
    <n v="26.207999999999998"/>
    <x v="549"/>
    <d v="2019-02-05T00:00:00"/>
    <d v="1899-12-30T12:34:00"/>
    <s v="Weekday"/>
    <x v="1"/>
    <n v="524.16"/>
    <n v="4.7619047620000003"/>
    <n v="26.207999999999998"/>
    <x v="58"/>
  </r>
  <r>
    <x v="553"/>
    <x v="1"/>
    <s v="Naypyitaw"/>
    <x v="1"/>
    <x v="1"/>
    <x v="1"/>
    <x v="540"/>
    <x v="3"/>
    <n v="6.6630000000000003"/>
    <x v="550"/>
    <d v="2019-03-07T00:00:00"/>
    <d v="1899-12-30T10:23:00"/>
    <s v="Weekday"/>
    <x v="2"/>
    <n v="133.26"/>
    <n v="4.7619047620000003"/>
    <n v="6.6630000000000003"/>
    <x v="17"/>
  </r>
  <r>
    <x v="554"/>
    <x v="0"/>
    <s v="Yangon"/>
    <x v="0"/>
    <x v="1"/>
    <x v="1"/>
    <x v="541"/>
    <x v="0"/>
    <n v="6.7619999999999996"/>
    <x v="551"/>
    <d v="2019-03-25T00:00:00"/>
    <d v="1899-12-30T18:51:00"/>
    <s v="Weekday"/>
    <x v="1"/>
    <n v="135.24"/>
    <n v="4.7619047620000003"/>
    <n v="6.7619999999999996"/>
    <x v="16"/>
  </r>
  <r>
    <x v="555"/>
    <x v="2"/>
    <s v="Mandalay"/>
    <x v="1"/>
    <x v="1"/>
    <x v="2"/>
    <x v="542"/>
    <x v="6"/>
    <n v="5.6219999999999999"/>
    <x v="552"/>
    <d v="2019-01-20T00:00:00"/>
    <d v="1899-12-30T13:45:00"/>
    <s v="Weekend"/>
    <x v="2"/>
    <n v="112.44"/>
    <n v="4.7619047620000003"/>
    <n v="5.6219999999999999"/>
    <x v="25"/>
  </r>
  <r>
    <x v="556"/>
    <x v="2"/>
    <s v="Mandalay"/>
    <x v="0"/>
    <x v="0"/>
    <x v="5"/>
    <x v="543"/>
    <x v="5"/>
    <n v="7.2039999999999997"/>
    <x v="553"/>
    <d v="2019-02-04T00:00:00"/>
    <d v="1899-12-30T19:38:00"/>
    <s v="Weekday"/>
    <x v="1"/>
    <n v="144.08000000000001"/>
    <n v="4.7619047620000003"/>
    <n v="7.2039999999999997"/>
    <x v="33"/>
  </r>
  <r>
    <x v="557"/>
    <x v="1"/>
    <s v="Naypyitaw"/>
    <x v="0"/>
    <x v="0"/>
    <x v="4"/>
    <x v="544"/>
    <x v="4"/>
    <n v="49.26"/>
    <x v="554"/>
    <d v="2019-01-30T00:00:00"/>
    <d v="1899-12-30T20:23:00"/>
    <s v="Weekday"/>
    <x v="0"/>
    <n v="985.2"/>
    <n v="4.7619047620000003"/>
    <n v="49.26"/>
    <x v="10"/>
  </r>
  <r>
    <x v="558"/>
    <x v="0"/>
    <s v="Yangon"/>
    <x v="0"/>
    <x v="1"/>
    <x v="4"/>
    <x v="545"/>
    <x v="3"/>
    <n v="12.497999999999999"/>
    <x v="555"/>
    <d v="2019-01-02T00:00:00"/>
    <d v="1899-12-30T15:24:00"/>
    <s v="Weekday"/>
    <x v="0"/>
    <n v="249.96"/>
    <n v="4.7619047620000003"/>
    <n v="12.497999999999999"/>
    <x v="32"/>
  </r>
  <r>
    <x v="559"/>
    <x v="0"/>
    <s v="Yangon"/>
    <x v="0"/>
    <x v="0"/>
    <x v="2"/>
    <x v="546"/>
    <x v="6"/>
    <n v="10.863"/>
    <x v="556"/>
    <d v="2019-03-29T00:00:00"/>
    <d v="1899-12-30T16:54:00"/>
    <s v="Weekday"/>
    <x v="0"/>
    <n v="217.26"/>
    <n v="4.7619047620000003"/>
    <n v="10.863"/>
    <x v="13"/>
  </r>
  <r>
    <x v="560"/>
    <x v="2"/>
    <s v="Mandalay"/>
    <x v="1"/>
    <x v="1"/>
    <x v="1"/>
    <x v="459"/>
    <x v="9"/>
    <n v="9.7110000000000003"/>
    <x v="557"/>
    <d v="2019-03-14T00:00:00"/>
    <d v="1899-12-30T12:32:00"/>
    <s v="Weekday"/>
    <x v="1"/>
    <n v="194.22"/>
    <n v="4.7619047620000003"/>
    <n v="9.7110000000000003"/>
    <x v="48"/>
  </r>
  <r>
    <x v="561"/>
    <x v="1"/>
    <s v="Naypyitaw"/>
    <x v="1"/>
    <x v="1"/>
    <x v="4"/>
    <x v="547"/>
    <x v="4"/>
    <n v="44.6"/>
    <x v="558"/>
    <d v="2019-02-11T00:00:00"/>
    <d v="1899-12-30T15:42:00"/>
    <s v="Weekday"/>
    <x v="2"/>
    <n v="892"/>
    <n v="4.7619047620000003"/>
    <n v="44.6"/>
    <x v="18"/>
  </r>
  <r>
    <x v="562"/>
    <x v="2"/>
    <s v="Mandalay"/>
    <x v="1"/>
    <x v="0"/>
    <x v="1"/>
    <x v="548"/>
    <x v="2"/>
    <n v="16.968"/>
    <x v="559"/>
    <d v="2019-01-30T00:00:00"/>
    <d v="1899-12-30T13:58:00"/>
    <s v="Weekday"/>
    <x v="0"/>
    <n v="339.36"/>
    <n v="4.7619047620000003"/>
    <n v="16.968"/>
    <x v="14"/>
  </r>
  <r>
    <x v="563"/>
    <x v="0"/>
    <s v="Yangon"/>
    <x v="0"/>
    <x v="1"/>
    <x v="1"/>
    <x v="549"/>
    <x v="3"/>
    <n v="22.353000000000002"/>
    <x v="560"/>
    <d v="2019-03-20T00:00:00"/>
    <d v="1899-12-30T15:08:00"/>
    <s v="Weekday"/>
    <x v="0"/>
    <n v="447.06"/>
    <n v="4.7619047620000003"/>
    <n v="22.353000000000002"/>
    <x v="59"/>
  </r>
  <r>
    <x v="564"/>
    <x v="2"/>
    <s v="Mandalay"/>
    <x v="1"/>
    <x v="1"/>
    <x v="5"/>
    <x v="550"/>
    <x v="5"/>
    <n v="9.9250000000000007"/>
    <x v="561"/>
    <d v="2019-03-20T00:00:00"/>
    <d v="1899-12-30T13:02:00"/>
    <s v="Weekday"/>
    <x v="1"/>
    <n v="198.5"/>
    <n v="4.7619047620000003"/>
    <n v="9.9250000000000007"/>
    <x v="54"/>
  </r>
  <r>
    <x v="565"/>
    <x v="0"/>
    <s v="Yangon"/>
    <x v="1"/>
    <x v="0"/>
    <x v="4"/>
    <x v="551"/>
    <x v="4"/>
    <n v="40.604999999999997"/>
    <x v="562"/>
    <d v="2019-01-17T00:00:00"/>
    <d v="1899-12-30T13:01:00"/>
    <s v="Weekday"/>
    <x v="2"/>
    <n v="812.1"/>
    <n v="4.7619047620000003"/>
    <n v="40.604999999999997"/>
    <x v="31"/>
  </r>
  <r>
    <x v="566"/>
    <x v="1"/>
    <s v="Naypyitaw"/>
    <x v="1"/>
    <x v="0"/>
    <x v="3"/>
    <x v="552"/>
    <x v="4"/>
    <n v="24.664999999999999"/>
    <x v="563"/>
    <d v="2019-02-03T00:00:00"/>
    <d v="1899-12-30T16:40:00"/>
    <s v="Weekend"/>
    <x v="2"/>
    <n v="493.3"/>
    <n v="4.7619047620000003"/>
    <n v="24.664999999999999"/>
    <x v="45"/>
  </r>
  <r>
    <x v="567"/>
    <x v="0"/>
    <s v="Yangon"/>
    <x v="1"/>
    <x v="0"/>
    <x v="5"/>
    <x v="553"/>
    <x v="9"/>
    <n v="29.582999999999998"/>
    <x v="564"/>
    <d v="2019-01-01T00:00:00"/>
    <d v="1899-12-30T13:55:00"/>
    <s v="Weekday"/>
    <x v="1"/>
    <n v="591.66"/>
    <n v="4.7619047620000003"/>
    <n v="29.582999999999998"/>
    <x v="25"/>
  </r>
  <r>
    <x v="568"/>
    <x v="2"/>
    <s v="Mandalay"/>
    <x v="1"/>
    <x v="0"/>
    <x v="5"/>
    <x v="554"/>
    <x v="0"/>
    <n v="27.951000000000001"/>
    <x v="565"/>
    <d v="2019-01-10T00:00:00"/>
    <d v="1899-12-30T10:33:00"/>
    <s v="Weekday"/>
    <x v="2"/>
    <n v="559.02"/>
    <n v="4.7619047620000003"/>
    <n v="27.951000000000001"/>
    <x v="46"/>
  </r>
  <r>
    <x v="569"/>
    <x v="1"/>
    <s v="Naypyitaw"/>
    <x v="1"/>
    <x v="0"/>
    <x v="3"/>
    <x v="555"/>
    <x v="0"/>
    <n v="25.893000000000001"/>
    <x v="566"/>
    <d v="2019-03-02T00:00:00"/>
    <d v="1899-12-30T16:42:00"/>
    <s v="Weekend"/>
    <x v="0"/>
    <n v="517.86"/>
    <n v="4.7619047620000003"/>
    <n v="25.893000000000001"/>
    <x v="5"/>
  </r>
  <r>
    <x v="570"/>
    <x v="2"/>
    <s v="Mandalay"/>
    <x v="0"/>
    <x v="0"/>
    <x v="2"/>
    <x v="556"/>
    <x v="1"/>
    <n v="20.51"/>
    <x v="567"/>
    <d v="2019-02-25T00:00:00"/>
    <d v="1899-12-30T17:16:00"/>
    <s v="Weekday"/>
    <x v="2"/>
    <n v="410.2"/>
    <n v="4.7619047620000003"/>
    <n v="20.51"/>
    <x v="29"/>
  </r>
  <r>
    <x v="571"/>
    <x v="2"/>
    <s v="Mandalay"/>
    <x v="0"/>
    <x v="1"/>
    <x v="3"/>
    <x v="557"/>
    <x v="4"/>
    <n v="13.335000000000001"/>
    <x v="568"/>
    <d v="2019-01-29T00:00:00"/>
    <d v="1899-12-30T11:48:00"/>
    <s v="Weekday"/>
    <x v="1"/>
    <n v="266.7"/>
    <n v="4.7619047620000003"/>
    <n v="13.335000000000001"/>
    <x v="17"/>
  </r>
  <r>
    <x v="572"/>
    <x v="0"/>
    <s v="Yangon"/>
    <x v="0"/>
    <x v="1"/>
    <x v="4"/>
    <x v="558"/>
    <x v="0"/>
    <n v="3.5455000000000001"/>
    <x v="569"/>
    <d v="2019-03-10T00:00:00"/>
    <d v="1899-12-30T19:35:00"/>
    <s v="Weekend"/>
    <x v="0"/>
    <n v="70.91"/>
    <n v="4.7619047620000003"/>
    <n v="3.5455000000000001"/>
    <x v="47"/>
  </r>
  <r>
    <x v="573"/>
    <x v="2"/>
    <s v="Mandalay"/>
    <x v="1"/>
    <x v="1"/>
    <x v="4"/>
    <x v="559"/>
    <x v="5"/>
    <n v="7.2389999999999999"/>
    <x v="570"/>
    <d v="2019-01-13T00:00:00"/>
    <d v="1899-12-30T19:55:00"/>
    <s v="Weekend"/>
    <x v="2"/>
    <n v="144.78"/>
    <n v="4.7619047620000003"/>
    <n v="7.2389999999999999"/>
    <x v="34"/>
  </r>
  <r>
    <x v="574"/>
    <x v="0"/>
    <s v="Yangon"/>
    <x v="1"/>
    <x v="1"/>
    <x v="3"/>
    <x v="560"/>
    <x v="1"/>
    <n v="21.477499999999999"/>
    <x v="571"/>
    <d v="2019-03-22T00:00:00"/>
    <d v="1899-12-30T14:33:00"/>
    <s v="Weekday"/>
    <x v="2"/>
    <n v="429.55"/>
    <n v="4.7619047620000003"/>
    <n v="21.477499999999999"/>
    <x v="17"/>
  </r>
  <r>
    <x v="575"/>
    <x v="2"/>
    <s v="Mandalay"/>
    <x v="0"/>
    <x v="1"/>
    <x v="5"/>
    <x v="561"/>
    <x v="0"/>
    <n v="28.458500000000001"/>
    <x v="572"/>
    <d v="2019-03-01T00:00:00"/>
    <d v="1899-12-30T19:49:00"/>
    <s v="Weekday"/>
    <x v="0"/>
    <n v="569.16999999999996"/>
    <n v="4.7619047620000003"/>
    <n v="28.458500000000001"/>
    <x v="31"/>
  </r>
  <r>
    <x v="576"/>
    <x v="2"/>
    <s v="Mandalay"/>
    <x v="1"/>
    <x v="1"/>
    <x v="4"/>
    <x v="562"/>
    <x v="7"/>
    <n v="12.06"/>
    <x v="573"/>
    <d v="2019-02-20T00:00:00"/>
    <d v="1899-12-30T18:43:00"/>
    <s v="Weekday"/>
    <x v="1"/>
    <n v="241.2"/>
    <n v="4.7619047620000003"/>
    <n v="12.06"/>
    <x v="6"/>
  </r>
  <r>
    <x v="577"/>
    <x v="1"/>
    <s v="Naypyitaw"/>
    <x v="1"/>
    <x v="1"/>
    <x v="4"/>
    <x v="563"/>
    <x v="7"/>
    <n v="6.3540000000000001"/>
    <x v="574"/>
    <d v="2019-01-14T00:00:00"/>
    <d v="1899-12-30T14:43:00"/>
    <s v="Weekday"/>
    <x v="0"/>
    <n v="127.08"/>
    <n v="4.7619047620000003"/>
    <n v="6.3540000000000001"/>
    <x v="56"/>
  </r>
  <r>
    <x v="578"/>
    <x v="0"/>
    <s v="Yangon"/>
    <x v="1"/>
    <x v="0"/>
    <x v="0"/>
    <x v="564"/>
    <x v="7"/>
    <n v="12.853999999999999"/>
    <x v="575"/>
    <d v="2019-03-26T00:00:00"/>
    <d v="1899-12-30T13:54:00"/>
    <s v="Weekday"/>
    <x v="1"/>
    <n v="257.08"/>
    <n v="4.7619047620000003"/>
    <n v="12.853999999999999"/>
    <x v="25"/>
  </r>
  <r>
    <x v="579"/>
    <x v="2"/>
    <s v="Mandalay"/>
    <x v="1"/>
    <x v="1"/>
    <x v="0"/>
    <x v="565"/>
    <x v="5"/>
    <n v="6.9509999999999996"/>
    <x v="576"/>
    <d v="2019-03-01T00:00:00"/>
    <d v="1899-12-30T12:15:00"/>
    <s v="Weekday"/>
    <x v="0"/>
    <n v="139.02000000000001"/>
    <n v="4.7619047620000003"/>
    <n v="6.9509999999999996"/>
    <x v="34"/>
  </r>
  <r>
    <x v="580"/>
    <x v="1"/>
    <s v="Naypyitaw"/>
    <x v="1"/>
    <x v="1"/>
    <x v="4"/>
    <x v="566"/>
    <x v="6"/>
    <n v="4.0830000000000002"/>
    <x v="577"/>
    <d v="2019-01-07T00:00:00"/>
    <d v="1899-12-30T12:37:00"/>
    <s v="Weekday"/>
    <x v="1"/>
    <n v="81.66"/>
    <n v="4.7619047620000003"/>
    <n v="4.0830000000000002"/>
    <x v="48"/>
  </r>
  <r>
    <x v="581"/>
    <x v="0"/>
    <s v="Yangon"/>
    <x v="0"/>
    <x v="0"/>
    <x v="0"/>
    <x v="478"/>
    <x v="7"/>
    <n v="15.536"/>
    <x v="578"/>
    <d v="2019-02-01T00:00:00"/>
    <d v="1899-12-30T19:54:00"/>
    <s v="Weekday"/>
    <x v="1"/>
    <n v="310.72000000000003"/>
    <n v="4.7619047620000003"/>
    <n v="15.536"/>
    <x v="3"/>
  </r>
  <r>
    <x v="582"/>
    <x v="1"/>
    <s v="Naypyitaw"/>
    <x v="0"/>
    <x v="0"/>
    <x v="5"/>
    <x v="567"/>
    <x v="5"/>
    <n v="9.298"/>
    <x v="579"/>
    <d v="2019-02-13T00:00:00"/>
    <d v="1899-12-30T15:06:00"/>
    <s v="Weekday"/>
    <x v="2"/>
    <n v="185.96"/>
    <n v="4.7619047620000003"/>
    <n v="9.298"/>
    <x v="7"/>
  </r>
  <r>
    <x v="583"/>
    <x v="2"/>
    <s v="Mandalay"/>
    <x v="0"/>
    <x v="0"/>
    <x v="5"/>
    <x v="183"/>
    <x v="7"/>
    <n v="3.6160000000000001"/>
    <x v="580"/>
    <d v="2019-01-14T00:00:00"/>
    <d v="1899-12-30T18:03:00"/>
    <s v="Weekday"/>
    <x v="2"/>
    <n v="72.319999999999993"/>
    <n v="4.7619047620000003"/>
    <n v="3.6160000000000001"/>
    <x v="33"/>
  </r>
  <r>
    <x v="584"/>
    <x v="2"/>
    <s v="Mandalay"/>
    <x v="1"/>
    <x v="1"/>
    <x v="3"/>
    <x v="568"/>
    <x v="6"/>
    <n v="9.4589999999999996"/>
    <x v="581"/>
    <d v="2019-01-19T00:00:00"/>
    <d v="1899-12-30T15:58:00"/>
    <s v="Weekend"/>
    <x v="0"/>
    <n v="189.18"/>
    <n v="4.7619047620000003"/>
    <n v="9.4589999999999996"/>
    <x v="27"/>
  </r>
  <r>
    <x v="585"/>
    <x v="0"/>
    <s v="Yangon"/>
    <x v="1"/>
    <x v="1"/>
    <x v="0"/>
    <x v="569"/>
    <x v="7"/>
    <n v="10.342000000000001"/>
    <x v="582"/>
    <d v="2019-03-09T00:00:00"/>
    <d v="1899-12-30T13:53:00"/>
    <s v="Weekend"/>
    <x v="2"/>
    <n v="206.84"/>
    <n v="4.7619047620000003"/>
    <n v="10.342000000000001"/>
    <x v="57"/>
  </r>
  <r>
    <x v="586"/>
    <x v="0"/>
    <s v="Yangon"/>
    <x v="1"/>
    <x v="0"/>
    <x v="4"/>
    <x v="570"/>
    <x v="6"/>
    <n v="7.851"/>
    <x v="583"/>
    <d v="2019-03-27T00:00:00"/>
    <d v="1899-12-30T14:03:00"/>
    <s v="Weekday"/>
    <x v="1"/>
    <n v="157.02000000000001"/>
    <n v="4.7619047620000003"/>
    <n v="7.851"/>
    <x v="51"/>
  </r>
  <r>
    <x v="587"/>
    <x v="0"/>
    <s v="Yangon"/>
    <x v="1"/>
    <x v="0"/>
    <x v="3"/>
    <x v="571"/>
    <x v="1"/>
    <n v="10.765000000000001"/>
    <x v="584"/>
    <d v="2019-02-04T00:00:00"/>
    <d v="1899-12-30T16:38:00"/>
    <s v="Weekday"/>
    <x v="0"/>
    <n v="215.3"/>
    <n v="4.7619047620000003"/>
    <n v="10.765000000000001"/>
    <x v="25"/>
  </r>
  <r>
    <x v="588"/>
    <x v="1"/>
    <s v="Naypyitaw"/>
    <x v="1"/>
    <x v="1"/>
    <x v="5"/>
    <x v="572"/>
    <x v="4"/>
    <n v="29.805"/>
    <x v="585"/>
    <d v="2019-03-14T00:00:00"/>
    <d v="1899-12-30T11:07:00"/>
    <s v="Weekday"/>
    <x v="1"/>
    <n v="596.1"/>
    <n v="4.7619047620000003"/>
    <n v="29.805"/>
    <x v="4"/>
  </r>
  <r>
    <x v="589"/>
    <x v="0"/>
    <s v="Yangon"/>
    <x v="1"/>
    <x v="1"/>
    <x v="0"/>
    <x v="573"/>
    <x v="1"/>
    <n v="3.6549999999999998"/>
    <x v="586"/>
    <d v="2019-03-04T00:00:00"/>
    <d v="1899-12-30T12:23:00"/>
    <s v="Weekday"/>
    <x v="1"/>
    <n v="73.099999999999994"/>
    <n v="4.7619047620000003"/>
    <n v="3.6549999999999998"/>
    <x v="18"/>
  </r>
  <r>
    <x v="590"/>
    <x v="1"/>
    <s v="Naypyitaw"/>
    <x v="0"/>
    <x v="1"/>
    <x v="0"/>
    <x v="574"/>
    <x v="3"/>
    <n v="13.959"/>
    <x v="587"/>
    <d v="2019-03-03T00:00:00"/>
    <d v="1899-12-30T10:54:00"/>
    <s v="Weekend"/>
    <x v="2"/>
    <n v="279.18"/>
    <n v="4.7619047620000003"/>
    <n v="13.959"/>
    <x v="42"/>
  </r>
  <r>
    <x v="591"/>
    <x v="1"/>
    <s v="Naypyitaw"/>
    <x v="0"/>
    <x v="0"/>
    <x v="2"/>
    <x v="575"/>
    <x v="0"/>
    <n v="8.484"/>
    <x v="588"/>
    <d v="2019-01-27T00:00:00"/>
    <d v="1899-12-30T17:38:00"/>
    <s v="Weekend"/>
    <x v="0"/>
    <n v="169.68"/>
    <n v="4.7619047620000003"/>
    <n v="8.484"/>
    <x v="45"/>
  </r>
  <r>
    <x v="592"/>
    <x v="0"/>
    <s v="Yangon"/>
    <x v="0"/>
    <x v="0"/>
    <x v="3"/>
    <x v="576"/>
    <x v="8"/>
    <n v="2.2789999999999999"/>
    <x v="589"/>
    <d v="2019-02-07T00:00:00"/>
    <d v="1899-12-30T14:13:00"/>
    <s v="Weekday"/>
    <x v="1"/>
    <n v="45.58"/>
    <n v="4.7619047620000003"/>
    <n v="2.2789999999999999"/>
    <x v="57"/>
  </r>
  <r>
    <x v="593"/>
    <x v="0"/>
    <s v="Yangon"/>
    <x v="0"/>
    <x v="0"/>
    <x v="3"/>
    <x v="577"/>
    <x v="6"/>
    <n v="11.28"/>
    <x v="590"/>
    <d v="2019-02-05T00:00:00"/>
    <d v="1899-12-30T11:51:00"/>
    <s v="Weekday"/>
    <x v="0"/>
    <n v="225.6"/>
    <n v="4.7619047620000003"/>
    <n v="11.28"/>
    <x v="19"/>
  </r>
  <r>
    <x v="594"/>
    <x v="2"/>
    <s v="Mandalay"/>
    <x v="0"/>
    <x v="1"/>
    <x v="3"/>
    <x v="578"/>
    <x v="6"/>
    <n v="14.52"/>
    <x v="591"/>
    <d v="2019-03-15T00:00:00"/>
    <d v="1899-12-30T13:05:00"/>
    <s v="Weekday"/>
    <x v="1"/>
    <n v="290.39999999999998"/>
    <n v="4.7619047620000003"/>
    <n v="14.52"/>
    <x v="4"/>
  </r>
  <r>
    <x v="595"/>
    <x v="2"/>
    <s v="Mandalay"/>
    <x v="1"/>
    <x v="1"/>
    <x v="0"/>
    <x v="579"/>
    <x v="6"/>
    <n v="2.2229999999999999"/>
    <x v="592"/>
    <d v="2019-03-01T00:00:00"/>
    <d v="1899-12-30T11:30:00"/>
    <s v="Weekday"/>
    <x v="2"/>
    <n v="44.46"/>
    <n v="4.7619047620000003"/>
    <n v="2.2229999999999999"/>
    <x v="44"/>
  </r>
  <r>
    <x v="596"/>
    <x v="0"/>
    <s v="Yangon"/>
    <x v="1"/>
    <x v="1"/>
    <x v="4"/>
    <x v="580"/>
    <x v="6"/>
    <n v="7.83"/>
    <x v="593"/>
    <d v="2019-02-15T00:00:00"/>
    <d v="1899-12-30T13:30:00"/>
    <s v="Weekday"/>
    <x v="2"/>
    <n v="156.6"/>
    <n v="4.7619047620000003"/>
    <n v="7.83"/>
    <x v="33"/>
  </r>
  <r>
    <x v="597"/>
    <x v="1"/>
    <s v="Naypyitaw"/>
    <x v="1"/>
    <x v="0"/>
    <x v="3"/>
    <x v="581"/>
    <x v="9"/>
    <n v="20.997"/>
    <x v="594"/>
    <d v="2019-02-17T00:00:00"/>
    <d v="1899-12-30T19:11:00"/>
    <s v="Weekend"/>
    <x v="0"/>
    <n v="419.94"/>
    <n v="4.7619047620000003"/>
    <n v="20.997"/>
    <x v="4"/>
  </r>
  <r>
    <x v="598"/>
    <x v="1"/>
    <s v="Naypyitaw"/>
    <x v="1"/>
    <x v="0"/>
    <x v="5"/>
    <x v="582"/>
    <x v="1"/>
    <n v="9.2125000000000004"/>
    <x v="595"/>
    <d v="2019-01-26T00:00:00"/>
    <d v="1899-12-30T18:53:00"/>
    <s v="Weekend"/>
    <x v="1"/>
    <n v="184.25"/>
    <n v="4.7619047620000003"/>
    <n v="9.2125000000000004"/>
    <x v="51"/>
  </r>
  <r>
    <x v="599"/>
    <x v="0"/>
    <s v="Yangon"/>
    <x v="0"/>
    <x v="0"/>
    <x v="2"/>
    <x v="583"/>
    <x v="5"/>
    <n v="7.032"/>
    <x v="596"/>
    <d v="2019-03-24T00:00:00"/>
    <d v="1899-12-30T14:22:00"/>
    <s v="Weekend"/>
    <x v="0"/>
    <n v="140.63999999999999"/>
    <n v="4.7619047620000003"/>
    <n v="7.032"/>
    <x v="1"/>
  </r>
  <r>
    <x v="600"/>
    <x v="1"/>
    <s v="Naypyitaw"/>
    <x v="1"/>
    <x v="1"/>
    <x v="1"/>
    <x v="584"/>
    <x v="8"/>
    <n v="4.1539999999999999"/>
    <x v="451"/>
    <d v="2019-01-23T00:00:00"/>
    <d v="1899-12-30T17:16:00"/>
    <s v="Weekday"/>
    <x v="0"/>
    <n v="83.08"/>
    <n v="4.7619047620000003"/>
    <n v="4.1539999999999999"/>
    <x v="41"/>
  </r>
  <r>
    <x v="601"/>
    <x v="1"/>
    <s v="Naypyitaw"/>
    <x v="1"/>
    <x v="0"/>
    <x v="5"/>
    <x v="585"/>
    <x v="8"/>
    <n v="3.2494999999999998"/>
    <x v="597"/>
    <d v="2019-01-26T00:00:00"/>
    <d v="1899-12-30T10:06:00"/>
    <s v="Weekend"/>
    <x v="2"/>
    <n v="64.989999999999995"/>
    <n v="4.7619047620000003"/>
    <n v="3.2494999999999998"/>
    <x v="10"/>
  </r>
  <r>
    <x v="602"/>
    <x v="1"/>
    <s v="Naypyitaw"/>
    <x v="1"/>
    <x v="1"/>
    <x v="4"/>
    <x v="586"/>
    <x v="4"/>
    <n v="38.78"/>
    <x v="598"/>
    <d v="2019-03-14T00:00:00"/>
    <d v="1899-12-30T20:35:00"/>
    <s v="Weekday"/>
    <x v="0"/>
    <n v="775.6"/>
    <n v="4.7619047620000003"/>
    <n v="38.78"/>
    <x v="16"/>
  </r>
  <r>
    <x v="603"/>
    <x v="2"/>
    <s v="Mandalay"/>
    <x v="1"/>
    <x v="0"/>
    <x v="3"/>
    <x v="587"/>
    <x v="3"/>
    <n v="16.353000000000002"/>
    <x v="599"/>
    <d v="2019-03-17T00:00:00"/>
    <d v="1899-12-30T13:54:00"/>
    <s v="Weekend"/>
    <x v="0"/>
    <n v="327.06"/>
    <n v="4.7619047620000003"/>
    <n v="16.353000000000002"/>
    <x v="52"/>
  </r>
  <r>
    <x v="604"/>
    <x v="1"/>
    <s v="Naypyitaw"/>
    <x v="0"/>
    <x v="0"/>
    <x v="5"/>
    <x v="588"/>
    <x v="0"/>
    <n v="18.1615"/>
    <x v="600"/>
    <d v="2019-01-08T00:00:00"/>
    <d v="1899-12-30T20:08:00"/>
    <s v="Weekday"/>
    <x v="1"/>
    <n v="363.23"/>
    <n v="4.7619047620000003"/>
    <n v="18.1615"/>
    <x v="10"/>
  </r>
  <r>
    <x v="605"/>
    <x v="2"/>
    <s v="Mandalay"/>
    <x v="1"/>
    <x v="1"/>
    <x v="2"/>
    <x v="589"/>
    <x v="7"/>
    <n v="6.35"/>
    <x v="601"/>
    <d v="2019-02-08T00:00:00"/>
    <d v="1899-12-30T15:26:00"/>
    <s v="Weekday"/>
    <x v="1"/>
    <n v="127"/>
    <n v="4.7619047620000003"/>
    <n v="6.35"/>
    <x v="17"/>
  </r>
  <r>
    <x v="606"/>
    <x v="0"/>
    <s v="Yangon"/>
    <x v="0"/>
    <x v="0"/>
    <x v="5"/>
    <x v="590"/>
    <x v="0"/>
    <n v="18.7775"/>
    <x v="602"/>
    <d v="2019-02-10T00:00:00"/>
    <d v="1899-12-30T12:56:00"/>
    <s v="Weekend"/>
    <x v="0"/>
    <n v="375.55"/>
    <n v="4.7619047620000003"/>
    <n v="18.7775"/>
    <x v="53"/>
  </r>
  <r>
    <x v="607"/>
    <x v="1"/>
    <s v="Naypyitaw"/>
    <x v="0"/>
    <x v="0"/>
    <x v="4"/>
    <x v="591"/>
    <x v="7"/>
    <n v="9.9580000000000002"/>
    <x v="603"/>
    <d v="2019-03-28T00:00:00"/>
    <d v="1899-12-30T19:16:00"/>
    <s v="Weekday"/>
    <x v="2"/>
    <n v="199.16"/>
    <n v="4.7619047620000003"/>
    <n v="9.9580000000000002"/>
    <x v="41"/>
  </r>
  <r>
    <x v="608"/>
    <x v="0"/>
    <s v="Yangon"/>
    <x v="1"/>
    <x v="1"/>
    <x v="5"/>
    <x v="59"/>
    <x v="8"/>
    <n v="1.5305"/>
    <x v="604"/>
    <d v="2019-01-23T00:00:00"/>
    <d v="1899-12-30T12:20:00"/>
    <s v="Weekday"/>
    <x v="0"/>
    <n v="30.61"/>
    <n v="4.7619047620000003"/>
    <n v="1.5305"/>
    <x v="53"/>
  </r>
  <r>
    <x v="609"/>
    <x v="2"/>
    <s v="Mandalay"/>
    <x v="0"/>
    <x v="1"/>
    <x v="4"/>
    <x v="592"/>
    <x v="5"/>
    <n v="5.7889999999999997"/>
    <x v="605"/>
    <d v="2019-01-17T00:00:00"/>
    <d v="1899-12-30T10:37:00"/>
    <s v="Weekday"/>
    <x v="0"/>
    <n v="115.78"/>
    <n v="4.7619047620000003"/>
    <n v="5.7889999999999997"/>
    <x v="60"/>
  </r>
  <r>
    <x v="610"/>
    <x v="0"/>
    <s v="Yangon"/>
    <x v="1"/>
    <x v="0"/>
    <x v="1"/>
    <x v="593"/>
    <x v="8"/>
    <n v="1.448"/>
    <x v="606"/>
    <d v="2019-02-07T00:00:00"/>
    <d v="1899-12-30T10:18:00"/>
    <s v="Weekday"/>
    <x v="2"/>
    <n v="28.96"/>
    <n v="4.7619047620000003"/>
    <n v="1.448"/>
    <x v="56"/>
  </r>
  <r>
    <x v="611"/>
    <x v="1"/>
    <s v="Naypyitaw"/>
    <x v="0"/>
    <x v="0"/>
    <x v="4"/>
    <x v="594"/>
    <x v="9"/>
    <n v="44.536499999999997"/>
    <x v="607"/>
    <d v="2019-03-09T00:00:00"/>
    <d v="1899-12-30T11:23:00"/>
    <s v="Weekend"/>
    <x v="1"/>
    <n v="890.73"/>
    <n v="4.7619047620000003"/>
    <n v="44.536499999999997"/>
    <x v="24"/>
  </r>
  <r>
    <x v="612"/>
    <x v="2"/>
    <s v="Mandalay"/>
    <x v="0"/>
    <x v="1"/>
    <x v="5"/>
    <x v="595"/>
    <x v="6"/>
    <n v="13.983000000000001"/>
    <x v="608"/>
    <d v="2019-01-24T00:00:00"/>
    <d v="1899-12-30T11:45:00"/>
    <s v="Weekday"/>
    <x v="1"/>
    <n v="279.66000000000003"/>
    <n v="4.7619047620000003"/>
    <n v="13.983000000000001"/>
    <x v="8"/>
  </r>
  <r>
    <x v="613"/>
    <x v="1"/>
    <s v="Naypyitaw"/>
    <x v="0"/>
    <x v="1"/>
    <x v="3"/>
    <x v="596"/>
    <x v="8"/>
    <n v="4.0465"/>
    <x v="609"/>
    <d v="2019-01-19T00:00:00"/>
    <d v="1899-12-30T16:08:00"/>
    <s v="Weekend"/>
    <x v="2"/>
    <n v="80.930000000000007"/>
    <n v="4.7619047620000003"/>
    <n v="4.0465"/>
    <x v="54"/>
  </r>
  <r>
    <x v="614"/>
    <x v="0"/>
    <s v="Yangon"/>
    <x v="0"/>
    <x v="1"/>
    <x v="4"/>
    <x v="597"/>
    <x v="4"/>
    <n v="33.725000000000001"/>
    <x v="610"/>
    <d v="2019-02-03T00:00:00"/>
    <d v="1899-12-30T11:25:00"/>
    <s v="Weekend"/>
    <x v="0"/>
    <n v="674.5"/>
    <n v="4.7619047620000003"/>
    <n v="33.725000000000001"/>
    <x v="50"/>
  </r>
  <r>
    <x v="615"/>
    <x v="0"/>
    <s v="Yangon"/>
    <x v="0"/>
    <x v="0"/>
    <x v="3"/>
    <x v="598"/>
    <x v="9"/>
    <n v="17.423999999999999"/>
    <x v="611"/>
    <d v="2019-03-20T00:00:00"/>
    <d v="1899-12-30T12:24:00"/>
    <s v="Weekday"/>
    <x v="0"/>
    <n v="348.48"/>
    <n v="4.7619047620000003"/>
    <n v="17.423999999999999"/>
    <x v="50"/>
  </r>
  <r>
    <x v="616"/>
    <x v="2"/>
    <s v="Mandalay"/>
    <x v="0"/>
    <x v="1"/>
    <x v="3"/>
    <x v="599"/>
    <x v="3"/>
    <n v="21.78"/>
    <x v="612"/>
    <d v="2019-01-13T00:00:00"/>
    <d v="1899-12-30T19:51:00"/>
    <s v="Weekend"/>
    <x v="1"/>
    <n v="435.6"/>
    <n v="4.7619047620000003"/>
    <n v="21.78"/>
    <x v="16"/>
  </r>
  <r>
    <x v="617"/>
    <x v="1"/>
    <s v="Naypyitaw"/>
    <x v="0"/>
    <x v="1"/>
    <x v="1"/>
    <x v="600"/>
    <x v="1"/>
    <n v="21.977499999999999"/>
    <x v="613"/>
    <d v="2019-03-14T00:00:00"/>
    <d v="1899-12-30T18:10:00"/>
    <s v="Weekday"/>
    <x v="0"/>
    <n v="439.55"/>
    <n v="4.7619047620000003"/>
    <n v="21.977499999999999"/>
    <x v="18"/>
  </r>
  <r>
    <x v="618"/>
    <x v="0"/>
    <s v="Yangon"/>
    <x v="0"/>
    <x v="1"/>
    <x v="4"/>
    <x v="601"/>
    <x v="3"/>
    <n v="29.559000000000001"/>
    <x v="614"/>
    <d v="2019-01-23T00:00:00"/>
    <d v="1899-12-30T11:22:00"/>
    <s v="Weekday"/>
    <x v="2"/>
    <n v="591.17999999999995"/>
    <n v="4.7619047620000003"/>
    <n v="29.559000000000001"/>
    <x v="43"/>
  </r>
  <r>
    <x v="619"/>
    <x v="1"/>
    <s v="Naypyitaw"/>
    <x v="0"/>
    <x v="0"/>
    <x v="5"/>
    <x v="602"/>
    <x v="3"/>
    <n v="13.038"/>
    <x v="615"/>
    <d v="2019-02-07T00:00:00"/>
    <d v="1899-12-30T17:55:00"/>
    <s v="Weekday"/>
    <x v="0"/>
    <n v="260.76"/>
    <n v="4.7619047620000003"/>
    <n v="13.038"/>
    <x v="23"/>
  </r>
  <r>
    <x v="620"/>
    <x v="0"/>
    <s v="Yangon"/>
    <x v="1"/>
    <x v="0"/>
    <x v="4"/>
    <x v="603"/>
    <x v="6"/>
    <n v="10.752000000000001"/>
    <x v="616"/>
    <d v="2019-03-28T00:00:00"/>
    <d v="1899-12-30T15:30:00"/>
    <s v="Weekday"/>
    <x v="2"/>
    <n v="215.04"/>
    <n v="4.7619047620000003"/>
    <n v="10.752000000000001"/>
    <x v="51"/>
  </r>
  <r>
    <x v="621"/>
    <x v="0"/>
    <s v="Yangon"/>
    <x v="0"/>
    <x v="0"/>
    <x v="4"/>
    <x v="604"/>
    <x v="8"/>
    <n v="4.5804999999999998"/>
    <x v="617"/>
    <d v="2019-03-20T00:00:00"/>
    <d v="1899-12-30T19:44:00"/>
    <s v="Weekday"/>
    <x v="1"/>
    <n v="91.61"/>
    <n v="4.7619047620000003"/>
    <n v="4.5804999999999998"/>
    <x v="57"/>
  </r>
  <r>
    <x v="622"/>
    <x v="2"/>
    <s v="Mandalay"/>
    <x v="0"/>
    <x v="0"/>
    <x v="2"/>
    <x v="605"/>
    <x v="0"/>
    <n v="33.106499999999997"/>
    <x v="618"/>
    <d v="2019-01-17T00:00:00"/>
    <d v="1899-12-30T15:27:00"/>
    <s v="Weekday"/>
    <x v="2"/>
    <n v="662.13"/>
    <n v="4.7619047620000003"/>
    <n v="33.106499999999997"/>
    <x v="49"/>
  </r>
  <r>
    <x v="623"/>
    <x v="2"/>
    <s v="Mandalay"/>
    <x v="1"/>
    <x v="0"/>
    <x v="5"/>
    <x v="606"/>
    <x v="4"/>
    <n v="41.625"/>
    <x v="619"/>
    <d v="2019-01-12T00:00:00"/>
    <d v="1899-12-30T11:25:00"/>
    <s v="Weekend"/>
    <x v="2"/>
    <n v="832.5"/>
    <n v="4.7619047620000003"/>
    <n v="41.625"/>
    <x v="18"/>
  </r>
  <r>
    <x v="624"/>
    <x v="2"/>
    <s v="Mandalay"/>
    <x v="0"/>
    <x v="1"/>
    <x v="5"/>
    <x v="607"/>
    <x v="8"/>
    <n v="4.5674999999999999"/>
    <x v="620"/>
    <d v="2019-02-16T00:00:00"/>
    <d v="1899-12-30T15:42:00"/>
    <s v="Weekend"/>
    <x v="1"/>
    <n v="91.35"/>
    <n v="4.7619047620000003"/>
    <n v="4.5674999999999999"/>
    <x v="11"/>
  </r>
  <r>
    <x v="625"/>
    <x v="2"/>
    <s v="Mandalay"/>
    <x v="0"/>
    <x v="0"/>
    <x v="4"/>
    <x v="608"/>
    <x v="5"/>
    <n v="7.8879999999999999"/>
    <x v="621"/>
    <d v="2019-01-26T00:00:00"/>
    <d v="1899-12-30T16:04:00"/>
    <s v="Weekend"/>
    <x v="1"/>
    <n v="157.76"/>
    <n v="4.7619047620000003"/>
    <n v="7.8879999999999999"/>
    <x v="0"/>
  </r>
  <r>
    <x v="626"/>
    <x v="0"/>
    <s v="Yangon"/>
    <x v="1"/>
    <x v="1"/>
    <x v="3"/>
    <x v="609"/>
    <x v="5"/>
    <n v="6.0869999999999997"/>
    <x v="622"/>
    <d v="2019-03-09T00:00:00"/>
    <d v="1899-12-30T12:37:00"/>
    <s v="Weekend"/>
    <x v="0"/>
    <n v="121.74"/>
    <n v="4.7619047620000003"/>
    <n v="6.0869999999999997"/>
    <x v="44"/>
  </r>
  <r>
    <x v="627"/>
    <x v="2"/>
    <s v="Mandalay"/>
    <x v="0"/>
    <x v="1"/>
    <x v="0"/>
    <x v="610"/>
    <x v="4"/>
    <n v="41.29"/>
    <x v="623"/>
    <d v="2019-03-14T00:00:00"/>
    <d v="1899-12-30T14:41:00"/>
    <s v="Weekday"/>
    <x v="1"/>
    <n v="825.8"/>
    <n v="4.7619047620000003"/>
    <n v="41.29"/>
    <x v="59"/>
  </r>
  <r>
    <x v="628"/>
    <x v="0"/>
    <s v="Yangon"/>
    <x v="0"/>
    <x v="1"/>
    <x v="2"/>
    <x v="611"/>
    <x v="6"/>
    <n v="7.9950000000000001"/>
    <x v="624"/>
    <d v="2019-01-25T00:00:00"/>
    <d v="1899-12-30T14:19:00"/>
    <s v="Weekday"/>
    <x v="0"/>
    <n v="159.9"/>
    <n v="4.7619047620000003"/>
    <n v="7.9950000000000001"/>
    <x v="26"/>
  </r>
  <r>
    <x v="629"/>
    <x v="0"/>
    <s v="Yangon"/>
    <x v="1"/>
    <x v="0"/>
    <x v="5"/>
    <x v="612"/>
    <x v="8"/>
    <n v="0.60450000000000004"/>
    <x v="625"/>
    <d v="2019-01-26T00:00:00"/>
    <d v="1899-12-30T18:19:00"/>
    <s v="Weekend"/>
    <x v="2"/>
    <n v="12.09"/>
    <n v="4.7619047620000003"/>
    <n v="0.60450000000000004"/>
    <x v="13"/>
  </r>
  <r>
    <x v="630"/>
    <x v="0"/>
    <s v="Yangon"/>
    <x v="1"/>
    <x v="1"/>
    <x v="3"/>
    <x v="613"/>
    <x v="4"/>
    <n v="32.094999999999999"/>
    <x v="626"/>
    <d v="2019-01-19T00:00:00"/>
    <d v="1899-12-30T14:08:00"/>
    <s v="Weekend"/>
    <x v="2"/>
    <n v="641.9"/>
    <n v="4.7619047620000003"/>
    <n v="32.094999999999999"/>
    <x v="24"/>
  </r>
  <r>
    <x v="631"/>
    <x v="0"/>
    <s v="Yangon"/>
    <x v="1"/>
    <x v="1"/>
    <x v="1"/>
    <x v="77"/>
    <x v="6"/>
    <n v="11.746499999999999"/>
    <x v="627"/>
    <d v="2019-03-05T00:00:00"/>
    <d v="1899-12-30T16:38:00"/>
    <s v="Weekday"/>
    <x v="0"/>
    <n v="234.93"/>
    <n v="4.7619047620000003"/>
    <n v="11.746499999999999"/>
    <x v="38"/>
  </r>
  <r>
    <x v="632"/>
    <x v="0"/>
    <s v="Yangon"/>
    <x v="0"/>
    <x v="1"/>
    <x v="4"/>
    <x v="461"/>
    <x v="5"/>
    <n v="8.3770000000000007"/>
    <x v="628"/>
    <d v="2019-01-15T00:00:00"/>
    <d v="1899-12-30T10:54:00"/>
    <s v="Weekday"/>
    <x v="2"/>
    <n v="167.54"/>
    <n v="4.7619047620000003"/>
    <n v="8.3770000000000007"/>
    <x v="27"/>
  </r>
  <r>
    <x v="633"/>
    <x v="2"/>
    <s v="Mandalay"/>
    <x v="1"/>
    <x v="1"/>
    <x v="2"/>
    <x v="614"/>
    <x v="6"/>
    <n v="14.955"/>
    <x v="629"/>
    <d v="2019-03-18T00:00:00"/>
    <d v="1899-12-30T11:29:00"/>
    <s v="Weekday"/>
    <x v="0"/>
    <n v="299.10000000000002"/>
    <n v="4.7619047620000003"/>
    <n v="14.955"/>
    <x v="28"/>
  </r>
  <r>
    <x v="634"/>
    <x v="2"/>
    <s v="Mandalay"/>
    <x v="0"/>
    <x v="1"/>
    <x v="4"/>
    <x v="615"/>
    <x v="6"/>
    <n v="11.986499999999999"/>
    <x v="630"/>
    <d v="2019-03-20T00:00:00"/>
    <d v="1899-12-30T19:28:00"/>
    <s v="Weekday"/>
    <x v="2"/>
    <n v="239.73"/>
    <n v="4.7619047620000003"/>
    <n v="11.986499999999999"/>
    <x v="59"/>
  </r>
  <r>
    <x v="635"/>
    <x v="2"/>
    <s v="Mandalay"/>
    <x v="0"/>
    <x v="1"/>
    <x v="0"/>
    <x v="616"/>
    <x v="4"/>
    <n v="33.234999999999999"/>
    <x v="631"/>
    <d v="2019-01-15T00:00:00"/>
    <d v="1899-12-30T15:01:00"/>
    <s v="Weekday"/>
    <x v="2"/>
    <n v="664.7"/>
    <n v="4.7619047620000003"/>
    <n v="33.234999999999999"/>
    <x v="59"/>
  </r>
  <r>
    <x v="636"/>
    <x v="0"/>
    <s v="Yangon"/>
    <x v="1"/>
    <x v="1"/>
    <x v="0"/>
    <x v="617"/>
    <x v="0"/>
    <n v="10.1325"/>
    <x v="632"/>
    <d v="2019-03-03T00:00:00"/>
    <d v="1899-12-30T20:31:00"/>
    <s v="Weekend"/>
    <x v="2"/>
    <n v="202.65"/>
    <n v="4.7619047620000003"/>
    <n v="10.1325"/>
    <x v="22"/>
  </r>
  <r>
    <x v="637"/>
    <x v="1"/>
    <s v="Naypyitaw"/>
    <x v="1"/>
    <x v="0"/>
    <x v="1"/>
    <x v="618"/>
    <x v="8"/>
    <n v="2.31"/>
    <x v="633"/>
    <d v="2019-03-19T00:00:00"/>
    <d v="1899-12-30T12:16:00"/>
    <s v="Weekday"/>
    <x v="1"/>
    <n v="46.2"/>
    <n v="4.7619047620000003"/>
    <n v="2.31"/>
    <x v="31"/>
  </r>
  <r>
    <x v="638"/>
    <x v="2"/>
    <s v="Mandalay"/>
    <x v="0"/>
    <x v="0"/>
    <x v="4"/>
    <x v="619"/>
    <x v="1"/>
    <n v="4.4074999999999998"/>
    <x v="634"/>
    <d v="2019-03-08T00:00:00"/>
    <d v="1899-12-30T15:27:00"/>
    <s v="Weekday"/>
    <x v="1"/>
    <n v="88.15"/>
    <n v="4.7619047620000003"/>
    <n v="4.4074999999999998"/>
    <x v="23"/>
  </r>
  <r>
    <x v="639"/>
    <x v="2"/>
    <s v="Mandalay"/>
    <x v="1"/>
    <x v="1"/>
    <x v="5"/>
    <x v="620"/>
    <x v="6"/>
    <n v="7.8630000000000004"/>
    <x v="635"/>
    <d v="2019-02-27T00:00:00"/>
    <d v="1899-12-30T17:36:00"/>
    <s v="Weekday"/>
    <x v="0"/>
    <n v="157.26"/>
    <n v="4.7619047620000003"/>
    <n v="7.8630000000000004"/>
    <x v="26"/>
  </r>
  <r>
    <x v="640"/>
    <x v="2"/>
    <s v="Mandalay"/>
    <x v="0"/>
    <x v="0"/>
    <x v="4"/>
    <x v="621"/>
    <x v="6"/>
    <n v="14.8185"/>
    <x v="636"/>
    <d v="2019-02-23T00:00:00"/>
    <d v="1899-12-30T20:00:00"/>
    <s v="Weekend"/>
    <x v="0"/>
    <n v="296.37"/>
    <n v="4.7619047620000003"/>
    <n v="14.8185"/>
    <x v="41"/>
  </r>
  <r>
    <x v="641"/>
    <x v="1"/>
    <s v="Naypyitaw"/>
    <x v="0"/>
    <x v="0"/>
    <x v="1"/>
    <x v="622"/>
    <x v="2"/>
    <n v="35.42"/>
    <x v="637"/>
    <d v="2019-03-19T00:00:00"/>
    <d v="1899-12-30T15:29:00"/>
    <s v="Weekday"/>
    <x v="0"/>
    <n v="708.4"/>
    <n v="4.7619047620000003"/>
    <n v="35.42"/>
    <x v="28"/>
  </r>
  <r>
    <x v="642"/>
    <x v="2"/>
    <s v="Mandalay"/>
    <x v="0"/>
    <x v="1"/>
    <x v="1"/>
    <x v="623"/>
    <x v="5"/>
    <n v="5.5670000000000002"/>
    <x v="638"/>
    <d v="2019-03-27T00:00:00"/>
    <d v="1899-12-30T15:08:00"/>
    <s v="Weekday"/>
    <x v="0"/>
    <n v="111.34"/>
    <n v="4.7619047620000003"/>
    <n v="5.5670000000000002"/>
    <x v="22"/>
  </r>
  <r>
    <x v="643"/>
    <x v="1"/>
    <s v="Naypyitaw"/>
    <x v="0"/>
    <x v="0"/>
    <x v="4"/>
    <x v="624"/>
    <x v="2"/>
    <n v="29.007999999999999"/>
    <x v="639"/>
    <d v="2019-03-30T00:00:00"/>
    <d v="1899-12-30T19:26:00"/>
    <s v="Weekend"/>
    <x v="2"/>
    <n v="580.16"/>
    <n v="4.7619047620000003"/>
    <n v="29.007999999999999"/>
    <x v="43"/>
  </r>
  <r>
    <x v="644"/>
    <x v="1"/>
    <s v="Naypyitaw"/>
    <x v="0"/>
    <x v="1"/>
    <x v="1"/>
    <x v="625"/>
    <x v="1"/>
    <n v="3.0125000000000002"/>
    <x v="640"/>
    <d v="2019-02-16T00:00:00"/>
    <d v="1899-12-30T15:53:00"/>
    <s v="Weekend"/>
    <x v="0"/>
    <n v="60.25"/>
    <n v="4.7619047620000003"/>
    <n v="3.0125000000000002"/>
    <x v="46"/>
  </r>
  <r>
    <x v="645"/>
    <x v="0"/>
    <s v="Yangon"/>
    <x v="0"/>
    <x v="1"/>
    <x v="2"/>
    <x v="626"/>
    <x v="9"/>
    <n v="8.7119999999999997"/>
    <x v="641"/>
    <d v="2019-01-18T00:00:00"/>
    <d v="1899-12-30T18:43:00"/>
    <s v="Weekday"/>
    <x v="0"/>
    <n v="174.24"/>
    <n v="4.7619047620000003"/>
    <n v="8.7119999999999997"/>
    <x v="44"/>
  </r>
  <r>
    <x v="646"/>
    <x v="1"/>
    <s v="Naypyitaw"/>
    <x v="1"/>
    <x v="1"/>
    <x v="0"/>
    <x v="627"/>
    <x v="3"/>
    <n v="21.062999999999999"/>
    <x v="642"/>
    <d v="2019-03-30T00:00:00"/>
    <d v="1899-12-30T14:58:00"/>
    <s v="Weekend"/>
    <x v="1"/>
    <n v="421.26"/>
    <n v="4.7619047620000003"/>
    <n v="21.062999999999999"/>
    <x v="2"/>
  </r>
  <r>
    <x v="647"/>
    <x v="2"/>
    <s v="Mandalay"/>
    <x v="0"/>
    <x v="1"/>
    <x v="5"/>
    <x v="628"/>
    <x v="8"/>
    <n v="1.6815"/>
    <x v="643"/>
    <d v="2019-03-20T00:00:00"/>
    <d v="1899-12-30T19:55:00"/>
    <s v="Weekday"/>
    <x v="1"/>
    <n v="33.630000000000003"/>
    <n v="4.7619047620000003"/>
    <n v="1.6815"/>
    <x v="32"/>
  </r>
  <r>
    <x v="648"/>
    <x v="1"/>
    <s v="Naypyitaw"/>
    <x v="0"/>
    <x v="0"/>
    <x v="3"/>
    <x v="629"/>
    <x v="5"/>
    <n v="1.5489999999999999"/>
    <x v="644"/>
    <d v="2019-01-16T00:00:00"/>
    <d v="1899-12-30T15:10:00"/>
    <s v="Weekday"/>
    <x v="1"/>
    <n v="30.98"/>
    <n v="4.7619047620000003"/>
    <n v="1.5489999999999999"/>
    <x v="31"/>
  </r>
  <r>
    <x v="649"/>
    <x v="1"/>
    <s v="Naypyitaw"/>
    <x v="1"/>
    <x v="1"/>
    <x v="1"/>
    <x v="60"/>
    <x v="4"/>
    <n v="12.37"/>
    <x v="645"/>
    <d v="2019-02-24T00:00:00"/>
    <d v="1899-12-30T16:44:00"/>
    <s v="Weekend"/>
    <x v="1"/>
    <n v="247.4"/>
    <n v="4.7619047620000003"/>
    <n v="12.37"/>
    <x v="12"/>
  </r>
  <r>
    <x v="650"/>
    <x v="2"/>
    <s v="Mandalay"/>
    <x v="1"/>
    <x v="1"/>
    <x v="1"/>
    <x v="630"/>
    <x v="1"/>
    <n v="18.914999999999999"/>
    <x v="646"/>
    <d v="2019-01-15T00:00:00"/>
    <d v="1899-12-30T18:22:00"/>
    <s v="Weekday"/>
    <x v="0"/>
    <n v="378.3"/>
    <n v="4.7619047620000003"/>
    <n v="18.914999999999999"/>
    <x v="52"/>
  </r>
  <r>
    <x v="651"/>
    <x v="2"/>
    <s v="Mandalay"/>
    <x v="1"/>
    <x v="0"/>
    <x v="0"/>
    <x v="631"/>
    <x v="3"/>
    <n v="16.742999999999999"/>
    <x v="647"/>
    <d v="2019-01-22T00:00:00"/>
    <d v="1899-12-30T11:52:00"/>
    <s v="Weekday"/>
    <x v="1"/>
    <n v="334.86"/>
    <n v="4.7619047620000003"/>
    <n v="16.742999999999999"/>
    <x v="21"/>
  </r>
  <r>
    <x v="652"/>
    <x v="0"/>
    <s v="Yangon"/>
    <x v="0"/>
    <x v="1"/>
    <x v="2"/>
    <x v="632"/>
    <x v="4"/>
    <n v="36.39"/>
    <x v="648"/>
    <d v="2019-02-03T00:00:00"/>
    <d v="1899-12-30T17:24:00"/>
    <s v="Weekend"/>
    <x v="1"/>
    <n v="727.8"/>
    <n v="4.7619047620000003"/>
    <n v="36.39"/>
    <x v="48"/>
  </r>
  <r>
    <x v="653"/>
    <x v="2"/>
    <s v="Mandalay"/>
    <x v="0"/>
    <x v="1"/>
    <x v="3"/>
    <x v="633"/>
    <x v="9"/>
    <n v="16.794"/>
    <x v="649"/>
    <d v="2019-03-06T00:00:00"/>
    <d v="1899-12-30T15:31:00"/>
    <s v="Weekday"/>
    <x v="0"/>
    <n v="335.88"/>
    <n v="4.7619047620000003"/>
    <n v="16.794"/>
    <x v="20"/>
  </r>
  <r>
    <x v="654"/>
    <x v="2"/>
    <s v="Mandalay"/>
    <x v="0"/>
    <x v="1"/>
    <x v="5"/>
    <x v="634"/>
    <x v="7"/>
    <n v="12.036"/>
    <x v="650"/>
    <d v="2019-02-16T00:00:00"/>
    <d v="1899-12-30T18:04:00"/>
    <s v="Weekend"/>
    <x v="2"/>
    <n v="240.72"/>
    <n v="4.7619047620000003"/>
    <n v="12.036"/>
    <x v="45"/>
  </r>
  <r>
    <x v="655"/>
    <x v="0"/>
    <s v="Yangon"/>
    <x v="1"/>
    <x v="0"/>
    <x v="1"/>
    <x v="635"/>
    <x v="6"/>
    <n v="2.3534999999999999"/>
    <x v="651"/>
    <d v="2019-03-14T00:00:00"/>
    <d v="1899-12-30T14:13:00"/>
    <s v="Weekday"/>
    <x v="2"/>
    <n v="47.07"/>
    <n v="4.7619047620000003"/>
    <n v="2.3534999999999999"/>
    <x v="6"/>
  </r>
  <r>
    <x v="656"/>
    <x v="1"/>
    <s v="Naypyitaw"/>
    <x v="1"/>
    <x v="0"/>
    <x v="1"/>
    <x v="374"/>
    <x v="8"/>
    <n v="4.9844999999999997"/>
    <x v="652"/>
    <d v="2019-02-27T00:00:00"/>
    <d v="1899-12-30T10:23:00"/>
    <s v="Weekday"/>
    <x v="2"/>
    <n v="99.69"/>
    <n v="4.7619047620000003"/>
    <n v="4.9844999999999997"/>
    <x v="7"/>
  </r>
  <r>
    <x v="657"/>
    <x v="0"/>
    <s v="Yangon"/>
    <x v="0"/>
    <x v="0"/>
    <x v="5"/>
    <x v="636"/>
    <x v="6"/>
    <n v="13.2225"/>
    <x v="653"/>
    <d v="2019-01-18T00:00:00"/>
    <d v="1899-12-30T10:11:00"/>
    <s v="Weekday"/>
    <x v="0"/>
    <n v="264.45"/>
    <n v="4.7619047620000003"/>
    <n v="13.2225"/>
    <x v="30"/>
  </r>
  <r>
    <x v="658"/>
    <x v="0"/>
    <s v="Yangon"/>
    <x v="0"/>
    <x v="0"/>
    <x v="3"/>
    <x v="637"/>
    <x v="1"/>
    <n v="6.9824999999999999"/>
    <x v="654"/>
    <d v="2019-01-29T00:00:00"/>
    <d v="1899-12-30T15:48:00"/>
    <s v="Weekday"/>
    <x v="1"/>
    <n v="139.65"/>
    <n v="4.7619047620000003"/>
    <n v="6.9824999999999999"/>
    <x v="9"/>
  </r>
  <r>
    <x v="659"/>
    <x v="0"/>
    <s v="Yangon"/>
    <x v="0"/>
    <x v="1"/>
    <x v="5"/>
    <x v="638"/>
    <x v="8"/>
    <n v="2.7725"/>
    <x v="655"/>
    <d v="2019-02-26T00:00:00"/>
    <d v="1899-12-30T17:46:00"/>
    <s v="Weekday"/>
    <x v="2"/>
    <n v="55.45"/>
    <n v="4.7619047620000003"/>
    <n v="2.7725"/>
    <x v="49"/>
  </r>
  <r>
    <x v="660"/>
    <x v="2"/>
    <s v="Mandalay"/>
    <x v="1"/>
    <x v="0"/>
    <x v="3"/>
    <x v="639"/>
    <x v="6"/>
    <n v="6.4455"/>
    <x v="656"/>
    <d v="2019-02-03T00:00:00"/>
    <d v="1899-12-30T11:46:00"/>
    <s v="Weekend"/>
    <x v="1"/>
    <n v="128.91"/>
    <n v="4.7619047620000003"/>
    <n v="6.4455"/>
    <x v="39"/>
  </r>
  <r>
    <x v="661"/>
    <x v="1"/>
    <s v="Naypyitaw"/>
    <x v="0"/>
    <x v="1"/>
    <x v="3"/>
    <x v="640"/>
    <x v="0"/>
    <n v="5.9989999999999997"/>
    <x v="657"/>
    <d v="2019-01-16T00:00:00"/>
    <d v="1899-12-30T12:07:00"/>
    <s v="Weekday"/>
    <x v="2"/>
    <n v="119.98"/>
    <n v="4.7619047620000003"/>
    <n v="5.9989999999999997"/>
    <x v="30"/>
  </r>
  <r>
    <x v="662"/>
    <x v="2"/>
    <s v="Mandalay"/>
    <x v="0"/>
    <x v="0"/>
    <x v="5"/>
    <x v="641"/>
    <x v="3"/>
    <n v="17.625"/>
    <x v="658"/>
    <d v="2019-03-24T00:00:00"/>
    <d v="1899-12-30T18:14:00"/>
    <s v="Weekend"/>
    <x v="2"/>
    <n v="352.5"/>
    <n v="4.7619047620000003"/>
    <n v="17.625"/>
    <x v="9"/>
  </r>
  <r>
    <x v="663"/>
    <x v="1"/>
    <s v="Naypyitaw"/>
    <x v="0"/>
    <x v="0"/>
    <x v="4"/>
    <x v="642"/>
    <x v="4"/>
    <n v="43.55"/>
    <x v="659"/>
    <d v="2019-02-12T00:00:00"/>
    <d v="1899-12-30T14:45:00"/>
    <s v="Weekday"/>
    <x v="2"/>
    <n v="871"/>
    <n v="4.7619047620000003"/>
    <n v="43.55"/>
    <x v="21"/>
  </r>
  <r>
    <x v="664"/>
    <x v="1"/>
    <s v="Naypyitaw"/>
    <x v="1"/>
    <x v="0"/>
    <x v="3"/>
    <x v="643"/>
    <x v="5"/>
    <n v="9.8800000000000008"/>
    <x v="660"/>
    <d v="2019-02-21T00:00:00"/>
    <d v="1899-12-30T11:39:00"/>
    <s v="Weekday"/>
    <x v="1"/>
    <n v="197.6"/>
    <n v="4.7619047620000003"/>
    <n v="9.8800000000000008"/>
    <x v="25"/>
  </r>
  <r>
    <x v="665"/>
    <x v="0"/>
    <s v="Yangon"/>
    <x v="1"/>
    <x v="0"/>
    <x v="5"/>
    <x v="644"/>
    <x v="7"/>
    <n v="9.7260000000000009"/>
    <x v="661"/>
    <d v="2019-02-04T00:00:00"/>
    <d v="1899-12-30T15:44:00"/>
    <s v="Weekday"/>
    <x v="0"/>
    <n v="194.52"/>
    <n v="4.7619047620000003"/>
    <n v="9.7260000000000009"/>
    <x v="29"/>
  </r>
  <r>
    <x v="666"/>
    <x v="2"/>
    <s v="Mandalay"/>
    <x v="0"/>
    <x v="1"/>
    <x v="4"/>
    <x v="645"/>
    <x v="6"/>
    <n v="8.6609999999999996"/>
    <x v="662"/>
    <d v="2019-02-20T00:00:00"/>
    <d v="1899-12-30T13:06:00"/>
    <s v="Weekday"/>
    <x v="0"/>
    <n v="173.22"/>
    <n v="4.7619047620000003"/>
    <n v="8.6609999999999996"/>
    <x v="25"/>
  </r>
  <r>
    <x v="667"/>
    <x v="2"/>
    <s v="Mandalay"/>
    <x v="1"/>
    <x v="0"/>
    <x v="0"/>
    <x v="646"/>
    <x v="7"/>
    <n v="3.5939999999999999"/>
    <x v="663"/>
    <d v="2019-02-23T00:00:00"/>
    <d v="1899-12-30T20:43:00"/>
    <s v="Weekend"/>
    <x v="0"/>
    <n v="71.88"/>
    <n v="4.7619047620000003"/>
    <n v="3.5939999999999999"/>
    <x v="41"/>
  </r>
  <r>
    <x v="668"/>
    <x v="1"/>
    <s v="Naypyitaw"/>
    <x v="0"/>
    <x v="0"/>
    <x v="0"/>
    <x v="647"/>
    <x v="3"/>
    <n v="14.313000000000001"/>
    <x v="664"/>
    <d v="2019-02-16T00:00:00"/>
    <d v="1899-12-30T14:19:00"/>
    <s v="Weekend"/>
    <x v="0"/>
    <n v="286.26"/>
    <n v="4.7619047620000003"/>
    <n v="14.313000000000001"/>
    <x v="18"/>
  </r>
  <r>
    <x v="669"/>
    <x v="2"/>
    <s v="Mandalay"/>
    <x v="1"/>
    <x v="0"/>
    <x v="3"/>
    <x v="648"/>
    <x v="5"/>
    <n v="4.0620000000000003"/>
    <x v="665"/>
    <d v="2019-01-17T00:00:00"/>
    <d v="1899-12-30T10:01:00"/>
    <s v="Weekday"/>
    <x v="2"/>
    <n v="81.239999999999995"/>
    <n v="4.7619047620000003"/>
    <n v="4.0620000000000003"/>
    <x v="5"/>
  </r>
  <r>
    <x v="670"/>
    <x v="0"/>
    <s v="Yangon"/>
    <x v="0"/>
    <x v="1"/>
    <x v="5"/>
    <x v="649"/>
    <x v="4"/>
    <n v="28.02"/>
    <x v="666"/>
    <d v="2019-01-14T00:00:00"/>
    <d v="1899-12-30T19:30:00"/>
    <s v="Weekday"/>
    <x v="0"/>
    <n v="560.4"/>
    <n v="4.7619047620000003"/>
    <n v="28.02"/>
    <x v="18"/>
  </r>
  <r>
    <x v="671"/>
    <x v="2"/>
    <s v="Mandalay"/>
    <x v="0"/>
    <x v="1"/>
    <x v="4"/>
    <x v="650"/>
    <x v="5"/>
    <n v="9.34"/>
    <x v="667"/>
    <d v="2019-03-30T00:00:00"/>
    <d v="1899-12-30T16:34:00"/>
    <s v="Weekend"/>
    <x v="1"/>
    <n v="186.8"/>
    <n v="4.7619047620000003"/>
    <n v="9.34"/>
    <x v="46"/>
  </r>
  <r>
    <x v="672"/>
    <x v="2"/>
    <s v="Mandalay"/>
    <x v="1"/>
    <x v="0"/>
    <x v="0"/>
    <x v="651"/>
    <x v="6"/>
    <n v="11.0115"/>
    <x v="668"/>
    <d v="2019-03-02T00:00:00"/>
    <d v="1899-12-30T13:10:00"/>
    <s v="Weekend"/>
    <x v="0"/>
    <n v="220.23"/>
    <n v="4.7619047620000003"/>
    <n v="11.0115"/>
    <x v="43"/>
  </r>
  <r>
    <x v="673"/>
    <x v="1"/>
    <s v="Naypyitaw"/>
    <x v="1"/>
    <x v="1"/>
    <x v="0"/>
    <x v="652"/>
    <x v="2"/>
    <n v="13.456"/>
    <x v="669"/>
    <d v="2019-02-15T00:00:00"/>
    <d v="1899-12-30T17:10:00"/>
    <s v="Weekday"/>
    <x v="2"/>
    <n v="269.12"/>
    <n v="4.7619047620000003"/>
    <n v="13.456"/>
    <x v="39"/>
  </r>
  <r>
    <x v="674"/>
    <x v="0"/>
    <s v="Yangon"/>
    <x v="1"/>
    <x v="0"/>
    <x v="1"/>
    <x v="653"/>
    <x v="4"/>
    <n v="22.74"/>
    <x v="670"/>
    <d v="2019-03-01T00:00:00"/>
    <d v="1899-12-30T10:22:00"/>
    <s v="Weekday"/>
    <x v="2"/>
    <n v="454.8"/>
    <n v="4.7619047620000003"/>
    <n v="22.74"/>
    <x v="19"/>
  </r>
  <r>
    <x v="675"/>
    <x v="2"/>
    <s v="Mandalay"/>
    <x v="0"/>
    <x v="1"/>
    <x v="5"/>
    <x v="461"/>
    <x v="5"/>
    <n v="8.3770000000000007"/>
    <x v="628"/>
    <d v="2019-02-24T00:00:00"/>
    <d v="1899-12-30T19:57:00"/>
    <s v="Weekend"/>
    <x v="1"/>
    <n v="167.54"/>
    <n v="4.7619047620000003"/>
    <n v="8.3770000000000007"/>
    <x v="15"/>
  </r>
  <r>
    <x v="676"/>
    <x v="2"/>
    <s v="Mandalay"/>
    <x v="0"/>
    <x v="0"/>
    <x v="3"/>
    <x v="654"/>
    <x v="0"/>
    <n v="22.428000000000001"/>
    <x v="671"/>
    <d v="2019-02-19T00:00:00"/>
    <d v="1899-12-30T19:29:00"/>
    <s v="Weekday"/>
    <x v="2"/>
    <n v="448.56"/>
    <n v="4.7619047620000003"/>
    <n v="22.428000000000001"/>
    <x v="48"/>
  </r>
  <r>
    <x v="677"/>
    <x v="0"/>
    <s v="Yangon"/>
    <x v="0"/>
    <x v="0"/>
    <x v="4"/>
    <x v="655"/>
    <x v="7"/>
    <n v="14.694000000000001"/>
    <x v="672"/>
    <d v="2019-02-23T00:00:00"/>
    <d v="1899-12-30T18:30:00"/>
    <s v="Weekend"/>
    <x v="1"/>
    <n v="293.88"/>
    <n v="4.7619047620000003"/>
    <n v="14.694000000000001"/>
    <x v="22"/>
  </r>
  <r>
    <x v="678"/>
    <x v="1"/>
    <s v="Naypyitaw"/>
    <x v="1"/>
    <x v="1"/>
    <x v="0"/>
    <x v="656"/>
    <x v="4"/>
    <n v="29.475000000000001"/>
    <x v="673"/>
    <d v="2019-02-07T00:00:00"/>
    <d v="1899-12-30T14:27:00"/>
    <s v="Weekday"/>
    <x v="0"/>
    <n v="589.5"/>
    <n v="4.7619047620000003"/>
    <n v="29.475000000000001"/>
    <x v="34"/>
  </r>
  <r>
    <x v="679"/>
    <x v="0"/>
    <s v="Yangon"/>
    <x v="0"/>
    <x v="1"/>
    <x v="4"/>
    <x v="495"/>
    <x v="3"/>
    <n v="14.55"/>
    <x v="674"/>
    <d v="2019-01-11T00:00:00"/>
    <d v="1899-12-30T13:57:00"/>
    <s v="Weekday"/>
    <x v="0"/>
    <n v="291"/>
    <n v="4.7619047620000003"/>
    <n v="14.55"/>
    <x v="45"/>
  </r>
  <r>
    <x v="680"/>
    <x v="2"/>
    <s v="Mandalay"/>
    <x v="0"/>
    <x v="0"/>
    <x v="1"/>
    <x v="657"/>
    <x v="8"/>
    <n v="1.974"/>
    <x v="675"/>
    <d v="2019-02-12T00:00:00"/>
    <d v="1899-12-30T19:43:00"/>
    <s v="Weekday"/>
    <x v="1"/>
    <n v="39.479999999999997"/>
    <n v="4.7619047620000003"/>
    <n v="1.974"/>
    <x v="35"/>
  </r>
  <r>
    <x v="681"/>
    <x v="2"/>
    <s v="Mandalay"/>
    <x v="1"/>
    <x v="0"/>
    <x v="3"/>
    <x v="658"/>
    <x v="8"/>
    <n v="1.7404999999999999"/>
    <x v="676"/>
    <d v="2019-01-14T00:00:00"/>
    <d v="1899-12-30T10:11:00"/>
    <s v="Weekday"/>
    <x v="2"/>
    <n v="34.81"/>
    <n v="4.7619047620000003"/>
    <n v="1.7404999999999999"/>
    <x v="27"/>
  </r>
  <r>
    <x v="682"/>
    <x v="1"/>
    <s v="Naypyitaw"/>
    <x v="1"/>
    <x v="0"/>
    <x v="5"/>
    <x v="659"/>
    <x v="3"/>
    <n v="14.795999999999999"/>
    <x v="677"/>
    <d v="2019-01-09T00:00:00"/>
    <d v="1899-12-30T13:46:00"/>
    <s v="Weekday"/>
    <x v="0"/>
    <n v="295.92"/>
    <n v="4.7619047620000003"/>
    <n v="14.795999999999999"/>
    <x v="12"/>
  </r>
  <r>
    <x v="683"/>
    <x v="0"/>
    <s v="Yangon"/>
    <x v="0"/>
    <x v="1"/>
    <x v="5"/>
    <x v="660"/>
    <x v="5"/>
    <n v="2.1480000000000001"/>
    <x v="678"/>
    <d v="2019-02-27T00:00:00"/>
    <d v="1899-12-30T12:22:00"/>
    <s v="Weekday"/>
    <x v="0"/>
    <n v="42.96"/>
    <n v="4.7619047620000003"/>
    <n v="2.1480000000000001"/>
    <x v="37"/>
  </r>
  <r>
    <x v="684"/>
    <x v="2"/>
    <s v="Mandalay"/>
    <x v="0"/>
    <x v="0"/>
    <x v="3"/>
    <x v="661"/>
    <x v="3"/>
    <n v="6.9240000000000004"/>
    <x v="679"/>
    <d v="2019-01-24T00:00:00"/>
    <d v="1899-12-30T19:20:00"/>
    <s v="Weekday"/>
    <x v="0"/>
    <n v="138.47999999999999"/>
    <n v="4.7619047620000003"/>
    <n v="6.9240000000000004"/>
    <x v="49"/>
  </r>
  <r>
    <x v="685"/>
    <x v="2"/>
    <s v="Mandalay"/>
    <x v="0"/>
    <x v="0"/>
    <x v="2"/>
    <x v="662"/>
    <x v="5"/>
    <n v="4.91"/>
    <x v="680"/>
    <d v="2019-01-08T00:00:00"/>
    <d v="1899-12-30T12:58:00"/>
    <s v="Weekday"/>
    <x v="2"/>
    <n v="98.2"/>
    <n v="4.7619047620000003"/>
    <n v="4.91"/>
    <x v="41"/>
  </r>
  <r>
    <x v="686"/>
    <x v="2"/>
    <s v="Mandalay"/>
    <x v="0"/>
    <x v="0"/>
    <x v="3"/>
    <x v="663"/>
    <x v="5"/>
    <n v="6.4829999999999997"/>
    <x v="681"/>
    <d v="2019-01-08T00:00:00"/>
    <d v="1899-12-30T11:59:00"/>
    <s v="Weekday"/>
    <x v="2"/>
    <n v="129.66"/>
    <n v="4.7619047620000003"/>
    <n v="6.4829999999999997"/>
    <x v="7"/>
  </r>
  <r>
    <x v="687"/>
    <x v="0"/>
    <s v="Yangon"/>
    <x v="0"/>
    <x v="1"/>
    <x v="2"/>
    <x v="664"/>
    <x v="4"/>
    <n v="31.78"/>
    <x v="682"/>
    <d v="2019-01-16T00:00:00"/>
    <d v="1899-12-30T17:59:00"/>
    <s v="Weekday"/>
    <x v="1"/>
    <n v="635.6"/>
    <n v="4.7619047620000003"/>
    <n v="31.78"/>
    <x v="42"/>
  </r>
  <r>
    <x v="688"/>
    <x v="1"/>
    <s v="Naypyitaw"/>
    <x v="0"/>
    <x v="1"/>
    <x v="3"/>
    <x v="665"/>
    <x v="5"/>
    <n v="7.2880000000000003"/>
    <x v="683"/>
    <d v="2019-03-13T00:00:00"/>
    <d v="1899-12-30T12:51:00"/>
    <s v="Weekday"/>
    <x v="1"/>
    <n v="145.76"/>
    <n v="4.7619047620000003"/>
    <n v="7.2880000000000003"/>
    <x v="36"/>
  </r>
  <r>
    <x v="689"/>
    <x v="0"/>
    <s v="Yangon"/>
    <x v="1"/>
    <x v="0"/>
    <x v="4"/>
    <x v="666"/>
    <x v="6"/>
    <n v="10.065"/>
    <x v="684"/>
    <d v="2019-02-15T00:00:00"/>
    <d v="1899-12-30T10:36:00"/>
    <s v="Weekday"/>
    <x v="1"/>
    <n v="201.3"/>
    <n v="4.7619047620000003"/>
    <n v="10.065"/>
    <x v="26"/>
  </r>
  <r>
    <x v="690"/>
    <x v="1"/>
    <s v="Naypyitaw"/>
    <x v="0"/>
    <x v="0"/>
    <x v="3"/>
    <x v="667"/>
    <x v="9"/>
    <n v="31.5855"/>
    <x v="685"/>
    <d v="2019-01-25T00:00:00"/>
    <d v="1899-12-30T13:38:00"/>
    <s v="Weekday"/>
    <x v="1"/>
    <n v="631.71"/>
    <n v="4.7619047620000003"/>
    <n v="31.5855"/>
    <x v="24"/>
  </r>
  <r>
    <x v="691"/>
    <x v="1"/>
    <s v="Naypyitaw"/>
    <x v="0"/>
    <x v="1"/>
    <x v="4"/>
    <x v="668"/>
    <x v="0"/>
    <n v="19.263999999999999"/>
    <x v="686"/>
    <d v="2019-03-12T00:00:00"/>
    <d v="1899-12-30T19:39:00"/>
    <s v="Weekday"/>
    <x v="0"/>
    <n v="385.28"/>
    <n v="4.7619047620000003"/>
    <n v="19.263999999999999"/>
    <x v="53"/>
  </r>
  <r>
    <x v="692"/>
    <x v="0"/>
    <s v="Yangon"/>
    <x v="0"/>
    <x v="1"/>
    <x v="0"/>
    <x v="644"/>
    <x v="4"/>
    <n v="24.315000000000001"/>
    <x v="687"/>
    <d v="2019-03-04T00:00:00"/>
    <d v="1899-12-30T12:44:00"/>
    <s v="Weekday"/>
    <x v="1"/>
    <n v="486.3"/>
    <n v="4.7619047620000003"/>
    <n v="24.315000000000001"/>
    <x v="55"/>
  </r>
  <r>
    <x v="693"/>
    <x v="1"/>
    <s v="Naypyitaw"/>
    <x v="0"/>
    <x v="0"/>
    <x v="5"/>
    <x v="669"/>
    <x v="0"/>
    <n v="25.683"/>
    <x v="688"/>
    <d v="2019-02-10T00:00:00"/>
    <d v="1899-12-30T13:56:00"/>
    <s v="Weekend"/>
    <x v="1"/>
    <n v="513.66"/>
    <n v="4.7619047620000003"/>
    <n v="25.683"/>
    <x v="33"/>
  </r>
  <r>
    <x v="694"/>
    <x v="1"/>
    <s v="Naypyitaw"/>
    <x v="1"/>
    <x v="0"/>
    <x v="4"/>
    <x v="670"/>
    <x v="9"/>
    <n v="23.67"/>
    <x v="689"/>
    <d v="2019-01-16T00:00:00"/>
    <d v="1899-12-30T14:42:00"/>
    <s v="Weekday"/>
    <x v="1"/>
    <n v="473.4"/>
    <n v="4.7619047620000003"/>
    <n v="23.67"/>
    <x v="29"/>
  </r>
  <r>
    <x v="695"/>
    <x v="0"/>
    <s v="Yangon"/>
    <x v="0"/>
    <x v="0"/>
    <x v="2"/>
    <x v="671"/>
    <x v="1"/>
    <n v="21.842500000000001"/>
    <x v="690"/>
    <d v="2019-01-29T00:00:00"/>
    <d v="1899-12-30T19:45:00"/>
    <s v="Weekday"/>
    <x v="1"/>
    <n v="436.85"/>
    <n v="4.7619047620000003"/>
    <n v="21.842500000000001"/>
    <x v="37"/>
  </r>
  <r>
    <x v="696"/>
    <x v="0"/>
    <s v="Yangon"/>
    <x v="0"/>
    <x v="0"/>
    <x v="3"/>
    <x v="672"/>
    <x v="7"/>
    <n v="5.4080000000000004"/>
    <x v="691"/>
    <d v="2019-01-01T00:00:00"/>
    <d v="1899-12-30T20:26:00"/>
    <s v="Weekday"/>
    <x v="0"/>
    <n v="108.16"/>
    <n v="4.7619047620000003"/>
    <n v="5.4080000000000004"/>
    <x v="16"/>
  </r>
  <r>
    <x v="697"/>
    <x v="2"/>
    <s v="Mandalay"/>
    <x v="1"/>
    <x v="1"/>
    <x v="2"/>
    <x v="673"/>
    <x v="7"/>
    <n v="12.438000000000001"/>
    <x v="692"/>
    <d v="2019-01-06T00:00:00"/>
    <d v="1899-12-30T19:46:00"/>
    <s v="Weekend"/>
    <x v="0"/>
    <n v="248.76"/>
    <n v="4.7619047620000003"/>
    <n v="12.438000000000001"/>
    <x v="42"/>
  </r>
  <r>
    <x v="698"/>
    <x v="0"/>
    <s v="Yangon"/>
    <x v="0"/>
    <x v="1"/>
    <x v="1"/>
    <x v="674"/>
    <x v="9"/>
    <n v="31.311"/>
    <x v="693"/>
    <d v="2019-02-19T00:00:00"/>
    <d v="1899-12-30T19:38:00"/>
    <s v="Weekday"/>
    <x v="2"/>
    <n v="626.22"/>
    <n v="4.7619047620000003"/>
    <n v="31.311"/>
    <x v="52"/>
  </r>
  <r>
    <x v="699"/>
    <x v="1"/>
    <s v="Naypyitaw"/>
    <x v="1"/>
    <x v="1"/>
    <x v="2"/>
    <x v="675"/>
    <x v="4"/>
    <n v="48.75"/>
    <x v="694"/>
    <d v="2019-01-12T00:00:00"/>
    <d v="1899-12-30T16:18:00"/>
    <s v="Weekend"/>
    <x v="0"/>
    <n v="975"/>
    <n v="4.7619047620000003"/>
    <n v="48.75"/>
    <x v="7"/>
  </r>
  <r>
    <x v="700"/>
    <x v="1"/>
    <s v="Naypyitaw"/>
    <x v="1"/>
    <x v="0"/>
    <x v="5"/>
    <x v="676"/>
    <x v="2"/>
    <n v="24.164000000000001"/>
    <x v="695"/>
    <d v="2019-02-07T00:00:00"/>
    <d v="1899-12-30T12:23:00"/>
    <s v="Weekday"/>
    <x v="0"/>
    <n v="483.28"/>
    <n v="4.7619047620000003"/>
    <n v="24.164000000000001"/>
    <x v="1"/>
  </r>
  <r>
    <x v="701"/>
    <x v="2"/>
    <s v="Mandalay"/>
    <x v="1"/>
    <x v="1"/>
    <x v="4"/>
    <x v="379"/>
    <x v="6"/>
    <n v="4.8479999999999999"/>
    <x v="696"/>
    <d v="2019-03-27T00:00:00"/>
    <d v="1899-12-30T19:11:00"/>
    <s v="Weekday"/>
    <x v="2"/>
    <n v="96.96"/>
    <n v="4.7619047620000003"/>
    <n v="4.8479999999999999"/>
    <x v="42"/>
  </r>
  <r>
    <x v="702"/>
    <x v="2"/>
    <s v="Mandalay"/>
    <x v="0"/>
    <x v="0"/>
    <x v="5"/>
    <x v="677"/>
    <x v="4"/>
    <n v="9.8849999999999998"/>
    <x v="697"/>
    <d v="2019-02-27T00:00:00"/>
    <d v="1899-12-30T18:57:00"/>
    <s v="Weekday"/>
    <x v="2"/>
    <n v="197.7"/>
    <n v="4.7619047620000003"/>
    <n v="9.8849999999999998"/>
    <x v="59"/>
  </r>
  <r>
    <x v="703"/>
    <x v="2"/>
    <s v="Mandalay"/>
    <x v="0"/>
    <x v="1"/>
    <x v="0"/>
    <x v="678"/>
    <x v="9"/>
    <n v="36.211500000000001"/>
    <x v="698"/>
    <d v="2019-01-06T00:00:00"/>
    <d v="1899-12-30T11:18:00"/>
    <s v="Weekend"/>
    <x v="1"/>
    <n v="724.23"/>
    <n v="4.7619047620000003"/>
    <n v="36.211500000000001"/>
    <x v="51"/>
  </r>
  <r>
    <x v="704"/>
    <x v="2"/>
    <s v="Mandalay"/>
    <x v="0"/>
    <x v="0"/>
    <x v="2"/>
    <x v="679"/>
    <x v="9"/>
    <n v="39.775500000000001"/>
    <x v="699"/>
    <d v="2019-03-02T00:00:00"/>
    <d v="1899-12-30T12:40:00"/>
    <s v="Weekend"/>
    <x v="1"/>
    <n v="795.51"/>
    <n v="4.7619047620000003"/>
    <n v="39.775500000000001"/>
    <x v="31"/>
  </r>
  <r>
    <x v="705"/>
    <x v="2"/>
    <s v="Mandalay"/>
    <x v="1"/>
    <x v="1"/>
    <x v="0"/>
    <x v="680"/>
    <x v="0"/>
    <n v="25.119499999999999"/>
    <x v="700"/>
    <d v="2019-03-29T00:00:00"/>
    <d v="1899-12-30T14:06:00"/>
    <s v="Weekday"/>
    <x v="1"/>
    <n v="502.39"/>
    <n v="4.7619047620000003"/>
    <n v="25.119499999999999"/>
    <x v="60"/>
  </r>
  <r>
    <x v="706"/>
    <x v="2"/>
    <s v="Mandalay"/>
    <x v="1"/>
    <x v="0"/>
    <x v="1"/>
    <x v="681"/>
    <x v="7"/>
    <n v="8.6"/>
    <x v="701"/>
    <d v="2019-01-31T00:00:00"/>
    <d v="1899-12-30T20:48:00"/>
    <s v="Weekday"/>
    <x v="0"/>
    <n v="172"/>
    <n v="4.7619047620000003"/>
    <n v="8.6"/>
    <x v="29"/>
  </r>
  <r>
    <x v="707"/>
    <x v="1"/>
    <s v="Naypyitaw"/>
    <x v="0"/>
    <x v="1"/>
    <x v="4"/>
    <x v="682"/>
    <x v="8"/>
    <n v="3.4489999999999998"/>
    <x v="702"/>
    <d v="2019-01-21T00:00:00"/>
    <d v="1899-12-30T20:13:00"/>
    <s v="Weekday"/>
    <x v="1"/>
    <n v="68.98"/>
    <n v="4.7619047620000003"/>
    <n v="3.4489999999999998"/>
    <x v="19"/>
  </r>
  <r>
    <x v="708"/>
    <x v="1"/>
    <s v="Naypyitaw"/>
    <x v="1"/>
    <x v="1"/>
    <x v="5"/>
    <x v="683"/>
    <x v="2"/>
    <n v="6.2480000000000002"/>
    <x v="703"/>
    <d v="2019-01-20T00:00:00"/>
    <d v="1899-12-30T20:37:00"/>
    <s v="Weekend"/>
    <x v="0"/>
    <n v="124.96"/>
    <n v="4.7619047620000003"/>
    <n v="6.2480000000000002"/>
    <x v="0"/>
  </r>
  <r>
    <x v="709"/>
    <x v="0"/>
    <s v="Yangon"/>
    <x v="1"/>
    <x v="1"/>
    <x v="3"/>
    <x v="684"/>
    <x v="6"/>
    <n v="3.855"/>
    <x v="704"/>
    <d v="2019-01-17T00:00:00"/>
    <d v="1899-12-30T17:59:00"/>
    <s v="Weekday"/>
    <x v="0"/>
    <n v="77.099999999999994"/>
    <n v="4.7619047620000003"/>
    <n v="3.855"/>
    <x v="36"/>
  </r>
  <r>
    <x v="710"/>
    <x v="0"/>
    <s v="Yangon"/>
    <x v="0"/>
    <x v="1"/>
    <x v="4"/>
    <x v="685"/>
    <x v="3"/>
    <n v="24.186"/>
    <x v="705"/>
    <d v="2019-02-28T00:00:00"/>
    <d v="1899-12-30T20:18:00"/>
    <s v="Weekday"/>
    <x v="1"/>
    <n v="483.72"/>
    <n v="4.7619047620000003"/>
    <n v="24.186"/>
    <x v="0"/>
  </r>
  <r>
    <x v="711"/>
    <x v="1"/>
    <s v="Naypyitaw"/>
    <x v="0"/>
    <x v="0"/>
    <x v="2"/>
    <x v="686"/>
    <x v="7"/>
    <n v="15.106"/>
    <x v="706"/>
    <d v="2019-03-19T00:00:00"/>
    <d v="1899-12-30T15:52:00"/>
    <s v="Weekday"/>
    <x v="0"/>
    <n v="302.12"/>
    <n v="4.7619047620000003"/>
    <n v="15.106"/>
    <x v="47"/>
  </r>
  <r>
    <x v="712"/>
    <x v="1"/>
    <s v="Naypyitaw"/>
    <x v="1"/>
    <x v="0"/>
    <x v="1"/>
    <x v="687"/>
    <x v="9"/>
    <n v="34.933500000000002"/>
    <x v="707"/>
    <d v="2019-02-19T00:00:00"/>
    <d v="1899-12-30T15:14:00"/>
    <s v="Weekday"/>
    <x v="0"/>
    <n v="698.67"/>
    <n v="4.7619047620000003"/>
    <n v="34.933500000000002"/>
    <x v="8"/>
  </r>
  <r>
    <x v="713"/>
    <x v="1"/>
    <s v="Naypyitaw"/>
    <x v="1"/>
    <x v="0"/>
    <x v="0"/>
    <x v="688"/>
    <x v="9"/>
    <n v="6.2324999999999999"/>
    <x v="708"/>
    <d v="2019-02-04T00:00:00"/>
    <d v="1899-12-30T12:50:00"/>
    <s v="Weekday"/>
    <x v="0"/>
    <n v="124.65"/>
    <n v="4.7619047620000003"/>
    <n v="6.2324999999999999"/>
    <x v="22"/>
  </r>
  <r>
    <x v="714"/>
    <x v="1"/>
    <s v="Naypyitaw"/>
    <x v="0"/>
    <x v="1"/>
    <x v="5"/>
    <x v="43"/>
    <x v="2"/>
    <n v="39.479999999999997"/>
    <x v="43"/>
    <d v="2019-01-31T00:00:00"/>
    <d v="1899-12-30T10:36:00"/>
    <s v="Weekday"/>
    <x v="0"/>
    <n v="789.6"/>
    <n v="4.7619047620000003"/>
    <n v="39.479999999999997"/>
    <x v="23"/>
  </r>
  <r>
    <x v="715"/>
    <x v="0"/>
    <s v="Yangon"/>
    <x v="1"/>
    <x v="0"/>
    <x v="0"/>
    <x v="689"/>
    <x v="1"/>
    <n v="8.92"/>
    <x v="709"/>
    <d v="2019-02-06T00:00:00"/>
    <d v="1899-12-30T18:33:00"/>
    <s v="Weekday"/>
    <x v="2"/>
    <n v="178.4"/>
    <n v="4.7619047620000003"/>
    <n v="8.92"/>
    <x v="37"/>
  </r>
  <r>
    <x v="716"/>
    <x v="0"/>
    <s v="Yangon"/>
    <x v="0"/>
    <x v="0"/>
    <x v="5"/>
    <x v="690"/>
    <x v="0"/>
    <n v="25.010999999999999"/>
    <x v="710"/>
    <d v="2019-03-28T00:00:00"/>
    <d v="1899-12-30T16:06:00"/>
    <s v="Weekday"/>
    <x v="0"/>
    <n v="500.22"/>
    <n v="4.7619047620000003"/>
    <n v="25.010999999999999"/>
    <x v="10"/>
  </r>
  <r>
    <x v="717"/>
    <x v="0"/>
    <s v="Yangon"/>
    <x v="0"/>
    <x v="1"/>
    <x v="1"/>
    <x v="691"/>
    <x v="6"/>
    <n v="1.7909999999999999"/>
    <x v="711"/>
    <d v="2019-01-19T00:00:00"/>
    <d v="1899-12-30T12:47:00"/>
    <s v="Weekend"/>
    <x v="2"/>
    <n v="35.82"/>
    <n v="4.7619047620000003"/>
    <n v="1.7909999999999999"/>
    <x v="34"/>
  </r>
  <r>
    <x v="718"/>
    <x v="0"/>
    <s v="Yangon"/>
    <x v="1"/>
    <x v="1"/>
    <x v="5"/>
    <x v="408"/>
    <x v="6"/>
    <n v="6.8070000000000004"/>
    <x v="712"/>
    <d v="2019-02-17T00:00:00"/>
    <d v="1899-12-30T13:34:00"/>
    <s v="Weekend"/>
    <x v="2"/>
    <n v="136.13999999999999"/>
    <n v="4.7619047620000003"/>
    <n v="6.8070000000000004"/>
    <x v="8"/>
  </r>
  <r>
    <x v="719"/>
    <x v="2"/>
    <s v="Mandalay"/>
    <x v="0"/>
    <x v="0"/>
    <x v="5"/>
    <x v="692"/>
    <x v="3"/>
    <n v="5.2439999999999998"/>
    <x v="713"/>
    <d v="2019-01-18T00:00:00"/>
    <d v="1899-12-30T15:04:00"/>
    <s v="Weekday"/>
    <x v="2"/>
    <n v="104.88"/>
    <n v="4.7619047620000003"/>
    <n v="5.2439999999999998"/>
    <x v="36"/>
  </r>
  <r>
    <x v="720"/>
    <x v="2"/>
    <s v="Mandalay"/>
    <x v="1"/>
    <x v="0"/>
    <x v="5"/>
    <x v="693"/>
    <x v="0"/>
    <n v="8.9459999999999997"/>
    <x v="714"/>
    <d v="2019-02-02T00:00:00"/>
    <d v="1899-12-30T20:42:00"/>
    <s v="Weekend"/>
    <x v="1"/>
    <n v="178.92"/>
    <n v="4.7619047620000003"/>
    <n v="8.9459999999999997"/>
    <x v="12"/>
  </r>
  <r>
    <x v="721"/>
    <x v="1"/>
    <s v="Naypyitaw"/>
    <x v="0"/>
    <x v="0"/>
    <x v="3"/>
    <x v="694"/>
    <x v="9"/>
    <n v="40.783499999999997"/>
    <x v="715"/>
    <d v="2019-01-18T00:00:00"/>
    <d v="1899-12-30T15:28:00"/>
    <s v="Weekday"/>
    <x v="1"/>
    <n v="815.67"/>
    <n v="4.7619047620000003"/>
    <n v="40.783499999999997"/>
    <x v="20"/>
  </r>
  <r>
    <x v="722"/>
    <x v="2"/>
    <s v="Mandalay"/>
    <x v="1"/>
    <x v="1"/>
    <x v="2"/>
    <x v="695"/>
    <x v="6"/>
    <n v="6.6180000000000003"/>
    <x v="716"/>
    <d v="2019-03-18T00:00:00"/>
    <d v="1899-12-30T13:45:00"/>
    <s v="Weekday"/>
    <x v="2"/>
    <n v="132.36000000000001"/>
    <n v="4.7619047620000003"/>
    <n v="6.6180000000000003"/>
    <x v="30"/>
  </r>
  <r>
    <x v="723"/>
    <x v="1"/>
    <s v="Naypyitaw"/>
    <x v="0"/>
    <x v="0"/>
    <x v="4"/>
    <x v="696"/>
    <x v="0"/>
    <n v="12.8695"/>
    <x v="717"/>
    <d v="2019-01-11T00:00:00"/>
    <d v="1899-12-30T20:10:00"/>
    <s v="Weekday"/>
    <x v="1"/>
    <n v="257.39"/>
    <n v="4.7619047620000003"/>
    <n v="12.8695"/>
    <x v="2"/>
  </r>
  <r>
    <x v="724"/>
    <x v="2"/>
    <s v="Mandalay"/>
    <x v="0"/>
    <x v="1"/>
    <x v="4"/>
    <x v="697"/>
    <x v="7"/>
    <n v="4.6680000000000001"/>
    <x v="718"/>
    <d v="2019-02-04T00:00:00"/>
    <d v="1899-12-30T18:53:00"/>
    <s v="Weekday"/>
    <x v="0"/>
    <n v="93.36"/>
    <n v="4.7619047620000003"/>
    <n v="4.6680000000000001"/>
    <x v="2"/>
  </r>
  <r>
    <x v="725"/>
    <x v="1"/>
    <s v="Naypyitaw"/>
    <x v="0"/>
    <x v="0"/>
    <x v="0"/>
    <x v="698"/>
    <x v="2"/>
    <n v="11.4"/>
    <x v="719"/>
    <d v="2019-02-06T00:00:00"/>
    <d v="1899-12-30T14:24:00"/>
    <s v="Weekday"/>
    <x v="1"/>
    <n v="228"/>
    <n v="4.7619047620000003"/>
    <n v="11.4"/>
    <x v="37"/>
  </r>
  <r>
    <x v="726"/>
    <x v="1"/>
    <s v="Naypyitaw"/>
    <x v="0"/>
    <x v="1"/>
    <x v="2"/>
    <x v="699"/>
    <x v="6"/>
    <n v="8.3354999999999997"/>
    <x v="720"/>
    <d v="2019-01-08T00:00:00"/>
    <d v="1899-12-30T11:42:00"/>
    <s v="Weekday"/>
    <x v="2"/>
    <n v="166.71"/>
    <n v="4.7619047620000003"/>
    <n v="8.3354999999999997"/>
    <x v="9"/>
  </r>
  <r>
    <x v="727"/>
    <x v="2"/>
    <s v="Mandalay"/>
    <x v="1"/>
    <x v="1"/>
    <x v="3"/>
    <x v="700"/>
    <x v="4"/>
    <n v="34.869999999999997"/>
    <x v="721"/>
    <d v="2019-03-05T00:00:00"/>
    <d v="1899-12-30T17:49:00"/>
    <s v="Weekday"/>
    <x v="2"/>
    <n v="697.4"/>
    <n v="4.7619047620000003"/>
    <n v="34.869999999999997"/>
    <x v="60"/>
  </r>
  <r>
    <x v="728"/>
    <x v="1"/>
    <s v="Naypyitaw"/>
    <x v="1"/>
    <x v="1"/>
    <x v="5"/>
    <x v="701"/>
    <x v="7"/>
    <n v="19.452000000000002"/>
    <x v="722"/>
    <d v="2019-03-16T00:00:00"/>
    <d v="1899-12-30T15:33:00"/>
    <s v="Weekend"/>
    <x v="0"/>
    <n v="389.04"/>
    <n v="4.7619047620000003"/>
    <n v="19.452000000000002"/>
    <x v="11"/>
  </r>
  <r>
    <x v="729"/>
    <x v="2"/>
    <s v="Mandalay"/>
    <x v="0"/>
    <x v="0"/>
    <x v="2"/>
    <x v="702"/>
    <x v="0"/>
    <n v="18.263000000000002"/>
    <x v="723"/>
    <d v="2019-03-09T00:00:00"/>
    <d v="1899-12-30T10:54:00"/>
    <s v="Weekend"/>
    <x v="1"/>
    <n v="365.26"/>
    <n v="4.7619047620000003"/>
    <n v="18.263000000000002"/>
    <x v="39"/>
  </r>
  <r>
    <x v="730"/>
    <x v="0"/>
    <s v="Yangon"/>
    <x v="0"/>
    <x v="0"/>
    <x v="5"/>
    <x v="703"/>
    <x v="7"/>
    <n v="4.4640000000000004"/>
    <x v="724"/>
    <d v="2019-03-01T00:00:00"/>
    <d v="1899-12-30T16:23:00"/>
    <s v="Weekday"/>
    <x v="2"/>
    <n v="89.28"/>
    <n v="4.7619047620000003"/>
    <n v="4.4640000000000004"/>
    <x v="18"/>
  </r>
  <r>
    <x v="731"/>
    <x v="0"/>
    <s v="Yangon"/>
    <x v="1"/>
    <x v="1"/>
    <x v="0"/>
    <x v="704"/>
    <x v="6"/>
    <n v="8.4"/>
    <x v="725"/>
    <d v="2019-02-28T00:00:00"/>
    <d v="1899-12-30T19:33:00"/>
    <s v="Weekday"/>
    <x v="0"/>
    <n v="168"/>
    <n v="4.7619047620000003"/>
    <n v="8.4"/>
    <x v="19"/>
  </r>
  <r>
    <x v="732"/>
    <x v="0"/>
    <s v="Yangon"/>
    <x v="0"/>
    <x v="1"/>
    <x v="5"/>
    <x v="705"/>
    <x v="8"/>
    <n v="0.98499999999999999"/>
    <x v="726"/>
    <d v="2019-02-08T00:00:00"/>
    <d v="1899-12-30T11:39:00"/>
    <s v="Weekday"/>
    <x v="0"/>
    <n v="19.7"/>
    <n v="4.7619047620000003"/>
    <n v="0.98499999999999999"/>
    <x v="33"/>
  </r>
  <r>
    <x v="733"/>
    <x v="2"/>
    <s v="Mandalay"/>
    <x v="1"/>
    <x v="1"/>
    <x v="1"/>
    <x v="528"/>
    <x v="0"/>
    <n v="26.558"/>
    <x v="727"/>
    <d v="2019-01-24T00:00:00"/>
    <d v="1899-12-30T10:38:00"/>
    <s v="Weekday"/>
    <x v="0"/>
    <n v="531.16"/>
    <n v="4.7619047620000003"/>
    <n v="26.558"/>
    <x v="60"/>
  </r>
  <r>
    <x v="734"/>
    <x v="2"/>
    <s v="Mandalay"/>
    <x v="0"/>
    <x v="1"/>
    <x v="4"/>
    <x v="706"/>
    <x v="8"/>
    <n v="2.6859999999999999"/>
    <x v="728"/>
    <d v="2019-03-01T00:00:00"/>
    <d v="1899-12-30T20:03:00"/>
    <s v="Weekday"/>
    <x v="0"/>
    <n v="53.72"/>
    <n v="4.7619047620000003"/>
    <n v="2.6859999999999999"/>
    <x v="41"/>
  </r>
  <r>
    <x v="735"/>
    <x v="1"/>
    <s v="Naypyitaw"/>
    <x v="0"/>
    <x v="1"/>
    <x v="0"/>
    <x v="707"/>
    <x v="4"/>
    <n v="40.975000000000001"/>
    <x v="729"/>
    <d v="2019-03-10T00:00:00"/>
    <d v="1899-12-30T12:39:00"/>
    <s v="Weekend"/>
    <x v="2"/>
    <n v="819.5"/>
    <n v="4.7619047620000003"/>
    <n v="40.975000000000001"/>
    <x v="22"/>
  </r>
  <r>
    <x v="736"/>
    <x v="1"/>
    <s v="Naypyitaw"/>
    <x v="0"/>
    <x v="0"/>
    <x v="2"/>
    <x v="708"/>
    <x v="0"/>
    <n v="28.42"/>
    <x v="730"/>
    <d v="2019-03-23T00:00:00"/>
    <d v="1899-12-30T15:59:00"/>
    <s v="Weekend"/>
    <x v="2"/>
    <n v="568.4"/>
    <n v="4.7619047620000003"/>
    <n v="28.42"/>
    <x v="34"/>
  </r>
  <r>
    <x v="737"/>
    <x v="1"/>
    <s v="Naypyitaw"/>
    <x v="1"/>
    <x v="1"/>
    <x v="1"/>
    <x v="709"/>
    <x v="4"/>
    <n v="29.38"/>
    <x v="731"/>
    <d v="2019-01-29T00:00:00"/>
    <d v="1899-12-30T14:26:00"/>
    <s v="Weekday"/>
    <x v="0"/>
    <n v="587.6"/>
    <n v="4.7619047620000003"/>
    <n v="29.38"/>
    <x v="54"/>
  </r>
  <r>
    <x v="738"/>
    <x v="2"/>
    <s v="Mandalay"/>
    <x v="0"/>
    <x v="1"/>
    <x v="1"/>
    <x v="710"/>
    <x v="2"/>
    <n v="36.624000000000002"/>
    <x v="732"/>
    <d v="2019-01-12T00:00:00"/>
    <d v="1899-12-30T18:22:00"/>
    <s v="Weekend"/>
    <x v="0"/>
    <n v="732.48"/>
    <n v="4.7619047620000003"/>
    <n v="36.624000000000002"/>
    <x v="22"/>
  </r>
  <r>
    <x v="739"/>
    <x v="0"/>
    <s v="Yangon"/>
    <x v="1"/>
    <x v="1"/>
    <x v="2"/>
    <x v="45"/>
    <x v="9"/>
    <n v="42.281999999999996"/>
    <x v="733"/>
    <d v="2019-03-20T00:00:00"/>
    <d v="1899-12-30T11:32:00"/>
    <s v="Weekday"/>
    <x v="1"/>
    <n v="845.64"/>
    <n v="4.7619047620000003"/>
    <n v="42.281999999999996"/>
    <x v="57"/>
  </r>
  <r>
    <x v="740"/>
    <x v="1"/>
    <s v="Naypyitaw"/>
    <x v="1"/>
    <x v="1"/>
    <x v="2"/>
    <x v="711"/>
    <x v="0"/>
    <n v="19.4635"/>
    <x v="734"/>
    <d v="2019-03-23T00:00:00"/>
    <d v="1899-12-30T12:41:00"/>
    <s v="Weekend"/>
    <x v="1"/>
    <n v="389.27"/>
    <n v="4.7619047620000003"/>
    <n v="19.4635"/>
    <x v="23"/>
  </r>
  <r>
    <x v="741"/>
    <x v="1"/>
    <s v="Naypyitaw"/>
    <x v="1"/>
    <x v="1"/>
    <x v="4"/>
    <x v="712"/>
    <x v="8"/>
    <n v="4.2415000000000003"/>
    <x v="735"/>
    <d v="2019-01-14T00:00:00"/>
    <d v="1899-12-30T15:20:00"/>
    <s v="Weekday"/>
    <x v="0"/>
    <n v="84.83"/>
    <n v="4.7619047620000003"/>
    <n v="4.2415000000000003"/>
    <x v="55"/>
  </r>
  <r>
    <x v="742"/>
    <x v="0"/>
    <s v="Yangon"/>
    <x v="0"/>
    <x v="0"/>
    <x v="3"/>
    <x v="713"/>
    <x v="5"/>
    <n v="7.1630000000000003"/>
    <x v="736"/>
    <d v="2019-02-12T00:00:00"/>
    <d v="1899-12-30T14:33:00"/>
    <s v="Weekday"/>
    <x v="0"/>
    <n v="143.26"/>
    <n v="4.7619047620000003"/>
    <n v="7.1630000000000003"/>
    <x v="55"/>
  </r>
  <r>
    <x v="743"/>
    <x v="0"/>
    <s v="Yangon"/>
    <x v="0"/>
    <x v="1"/>
    <x v="2"/>
    <x v="714"/>
    <x v="5"/>
    <n v="3.7690000000000001"/>
    <x v="737"/>
    <d v="2019-02-20T00:00:00"/>
    <d v="1899-12-30T15:29:00"/>
    <s v="Weekday"/>
    <x v="0"/>
    <n v="75.38"/>
    <n v="4.7619047620000003"/>
    <n v="3.7690000000000001"/>
    <x v="33"/>
  </r>
  <r>
    <x v="744"/>
    <x v="1"/>
    <s v="Naypyitaw"/>
    <x v="0"/>
    <x v="0"/>
    <x v="3"/>
    <x v="715"/>
    <x v="2"/>
    <n v="12.667999999999999"/>
    <x v="738"/>
    <d v="2019-01-02T00:00:00"/>
    <d v="1899-12-30T16:19:00"/>
    <s v="Weekday"/>
    <x v="2"/>
    <n v="253.36"/>
    <n v="4.7619047620000003"/>
    <n v="12.667999999999999"/>
    <x v="32"/>
  </r>
  <r>
    <x v="745"/>
    <x v="1"/>
    <s v="Naypyitaw"/>
    <x v="0"/>
    <x v="0"/>
    <x v="4"/>
    <x v="716"/>
    <x v="8"/>
    <n v="1.921"/>
    <x v="739"/>
    <d v="2019-02-02T00:00:00"/>
    <d v="1899-12-30T16:33:00"/>
    <s v="Weekend"/>
    <x v="1"/>
    <n v="38.42"/>
    <n v="4.7619047620000003"/>
    <n v="1.921"/>
    <x v="17"/>
  </r>
  <r>
    <x v="746"/>
    <x v="2"/>
    <s v="Mandalay"/>
    <x v="0"/>
    <x v="1"/>
    <x v="5"/>
    <x v="717"/>
    <x v="4"/>
    <n v="32.615000000000002"/>
    <x v="740"/>
    <d v="2019-01-08T00:00:00"/>
    <d v="1899-12-30T19:07:00"/>
    <s v="Weekday"/>
    <x v="2"/>
    <n v="652.29999999999995"/>
    <n v="4.7619047620000003"/>
    <n v="32.615000000000002"/>
    <x v="53"/>
  </r>
  <r>
    <x v="747"/>
    <x v="1"/>
    <s v="Naypyitaw"/>
    <x v="0"/>
    <x v="0"/>
    <x v="2"/>
    <x v="718"/>
    <x v="1"/>
    <n v="2.6324999999999998"/>
    <x v="741"/>
    <d v="2019-01-30T00:00:00"/>
    <d v="1899-12-30T14:43:00"/>
    <s v="Weekday"/>
    <x v="2"/>
    <n v="52.65"/>
    <n v="4.7619047620000003"/>
    <n v="2.6324999999999998"/>
    <x v="6"/>
  </r>
  <r>
    <x v="748"/>
    <x v="2"/>
    <s v="Mandalay"/>
    <x v="0"/>
    <x v="0"/>
    <x v="2"/>
    <x v="719"/>
    <x v="9"/>
    <n v="5.5305"/>
    <x v="742"/>
    <d v="2019-03-26T00:00:00"/>
    <d v="1899-12-30T19:28:00"/>
    <s v="Weekday"/>
    <x v="2"/>
    <n v="110.61"/>
    <n v="4.7619047620000003"/>
    <n v="5.5305"/>
    <x v="7"/>
  </r>
  <r>
    <x v="749"/>
    <x v="1"/>
    <s v="Naypyitaw"/>
    <x v="0"/>
    <x v="1"/>
    <x v="0"/>
    <x v="720"/>
    <x v="0"/>
    <n v="28.430499999999999"/>
    <x v="743"/>
    <d v="2019-01-15T00:00:00"/>
    <d v="1899-12-30T20:44:00"/>
    <s v="Weekday"/>
    <x v="1"/>
    <n v="568.61"/>
    <n v="4.7619047620000003"/>
    <n v="28.430499999999999"/>
    <x v="54"/>
  </r>
  <r>
    <x v="750"/>
    <x v="2"/>
    <s v="Mandalay"/>
    <x v="0"/>
    <x v="0"/>
    <x v="5"/>
    <x v="703"/>
    <x v="7"/>
    <n v="4.4640000000000004"/>
    <x v="724"/>
    <d v="2019-03-14T00:00:00"/>
    <d v="1899-12-30T11:16:00"/>
    <s v="Weekday"/>
    <x v="0"/>
    <n v="89.28"/>
    <n v="4.7619047620000003"/>
    <n v="4.4640000000000004"/>
    <x v="5"/>
  </r>
  <r>
    <x v="751"/>
    <x v="0"/>
    <s v="Yangon"/>
    <x v="1"/>
    <x v="0"/>
    <x v="4"/>
    <x v="721"/>
    <x v="1"/>
    <n v="6.82"/>
    <x v="744"/>
    <d v="2019-02-03T00:00:00"/>
    <d v="1899-12-30T10:31:00"/>
    <s v="Weekend"/>
    <x v="2"/>
    <n v="136.4"/>
    <n v="4.7619047620000003"/>
    <n v="6.82"/>
    <x v="17"/>
  </r>
  <r>
    <x v="752"/>
    <x v="0"/>
    <s v="Yangon"/>
    <x v="0"/>
    <x v="0"/>
    <x v="1"/>
    <x v="722"/>
    <x v="4"/>
    <n v="8.7100000000000009"/>
    <x v="745"/>
    <d v="2019-02-22T00:00:00"/>
    <d v="1899-12-30T12:30:00"/>
    <s v="Weekday"/>
    <x v="0"/>
    <n v="174.2"/>
    <n v="4.7619047620000003"/>
    <n v="8.7100000000000009"/>
    <x v="27"/>
  </r>
  <r>
    <x v="753"/>
    <x v="2"/>
    <s v="Mandalay"/>
    <x v="1"/>
    <x v="1"/>
    <x v="2"/>
    <x v="723"/>
    <x v="1"/>
    <n v="18.32"/>
    <x v="746"/>
    <d v="2019-01-24T00:00:00"/>
    <d v="1899-12-30T15:05:00"/>
    <s v="Weekday"/>
    <x v="0"/>
    <n v="366.4"/>
    <n v="4.7619047620000003"/>
    <n v="18.32"/>
    <x v="3"/>
  </r>
  <r>
    <x v="754"/>
    <x v="1"/>
    <s v="Naypyitaw"/>
    <x v="0"/>
    <x v="0"/>
    <x v="5"/>
    <x v="724"/>
    <x v="6"/>
    <n v="12.730499999999999"/>
    <x v="747"/>
    <d v="2019-01-25T00:00:00"/>
    <d v="1899-12-30T18:30:00"/>
    <s v="Weekday"/>
    <x v="0"/>
    <n v="254.61"/>
    <n v="4.7619047620000003"/>
    <n v="12.730499999999999"/>
    <x v="2"/>
  </r>
  <r>
    <x v="755"/>
    <x v="0"/>
    <s v="Yangon"/>
    <x v="1"/>
    <x v="0"/>
    <x v="5"/>
    <x v="725"/>
    <x v="2"/>
    <n v="38.915999999999997"/>
    <x v="748"/>
    <d v="2019-03-09T00:00:00"/>
    <d v="1899-12-30T13:18:00"/>
    <s v="Weekend"/>
    <x v="2"/>
    <n v="778.32"/>
    <n v="4.7619047620000003"/>
    <n v="38.915999999999997"/>
    <x v="56"/>
  </r>
  <r>
    <x v="756"/>
    <x v="2"/>
    <s v="Mandalay"/>
    <x v="0"/>
    <x v="0"/>
    <x v="1"/>
    <x v="726"/>
    <x v="2"/>
    <n v="14.295999999999999"/>
    <x v="749"/>
    <d v="2019-02-17T00:00:00"/>
    <d v="1899-12-30T15:28:00"/>
    <s v="Weekend"/>
    <x v="0"/>
    <n v="285.92"/>
    <n v="4.7619047620000003"/>
    <n v="14.295999999999999"/>
    <x v="49"/>
  </r>
  <r>
    <x v="757"/>
    <x v="0"/>
    <s v="Yangon"/>
    <x v="1"/>
    <x v="0"/>
    <x v="2"/>
    <x v="727"/>
    <x v="3"/>
    <n v="28.956"/>
    <x v="750"/>
    <d v="2019-01-11T00:00:00"/>
    <d v="1899-12-30T11:52:00"/>
    <s v="Weekday"/>
    <x v="1"/>
    <n v="579.12"/>
    <n v="4.7619047620000003"/>
    <n v="28.956"/>
    <x v="10"/>
  </r>
  <r>
    <x v="758"/>
    <x v="0"/>
    <s v="Yangon"/>
    <x v="0"/>
    <x v="1"/>
    <x v="4"/>
    <x v="728"/>
    <x v="4"/>
    <n v="9.4250000000000007"/>
    <x v="751"/>
    <d v="2019-02-27T00:00:00"/>
    <d v="1899-12-30T18:24:00"/>
    <s v="Weekday"/>
    <x v="0"/>
    <n v="188.5"/>
    <n v="4.7619047620000003"/>
    <n v="9.4250000000000007"/>
    <x v="32"/>
  </r>
  <r>
    <x v="759"/>
    <x v="0"/>
    <s v="Yangon"/>
    <x v="1"/>
    <x v="0"/>
    <x v="4"/>
    <x v="729"/>
    <x v="7"/>
    <n v="11.077999999999999"/>
    <x v="752"/>
    <d v="2019-03-25T00:00:00"/>
    <d v="1899-12-30T15:19:00"/>
    <s v="Weekday"/>
    <x v="0"/>
    <n v="221.56"/>
    <n v="4.7619047620000003"/>
    <n v="11.077999999999999"/>
    <x v="7"/>
  </r>
  <r>
    <x v="760"/>
    <x v="2"/>
    <s v="Mandalay"/>
    <x v="0"/>
    <x v="0"/>
    <x v="4"/>
    <x v="730"/>
    <x v="4"/>
    <n v="38.6"/>
    <x v="753"/>
    <d v="2019-02-11T00:00:00"/>
    <d v="1899-12-30T10:38:00"/>
    <s v="Weekday"/>
    <x v="2"/>
    <n v="772"/>
    <n v="4.7619047620000003"/>
    <n v="38.6"/>
    <x v="32"/>
  </r>
  <r>
    <x v="761"/>
    <x v="2"/>
    <s v="Mandalay"/>
    <x v="1"/>
    <x v="1"/>
    <x v="1"/>
    <x v="731"/>
    <x v="4"/>
    <n v="36.064999999999998"/>
    <x v="754"/>
    <d v="2019-01-31T00:00:00"/>
    <d v="1899-12-30T15:12:00"/>
    <s v="Weekday"/>
    <x v="2"/>
    <n v="721.3"/>
    <n v="4.7619047620000003"/>
    <n v="36.064999999999998"/>
    <x v="50"/>
  </r>
  <r>
    <x v="762"/>
    <x v="0"/>
    <s v="Yangon"/>
    <x v="0"/>
    <x v="0"/>
    <x v="5"/>
    <x v="732"/>
    <x v="2"/>
    <n v="25.552"/>
    <x v="755"/>
    <d v="2019-01-20T00:00:00"/>
    <d v="1899-12-30T17:48:00"/>
    <s v="Weekend"/>
    <x v="0"/>
    <n v="511.04"/>
    <n v="4.7619047620000003"/>
    <n v="25.552"/>
    <x v="21"/>
  </r>
  <r>
    <x v="763"/>
    <x v="0"/>
    <s v="Yangon"/>
    <x v="0"/>
    <x v="0"/>
    <x v="0"/>
    <x v="733"/>
    <x v="1"/>
    <n v="2.6724999999999999"/>
    <x v="756"/>
    <d v="2019-03-26T00:00:00"/>
    <d v="1899-12-30T11:07:00"/>
    <s v="Weekday"/>
    <x v="0"/>
    <n v="53.45"/>
    <n v="4.7619047620000003"/>
    <n v="2.6724999999999999"/>
    <x v="29"/>
  </r>
  <r>
    <x v="764"/>
    <x v="0"/>
    <s v="Yangon"/>
    <x v="0"/>
    <x v="1"/>
    <x v="0"/>
    <x v="734"/>
    <x v="7"/>
    <n v="11.1"/>
    <x v="757"/>
    <d v="2019-01-20T00:00:00"/>
    <d v="1899-12-30T15:48:00"/>
    <s v="Weekend"/>
    <x v="2"/>
    <n v="222"/>
    <n v="4.7619047620000003"/>
    <n v="11.1"/>
    <x v="37"/>
  </r>
  <r>
    <x v="765"/>
    <x v="2"/>
    <s v="Mandalay"/>
    <x v="1"/>
    <x v="0"/>
    <x v="2"/>
    <x v="735"/>
    <x v="2"/>
    <n v="38.183999999999997"/>
    <x v="758"/>
    <d v="2019-03-05T00:00:00"/>
    <d v="1899-12-30T19:40:00"/>
    <s v="Weekday"/>
    <x v="0"/>
    <n v="763.68"/>
    <n v="4.7619047620000003"/>
    <n v="38.183999999999997"/>
    <x v="28"/>
  </r>
  <r>
    <x v="766"/>
    <x v="1"/>
    <s v="Naypyitaw"/>
    <x v="1"/>
    <x v="0"/>
    <x v="5"/>
    <x v="736"/>
    <x v="6"/>
    <n v="11.409000000000001"/>
    <x v="759"/>
    <d v="2019-01-05T00:00:00"/>
    <d v="1899-12-30T20:30:00"/>
    <s v="Weekend"/>
    <x v="2"/>
    <n v="228.18"/>
    <n v="4.7619047620000003"/>
    <n v="11.409000000000001"/>
    <x v="57"/>
  </r>
  <r>
    <x v="767"/>
    <x v="2"/>
    <s v="Mandalay"/>
    <x v="1"/>
    <x v="1"/>
    <x v="3"/>
    <x v="737"/>
    <x v="3"/>
    <n v="4.1070000000000002"/>
    <x v="760"/>
    <d v="2019-02-13T00:00:00"/>
    <d v="1899-12-30T13:59:00"/>
    <s v="Weekday"/>
    <x v="1"/>
    <n v="82.14"/>
    <n v="4.7619047620000003"/>
    <n v="4.1070000000000002"/>
    <x v="31"/>
  </r>
  <r>
    <x v="768"/>
    <x v="2"/>
    <s v="Mandalay"/>
    <x v="1"/>
    <x v="0"/>
    <x v="1"/>
    <x v="738"/>
    <x v="7"/>
    <n v="19.128"/>
    <x v="761"/>
    <d v="2019-03-16T00:00:00"/>
    <d v="1899-12-30T18:51:00"/>
    <s v="Weekend"/>
    <x v="1"/>
    <n v="382.56"/>
    <n v="4.7619047620000003"/>
    <n v="19.128"/>
    <x v="30"/>
  </r>
  <r>
    <x v="769"/>
    <x v="0"/>
    <s v="Yangon"/>
    <x v="1"/>
    <x v="0"/>
    <x v="2"/>
    <x v="739"/>
    <x v="3"/>
    <n v="3.4289999999999998"/>
    <x v="762"/>
    <d v="2019-01-15T00:00:00"/>
    <d v="1899-12-30T17:24:00"/>
    <s v="Weekday"/>
    <x v="1"/>
    <n v="68.58"/>
    <n v="4.7619047620000003"/>
    <n v="3.4289999999999998"/>
    <x v="25"/>
  </r>
  <r>
    <x v="770"/>
    <x v="2"/>
    <s v="Mandalay"/>
    <x v="0"/>
    <x v="0"/>
    <x v="3"/>
    <x v="425"/>
    <x v="7"/>
    <n v="19.108000000000001"/>
    <x v="763"/>
    <d v="2019-02-26T00:00:00"/>
    <d v="1899-12-30T11:58:00"/>
    <s v="Weekday"/>
    <x v="0"/>
    <n v="382.16"/>
    <n v="4.7619047620000003"/>
    <n v="19.108000000000001"/>
    <x v="10"/>
  </r>
  <r>
    <x v="771"/>
    <x v="1"/>
    <s v="Naypyitaw"/>
    <x v="0"/>
    <x v="0"/>
    <x v="0"/>
    <x v="740"/>
    <x v="0"/>
    <n v="30.054500000000001"/>
    <x v="764"/>
    <d v="2019-02-27T00:00:00"/>
    <d v="1899-12-30T19:01:00"/>
    <s v="Weekday"/>
    <x v="2"/>
    <n v="601.09"/>
    <n v="4.7619047620000003"/>
    <n v="30.054500000000001"/>
    <x v="7"/>
  </r>
  <r>
    <x v="772"/>
    <x v="1"/>
    <s v="Naypyitaw"/>
    <x v="0"/>
    <x v="0"/>
    <x v="3"/>
    <x v="741"/>
    <x v="0"/>
    <n v="23.796500000000002"/>
    <x v="765"/>
    <d v="2019-02-17T00:00:00"/>
    <d v="1899-12-30T16:50:00"/>
    <s v="Weekend"/>
    <x v="0"/>
    <n v="475.93"/>
    <n v="4.7619047620000003"/>
    <n v="23.796500000000002"/>
    <x v="14"/>
  </r>
  <r>
    <x v="773"/>
    <x v="1"/>
    <s v="Naypyitaw"/>
    <x v="1"/>
    <x v="0"/>
    <x v="4"/>
    <x v="620"/>
    <x v="8"/>
    <n v="2.621"/>
    <x v="766"/>
    <d v="2019-02-06T00:00:00"/>
    <d v="1899-12-30T10:22:00"/>
    <s v="Weekday"/>
    <x v="2"/>
    <n v="52.42"/>
    <n v="4.7619047620000003"/>
    <n v="2.621"/>
    <x v="31"/>
  </r>
  <r>
    <x v="774"/>
    <x v="1"/>
    <s v="Naypyitaw"/>
    <x v="0"/>
    <x v="1"/>
    <x v="4"/>
    <x v="742"/>
    <x v="5"/>
    <n v="6.5650000000000004"/>
    <x v="767"/>
    <d v="2019-01-17T00:00:00"/>
    <d v="1899-12-30T16:46:00"/>
    <s v="Weekday"/>
    <x v="1"/>
    <n v="131.30000000000001"/>
    <n v="4.7619047620000003"/>
    <n v="6.5650000000000004"/>
    <x v="22"/>
  </r>
  <r>
    <x v="775"/>
    <x v="2"/>
    <s v="Mandalay"/>
    <x v="1"/>
    <x v="0"/>
    <x v="4"/>
    <x v="743"/>
    <x v="1"/>
    <n v="7.2149999999999999"/>
    <x v="768"/>
    <d v="2019-01-22T00:00:00"/>
    <d v="1899-12-30T18:08:00"/>
    <s v="Weekday"/>
    <x v="2"/>
    <n v="144.30000000000001"/>
    <n v="4.7619047620000003"/>
    <n v="7.2149999999999999"/>
    <x v="7"/>
  </r>
  <r>
    <x v="776"/>
    <x v="1"/>
    <s v="Naypyitaw"/>
    <x v="0"/>
    <x v="1"/>
    <x v="0"/>
    <x v="744"/>
    <x v="0"/>
    <n v="22.858499999999999"/>
    <x v="769"/>
    <d v="2019-03-05T00:00:00"/>
    <d v="1899-12-30T18:02:00"/>
    <s v="Weekday"/>
    <x v="2"/>
    <n v="457.17"/>
    <n v="4.7619047620000003"/>
    <n v="22.858499999999999"/>
    <x v="50"/>
  </r>
  <r>
    <x v="777"/>
    <x v="2"/>
    <s v="Mandalay"/>
    <x v="1"/>
    <x v="1"/>
    <x v="3"/>
    <x v="745"/>
    <x v="8"/>
    <n v="4.6689999999999996"/>
    <x v="770"/>
    <d v="2019-01-03T00:00:00"/>
    <d v="1899-12-30T13:07:00"/>
    <s v="Weekday"/>
    <x v="1"/>
    <n v="93.38"/>
    <n v="4.7619047620000003"/>
    <n v="4.6689999999999996"/>
    <x v="1"/>
  </r>
  <r>
    <x v="778"/>
    <x v="1"/>
    <s v="Naypyitaw"/>
    <x v="0"/>
    <x v="1"/>
    <x v="3"/>
    <x v="746"/>
    <x v="1"/>
    <n v="6.3125"/>
    <x v="771"/>
    <d v="2019-03-20T00:00:00"/>
    <d v="1899-12-30T17:52:00"/>
    <s v="Weekday"/>
    <x v="1"/>
    <n v="126.25"/>
    <n v="4.7619047620000003"/>
    <n v="6.3125"/>
    <x v="36"/>
  </r>
  <r>
    <x v="779"/>
    <x v="2"/>
    <s v="Mandalay"/>
    <x v="0"/>
    <x v="1"/>
    <x v="1"/>
    <x v="95"/>
    <x v="9"/>
    <n v="39.541499999999999"/>
    <x v="772"/>
    <d v="2019-01-31T00:00:00"/>
    <d v="1899-12-30T20:32:00"/>
    <s v="Weekday"/>
    <x v="0"/>
    <n v="790.83"/>
    <n v="4.7619047620000003"/>
    <n v="39.541499999999999"/>
    <x v="32"/>
  </r>
  <r>
    <x v="780"/>
    <x v="1"/>
    <s v="Naypyitaw"/>
    <x v="1"/>
    <x v="1"/>
    <x v="0"/>
    <x v="747"/>
    <x v="2"/>
    <n v="8.7200000000000006"/>
    <x v="773"/>
    <d v="2019-02-19T00:00:00"/>
    <d v="1899-12-30T19:24:00"/>
    <s v="Weekday"/>
    <x v="1"/>
    <n v="174.4"/>
    <n v="4.7619047620000003"/>
    <n v="8.7200000000000006"/>
    <x v="47"/>
  </r>
  <r>
    <x v="781"/>
    <x v="0"/>
    <s v="Yangon"/>
    <x v="1"/>
    <x v="0"/>
    <x v="3"/>
    <x v="748"/>
    <x v="7"/>
    <n v="18.952000000000002"/>
    <x v="774"/>
    <d v="2019-02-11T00:00:00"/>
    <d v="1899-12-30T16:06:00"/>
    <s v="Weekday"/>
    <x v="0"/>
    <n v="379.04"/>
    <n v="4.7619047620000003"/>
    <n v="18.952000000000002"/>
    <x v="52"/>
  </r>
  <r>
    <x v="782"/>
    <x v="0"/>
    <s v="Yangon"/>
    <x v="0"/>
    <x v="0"/>
    <x v="5"/>
    <x v="749"/>
    <x v="8"/>
    <n v="1.5309999999999999"/>
    <x v="775"/>
    <d v="2019-02-05T00:00:00"/>
    <d v="1899-12-30T14:14:00"/>
    <s v="Weekday"/>
    <x v="2"/>
    <n v="30.62"/>
    <n v="4.7619047620000003"/>
    <n v="1.5309999999999999"/>
    <x v="5"/>
  </r>
  <r>
    <x v="783"/>
    <x v="1"/>
    <s v="Naypyitaw"/>
    <x v="1"/>
    <x v="0"/>
    <x v="2"/>
    <x v="750"/>
    <x v="2"/>
    <n v="17.603999999999999"/>
    <x v="776"/>
    <d v="2019-03-03T00:00:00"/>
    <d v="1899-12-30T17:36:00"/>
    <s v="Weekend"/>
    <x v="1"/>
    <n v="352.08"/>
    <n v="4.7619047620000003"/>
    <n v="17.603999999999999"/>
    <x v="55"/>
  </r>
  <r>
    <x v="784"/>
    <x v="1"/>
    <s v="Naypyitaw"/>
    <x v="0"/>
    <x v="0"/>
    <x v="0"/>
    <x v="751"/>
    <x v="1"/>
    <n v="2.54"/>
    <x v="777"/>
    <d v="2019-02-24T00:00:00"/>
    <d v="1899-12-30T13:08:00"/>
    <s v="Weekend"/>
    <x v="0"/>
    <n v="50.8"/>
    <n v="4.7619047620000003"/>
    <n v="2.54"/>
    <x v="5"/>
  </r>
  <r>
    <x v="785"/>
    <x v="0"/>
    <s v="Yangon"/>
    <x v="1"/>
    <x v="1"/>
    <x v="1"/>
    <x v="752"/>
    <x v="0"/>
    <n v="26.103000000000002"/>
    <x v="778"/>
    <d v="2019-02-04T00:00:00"/>
    <d v="1899-12-30T16:09:00"/>
    <s v="Weekday"/>
    <x v="2"/>
    <n v="522.05999999999995"/>
    <n v="4.7619047620000003"/>
    <n v="26.103000000000002"/>
    <x v="54"/>
  </r>
  <r>
    <x v="786"/>
    <x v="1"/>
    <s v="Naypyitaw"/>
    <x v="1"/>
    <x v="1"/>
    <x v="1"/>
    <x v="753"/>
    <x v="2"/>
    <n v="28.756"/>
    <x v="779"/>
    <d v="2019-02-19T00:00:00"/>
    <d v="1899-12-30T11:33:00"/>
    <s v="Weekday"/>
    <x v="0"/>
    <n v="575.12"/>
    <n v="4.7619047620000003"/>
    <n v="28.756"/>
    <x v="46"/>
  </r>
  <r>
    <x v="787"/>
    <x v="1"/>
    <s v="Naypyitaw"/>
    <x v="1"/>
    <x v="0"/>
    <x v="0"/>
    <x v="754"/>
    <x v="1"/>
    <n v="2.7475000000000001"/>
    <x v="780"/>
    <d v="2019-01-23T00:00:00"/>
    <d v="1899-12-30T10:18:00"/>
    <s v="Weekday"/>
    <x v="2"/>
    <n v="54.95"/>
    <n v="4.7619047620000003"/>
    <n v="2.7475000000000001"/>
    <x v="39"/>
  </r>
  <r>
    <x v="788"/>
    <x v="1"/>
    <s v="Naypyitaw"/>
    <x v="0"/>
    <x v="1"/>
    <x v="0"/>
    <x v="755"/>
    <x v="6"/>
    <n v="9.0704999999999991"/>
    <x v="781"/>
    <d v="2019-01-14T00:00:00"/>
    <d v="1899-12-30T10:55:00"/>
    <s v="Weekday"/>
    <x v="2"/>
    <n v="181.41"/>
    <n v="4.7619047620000003"/>
    <n v="9.0704999999999991"/>
    <x v="32"/>
  </r>
  <r>
    <x v="789"/>
    <x v="0"/>
    <s v="Yangon"/>
    <x v="1"/>
    <x v="1"/>
    <x v="3"/>
    <x v="756"/>
    <x v="0"/>
    <n v="20.618500000000001"/>
    <x v="782"/>
    <d v="2019-01-17T00:00:00"/>
    <d v="1899-12-30T15:15:00"/>
    <s v="Weekday"/>
    <x v="0"/>
    <n v="412.37"/>
    <n v="4.7619047620000003"/>
    <n v="20.618500000000001"/>
    <x v="58"/>
  </r>
  <r>
    <x v="790"/>
    <x v="0"/>
    <s v="Yangon"/>
    <x v="1"/>
    <x v="1"/>
    <x v="5"/>
    <x v="757"/>
    <x v="8"/>
    <n v="2.3205"/>
    <x v="783"/>
    <d v="2019-03-03T00:00:00"/>
    <d v="1899-12-30T20:06:00"/>
    <s v="Weekend"/>
    <x v="2"/>
    <n v="46.41"/>
    <n v="4.7619047620000003"/>
    <n v="2.3205"/>
    <x v="43"/>
  </r>
  <r>
    <x v="791"/>
    <x v="1"/>
    <s v="Naypyitaw"/>
    <x v="0"/>
    <x v="1"/>
    <x v="0"/>
    <x v="758"/>
    <x v="7"/>
    <n v="13.71"/>
    <x v="784"/>
    <d v="2019-02-15T00:00:00"/>
    <d v="1899-12-30T20:21:00"/>
    <s v="Weekday"/>
    <x v="2"/>
    <n v="274.2"/>
    <n v="4.7619047620000003"/>
    <n v="13.71"/>
    <x v="51"/>
  </r>
  <r>
    <x v="792"/>
    <x v="2"/>
    <s v="Mandalay"/>
    <x v="1"/>
    <x v="0"/>
    <x v="2"/>
    <x v="759"/>
    <x v="4"/>
    <n v="48.685000000000002"/>
    <x v="785"/>
    <d v="2019-01-15T00:00:00"/>
    <d v="1899-12-30T13:48:00"/>
    <s v="Weekday"/>
    <x v="2"/>
    <n v="973.7"/>
    <n v="4.7619047620000003"/>
    <n v="48.685000000000002"/>
    <x v="49"/>
  </r>
  <r>
    <x v="793"/>
    <x v="0"/>
    <s v="Yangon"/>
    <x v="0"/>
    <x v="1"/>
    <x v="1"/>
    <x v="760"/>
    <x v="0"/>
    <n v="32.409999999999997"/>
    <x v="786"/>
    <d v="2019-02-27T00:00:00"/>
    <d v="1899-12-30T12:52:00"/>
    <s v="Weekday"/>
    <x v="2"/>
    <n v="648.20000000000005"/>
    <n v="4.7619047620000003"/>
    <n v="32.409999999999997"/>
    <x v="39"/>
  </r>
  <r>
    <x v="794"/>
    <x v="0"/>
    <s v="Yangon"/>
    <x v="1"/>
    <x v="0"/>
    <x v="1"/>
    <x v="761"/>
    <x v="5"/>
    <n v="4.6609999999999996"/>
    <x v="787"/>
    <d v="2019-02-26T00:00:00"/>
    <d v="1899-12-30T12:28:00"/>
    <s v="Weekday"/>
    <x v="2"/>
    <n v="93.22"/>
    <n v="4.7619047620000003"/>
    <n v="4.6609999999999996"/>
    <x v="37"/>
  </r>
  <r>
    <x v="795"/>
    <x v="2"/>
    <s v="Mandalay"/>
    <x v="1"/>
    <x v="1"/>
    <x v="5"/>
    <x v="762"/>
    <x v="5"/>
    <n v="2.718"/>
    <x v="788"/>
    <d v="2019-03-15T00:00:00"/>
    <d v="1899-12-30T16:26:00"/>
    <s v="Weekday"/>
    <x v="0"/>
    <n v="54.36"/>
    <n v="4.7619047620000003"/>
    <n v="2.718"/>
    <x v="42"/>
  </r>
  <r>
    <x v="796"/>
    <x v="1"/>
    <s v="Naypyitaw"/>
    <x v="0"/>
    <x v="0"/>
    <x v="2"/>
    <x v="609"/>
    <x v="8"/>
    <n v="3.0434999999999999"/>
    <x v="789"/>
    <d v="2019-01-24T00:00:00"/>
    <d v="1899-12-30T13:24:00"/>
    <s v="Weekday"/>
    <x v="1"/>
    <n v="60.87"/>
    <n v="4.7619047620000003"/>
    <n v="3.0434999999999999"/>
    <x v="46"/>
  </r>
  <r>
    <x v="797"/>
    <x v="0"/>
    <s v="Yangon"/>
    <x v="0"/>
    <x v="0"/>
    <x v="3"/>
    <x v="763"/>
    <x v="4"/>
    <n v="12.244999999999999"/>
    <x v="790"/>
    <d v="2019-02-22T00:00:00"/>
    <d v="1899-12-30T15:15:00"/>
    <s v="Weekday"/>
    <x v="1"/>
    <n v="244.9"/>
    <n v="4.7619047620000003"/>
    <n v="12.244999999999999"/>
    <x v="34"/>
  </r>
  <r>
    <x v="798"/>
    <x v="2"/>
    <s v="Mandalay"/>
    <x v="1"/>
    <x v="1"/>
    <x v="0"/>
    <x v="764"/>
    <x v="8"/>
    <n v="4.6390000000000002"/>
    <x v="791"/>
    <d v="2019-03-15T00:00:00"/>
    <d v="1899-12-30T10:50:00"/>
    <s v="Weekday"/>
    <x v="2"/>
    <n v="92.78"/>
    <n v="4.7619047620000003"/>
    <n v="4.6390000000000002"/>
    <x v="57"/>
  </r>
  <r>
    <x v="799"/>
    <x v="1"/>
    <s v="Naypyitaw"/>
    <x v="0"/>
    <x v="1"/>
    <x v="2"/>
    <x v="765"/>
    <x v="1"/>
    <n v="21.672499999999999"/>
    <x v="792"/>
    <d v="2019-02-11T00:00:00"/>
    <d v="1899-12-30T18:38:00"/>
    <s v="Weekday"/>
    <x v="0"/>
    <n v="433.45"/>
    <n v="4.7619047620000003"/>
    <n v="21.672499999999999"/>
    <x v="45"/>
  </r>
  <r>
    <x v="800"/>
    <x v="2"/>
    <s v="Mandalay"/>
    <x v="1"/>
    <x v="1"/>
    <x v="3"/>
    <x v="766"/>
    <x v="3"/>
    <n v="6.9029999999999996"/>
    <x v="793"/>
    <d v="2019-01-12T00:00:00"/>
    <d v="1899-12-30T16:45:00"/>
    <s v="Weekend"/>
    <x v="0"/>
    <n v="138.06"/>
    <n v="4.7619047620000003"/>
    <n v="6.9029999999999996"/>
    <x v="30"/>
  </r>
  <r>
    <x v="801"/>
    <x v="1"/>
    <s v="Naypyitaw"/>
    <x v="0"/>
    <x v="0"/>
    <x v="1"/>
    <x v="767"/>
    <x v="2"/>
    <n v="12.08"/>
    <x v="794"/>
    <d v="2019-03-03T00:00:00"/>
    <d v="1899-12-30T19:30:00"/>
    <s v="Weekend"/>
    <x v="0"/>
    <n v="241.6"/>
    <n v="4.7619047620000003"/>
    <n v="12.08"/>
    <x v="20"/>
  </r>
  <r>
    <x v="802"/>
    <x v="1"/>
    <s v="Naypyitaw"/>
    <x v="0"/>
    <x v="1"/>
    <x v="5"/>
    <x v="768"/>
    <x v="0"/>
    <n v="23.586500000000001"/>
    <x v="795"/>
    <d v="2019-03-23T00:00:00"/>
    <d v="1899-12-30T13:23:00"/>
    <s v="Weekend"/>
    <x v="0"/>
    <n v="471.73"/>
    <n v="4.7619047620000003"/>
    <n v="23.586500000000001"/>
    <x v="16"/>
  </r>
  <r>
    <x v="803"/>
    <x v="0"/>
    <s v="Yangon"/>
    <x v="0"/>
    <x v="0"/>
    <x v="5"/>
    <x v="769"/>
    <x v="9"/>
    <n v="22.032"/>
    <x v="796"/>
    <d v="2019-03-04T00:00:00"/>
    <d v="1899-12-30T11:27:00"/>
    <s v="Weekday"/>
    <x v="1"/>
    <n v="440.64"/>
    <n v="4.7619047620000003"/>
    <n v="22.032"/>
    <x v="7"/>
  </r>
  <r>
    <x v="804"/>
    <x v="2"/>
    <s v="Mandalay"/>
    <x v="0"/>
    <x v="0"/>
    <x v="1"/>
    <x v="770"/>
    <x v="9"/>
    <n v="34.015500000000003"/>
    <x v="797"/>
    <d v="2019-02-23T00:00:00"/>
    <d v="1899-12-30T11:12:00"/>
    <s v="Weekend"/>
    <x v="1"/>
    <n v="680.31"/>
    <n v="4.7619047620000003"/>
    <n v="34.015500000000003"/>
    <x v="7"/>
  </r>
  <r>
    <x v="805"/>
    <x v="0"/>
    <s v="Yangon"/>
    <x v="1"/>
    <x v="0"/>
    <x v="2"/>
    <x v="771"/>
    <x v="7"/>
    <n v="15.494"/>
    <x v="798"/>
    <d v="2019-03-17T00:00:00"/>
    <d v="1899-12-30T16:36:00"/>
    <s v="Weekend"/>
    <x v="1"/>
    <n v="309.88"/>
    <n v="4.7619047620000003"/>
    <n v="15.494"/>
    <x v="50"/>
  </r>
  <r>
    <x v="806"/>
    <x v="0"/>
    <s v="Yangon"/>
    <x v="1"/>
    <x v="0"/>
    <x v="3"/>
    <x v="772"/>
    <x v="5"/>
    <n v="9.3179999999999996"/>
    <x v="799"/>
    <d v="2019-01-16T00:00:00"/>
    <d v="1899-12-30T18:41:00"/>
    <s v="Weekday"/>
    <x v="2"/>
    <n v="186.36"/>
    <n v="4.7619047620000003"/>
    <n v="9.3179999999999996"/>
    <x v="23"/>
  </r>
  <r>
    <x v="807"/>
    <x v="0"/>
    <s v="Yangon"/>
    <x v="1"/>
    <x v="0"/>
    <x v="1"/>
    <x v="773"/>
    <x v="7"/>
    <n v="10.045999999999999"/>
    <x v="800"/>
    <d v="2019-01-08T00:00:00"/>
    <d v="1899-12-30T17:12:00"/>
    <s v="Weekday"/>
    <x v="1"/>
    <n v="200.92"/>
    <n v="4.7619047620000003"/>
    <n v="10.045999999999999"/>
    <x v="54"/>
  </r>
  <r>
    <x v="808"/>
    <x v="2"/>
    <s v="Mandalay"/>
    <x v="1"/>
    <x v="0"/>
    <x v="0"/>
    <x v="774"/>
    <x v="8"/>
    <n v="0.88749999999999996"/>
    <x v="801"/>
    <d v="2019-01-14T00:00:00"/>
    <d v="1899-12-30T10:38:00"/>
    <s v="Weekday"/>
    <x v="1"/>
    <n v="17.75"/>
    <n v="4.7619047620000003"/>
    <n v="0.88749999999999996"/>
    <x v="17"/>
  </r>
  <r>
    <x v="809"/>
    <x v="1"/>
    <s v="Naypyitaw"/>
    <x v="1"/>
    <x v="0"/>
    <x v="5"/>
    <x v="775"/>
    <x v="4"/>
    <n v="31.09"/>
    <x v="802"/>
    <d v="2019-01-31T00:00:00"/>
    <d v="1899-12-30T10:33:00"/>
    <s v="Weekday"/>
    <x v="0"/>
    <n v="621.79999999999995"/>
    <n v="4.7619047620000003"/>
    <n v="31.09"/>
    <x v="22"/>
  </r>
  <r>
    <x v="810"/>
    <x v="2"/>
    <s v="Mandalay"/>
    <x v="1"/>
    <x v="1"/>
    <x v="0"/>
    <x v="776"/>
    <x v="2"/>
    <n v="4.3"/>
    <x v="803"/>
    <d v="2019-03-15T00:00:00"/>
    <d v="1899-12-30T14:38:00"/>
    <s v="Weekday"/>
    <x v="0"/>
    <n v="86"/>
    <n v="4.7619047620000003"/>
    <n v="4.3"/>
    <x v="56"/>
  </r>
  <r>
    <x v="811"/>
    <x v="0"/>
    <s v="Yangon"/>
    <x v="1"/>
    <x v="0"/>
    <x v="1"/>
    <x v="777"/>
    <x v="4"/>
    <n v="20.13"/>
    <x v="804"/>
    <d v="2019-02-24T00:00:00"/>
    <d v="1899-12-30T18:06:00"/>
    <s v="Weekend"/>
    <x v="2"/>
    <n v="402.6"/>
    <n v="4.7619047620000003"/>
    <n v="20.13"/>
    <x v="59"/>
  </r>
  <r>
    <x v="812"/>
    <x v="1"/>
    <s v="Naypyitaw"/>
    <x v="0"/>
    <x v="0"/>
    <x v="3"/>
    <x v="778"/>
    <x v="1"/>
    <n v="16.2425"/>
    <x v="805"/>
    <d v="2019-02-08T00:00:00"/>
    <d v="1899-12-30T12:52:00"/>
    <s v="Weekday"/>
    <x v="2"/>
    <n v="324.85000000000002"/>
    <n v="4.7619047620000003"/>
    <n v="16.2425"/>
    <x v="35"/>
  </r>
  <r>
    <x v="813"/>
    <x v="0"/>
    <s v="Yangon"/>
    <x v="1"/>
    <x v="1"/>
    <x v="1"/>
    <x v="779"/>
    <x v="8"/>
    <n v="4.7575000000000003"/>
    <x v="806"/>
    <d v="2019-03-22T00:00:00"/>
    <d v="1899-12-30T14:00:00"/>
    <s v="Weekday"/>
    <x v="1"/>
    <n v="95.15"/>
    <n v="4.7619047620000003"/>
    <n v="4.7575000000000003"/>
    <x v="22"/>
  </r>
  <r>
    <x v="814"/>
    <x v="0"/>
    <s v="Yangon"/>
    <x v="0"/>
    <x v="0"/>
    <x v="1"/>
    <x v="780"/>
    <x v="2"/>
    <n v="19.448"/>
    <x v="807"/>
    <d v="2019-01-24T00:00:00"/>
    <d v="1899-12-30T10:57:00"/>
    <s v="Weekday"/>
    <x v="1"/>
    <n v="388.96"/>
    <n v="4.7619047620000003"/>
    <n v="19.448"/>
    <x v="59"/>
  </r>
  <r>
    <x v="815"/>
    <x v="2"/>
    <s v="Mandalay"/>
    <x v="1"/>
    <x v="0"/>
    <x v="4"/>
    <x v="781"/>
    <x v="2"/>
    <n v="21.283999999999999"/>
    <x v="808"/>
    <d v="2019-03-14T00:00:00"/>
    <d v="1899-12-30T16:45:00"/>
    <s v="Weekday"/>
    <x v="0"/>
    <n v="425.68"/>
    <n v="4.7619047620000003"/>
    <n v="21.283999999999999"/>
    <x v="59"/>
  </r>
  <r>
    <x v="816"/>
    <x v="1"/>
    <s v="Naypyitaw"/>
    <x v="1"/>
    <x v="0"/>
    <x v="5"/>
    <x v="782"/>
    <x v="0"/>
    <n v="15.904"/>
    <x v="809"/>
    <d v="2019-01-23T00:00:00"/>
    <d v="1899-12-30T11:15:00"/>
    <s v="Weekday"/>
    <x v="1"/>
    <n v="318.08"/>
    <n v="4.7619047620000003"/>
    <n v="15.904"/>
    <x v="51"/>
  </r>
  <r>
    <x v="817"/>
    <x v="0"/>
    <s v="Yangon"/>
    <x v="1"/>
    <x v="1"/>
    <x v="4"/>
    <x v="783"/>
    <x v="2"/>
    <n v="13.552"/>
    <x v="810"/>
    <d v="2019-01-19T00:00:00"/>
    <d v="1899-12-30T20:29:00"/>
    <s v="Weekend"/>
    <x v="0"/>
    <n v="271.04000000000002"/>
    <n v="4.7619047620000003"/>
    <n v="13.552"/>
    <x v="1"/>
  </r>
  <r>
    <x v="818"/>
    <x v="2"/>
    <s v="Mandalay"/>
    <x v="0"/>
    <x v="1"/>
    <x v="0"/>
    <x v="784"/>
    <x v="7"/>
    <n v="19.231999999999999"/>
    <x v="811"/>
    <d v="2019-01-27T00:00:00"/>
    <d v="1899-12-30T20:03:00"/>
    <s v="Weekend"/>
    <x v="2"/>
    <n v="384.64"/>
    <n v="4.7619047620000003"/>
    <n v="19.231999999999999"/>
    <x v="3"/>
  </r>
  <r>
    <x v="819"/>
    <x v="2"/>
    <s v="Mandalay"/>
    <x v="0"/>
    <x v="1"/>
    <x v="4"/>
    <x v="785"/>
    <x v="1"/>
    <n v="11.79"/>
    <x v="812"/>
    <d v="2019-02-03T00:00:00"/>
    <d v="1899-12-30T14:35:00"/>
    <s v="Weekend"/>
    <x v="2"/>
    <n v="235.8"/>
    <n v="4.7619047620000003"/>
    <n v="11.79"/>
    <x v="22"/>
  </r>
  <r>
    <x v="820"/>
    <x v="2"/>
    <s v="Mandalay"/>
    <x v="1"/>
    <x v="1"/>
    <x v="1"/>
    <x v="171"/>
    <x v="7"/>
    <n v="10.577999999999999"/>
    <x v="813"/>
    <d v="2019-03-25T00:00:00"/>
    <d v="1899-12-30T16:32:00"/>
    <s v="Weekday"/>
    <x v="0"/>
    <n v="211.56"/>
    <n v="4.7619047620000003"/>
    <n v="10.577999999999999"/>
    <x v="24"/>
  </r>
  <r>
    <x v="821"/>
    <x v="0"/>
    <s v="Yangon"/>
    <x v="0"/>
    <x v="0"/>
    <x v="2"/>
    <x v="786"/>
    <x v="5"/>
    <n v="4.7679999999999998"/>
    <x v="814"/>
    <d v="2019-02-24T00:00:00"/>
    <d v="1899-12-30T10:10:00"/>
    <s v="Weekend"/>
    <x v="2"/>
    <n v="95.36"/>
    <n v="4.7619047620000003"/>
    <n v="4.7679999999999998"/>
    <x v="5"/>
  </r>
  <r>
    <x v="822"/>
    <x v="1"/>
    <s v="Naypyitaw"/>
    <x v="0"/>
    <x v="1"/>
    <x v="3"/>
    <x v="787"/>
    <x v="8"/>
    <n v="0.50849999999999995"/>
    <x v="815"/>
    <d v="2019-02-07T00:00:00"/>
    <d v="1899-12-30T14:15:00"/>
    <s v="Weekday"/>
    <x v="1"/>
    <n v="10.17"/>
    <n v="4.7619047620000003"/>
    <n v="0.50849999999999995"/>
    <x v="9"/>
  </r>
  <r>
    <x v="823"/>
    <x v="0"/>
    <s v="Yangon"/>
    <x v="1"/>
    <x v="0"/>
    <x v="0"/>
    <x v="399"/>
    <x v="6"/>
    <n v="10.3065"/>
    <x v="816"/>
    <d v="2019-03-04T00:00:00"/>
    <d v="1899-12-30T10:05:00"/>
    <s v="Weekday"/>
    <x v="1"/>
    <n v="206.13"/>
    <n v="4.7619047620000003"/>
    <n v="10.3065"/>
    <x v="44"/>
  </r>
  <r>
    <x v="824"/>
    <x v="2"/>
    <s v="Mandalay"/>
    <x v="0"/>
    <x v="0"/>
    <x v="3"/>
    <x v="788"/>
    <x v="0"/>
    <n v="21.027999999999999"/>
    <x v="817"/>
    <d v="2019-02-14T00:00:00"/>
    <d v="1899-12-30T11:36:00"/>
    <s v="Weekday"/>
    <x v="2"/>
    <n v="420.56"/>
    <n v="4.7619047620000003"/>
    <n v="21.027999999999999"/>
    <x v="10"/>
  </r>
  <r>
    <x v="825"/>
    <x v="0"/>
    <s v="Yangon"/>
    <x v="0"/>
    <x v="0"/>
    <x v="3"/>
    <x v="442"/>
    <x v="7"/>
    <n v="4.4020000000000001"/>
    <x v="818"/>
    <d v="2019-01-29T00:00:00"/>
    <d v="1899-12-30T18:15:00"/>
    <s v="Weekday"/>
    <x v="2"/>
    <n v="88.04"/>
    <n v="4.7619047620000003"/>
    <n v="4.4020000000000001"/>
    <x v="37"/>
  </r>
  <r>
    <x v="826"/>
    <x v="2"/>
    <s v="Mandalay"/>
    <x v="0"/>
    <x v="0"/>
    <x v="0"/>
    <x v="789"/>
    <x v="9"/>
    <n v="32.4495"/>
    <x v="819"/>
    <d v="2019-01-28T00:00:00"/>
    <d v="1899-12-30T13:53:00"/>
    <s v="Weekday"/>
    <x v="2"/>
    <n v="648.99"/>
    <n v="4.7619047620000003"/>
    <n v="32.4495"/>
    <x v="25"/>
  </r>
  <r>
    <x v="827"/>
    <x v="0"/>
    <s v="Yangon"/>
    <x v="0"/>
    <x v="1"/>
    <x v="5"/>
    <x v="790"/>
    <x v="6"/>
    <n v="6.1920000000000002"/>
    <x v="820"/>
    <d v="2019-03-26T00:00:00"/>
    <d v="1899-12-30T18:37:00"/>
    <s v="Weekday"/>
    <x v="2"/>
    <n v="123.84"/>
    <n v="4.7619047620000003"/>
    <n v="6.1920000000000002"/>
    <x v="23"/>
  </r>
  <r>
    <x v="828"/>
    <x v="1"/>
    <s v="Naypyitaw"/>
    <x v="1"/>
    <x v="1"/>
    <x v="1"/>
    <x v="791"/>
    <x v="4"/>
    <n v="32.475000000000001"/>
    <x v="821"/>
    <d v="2019-03-24T00:00:00"/>
    <d v="1899-12-30T18:27:00"/>
    <s v="Weekend"/>
    <x v="1"/>
    <n v="649.5"/>
    <n v="4.7619047620000003"/>
    <n v="32.475000000000001"/>
    <x v="53"/>
  </r>
  <r>
    <x v="829"/>
    <x v="0"/>
    <s v="Yangon"/>
    <x v="0"/>
    <x v="0"/>
    <x v="1"/>
    <x v="792"/>
    <x v="4"/>
    <n v="37.11"/>
    <x v="822"/>
    <d v="2019-01-01T00:00:00"/>
    <d v="1899-12-30T14:42:00"/>
    <s v="Weekday"/>
    <x v="2"/>
    <n v="742.2"/>
    <n v="4.7619047620000003"/>
    <n v="37.11"/>
    <x v="42"/>
  </r>
  <r>
    <x v="830"/>
    <x v="0"/>
    <s v="Yangon"/>
    <x v="1"/>
    <x v="1"/>
    <x v="1"/>
    <x v="793"/>
    <x v="2"/>
    <n v="4.2240000000000002"/>
    <x v="823"/>
    <d v="2019-01-24T00:00:00"/>
    <d v="1899-12-30T17:43:00"/>
    <s v="Weekday"/>
    <x v="1"/>
    <n v="84.48"/>
    <n v="4.7619047620000003"/>
    <n v="4.2240000000000002"/>
    <x v="29"/>
  </r>
  <r>
    <x v="831"/>
    <x v="2"/>
    <s v="Mandalay"/>
    <x v="1"/>
    <x v="1"/>
    <x v="0"/>
    <x v="794"/>
    <x v="7"/>
    <n v="12.513999999999999"/>
    <x v="824"/>
    <d v="2019-02-25T00:00:00"/>
    <d v="1899-12-30T18:37:00"/>
    <s v="Weekday"/>
    <x v="1"/>
    <n v="250.28"/>
    <n v="4.7619047620000003"/>
    <n v="12.513999999999999"/>
    <x v="33"/>
  </r>
  <r>
    <x v="832"/>
    <x v="2"/>
    <s v="Mandalay"/>
    <x v="0"/>
    <x v="0"/>
    <x v="3"/>
    <x v="795"/>
    <x v="2"/>
    <n v="4.74"/>
    <x v="825"/>
    <d v="2019-01-09T00:00:00"/>
    <d v="1899-12-30T16:34:00"/>
    <s v="Weekday"/>
    <x v="1"/>
    <n v="94.8"/>
    <n v="4.7619047620000003"/>
    <n v="4.74"/>
    <x v="5"/>
  </r>
  <r>
    <x v="833"/>
    <x v="0"/>
    <s v="Yangon"/>
    <x v="0"/>
    <x v="1"/>
    <x v="0"/>
    <x v="796"/>
    <x v="8"/>
    <n v="4.5650000000000004"/>
    <x v="826"/>
    <d v="2019-02-14T00:00:00"/>
    <d v="1899-12-30T14:42:00"/>
    <s v="Weekday"/>
    <x v="0"/>
    <n v="91.3"/>
    <n v="4.7619047620000003"/>
    <n v="4.5650000000000004"/>
    <x v="51"/>
  </r>
  <r>
    <x v="834"/>
    <x v="2"/>
    <s v="Mandalay"/>
    <x v="0"/>
    <x v="0"/>
    <x v="2"/>
    <x v="797"/>
    <x v="0"/>
    <n v="14.2555"/>
    <x v="827"/>
    <d v="2019-03-12T00:00:00"/>
    <d v="1899-12-30T11:01:00"/>
    <s v="Weekday"/>
    <x v="0"/>
    <n v="285.11"/>
    <n v="4.7619047620000003"/>
    <n v="14.2555"/>
    <x v="38"/>
  </r>
  <r>
    <x v="835"/>
    <x v="0"/>
    <s v="Yangon"/>
    <x v="1"/>
    <x v="1"/>
    <x v="5"/>
    <x v="798"/>
    <x v="8"/>
    <n v="2.6190000000000002"/>
    <x v="828"/>
    <d v="2019-03-26T00:00:00"/>
    <d v="1899-12-30T19:44:00"/>
    <s v="Weekday"/>
    <x v="1"/>
    <n v="52.38"/>
    <n v="4.7619047620000003"/>
    <n v="2.6190000000000002"/>
    <x v="6"/>
  </r>
  <r>
    <x v="836"/>
    <x v="0"/>
    <s v="Yangon"/>
    <x v="0"/>
    <x v="1"/>
    <x v="5"/>
    <x v="799"/>
    <x v="1"/>
    <n v="9.6349999999999998"/>
    <x v="829"/>
    <d v="2019-01-09T00:00:00"/>
    <d v="1899-12-30T13:34:00"/>
    <s v="Weekday"/>
    <x v="0"/>
    <n v="192.7"/>
    <n v="4.7619047620000003"/>
    <n v="9.6349999999999998"/>
    <x v="32"/>
  </r>
  <r>
    <x v="837"/>
    <x v="2"/>
    <s v="Mandalay"/>
    <x v="1"/>
    <x v="1"/>
    <x v="3"/>
    <x v="800"/>
    <x v="3"/>
    <n v="13.388999999999999"/>
    <x v="830"/>
    <d v="2019-01-02T00:00:00"/>
    <d v="1899-12-30T20:08:00"/>
    <s v="Weekday"/>
    <x v="2"/>
    <n v="267.77999999999997"/>
    <n v="4.7619047620000003"/>
    <n v="13.388999999999999"/>
    <x v="20"/>
  </r>
  <r>
    <x v="838"/>
    <x v="1"/>
    <s v="Naypyitaw"/>
    <x v="1"/>
    <x v="1"/>
    <x v="1"/>
    <x v="801"/>
    <x v="4"/>
    <n v="27.934999999999999"/>
    <x v="831"/>
    <d v="2019-01-15T00:00:00"/>
    <d v="1899-12-30T15:01:00"/>
    <s v="Weekday"/>
    <x v="1"/>
    <n v="558.70000000000005"/>
    <n v="4.7619047620000003"/>
    <n v="27.934999999999999"/>
    <x v="6"/>
  </r>
  <r>
    <x v="839"/>
    <x v="1"/>
    <s v="Naypyitaw"/>
    <x v="0"/>
    <x v="0"/>
    <x v="3"/>
    <x v="802"/>
    <x v="3"/>
    <n v="8.766"/>
    <x v="832"/>
    <d v="2019-01-01T00:00:00"/>
    <d v="1899-12-30T11:40:00"/>
    <s v="Weekday"/>
    <x v="0"/>
    <n v="175.32"/>
    <n v="4.7619047620000003"/>
    <n v="8.766"/>
    <x v="59"/>
  </r>
  <r>
    <x v="840"/>
    <x v="0"/>
    <s v="Yangon"/>
    <x v="1"/>
    <x v="1"/>
    <x v="5"/>
    <x v="232"/>
    <x v="6"/>
    <n v="7.7910000000000004"/>
    <x v="833"/>
    <d v="2019-02-15T00:00:00"/>
    <d v="1899-12-30T15:21:00"/>
    <s v="Weekday"/>
    <x v="1"/>
    <n v="155.82"/>
    <n v="4.7619047620000003"/>
    <n v="7.7910000000000004"/>
    <x v="30"/>
  </r>
  <r>
    <x v="841"/>
    <x v="2"/>
    <s v="Mandalay"/>
    <x v="1"/>
    <x v="1"/>
    <x v="1"/>
    <x v="562"/>
    <x v="8"/>
    <n v="3.0150000000000001"/>
    <x v="834"/>
    <d v="2019-02-28T00:00:00"/>
    <d v="1899-12-30T17:38:00"/>
    <s v="Weekday"/>
    <x v="1"/>
    <n v="60.3"/>
    <n v="4.7619047620000003"/>
    <n v="3.0150000000000001"/>
    <x v="22"/>
  </r>
  <r>
    <x v="842"/>
    <x v="0"/>
    <s v="Yangon"/>
    <x v="0"/>
    <x v="0"/>
    <x v="3"/>
    <x v="803"/>
    <x v="5"/>
    <n v="3.9470000000000001"/>
    <x v="835"/>
    <d v="2019-03-02T00:00:00"/>
    <d v="1899-12-30T16:16:00"/>
    <s v="Weekend"/>
    <x v="2"/>
    <n v="78.94"/>
    <n v="4.7619047620000003"/>
    <n v="3.9470000000000001"/>
    <x v="59"/>
  </r>
  <r>
    <x v="843"/>
    <x v="1"/>
    <s v="Naypyitaw"/>
    <x v="0"/>
    <x v="0"/>
    <x v="4"/>
    <x v="804"/>
    <x v="5"/>
    <n v="1.4870000000000001"/>
    <x v="836"/>
    <d v="2019-02-13T00:00:00"/>
    <d v="1899-12-30T18:15:00"/>
    <s v="Weekday"/>
    <x v="2"/>
    <n v="29.74"/>
    <n v="4.7619047620000003"/>
    <n v="1.4870000000000001"/>
    <x v="60"/>
  </r>
  <r>
    <x v="844"/>
    <x v="0"/>
    <s v="Yangon"/>
    <x v="1"/>
    <x v="1"/>
    <x v="5"/>
    <x v="805"/>
    <x v="8"/>
    <n v="1.0660000000000001"/>
    <x v="837"/>
    <d v="2019-01-26T00:00:00"/>
    <d v="1899-12-30T12:43:00"/>
    <s v="Weekend"/>
    <x v="1"/>
    <n v="21.32"/>
    <n v="4.7619047620000003"/>
    <n v="1.0660000000000001"/>
    <x v="9"/>
  </r>
  <r>
    <x v="845"/>
    <x v="0"/>
    <s v="Yangon"/>
    <x v="0"/>
    <x v="1"/>
    <x v="1"/>
    <x v="806"/>
    <x v="6"/>
    <n v="14.067"/>
    <x v="838"/>
    <d v="2019-01-30T00:00:00"/>
    <d v="1899-12-30T11:32:00"/>
    <s v="Weekday"/>
    <x v="2"/>
    <n v="281.33999999999997"/>
    <n v="4.7619047620000003"/>
    <n v="14.067"/>
    <x v="9"/>
  </r>
  <r>
    <x v="846"/>
    <x v="0"/>
    <s v="Yangon"/>
    <x v="0"/>
    <x v="1"/>
    <x v="1"/>
    <x v="807"/>
    <x v="8"/>
    <n v="3.6629999999999998"/>
    <x v="839"/>
    <d v="2019-01-27T00:00:00"/>
    <d v="1899-12-30T18:08:00"/>
    <s v="Weekend"/>
    <x v="0"/>
    <n v="73.260000000000005"/>
    <n v="4.7619047620000003"/>
    <n v="3.6629999999999998"/>
    <x v="58"/>
  </r>
  <r>
    <x v="847"/>
    <x v="1"/>
    <s v="Naypyitaw"/>
    <x v="1"/>
    <x v="0"/>
    <x v="3"/>
    <x v="808"/>
    <x v="8"/>
    <n v="1.119"/>
    <x v="840"/>
    <d v="2019-01-30T00:00:00"/>
    <d v="1899-12-30T17:08:00"/>
    <s v="Weekday"/>
    <x v="2"/>
    <n v="22.38"/>
    <n v="4.7619047620000003"/>
    <n v="1.119"/>
    <x v="17"/>
  </r>
  <r>
    <x v="848"/>
    <x v="1"/>
    <s v="Naypyitaw"/>
    <x v="0"/>
    <x v="0"/>
    <x v="4"/>
    <x v="665"/>
    <x v="9"/>
    <n v="32.795999999999999"/>
    <x v="841"/>
    <d v="2019-01-08T00:00:00"/>
    <d v="1899-12-30T19:38:00"/>
    <s v="Weekday"/>
    <x v="1"/>
    <n v="655.92"/>
    <n v="4.7619047620000003"/>
    <n v="32.795999999999999"/>
    <x v="43"/>
  </r>
  <r>
    <x v="849"/>
    <x v="0"/>
    <s v="Yangon"/>
    <x v="1"/>
    <x v="0"/>
    <x v="5"/>
    <x v="809"/>
    <x v="3"/>
    <n v="29.73"/>
    <x v="842"/>
    <d v="2019-01-19T00:00:00"/>
    <d v="1899-12-30T13:11:00"/>
    <s v="Weekend"/>
    <x v="1"/>
    <n v="594.6"/>
    <n v="4.7619047620000003"/>
    <n v="29.73"/>
    <x v="50"/>
  </r>
  <r>
    <x v="850"/>
    <x v="0"/>
    <s v="Yangon"/>
    <x v="1"/>
    <x v="1"/>
    <x v="5"/>
    <x v="810"/>
    <x v="8"/>
    <n v="3.7050000000000001"/>
    <x v="843"/>
    <d v="2019-01-25T00:00:00"/>
    <d v="1899-12-30T11:05:00"/>
    <s v="Weekday"/>
    <x v="1"/>
    <n v="74.099999999999994"/>
    <n v="4.7619047620000003"/>
    <n v="3.7050000000000001"/>
    <x v="51"/>
  </r>
  <r>
    <x v="851"/>
    <x v="0"/>
    <s v="Yangon"/>
    <x v="1"/>
    <x v="0"/>
    <x v="5"/>
    <x v="811"/>
    <x v="5"/>
    <n v="9.8480000000000008"/>
    <x v="844"/>
    <d v="2019-02-19T00:00:00"/>
    <d v="1899-12-30T10:12:00"/>
    <s v="Weekday"/>
    <x v="0"/>
    <n v="196.96"/>
    <n v="4.7619047620000003"/>
    <n v="9.8480000000000008"/>
    <x v="51"/>
  </r>
  <r>
    <x v="852"/>
    <x v="1"/>
    <s v="Naypyitaw"/>
    <x v="1"/>
    <x v="1"/>
    <x v="0"/>
    <x v="812"/>
    <x v="0"/>
    <n v="18.616499999999998"/>
    <x v="845"/>
    <d v="2019-01-14T00:00:00"/>
    <d v="1899-12-30T15:42:00"/>
    <s v="Weekday"/>
    <x v="0"/>
    <n v="372.33"/>
    <n v="4.7619047620000003"/>
    <n v="18.616499999999998"/>
    <x v="59"/>
  </r>
  <r>
    <x v="853"/>
    <x v="2"/>
    <s v="Mandalay"/>
    <x v="1"/>
    <x v="0"/>
    <x v="1"/>
    <x v="813"/>
    <x v="4"/>
    <n v="26.395"/>
    <x v="846"/>
    <d v="2019-02-25T00:00:00"/>
    <d v="1899-12-30T11:58:00"/>
    <s v="Weekday"/>
    <x v="0"/>
    <n v="527.9"/>
    <n v="4.7619047620000003"/>
    <n v="26.395"/>
    <x v="40"/>
  </r>
  <r>
    <x v="854"/>
    <x v="0"/>
    <s v="Yangon"/>
    <x v="0"/>
    <x v="0"/>
    <x v="0"/>
    <x v="814"/>
    <x v="1"/>
    <n v="23.987500000000001"/>
    <x v="847"/>
    <d v="2019-01-23T00:00:00"/>
    <d v="1899-12-30T14:21:00"/>
    <s v="Weekday"/>
    <x v="0"/>
    <n v="479.75"/>
    <n v="4.7619047620000003"/>
    <n v="23.987500000000001"/>
    <x v="55"/>
  </r>
  <r>
    <x v="855"/>
    <x v="2"/>
    <s v="Mandalay"/>
    <x v="1"/>
    <x v="0"/>
    <x v="5"/>
    <x v="815"/>
    <x v="9"/>
    <n v="16.429500000000001"/>
    <x v="848"/>
    <d v="2019-02-16T00:00:00"/>
    <d v="1899-12-30T10:52:00"/>
    <s v="Weekend"/>
    <x v="1"/>
    <n v="328.59"/>
    <n v="4.7619047620000003"/>
    <n v="16.429500000000001"/>
    <x v="50"/>
  </r>
  <r>
    <x v="856"/>
    <x v="2"/>
    <s v="Mandalay"/>
    <x v="1"/>
    <x v="1"/>
    <x v="4"/>
    <x v="268"/>
    <x v="2"/>
    <n v="8.4480000000000004"/>
    <x v="849"/>
    <d v="2019-01-01T00:00:00"/>
    <d v="1899-12-30T19:31:00"/>
    <s v="Weekday"/>
    <x v="1"/>
    <n v="168.96"/>
    <n v="4.7619047620000003"/>
    <n v="8.4480000000000004"/>
    <x v="31"/>
  </r>
  <r>
    <x v="857"/>
    <x v="0"/>
    <s v="Yangon"/>
    <x v="0"/>
    <x v="0"/>
    <x v="2"/>
    <x v="816"/>
    <x v="7"/>
    <n v="5.6619999999999999"/>
    <x v="850"/>
    <d v="2019-03-07T00:00:00"/>
    <d v="1899-12-30T18:35:00"/>
    <s v="Weekday"/>
    <x v="1"/>
    <n v="113.24"/>
    <n v="4.7619047620000003"/>
    <n v="5.6619999999999999"/>
    <x v="13"/>
  </r>
  <r>
    <x v="858"/>
    <x v="2"/>
    <s v="Mandalay"/>
    <x v="1"/>
    <x v="1"/>
    <x v="0"/>
    <x v="817"/>
    <x v="3"/>
    <n v="17.277000000000001"/>
    <x v="851"/>
    <d v="2019-02-15T00:00:00"/>
    <d v="1899-12-30T13:51:00"/>
    <s v="Weekday"/>
    <x v="1"/>
    <n v="345.54"/>
    <n v="4.7619047620000003"/>
    <n v="17.277000000000001"/>
    <x v="20"/>
  </r>
  <r>
    <x v="859"/>
    <x v="0"/>
    <s v="Yangon"/>
    <x v="0"/>
    <x v="0"/>
    <x v="4"/>
    <x v="818"/>
    <x v="9"/>
    <n v="21.433499999999999"/>
    <x v="852"/>
    <d v="2019-01-23T00:00:00"/>
    <d v="1899-12-30T12:35:00"/>
    <s v="Weekday"/>
    <x v="1"/>
    <n v="428.67"/>
    <n v="4.7619047620000003"/>
    <n v="21.433499999999999"/>
    <x v="59"/>
  </r>
  <r>
    <x v="860"/>
    <x v="1"/>
    <s v="Naypyitaw"/>
    <x v="0"/>
    <x v="0"/>
    <x v="2"/>
    <x v="819"/>
    <x v="8"/>
    <n v="4.3135000000000003"/>
    <x v="853"/>
    <d v="2019-02-20T00:00:00"/>
    <d v="1899-12-30T13:24:00"/>
    <s v="Weekday"/>
    <x v="0"/>
    <n v="86.27"/>
    <n v="4.7619047620000003"/>
    <n v="4.3135000000000003"/>
    <x v="27"/>
  </r>
  <r>
    <x v="861"/>
    <x v="0"/>
    <s v="Yangon"/>
    <x v="0"/>
    <x v="1"/>
    <x v="3"/>
    <x v="820"/>
    <x v="5"/>
    <n v="1.276"/>
    <x v="854"/>
    <d v="2019-01-08T00:00:00"/>
    <d v="1899-12-30T18:06:00"/>
    <s v="Weekday"/>
    <x v="0"/>
    <n v="25.52"/>
    <n v="4.7619047620000003"/>
    <n v="1.276"/>
    <x v="52"/>
  </r>
  <r>
    <x v="862"/>
    <x v="2"/>
    <s v="Mandalay"/>
    <x v="1"/>
    <x v="0"/>
    <x v="2"/>
    <x v="821"/>
    <x v="9"/>
    <n v="5.0759999999999996"/>
    <x v="855"/>
    <d v="2019-03-17T00:00:00"/>
    <d v="1899-12-30T11:55:00"/>
    <s v="Weekend"/>
    <x v="2"/>
    <n v="101.52"/>
    <n v="4.7619047620000003"/>
    <n v="5.0759999999999996"/>
    <x v="42"/>
  </r>
  <r>
    <x v="863"/>
    <x v="2"/>
    <s v="Mandalay"/>
    <x v="1"/>
    <x v="0"/>
    <x v="2"/>
    <x v="822"/>
    <x v="0"/>
    <n v="17.874500000000001"/>
    <x v="856"/>
    <d v="2019-01-12T00:00:00"/>
    <d v="1899-12-30T11:42:00"/>
    <s v="Weekend"/>
    <x v="1"/>
    <n v="357.49"/>
    <n v="4.7619047620000003"/>
    <n v="17.874500000000001"/>
    <x v="27"/>
  </r>
  <r>
    <x v="864"/>
    <x v="0"/>
    <s v="Yangon"/>
    <x v="0"/>
    <x v="0"/>
    <x v="1"/>
    <x v="823"/>
    <x v="6"/>
    <n v="11.938499999999999"/>
    <x v="857"/>
    <d v="2019-01-08T00:00:00"/>
    <d v="1899-12-30T14:30:00"/>
    <s v="Weekday"/>
    <x v="1"/>
    <n v="238.77"/>
    <n v="4.7619047620000003"/>
    <n v="11.938499999999999"/>
    <x v="37"/>
  </r>
  <r>
    <x v="865"/>
    <x v="1"/>
    <s v="Naypyitaw"/>
    <x v="0"/>
    <x v="1"/>
    <x v="0"/>
    <x v="824"/>
    <x v="6"/>
    <n v="5.0715000000000003"/>
    <x v="858"/>
    <d v="2019-01-26T00:00:00"/>
    <d v="1899-12-30T15:11:00"/>
    <s v="Weekend"/>
    <x v="0"/>
    <n v="101.43"/>
    <n v="4.7619047620000003"/>
    <n v="5.0715000000000003"/>
    <x v="48"/>
  </r>
  <r>
    <x v="866"/>
    <x v="2"/>
    <s v="Mandalay"/>
    <x v="0"/>
    <x v="1"/>
    <x v="3"/>
    <x v="825"/>
    <x v="2"/>
    <n v="36.212000000000003"/>
    <x v="859"/>
    <d v="2019-03-15T00:00:00"/>
    <d v="1899-12-30T14:48:00"/>
    <s v="Weekday"/>
    <x v="2"/>
    <n v="724.24"/>
    <n v="4.7619047620000003"/>
    <n v="36.212000000000003"/>
    <x v="35"/>
  </r>
  <r>
    <x v="867"/>
    <x v="1"/>
    <s v="Naypyitaw"/>
    <x v="0"/>
    <x v="0"/>
    <x v="0"/>
    <x v="826"/>
    <x v="5"/>
    <n v="6.282"/>
    <x v="860"/>
    <d v="2019-01-17T00:00:00"/>
    <d v="1899-12-30T12:36:00"/>
    <s v="Weekday"/>
    <x v="0"/>
    <n v="125.64"/>
    <n v="4.7619047620000003"/>
    <n v="6.282"/>
    <x v="49"/>
  </r>
  <r>
    <x v="868"/>
    <x v="1"/>
    <s v="Naypyitaw"/>
    <x v="0"/>
    <x v="1"/>
    <x v="4"/>
    <x v="827"/>
    <x v="6"/>
    <n v="3.6465000000000001"/>
    <x v="861"/>
    <d v="2019-01-08T00:00:00"/>
    <d v="1899-12-30T19:09:00"/>
    <s v="Weekday"/>
    <x v="2"/>
    <n v="72.930000000000007"/>
    <n v="4.7619047620000003"/>
    <n v="3.6465000000000001"/>
    <x v="42"/>
  </r>
  <r>
    <x v="869"/>
    <x v="0"/>
    <s v="Yangon"/>
    <x v="1"/>
    <x v="1"/>
    <x v="3"/>
    <x v="828"/>
    <x v="7"/>
    <n v="12.917999999999999"/>
    <x v="862"/>
    <d v="2019-01-06T00:00:00"/>
    <d v="1899-12-30T13:35:00"/>
    <s v="Weekend"/>
    <x v="0"/>
    <n v="258.36"/>
    <n v="4.7619047620000003"/>
    <n v="12.917999999999999"/>
    <x v="39"/>
  </r>
  <r>
    <x v="870"/>
    <x v="0"/>
    <s v="Yangon"/>
    <x v="0"/>
    <x v="1"/>
    <x v="4"/>
    <x v="829"/>
    <x v="0"/>
    <n v="8.6869999999999994"/>
    <x v="863"/>
    <d v="2019-02-16T00:00:00"/>
    <d v="1899-12-30T10:33:00"/>
    <s v="Weekend"/>
    <x v="2"/>
    <n v="173.74"/>
    <n v="4.7619047620000003"/>
    <n v="8.6869999999999994"/>
    <x v="12"/>
  </r>
  <r>
    <x v="871"/>
    <x v="1"/>
    <s v="Naypyitaw"/>
    <x v="1"/>
    <x v="1"/>
    <x v="5"/>
    <x v="830"/>
    <x v="8"/>
    <n v="2.8250000000000002"/>
    <x v="864"/>
    <d v="2019-03-13T00:00:00"/>
    <d v="1899-12-30T15:45:00"/>
    <s v="Weekday"/>
    <x v="0"/>
    <n v="56.5"/>
    <n v="4.7619047620000003"/>
    <n v="2.8250000000000002"/>
    <x v="1"/>
  </r>
  <r>
    <x v="872"/>
    <x v="2"/>
    <s v="Mandalay"/>
    <x v="0"/>
    <x v="0"/>
    <x v="1"/>
    <x v="831"/>
    <x v="4"/>
    <n v="10.715"/>
    <x v="865"/>
    <d v="2019-01-28T00:00:00"/>
    <d v="1899-12-30T11:51:00"/>
    <s v="Weekday"/>
    <x v="1"/>
    <n v="214.3"/>
    <n v="4.7619047620000003"/>
    <n v="10.715"/>
    <x v="56"/>
  </r>
  <r>
    <x v="873"/>
    <x v="0"/>
    <s v="Yangon"/>
    <x v="0"/>
    <x v="1"/>
    <x v="3"/>
    <x v="832"/>
    <x v="3"/>
    <n v="26.718"/>
    <x v="866"/>
    <d v="2019-01-18T00:00:00"/>
    <d v="1899-12-30T17:26:00"/>
    <s v="Weekday"/>
    <x v="1"/>
    <n v="534.36"/>
    <n v="4.7619047620000003"/>
    <n v="26.718"/>
    <x v="21"/>
  </r>
  <r>
    <x v="874"/>
    <x v="0"/>
    <s v="Yangon"/>
    <x v="0"/>
    <x v="1"/>
    <x v="2"/>
    <x v="833"/>
    <x v="7"/>
    <n v="4.6580000000000004"/>
    <x v="867"/>
    <d v="2019-03-19T00:00:00"/>
    <d v="1899-12-30T11:52:00"/>
    <s v="Weekday"/>
    <x v="2"/>
    <n v="93.16"/>
    <n v="4.7619047620000003"/>
    <n v="4.6580000000000004"/>
    <x v="9"/>
  </r>
  <r>
    <x v="875"/>
    <x v="1"/>
    <s v="Naypyitaw"/>
    <x v="1"/>
    <x v="1"/>
    <x v="2"/>
    <x v="834"/>
    <x v="2"/>
    <n v="26.103999999999999"/>
    <x v="868"/>
    <d v="2019-03-15T00:00:00"/>
    <d v="1899-12-30T14:04:00"/>
    <s v="Weekday"/>
    <x v="0"/>
    <n v="522.08000000000004"/>
    <n v="4.7619047620000003"/>
    <n v="26.103999999999999"/>
    <x v="31"/>
  </r>
  <r>
    <x v="876"/>
    <x v="1"/>
    <s v="Naypyitaw"/>
    <x v="0"/>
    <x v="1"/>
    <x v="5"/>
    <x v="835"/>
    <x v="8"/>
    <n v="2.6175000000000002"/>
    <x v="869"/>
    <d v="2019-02-12T00:00:00"/>
    <d v="1899-12-30T17:49:00"/>
    <s v="Weekday"/>
    <x v="1"/>
    <n v="52.35"/>
    <n v="4.7619047620000003"/>
    <n v="2.6175000000000002"/>
    <x v="43"/>
  </r>
  <r>
    <x v="877"/>
    <x v="2"/>
    <s v="Mandalay"/>
    <x v="0"/>
    <x v="1"/>
    <x v="1"/>
    <x v="395"/>
    <x v="8"/>
    <n v="1.9875"/>
    <x v="870"/>
    <d v="2019-02-25T00:00:00"/>
    <d v="1899-12-30T20:19:00"/>
    <s v="Weekday"/>
    <x v="1"/>
    <n v="39.75"/>
    <n v="4.7619047620000003"/>
    <n v="1.9875"/>
    <x v="36"/>
  </r>
  <r>
    <x v="878"/>
    <x v="0"/>
    <s v="Yangon"/>
    <x v="1"/>
    <x v="0"/>
    <x v="1"/>
    <x v="836"/>
    <x v="2"/>
    <n v="36.008000000000003"/>
    <x v="871"/>
    <d v="2019-03-21T00:00:00"/>
    <d v="1899-12-30T16:08:00"/>
    <s v="Weekday"/>
    <x v="2"/>
    <n v="720.16"/>
    <n v="4.7619047620000003"/>
    <n v="36.008000000000003"/>
    <x v="10"/>
  </r>
  <r>
    <x v="879"/>
    <x v="2"/>
    <s v="Mandalay"/>
    <x v="0"/>
    <x v="0"/>
    <x v="1"/>
    <x v="837"/>
    <x v="2"/>
    <n v="4.84"/>
    <x v="872"/>
    <d v="2019-01-19T00:00:00"/>
    <d v="1899-12-30T10:17:00"/>
    <s v="Weekend"/>
    <x v="0"/>
    <n v="96.8"/>
    <n v="4.7619047620000003"/>
    <n v="4.84"/>
    <x v="17"/>
  </r>
  <r>
    <x v="880"/>
    <x v="2"/>
    <s v="Mandalay"/>
    <x v="0"/>
    <x v="0"/>
    <x v="4"/>
    <x v="838"/>
    <x v="4"/>
    <n v="16.605"/>
    <x v="873"/>
    <d v="2019-01-08T00:00:00"/>
    <d v="1899-12-30T14:25:00"/>
    <s v="Weekday"/>
    <x v="0"/>
    <n v="332.1"/>
    <n v="4.7619047620000003"/>
    <n v="16.605"/>
    <x v="22"/>
  </r>
  <r>
    <x v="881"/>
    <x v="1"/>
    <s v="Naypyitaw"/>
    <x v="0"/>
    <x v="0"/>
    <x v="5"/>
    <x v="839"/>
    <x v="2"/>
    <n v="4.0720000000000001"/>
    <x v="874"/>
    <d v="2019-03-30T00:00:00"/>
    <d v="1899-12-30T12:51:00"/>
    <s v="Weekend"/>
    <x v="2"/>
    <n v="81.44"/>
    <n v="4.7619047620000003"/>
    <n v="4.0720000000000001"/>
    <x v="33"/>
  </r>
  <r>
    <x v="882"/>
    <x v="2"/>
    <s v="Mandalay"/>
    <x v="0"/>
    <x v="1"/>
    <x v="3"/>
    <x v="840"/>
    <x v="4"/>
    <n v="15.994999999999999"/>
    <x v="875"/>
    <d v="2019-02-20T00:00:00"/>
    <d v="1899-12-30T15:18:00"/>
    <s v="Weekday"/>
    <x v="2"/>
    <n v="319.89999999999998"/>
    <n v="4.7619047620000003"/>
    <n v="15.994999999999999"/>
    <x v="21"/>
  </r>
  <r>
    <x v="883"/>
    <x v="0"/>
    <s v="Yangon"/>
    <x v="0"/>
    <x v="0"/>
    <x v="2"/>
    <x v="136"/>
    <x v="3"/>
    <n v="10.326000000000001"/>
    <x v="136"/>
    <d v="2019-03-30T00:00:00"/>
    <d v="1899-12-30T12:45:00"/>
    <s v="Weekend"/>
    <x v="0"/>
    <n v="206.52"/>
    <n v="4.7619047620000003"/>
    <n v="10.326000000000001"/>
    <x v="26"/>
  </r>
  <r>
    <x v="884"/>
    <x v="0"/>
    <s v="Yangon"/>
    <x v="0"/>
    <x v="0"/>
    <x v="4"/>
    <x v="841"/>
    <x v="5"/>
    <n v="8.3339999999999996"/>
    <x v="876"/>
    <d v="2019-03-19T00:00:00"/>
    <d v="1899-12-30T13:37:00"/>
    <s v="Weekday"/>
    <x v="1"/>
    <n v="166.68"/>
    <n v="4.7619047620000003"/>
    <n v="8.3339999999999996"/>
    <x v="29"/>
  </r>
  <r>
    <x v="885"/>
    <x v="0"/>
    <s v="Yangon"/>
    <x v="1"/>
    <x v="1"/>
    <x v="3"/>
    <x v="576"/>
    <x v="0"/>
    <n v="15.952999999999999"/>
    <x v="877"/>
    <d v="2019-01-13T00:00:00"/>
    <d v="1899-12-30T10:03:00"/>
    <s v="Weekend"/>
    <x v="1"/>
    <n v="319.06"/>
    <n v="4.7619047620000003"/>
    <n v="15.952999999999999"/>
    <x v="59"/>
  </r>
  <r>
    <x v="886"/>
    <x v="0"/>
    <s v="Yangon"/>
    <x v="0"/>
    <x v="1"/>
    <x v="4"/>
    <x v="842"/>
    <x v="8"/>
    <n v="4.3949999999999996"/>
    <x v="878"/>
    <d v="2019-02-05T00:00:00"/>
    <d v="1899-12-30T19:42:00"/>
    <s v="Weekday"/>
    <x v="0"/>
    <n v="87.9"/>
    <n v="4.7619047620000003"/>
    <n v="4.3949999999999996"/>
    <x v="24"/>
  </r>
  <r>
    <x v="887"/>
    <x v="0"/>
    <s v="Yangon"/>
    <x v="0"/>
    <x v="0"/>
    <x v="1"/>
    <x v="655"/>
    <x v="4"/>
    <n v="36.734999999999999"/>
    <x v="879"/>
    <d v="2019-03-23T00:00:00"/>
    <d v="1899-12-30T13:14:00"/>
    <s v="Weekend"/>
    <x v="0"/>
    <n v="734.7"/>
    <n v="4.7619047620000003"/>
    <n v="36.734999999999999"/>
    <x v="33"/>
  </r>
  <r>
    <x v="888"/>
    <x v="1"/>
    <s v="Naypyitaw"/>
    <x v="1"/>
    <x v="0"/>
    <x v="5"/>
    <x v="843"/>
    <x v="2"/>
    <n v="4.8760000000000003"/>
    <x v="880"/>
    <d v="2019-03-13T00:00:00"/>
    <d v="1899-12-30T12:47:00"/>
    <s v="Weekday"/>
    <x v="0"/>
    <n v="97.52"/>
    <n v="4.7619047620000003"/>
    <n v="4.8760000000000003"/>
    <x v="11"/>
  </r>
  <r>
    <x v="889"/>
    <x v="0"/>
    <s v="Yangon"/>
    <x v="0"/>
    <x v="1"/>
    <x v="3"/>
    <x v="844"/>
    <x v="4"/>
    <n v="38.46"/>
    <x v="881"/>
    <d v="2019-03-17T00:00:00"/>
    <d v="1899-12-30T19:53:00"/>
    <s v="Weekend"/>
    <x v="0"/>
    <n v="769.2"/>
    <n v="4.7619047620000003"/>
    <n v="38.46"/>
    <x v="32"/>
  </r>
  <r>
    <x v="890"/>
    <x v="1"/>
    <s v="Naypyitaw"/>
    <x v="1"/>
    <x v="0"/>
    <x v="0"/>
    <x v="845"/>
    <x v="1"/>
    <n v="20.914999999999999"/>
    <x v="882"/>
    <d v="2019-02-21T00:00:00"/>
    <d v="1899-12-30T10:26:00"/>
    <s v="Weekday"/>
    <x v="1"/>
    <n v="418.3"/>
    <n v="4.7619047620000003"/>
    <n v="20.914999999999999"/>
    <x v="8"/>
  </r>
  <r>
    <x v="891"/>
    <x v="2"/>
    <s v="Mandalay"/>
    <x v="1"/>
    <x v="0"/>
    <x v="1"/>
    <x v="846"/>
    <x v="2"/>
    <n v="23.164000000000001"/>
    <x v="883"/>
    <d v="2019-02-07T00:00:00"/>
    <d v="1899-12-30T15:06:00"/>
    <s v="Weekday"/>
    <x v="1"/>
    <n v="463.28"/>
    <n v="4.7619047620000003"/>
    <n v="23.164000000000001"/>
    <x v="34"/>
  </r>
  <r>
    <x v="892"/>
    <x v="1"/>
    <s v="Naypyitaw"/>
    <x v="0"/>
    <x v="0"/>
    <x v="5"/>
    <x v="847"/>
    <x v="1"/>
    <n v="23.122499999999999"/>
    <x v="884"/>
    <d v="2019-03-02T00:00:00"/>
    <d v="1899-12-30T16:35:00"/>
    <s v="Weekend"/>
    <x v="2"/>
    <n v="462.45"/>
    <n v="4.7619047620000003"/>
    <n v="23.122499999999999"/>
    <x v="17"/>
  </r>
  <r>
    <x v="893"/>
    <x v="2"/>
    <s v="Mandalay"/>
    <x v="1"/>
    <x v="1"/>
    <x v="1"/>
    <x v="848"/>
    <x v="1"/>
    <n v="7.0949999999999998"/>
    <x v="885"/>
    <d v="2019-03-06T00:00:00"/>
    <d v="1899-12-30T20:57:00"/>
    <s v="Weekday"/>
    <x v="1"/>
    <n v="141.9"/>
    <n v="4.7619047620000003"/>
    <n v="7.0949999999999998"/>
    <x v="45"/>
  </r>
  <r>
    <x v="894"/>
    <x v="2"/>
    <s v="Mandalay"/>
    <x v="0"/>
    <x v="1"/>
    <x v="1"/>
    <x v="849"/>
    <x v="3"/>
    <n v="15.135"/>
    <x v="886"/>
    <d v="2019-02-06T00:00:00"/>
    <d v="1899-12-30T15:16:00"/>
    <s v="Weekday"/>
    <x v="2"/>
    <n v="302.7"/>
    <n v="4.7619047620000003"/>
    <n v="15.135"/>
    <x v="60"/>
  </r>
  <r>
    <x v="895"/>
    <x v="2"/>
    <s v="Mandalay"/>
    <x v="1"/>
    <x v="1"/>
    <x v="0"/>
    <x v="850"/>
    <x v="2"/>
    <n v="39.664000000000001"/>
    <x v="887"/>
    <d v="2019-01-28T00:00:00"/>
    <d v="1899-12-30T17:47:00"/>
    <s v="Weekday"/>
    <x v="2"/>
    <n v="793.28"/>
    <n v="4.7619047620000003"/>
    <n v="39.664000000000001"/>
    <x v="50"/>
  </r>
  <r>
    <x v="896"/>
    <x v="1"/>
    <s v="Naypyitaw"/>
    <x v="1"/>
    <x v="1"/>
    <x v="5"/>
    <x v="851"/>
    <x v="0"/>
    <n v="21.259"/>
    <x v="888"/>
    <d v="2019-01-18T00:00:00"/>
    <d v="1899-12-30T16:23:00"/>
    <s v="Weekday"/>
    <x v="0"/>
    <n v="425.18"/>
    <n v="4.7619047620000003"/>
    <n v="21.259"/>
    <x v="59"/>
  </r>
  <r>
    <x v="897"/>
    <x v="1"/>
    <s v="Naypyitaw"/>
    <x v="0"/>
    <x v="0"/>
    <x v="4"/>
    <x v="852"/>
    <x v="3"/>
    <n v="14.180999999999999"/>
    <x v="889"/>
    <d v="2019-02-05T00:00:00"/>
    <d v="1899-12-30T10:17:00"/>
    <s v="Weekday"/>
    <x v="1"/>
    <n v="283.62"/>
    <n v="4.7619047620000003"/>
    <n v="14.180999999999999"/>
    <x v="55"/>
  </r>
  <r>
    <x v="898"/>
    <x v="1"/>
    <s v="Naypyitaw"/>
    <x v="0"/>
    <x v="1"/>
    <x v="0"/>
    <x v="853"/>
    <x v="0"/>
    <n v="29.96"/>
    <x v="890"/>
    <d v="2019-03-02T00:00:00"/>
    <d v="1899-12-30T13:50:00"/>
    <s v="Weekend"/>
    <x v="1"/>
    <n v="599.20000000000005"/>
    <n v="4.7619047620000003"/>
    <n v="29.96"/>
    <x v="4"/>
  </r>
  <r>
    <x v="899"/>
    <x v="0"/>
    <s v="Yangon"/>
    <x v="0"/>
    <x v="1"/>
    <x v="4"/>
    <x v="854"/>
    <x v="9"/>
    <n v="15.768000000000001"/>
    <x v="891"/>
    <d v="2019-02-09T00:00:00"/>
    <d v="1899-12-30T19:17:00"/>
    <s v="Weekend"/>
    <x v="0"/>
    <n v="315.36"/>
    <n v="4.7619047620000003"/>
    <n v="15.768000000000001"/>
    <x v="15"/>
  </r>
  <r>
    <x v="900"/>
    <x v="1"/>
    <s v="Naypyitaw"/>
    <x v="0"/>
    <x v="0"/>
    <x v="1"/>
    <x v="855"/>
    <x v="9"/>
    <n v="20.178000000000001"/>
    <x v="892"/>
    <d v="2019-01-14T00:00:00"/>
    <d v="1899-12-30T14:00:00"/>
    <s v="Weekday"/>
    <x v="2"/>
    <n v="403.56"/>
    <n v="4.7619047620000003"/>
    <n v="20.178000000000001"/>
    <x v="26"/>
  </r>
  <r>
    <x v="901"/>
    <x v="2"/>
    <s v="Mandalay"/>
    <x v="1"/>
    <x v="1"/>
    <x v="2"/>
    <x v="856"/>
    <x v="7"/>
    <n v="9.1940000000000008"/>
    <x v="893"/>
    <d v="2019-02-09T00:00:00"/>
    <d v="1899-12-30T12:02:00"/>
    <s v="Weekend"/>
    <x v="0"/>
    <n v="183.88"/>
    <n v="4.7619047620000003"/>
    <n v="9.1940000000000008"/>
    <x v="20"/>
  </r>
  <r>
    <x v="902"/>
    <x v="0"/>
    <s v="Yangon"/>
    <x v="0"/>
    <x v="0"/>
    <x v="0"/>
    <x v="857"/>
    <x v="1"/>
    <n v="6.9325000000000001"/>
    <x v="894"/>
    <d v="2019-03-26T00:00:00"/>
    <d v="1899-12-30T20:21:00"/>
    <s v="Weekday"/>
    <x v="2"/>
    <n v="138.65"/>
    <n v="4.7619047620000003"/>
    <n v="6.9325000000000001"/>
    <x v="50"/>
  </r>
  <r>
    <x v="903"/>
    <x v="0"/>
    <s v="Yangon"/>
    <x v="1"/>
    <x v="1"/>
    <x v="4"/>
    <x v="858"/>
    <x v="0"/>
    <n v="4.0354999999999999"/>
    <x v="895"/>
    <d v="2019-01-28T00:00:00"/>
    <d v="1899-12-30T17:35:00"/>
    <s v="Weekday"/>
    <x v="1"/>
    <n v="80.709999999999994"/>
    <n v="4.7619047620000003"/>
    <n v="4.0354999999999999"/>
    <x v="34"/>
  </r>
  <r>
    <x v="904"/>
    <x v="1"/>
    <s v="Naypyitaw"/>
    <x v="1"/>
    <x v="0"/>
    <x v="0"/>
    <x v="859"/>
    <x v="5"/>
    <n v="5.8319999999999999"/>
    <x v="896"/>
    <d v="2019-02-14T00:00:00"/>
    <d v="1899-12-30T12:42:00"/>
    <s v="Weekday"/>
    <x v="0"/>
    <n v="116.64"/>
    <n v="4.7619047620000003"/>
    <n v="5.8319999999999999"/>
    <x v="22"/>
  </r>
  <r>
    <x v="905"/>
    <x v="1"/>
    <s v="Naypyitaw"/>
    <x v="0"/>
    <x v="0"/>
    <x v="2"/>
    <x v="292"/>
    <x v="7"/>
    <n v="15.676"/>
    <x v="897"/>
    <d v="2019-03-24T00:00:00"/>
    <d v="1899-12-30T17:56:00"/>
    <s v="Weekend"/>
    <x v="1"/>
    <n v="313.52"/>
    <n v="4.7619047620000003"/>
    <n v="15.676"/>
    <x v="30"/>
  </r>
  <r>
    <x v="906"/>
    <x v="1"/>
    <s v="Naypyitaw"/>
    <x v="1"/>
    <x v="1"/>
    <x v="0"/>
    <x v="860"/>
    <x v="4"/>
    <n v="42.305"/>
    <x v="898"/>
    <d v="2019-02-09T00:00:00"/>
    <d v="1899-12-30T18:58:00"/>
    <s v="Weekend"/>
    <x v="2"/>
    <n v="846.1"/>
    <n v="4.7619047620000003"/>
    <n v="42.305"/>
    <x v="55"/>
  </r>
  <r>
    <x v="907"/>
    <x v="2"/>
    <s v="Mandalay"/>
    <x v="1"/>
    <x v="0"/>
    <x v="0"/>
    <x v="861"/>
    <x v="1"/>
    <n v="20.72"/>
    <x v="899"/>
    <d v="2019-03-24T00:00:00"/>
    <d v="1899-12-30T14:08:00"/>
    <s v="Weekend"/>
    <x v="2"/>
    <n v="414.4"/>
    <n v="4.7619047620000003"/>
    <n v="20.72"/>
    <x v="37"/>
  </r>
  <r>
    <x v="908"/>
    <x v="0"/>
    <s v="Yangon"/>
    <x v="0"/>
    <x v="0"/>
    <x v="4"/>
    <x v="862"/>
    <x v="5"/>
    <n v="7.9539999999999997"/>
    <x v="900"/>
    <d v="2019-03-27T00:00:00"/>
    <d v="1899-12-30T16:30:00"/>
    <s v="Weekday"/>
    <x v="0"/>
    <n v="159.08000000000001"/>
    <n v="4.7619047620000003"/>
    <n v="7.9539999999999997"/>
    <x v="56"/>
  </r>
  <r>
    <x v="909"/>
    <x v="2"/>
    <s v="Mandalay"/>
    <x v="1"/>
    <x v="0"/>
    <x v="2"/>
    <x v="863"/>
    <x v="4"/>
    <n v="24.504999999999999"/>
    <x v="901"/>
    <d v="2019-01-27T00:00:00"/>
    <d v="1899-12-30T10:44:00"/>
    <s v="Weekend"/>
    <x v="2"/>
    <n v="490.1"/>
    <n v="4.7619047620000003"/>
    <n v="24.504999999999999"/>
    <x v="50"/>
  </r>
  <r>
    <x v="910"/>
    <x v="2"/>
    <s v="Mandalay"/>
    <x v="0"/>
    <x v="0"/>
    <x v="4"/>
    <x v="864"/>
    <x v="6"/>
    <n v="4.3724999999999996"/>
    <x v="902"/>
    <d v="2019-03-27T00:00:00"/>
    <d v="1899-12-30T20:29:00"/>
    <s v="Weekday"/>
    <x v="2"/>
    <n v="87.45"/>
    <n v="4.7619047620000003"/>
    <n v="4.3724999999999996"/>
    <x v="48"/>
  </r>
  <r>
    <x v="911"/>
    <x v="1"/>
    <s v="Naypyitaw"/>
    <x v="1"/>
    <x v="0"/>
    <x v="1"/>
    <x v="865"/>
    <x v="7"/>
    <n v="11.226000000000001"/>
    <x v="903"/>
    <d v="2019-01-19T00:00:00"/>
    <d v="1899-12-30T11:43:00"/>
    <s v="Weekend"/>
    <x v="0"/>
    <n v="224.52"/>
    <n v="4.7619047620000003"/>
    <n v="11.226000000000001"/>
    <x v="17"/>
  </r>
  <r>
    <x v="912"/>
    <x v="0"/>
    <s v="Yangon"/>
    <x v="1"/>
    <x v="0"/>
    <x v="2"/>
    <x v="866"/>
    <x v="2"/>
    <n v="37.247999999999998"/>
    <x v="904"/>
    <d v="2019-02-07T00:00:00"/>
    <d v="1899-12-30T10:09:00"/>
    <s v="Weekday"/>
    <x v="1"/>
    <n v="744.96"/>
    <n v="4.7619047620000003"/>
    <n v="37.247999999999998"/>
    <x v="11"/>
  </r>
  <r>
    <x v="913"/>
    <x v="0"/>
    <s v="Yangon"/>
    <x v="0"/>
    <x v="1"/>
    <x v="5"/>
    <x v="455"/>
    <x v="2"/>
    <n v="20.536000000000001"/>
    <x v="905"/>
    <d v="2019-01-31T00:00:00"/>
    <d v="1899-12-30T10:00:00"/>
    <s v="Weekday"/>
    <x v="0"/>
    <n v="410.72"/>
    <n v="4.7619047620000003"/>
    <n v="20.536000000000001"/>
    <x v="29"/>
  </r>
  <r>
    <x v="914"/>
    <x v="0"/>
    <s v="Yangon"/>
    <x v="0"/>
    <x v="0"/>
    <x v="4"/>
    <x v="867"/>
    <x v="6"/>
    <n v="14.94"/>
    <x v="906"/>
    <d v="2019-02-25T00:00:00"/>
    <d v="1899-12-30T18:45:00"/>
    <s v="Weekday"/>
    <x v="1"/>
    <n v="298.8"/>
    <n v="4.7619047620000003"/>
    <n v="14.94"/>
    <x v="6"/>
  </r>
  <r>
    <x v="915"/>
    <x v="1"/>
    <s v="Naypyitaw"/>
    <x v="1"/>
    <x v="0"/>
    <x v="1"/>
    <x v="868"/>
    <x v="3"/>
    <n v="10.647"/>
    <x v="907"/>
    <d v="2019-02-02T00:00:00"/>
    <d v="1899-12-30T12:40:00"/>
    <s v="Weekend"/>
    <x v="1"/>
    <n v="212.94"/>
    <n v="4.7619047620000003"/>
    <n v="10.647"/>
    <x v="5"/>
  </r>
  <r>
    <x v="916"/>
    <x v="1"/>
    <s v="Naypyitaw"/>
    <x v="0"/>
    <x v="1"/>
    <x v="3"/>
    <x v="869"/>
    <x v="8"/>
    <n v="2.1425000000000001"/>
    <x v="908"/>
    <d v="2019-03-14T00:00:00"/>
    <d v="1899-12-30T15:36:00"/>
    <s v="Weekday"/>
    <x v="2"/>
    <n v="42.85"/>
    <n v="4.7619047620000003"/>
    <n v="2.1425000000000001"/>
    <x v="39"/>
  </r>
  <r>
    <x v="917"/>
    <x v="0"/>
    <s v="Yangon"/>
    <x v="1"/>
    <x v="0"/>
    <x v="5"/>
    <x v="870"/>
    <x v="7"/>
    <n v="18.934000000000001"/>
    <x v="909"/>
    <d v="2019-03-11T00:00:00"/>
    <d v="1899-12-30T12:04:00"/>
    <s v="Weekday"/>
    <x v="1"/>
    <n v="378.68"/>
    <n v="4.7619047620000003"/>
    <n v="18.934000000000001"/>
    <x v="11"/>
  </r>
  <r>
    <x v="918"/>
    <x v="2"/>
    <s v="Mandalay"/>
    <x v="1"/>
    <x v="1"/>
    <x v="2"/>
    <x v="871"/>
    <x v="6"/>
    <n v="10.345499999999999"/>
    <x v="910"/>
    <d v="2019-02-22T00:00:00"/>
    <d v="1899-12-30T11:26:00"/>
    <s v="Weekday"/>
    <x v="0"/>
    <n v="206.91"/>
    <n v="4.7619047620000003"/>
    <n v="10.345499999999999"/>
    <x v="44"/>
  </r>
  <r>
    <x v="919"/>
    <x v="2"/>
    <s v="Mandalay"/>
    <x v="0"/>
    <x v="0"/>
    <x v="1"/>
    <x v="362"/>
    <x v="6"/>
    <n v="3.9390000000000001"/>
    <x v="911"/>
    <d v="2019-03-02T00:00:00"/>
    <d v="1899-12-30T12:36:00"/>
    <s v="Weekend"/>
    <x v="0"/>
    <n v="78.78"/>
    <n v="4.7619047620000003"/>
    <n v="3.9390000000000001"/>
    <x v="31"/>
  </r>
  <r>
    <x v="920"/>
    <x v="1"/>
    <s v="Naypyitaw"/>
    <x v="0"/>
    <x v="0"/>
    <x v="2"/>
    <x v="872"/>
    <x v="9"/>
    <n v="16.105499999999999"/>
    <x v="912"/>
    <d v="2019-03-10T00:00:00"/>
    <d v="1899-12-30T15:06:00"/>
    <s v="Weekend"/>
    <x v="2"/>
    <n v="322.11"/>
    <n v="4.7619047620000003"/>
    <n v="16.105499999999999"/>
    <x v="20"/>
  </r>
  <r>
    <x v="921"/>
    <x v="2"/>
    <s v="Mandalay"/>
    <x v="1"/>
    <x v="0"/>
    <x v="2"/>
    <x v="873"/>
    <x v="3"/>
    <n v="4.9109999999999996"/>
    <x v="913"/>
    <d v="2019-02-08T00:00:00"/>
    <d v="1899-12-30T10:58:00"/>
    <s v="Weekday"/>
    <x v="1"/>
    <n v="98.22"/>
    <n v="4.7619047620000003"/>
    <n v="4.9109999999999996"/>
    <x v="27"/>
  </r>
  <r>
    <x v="922"/>
    <x v="1"/>
    <s v="Naypyitaw"/>
    <x v="0"/>
    <x v="0"/>
    <x v="2"/>
    <x v="874"/>
    <x v="5"/>
    <n v="1.2729999999999999"/>
    <x v="914"/>
    <d v="2019-02-22T00:00:00"/>
    <d v="1899-12-30T12:10:00"/>
    <s v="Weekday"/>
    <x v="2"/>
    <n v="25.46"/>
    <n v="4.7619047620000003"/>
    <n v="1.2729999999999999"/>
    <x v="53"/>
  </r>
  <r>
    <x v="923"/>
    <x v="1"/>
    <s v="Naypyitaw"/>
    <x v="1"/>
    <x v="0"/>
    <x v="3"/>
    <x v="875"/>
    <x v="0"/>
    <n v="29.099"/>
    <x v="915"/>
    <d v="2019-01-10T00:00:00"/>
    <d v="1899-12-30T10:31:00"/>
    <s v="Weekday"/>
    <x v="2"/>
    <n v="581.98"/>
    <n v="4.7619047620000003"/>
    <n v="29.099"/>
    <x v="37"/>
  </r>
  <r>
    <x v="924"/>
    <x v="1"/>
    <s v="Naypyitaw"/>
    <x v="0"/>
    <x v="0"/>
    <x v="3"/>
    <x v="876"/>
    <x v="3"/>
    <n v="10.566000000000001"/>
    <x v="916"/>
    <d v="2019-03-14T00:00:00"/>
    <d v="1899-12-30T13:49:00"/>
    <s v="Weekday"/>
    <x v="0"/>
    <n v="211.32"/>
    <n v="4.7619047620000003"/>
    <n v="10.566000000000001"/>
    <x v="35"/>
  </r>
  <r>
    <x v="925"/>
    <x v="2"/>
    <s v="Mandalay"/>
    <x v="1"/>
    <x v="0"/>
    <x v="1"/>
    <x v="877"/>
    <x v="7"/>
    <n v="2.7559999999999998"/>
    <x v="917"/>
    <d v="2019-01-10T00:00:00"/>
    <d v="1899-12-30T11:10:00"/>
    <s v="Weekday"/>
    <x v="0"/>
    <n v="55.12"/>
    <n v="4.7619047620000003"/>
    <n v="2.7559999999999998"/>
    <x v="54"/>
  </r>
  <r>
    <x v="926"/>
    <x v="2"/>
    <s v="Mandalay"/>
    <x v="0"/>
    <x v="1"/>
    <x v="3"/>
    <x v="878"/>
    <x v="8"/>
    <n v="4.4154999999999998"/>
    <x v="918"/>
    <d v="2019-02-15T00:00:00"/>
    <d v="1899-12-30T17:38:00"/>
    <s v="Weekday"/>
    <x v="2"/>
    <n v="88.31"/>
    <n v="4.7619047620000003"/>
    <n v="4.4154999999999998"/>
    <x v="53"/>
  </r>
  <r>
    <x v="927"/>
    <x v="0"/>
    <s v="Yangon"/>
    <x v="0"/>
    <x v="0"/>
    <x v="0"/>
    <x v="129"/>
    <x v="9"/>
    <n v="17.829000000000001"/>
    <x v="919"/>
    <d v="2019-01-13T00:00:00"/>
    <d v="1899-12-30T17:54:00"/>
    <s v="Weekend"/>
    <x v="2"/>
    <n v="356.58"/>
    <n v="4.7619047620000003"/>
    <n v="17.829000000000001"/>
    <x v="11"/>
  </r>
  <r>
    <x v="928"/>
    <x v="2"/>
    <s v="Mandalay"/>
    <x v="1"/>
    <x v="0"/>
    <x v="1"/>
    <x v="879"/>
    <x v="9"/>
    <n v="39.712499999999999"/>
    <x v="920"/>
    <d v="2019-02-15T00:00:00"/>
    <d v="1899-12-30T20:51:00"/>
    <s v="Weekday"/>
    <x v="2"/>
    <n v="794.25"/>
    <n v="4.7619047620000003"/>
    <n v="39.712499999999999"/>
    <x v="29"/>
  </r>
  <r>
    <x v="929"/>
    <x v="2"/>
    <s v="Mandalay"/>
    <x v="1"/>
    <x v="1"/>
    <x v="3"/>
    <x v="880"/>
    <x v="5"/>
    <n v="2.5310000000000001"/>
    <x v="921"/>
    <d v="2019-03-02T00:00:00"/>
    <d v="1899-12-30T19:26:00"/>
    <s v="Weekend"/>
    <x v="0"/>
    <n v="50.62"/>
    <n v="4.7619047620000003"/>
    <n v="2.5310000000000001"/>
    <x v="8"/>
  </r>
  <r>
    <x v="930"/>
    <x v="2"/>
    <s v="Mandalay"/>
    <x v="1"/>
    <x v="1"/>
    <x v="2"/>
    <x v="881"/>
    <x v="3"/>
    <n v="29.975999999999999"/>
    <x v="922"/>
    <d v="2019-03-24T00:00:00"/>
    <d v="1899-12-30T13:33:00"/>
    <s v="Weekend"/>
    <x v="0"/>
    <n v="599.52"/>
    <n v="4.7619047620000003"/>
    <n v="29.975999999999999"/>
    <x v="12"/>
  </r>
  <r>
    <x v="931"/>
    <x v="1"/>
    <s v="Naypyitaw"/>
    <x v="0"/>
    <x v="0"/>
    <x v="5"/>
    <x v="882"/>
    <x v="5"/>
    <n v="8.3350000000000009"/>
    <x v="923"/>
    <d v="2019-02-02T00:00:00"/>
    <d v="1899-12-30T14:05:00"/>
    <s v="Weekend"/>
    <x v="2"/>
    <n v="166.7"/>
    <n v="4.7619047620000003"/>
    <n v="8.3350000000000009"/>
    <x v="33"/>
  </r>
  <r>
    <x v="932"/>
    <x v="0"/>
    <s v="Yangon"/>
    <x v="1"/>
    <x v="0"/>
    <x v="4"/>
    <x v="883"/>
    <x v="4"/>
    <n v="37.22"/>
    <x v="924"/>
    <d v="2019-02-27T00:00:00"/>
    <d v="1899-12-30T11:40:00"/>
    <s v="Weekday"/>
    <x v="0"/>
    <n v="744.4"/>
    <n v="4.7619047620000003"/>
    <n v="37.22"/>
    <x v="20"/>
  </r>
  <r>
    <x v="933"/>
    <x v="1"/>
    <s v="Naypyitaw"/>
    <x v="1"/>
    <x v="1"/>
    <x v="0"/>
    <x v="654"/>
    <x v="0"/>
    <n v="22.428000000000001"/>
    <x v="671"/>
    <d v="2019-01-20T00:00:00"/>
    <d v="1899-12-30T12:27:00"/>
    <s v="Weekend"/>
    <x v="0"/>
    <n v="448.56"/>
    <n v="4.7619047620000003"/>
    <n v="22.428000000000001"/>
    <x v="29"/>
  </r>
  <r>
    <x v="934"/>
    <x v="2"/>
    <s v="Mandalay"/>
    <x v="1"/>
    <x v="0"/>
    <x v="2"/>
    <x v="884"/>
    <x v="3"/>
    <n v="18.945"/>
    <x v="925"/>
    <d v="2019-01-03T00:00:00"/>
    <d v="1899-12-30T20:24:00"/>
    <s v="Weekday"/>
    <x v="0"/>
    <n v="378.9"/>
    <n v="4.7619047620000003"/>
    <n v="18.945"/>
    <x v="57"/>
  </r>
  <r>
    <x v="935"/>
    <x v="1"/>
    <s v="Naypyitaw"/>
    <x v="0"/>
    <x v="1"/>
    <x v="2"/>
    <x v="885"/>
    <x v="6"/>
    <n v="12.858000000000001"/>
    <x v="926"/>
    <d v="2019-01-24T00:00:00"/>
    <d v="1899-12-30T20:59:00"/>
    <s v="Weekday"/>
    <x v="0"/>
    <n v="257.16000000000003"/>
    <n v="4.7619047620000003"/>
    <n v="12.858000000000001"/>
    <x v="20"/>
  </r>
  <r>
    <x v="936"/>
    <x v="1"/>
    <s v="Naypyitaw"/>
    <x v="1"/>
    <x v="0"/>
    <x v="0"/>
    <x v="886"/>
    <x v="0"/>
    <n v="27.611499999999999"/>
    <x v="927"/>
    <d v="2019-01-05T00:00:00"/>
    <d v="1899-12-30T19:48:00"/>
    <s v="Weekend"/>
    <x v="0"/>
    <n v="552.23"/>
    <n v="4.7619047620000003"/>
    <n v="27.611499999999999"/>
    <x v="26"/>
  </r>
  <r>
    <x v="937"/>
    <x v="0"/>
    <s v="Yangon"/>
    <x v="1"/>
    <x v="0"/>
    <x v="3"/>
    <x v="70"/>
    <x v="1"/>
    <n v="22.37"/>
    <x v="928"/>
    <d v="2019-03-30T00:00:00"/>
    <d v="1899-12-30T10:18:00"/>
    <s v="Weekend"/>
    <x v="1"/>
    <n v="447.4"/>
    <n v="4.7619047620000003"/>
    <n v="22.37"/>
    <x v="2"/>
  </r>
  <r>
    <x v="938"/>
    <x v="0"/>
    <s v="Yangon"/>
    <x v="0"/>
    <x v="0"/>
    <x v="0"/>
    <x v="887"/>
    <x v="6"/>
    <n v="13.813499999999999"/>
    <x v="929"/>
    <d v="2019-02-17T00:00:00"/>
    <d v="1899-12-30T16:27:00"/>
    <s v="Weekend"/>
    <x v="1"/>
    <n v="276.27"/>
    <n v="4.7619047620000003"/>
    <n v="13.813499999999999"/>
    <x v="50"/>
  </r>
  <r>
    <x v="939"/>
    <x v="1"/>
    <s v="Naypyitaw"/>
    <x v="1"/>
    <x v="0"/>
    <x v="4"/>
    <x v="888"/>
    <x v="3"/>
    <n v="17.187000000000001"/>
    <x v="930"/>
    <d v="2019-03-21T00:00:00"/>
    <d v="1899-12-30T17:04:00"/>
    <s v="Weekday"/>
    <x v="0"/>
    <n v="343.74"/>
    <n v="4.7619047620000003"/>
    <n v="17.187000000000001"/>
    <x v="9"/>
  </r>
  <r>
    <x v="940"/>
    <x v="0"/>
    <s v="Yangon"/>
    <x v="1"/>
    <x v="1"/>
    <x v="4"/>
    <x v="889"/>
    <x v="7"/>
    <n v="13.304"/>
    <x v="931"/>
    <d v="2019-03-02T00:00:00"/>
    <d v="1899-12-30T18:14:00"/>
    <s v="Weekend"/>
    <x v="0"/>
    <n v="266.08"/>
    <n v="4.7619047620000003"/>
    <n v="13.304"/>
    <x v="16"/>
  </r>
  <r>
    <x v="941"/>
    <x v="1"/>
    <s v="Naypyitaw"/>
    <x v="0"/>
    <x v="1"/>
    <x v="5"/>
    <x v="295"/>
    <x v="9"/>
    <n v="44.918999999999997"/>
    <x v="932"/>
    <d v="2019-03-27T00:00:00"/>
    <d v="1899-12-30T10:43:00"/>
    <s v="Weekday"/>
    <x v="1"/>
    <n v="898.38"/>
    <n v="4.7619047620000003"/>
    <n v="44.918999999999997"/>
    <x v="37"/>
  </r>
  <r>
    <x v="942"/>
    <x v="0"/>
    <s v="Yangon"/>
    <x v="1"/>
    <x v="0"/>
    <x v="2"/>
    <x v="890"/>
    <x v="4"/>
    <n v="22.84"/>
    <x v="933"/>
    <d v="2019-01-19T00:00:00"/>
    <d v="1899-12-30T19:30:00"/>
    <s v="Weekend"/>
    <x v="0"/>
    <n v="456.8"/>
    <n v="4.7619047620000003"/>
    <n v="22.84"/>
    <x v="14"/>
  </r>
  <r>
    <x v="943"/>
    <x v="0"/>
    <s v="Yangon"/>
    <x v="1"/>
    <x v="1"/>
    <x v="0"/>
    <x v="891"/>
    <x v="1"/>
    <n v="12.6975"/>
    <x v="934"/>
    <d v="2019-02-19T00:00:00"/>
    <d v="1899-12-30T14:53:00"/>
    <s v="Weekday"/>
    <x v="2"/>
    <n v="253.95"/>
    <n v="4.7619047620000003"/>
    <n v="12.6975"/>
    <x v="4"/>
  </r>
  <r>
    <x v="944"/>
    <x v="0"/>
    <s v="Yangon"/>
    <x v="0"/>
    <x v="1"/>
    <x v="0"/>
    <x v="892"/>
    <x v="0"/>
    <n v="3.528"/>
    <x v="935"/>
    <d v="2019-03-28T00:00:00"/>
    <d v="1899-12-30T20:14:00"/>
    <s v="Weekday"/>
    <x v="1"/>
    <n v="70.56"/>
    <n v="4.7619047620000003"/>
    <n v="3.528"/>
    <x v="50"/>
  </r>
  <r>
    <x v="945"/>
    <x v="0"/>
    <s v="Yangon"/>
    <x v="1"/>
    <x v="0"/>
    <x v="1"/>
    <x v="893"/>
    <x v="0"/>
    <n v="32.857999999999997"/>
    <x v="936"/>
    <d v="2019-01-05T00:00:00"/>
    <d v="1899-12-30T11:51:00"/>
    <s v="Weekend"/>
    <x v="2"/>
    <n v="657.16"/>
    <n v="4.7619047620000003"/>
    <n v="32.857999999999997"/>
    <x v="48"/>
  </r>
  <r>
    <x v="946"/>
    <x v="1"/>
    <s v="Naypyitaw"/>
    <x v="0"/>
    <x v="1"/>
    <x v="1"/>
    <x v="894"/>
    <x v="5"/>
    <n v="8.4250000000000007"/>
    <x v="937"/>
    <d v="2019-03-26T00:00:00"/>
    <d v="1899-12-30T14:13:00"/>
    <s v="Weekday"/>
    <x v="2"/>
    <n v="168.5"/>
    <n v="4.7619047620000003"/>
    <n v="8.4250000000000007"/>
    <x v="4"/>
  </r>
  <r>
    <x v="947"/>
    <x v="2"/>
    <s v="Mandalay"/>
    <x v="0"/>
    <x v="1"/>
    <x v="5"/>
    <x v="895"/>
    <x v="8"/>
    <n v="2.6890000000000001"/>
    <x v="938"/>
    <d v="2019-02-03T00:00:00"/>
    <d v="1899-12-30T20:13:00"/>
    <s v="Weekend"/>
    <x v="0"/>
    <n v="53.78"/>
    <n v="4.7619047620000003"/>
    <n v="2.6890000000000001"/>
    <x v="28"/>
  </r>
  <r>
    <x v="948"/>
    <x v="1"/>
    <s v="Naypyitaw"/>
    <x v="0"/>
    <x v="1"/>
    <x v="2"/>
    <x v="896"/>
    <x v="1"/>
    <n v="8.9525000000000006"/>
    <x v="939"/>
    <d v="2019-02-06T00:00:00"/>
    <d v="1899-12-30T18:44:00"/>
    <s v="Weekday"/>
    <x v="0"/>
    <n v="179.05"/>
    <n v="4.7619047620000003"/>
    <n v="8.9525000000000006"/>
    <x v="30"/>
  </r>
  <r>
    <x v="949"/>
    <x v="2"/>
    <s v="Mandalay"/>
    <x v="1"/>
    <x v="0"/>
    <x v="4"/>
    <x v="897"/>
    <x v="2"/>
    <n v="10.571999999999999"/>
    <x v="940"/>
    <d v="2019-02-24T00:00:00"/>
    <d v="1899-12-30T14:26:00"/>
    <s v="Weekend"/>
    <x v="0"/>
    <n v="211.44"/>
    <n v="4.7619047620000003"/>
    <n v="10.571999999999999"/>
    <x v="60"/>
  </r>
  <r>
    <x v="950"/>
    <x v="2"/>
    <s v="Mandalay"/>
    <x v="0"/>
    <x v="1"/>
    <x v="0"/>
    <x v="898"/>
    <x v="6"/>
    <n v="5.9865000000000004"/>
    <x v="941"/>
    <d v="2019-02-21T00:00:00"/>
    <d v="1899-12-30T12:40:00"/>
    <s v="Weekday"/>
    <x v="0"/>
    <n v="119.73"/>
    <n v="4.7619047620000003"/>
    <n v="5.9865000000000004"/>
    <x v="39"/>
  </r>
  <r>
    <x v="951"/>
    <x v="2"/>
    <s v="Mandalay"/>
    <x v="0"/>
    <x v="0"/>
    <x v="2"/>
    <x v="899"/>
    <x v="6"/>
    <n v="3.2850000000000001"/>
    <x v="942"/>
    <d v="2019-01-09T00:00:00"/>
    <d v="1899-12-30T18:43:00"/>
    <s v="Weekday"/>
    <x v="0"/>
    <n v="65.7"/>
    <n v="4.7619047620000003"/>
    <n v="3.2850000000000001"/>
    <x v="28"/>
  </r>
  <r>
    <x v="952"/>
    <x v="2"/>
    <s v="Mandalay"/>
    <x v="0"/>
    <x v="0"/>
    <x v="4"/>
    <x v="900"/>
    <x v="7"/>
    <n v="12.57"/>
    <x v="156"/>
    <d v="2019-02-25T00:00:00"/>
    <d v="1899-12-30T13:22:00"/>
    <s v="Weekday"/>
    <x v="0"/>
    <n v="251.4"/>
    <n v="4.7619047620000003"/>
    <n v="12.57"/>
    <x v="44"/>
  </r>
  <r>
    <x v="953"/>
    <x v="1"/>
    <s v="Naypyitaw"/>
    <x v="0"/>
    <x v="0"/>
    <x v="4"/>
    <x v="901"/>
    <x v="7"/>
    <n v="4.2080000000000002"/>
    <x v="943"/>
    <d v="2019-01-13T00:00:00"/>
    <d v="1899-12-30T13:58:00"/>
    <s v="Weekend"/>
    <x v="1"/>
    <n v="84.16"/>
    <n v="4.7619047620000003"/>
    <n v="4.2080000000000002"/>
    <x v="29"/>
  </r>
  <r>
    <x v="954"/>
    <x v="2"/>
    <s v="Mandalay"/>
    <x v="0"/>
    <x v="1"/>
    <x v="2"/>
    <x v="902"/>
    <x v="3"/>
    <n v="19.773"/>
    <x v="944"/>
    <d v="2019-02-09T00:00:00"/>
    <d v="1899-12-30T11:45:00"/>
    <s v="Weekend"/>
    <x v="1"/>
    <n v="395.46"/>
    <n v="4.7619047620000003"/>
    <n v="19.773"/>
    <x v="14"/>
  </r>
  <r>
    <x v="955"/>
    <x v="0"/>
    <s v="Yangon"/>
    <x v="1"/>
    <x v="0"/>
    <x v="5"/>
    <x v="163"/>
    <x v="0"/>
    <n v="14.8995"/>
    <x v="945"/>
    <d v="2019-01-06T00:00:00"/>
    <d v="1899-12-30T11:51:00"/>
    <s v="Weekend"/>
    <x v="1"/>
    <n v="297.99"/>
    <n v="4.7619047620000003"/>
    <n v="14.8995"/>
    <x v="11"/>
  </r>
  <r>
    <x v="956"/>
    <x v="1"/>
    <s v="Naypyitaw"/>
    <x v="0"/>
    <x v="1"/>
    <x v="4"/>
    <x v="903"/>
    <x v="9"/>
    <n v="22.720500000000001"/>
    <x v="946"/>
    <d v="2019-01-10T00:00:00"/>
    <d v="1899-12-30T17:16:00"/>
    <s v="Weekday"/>
    <x v="1"/>
    <n v="454.41"/>
    <n v="4.7619047620000003"/>
    <n v="22.720500000000001"/>
    <x v="38"/>
  </r>
  <r>
    <x v="957"/>
    <x v="2"/>
    <s v="Mandalay"/>
    <x v="1"/>
    <x v="1"/>
    <x v="1"/>
    <x v="904"/>
    <x v="3"/>
    <n v="13.805999999999999"/>
    <x v="947"/>
    <d v="2019-02-07T00:00:00"/>
    <d v="1899-12-30T15:55:00"/>
    <s v="Weekday"/>
    <x v="1"/>
    <n v="276.12"/>
    <n v="4.7619047620000003"/>
    <n v="13.805999999999999"/>
    <x v="12"/>
  </r>
  <r>
    <x v="958"/>
    <x v="1"/>
    <s v="Naypyitaw"/>
    <x v="1"/>
    <x v="0"/>
    <x v="2"/>
    <x v="905"/>
    <x v="4"/>
    <n v="7.9"/>
    <x v="948"/>
    <d v="2019-01-09T00:00:00"/>
    <d v="1899-12-30T12:07:00"/>
    <s v="Weekday"/>
    <x v="1"/>
    <n v="158"/>
    <n v="4.7619047620000003"/>
    <n v="7.9"/>
    <x v="52"/>
  </r>
  <r>
    <x v="959"/>
    <x v="0"/>
    <s v="Yangon"/>
    <x v="0"/>
    <x v="0"/>
    <x v="4"/>
    <x v="906"/>
    <x v="9"/>
    <n v="44.396999999999998"/>
    <x v="949"/>
    <d v="2019-02-19T00:00:00"/>
    <d v="1899-12-30T15:07:00"/>
    <s v="Weekday"/>
    <x v="1"/>
    <n v="887.94"/>
    <n v="4.7619047620000003"/>
    <n v="44.396999999999998"/>
    <x v="3"/>
  </r>
  <r>
    <x v="960"/>
    <x v="1"/>
    <s v="Naypyitaw"/>
    <x v="0"/>
    <x v="1"/>
    <x v="5"/>
    <x v="907"/>
    <x v="8"/>
    <n v="4.5990000000000002"/>
    <x v="950"/>
    <d v="2019-03-18T00:00:00"/>
    <d v="1899-12-30T15:29:00"/>
    <s v="Weekday"/>
    <x v="1"/>
    <n v="91.98"/>
    <n v="4.7619047620000003"/>
    <n v="4.5990000000000002"/>
    <x v="57"/>
  </r>
  <r>
    <x v="961"/>
    <x v="0"/>
    <s v="Yangon"/>
    <x v="0"/>
    <x v="1"/>
    <x v="1"/>
    <x v="908"/>
    <x v="5"/>
    <n v="2.089"/>
    <x v="951"/>
    <d v="2019-02-05T00:00:00"/>
    <d v="1899-12-30T18:45:00"/>
    <s v="Weekday"/>
    <x v="1"/>
    <n v="41.78"/>
    <n v="4.7619047620000003"/>
    <n v="2.089"/>
    <x v="57"/>
  </r>
  <r>
    <x v="962"/>
    <x v="0"/>
    <s v="Yangon"/>
    <x v="1"/>
    <x v="0"/>
    <x v="5"/>
    <x v="180"/>
    <x v="8"/>
    <n v="0.77500000000000002"/>
    <x v="952"/>
    <d v="2019-03-19T00:00:00"/>
    <d v="1899-12-30T15:23:00"/>
    <s v="Weekday"/>
    <x v="2"/>
    <n v="15.5"/>
    <n v="4.7619047620000003"/>
    <n v="0.77500000000000002"/>
    <x v="2"/>
  </r>
  <r>
    <x v="963"/>
    <x v="1"/>
    <s v="Naypyitaw"/>
    <x v="0"/>
    <x v="1"/>
    <x v="1"/>
    <x v="909"/>
    <x v="6"/>
    <n v="14.523"/>
    <x v="953"/>
    <d v="2019-03-30T00:00:00"/>
    <d v="1899-12-30T20:37:00"/>
    <s v="Weekend"/>
    <x v="1"/>
    <n v="290.45999999999998"/>
    <n v="4.7619047620000003"/>
    <n v="14.523"/>
    <x v="24"/>
  </r>
  <r>
    <x v="964"/>
    <x v="2"/>
    <s v="Mandalay"/>
    <x v="1"/>
    <x v="1"/>
    <x v="4"/>
    <x v="910"/>
    <x v="5"/>
    <n v="3.3330000000000002"/>
    <x v="954"/>
    <d v="2019-01-26T00:00:00"/>
    <d v="1899-12-30T14:41:00"/>
    <s v="Weekend"/>
    <x v="2"/>
    <n v="66.66"/>
    <n v="4.7619047620000003"/>
    <n v="3.3330000000000002"/>
    <x v="41"/>
  </r>
  <r>
    <x v="965"/>
    <x v="2"/>
    <s v="Mandalay"/>
    <x v="1"/>
    <x v="0"/>
    <x v="1"/>
    <x v="911"/>
    <x v="5"/>
    <n v="3.827"/>
    <x v="955"/>
    <d v="2019-03-02T00:00:00"/>
    <d v="1899-12-30T18:18:00"/>
    <s v="Weekend"/>
    <x v="2"/>
    <n v="76.540000000000006"/>
    <n v="4.7619047620000003"/>
    <n v="3.827"/>
    <x v="6"/>
  </r>
  <r>
    <x v="966"/>
    <x v="0"/>
    <s v="Yangon"/>
    <x v="1"/>
    <x v="0"/>
    <x v="2"/>
    <x v="912"/>
    <x v="9"/>
    <n v="14.984999999999999"/>
    <x v="956"/>
    <d v="2019-03-04T00:00:00"/>
    <d v="1899-12-30T15:27:00"/>
    <s v="Weekday"/>
    <x v="0"/>
    <n v="299.7"/>
    <n v="4.7619047620000003"/>
    <n v="14.984999999999999"/>
    <x v="8"/>
  </r>
  <r>
    <x v="967"/>
    <x v="0"/>
    <s v="Yangon"/>
    <x v="0"/>
    <x v="1"/>
    <x v="2"/>
    <x v="913"/>
    <x v="6"/>
    <n v="12.1515"/>
    <x v="957"/>
    <d v="2019-01-13T00:00:00"/>
    <d v="1899-12-30T12:55:00"/>
    <s v="Weekend"/>
    <x v="2"/>
    <n v="243.03"/>
    <n v="4.7619047620000003"/>
    <n v="12.1515"/>
    <x v="39"/>
  </r>
  <r>
    <x v="968"/>
    <x v="0"/>
    <s v="Yangon"/>
    <x v="1"/>
    <x v="0"/>
    <x v="0"/>
    <x v="905"/>
    <x v="6"/>
    <n v="2.37"/>
    <x v="958"/>
    <d v="2019-03-25T00:00:00"/>
    <d v="1899-12-30T18:02:00"/>
    <s v="Weekday"/>
    <x v="1"/>
    <n v="47.4"/>
    <n v="4.7619047620000003"/>
    <n v="2.37"/>
    <x v="33"/>
  </r>
  <r>
    <x v="969"/>
    <x v="2"/>
    <s v="Mandalay"/>
    <x v="0"/>
    <x v="0"/>
    <x v="1"/>
    <x v="914"/>
    <x v="1"/>
    <n v="8.6225000000000005"/>
    <x v="959"/>
    <d v="2019-03-11T00:00:00"/>
    <d v="1899-12-30T19:44:00"/>
    <s v="Weekday"/>
    <x v="2"/>
    <n v="172.45"/>
    <n v="4.7619047620000003"/>
    <n v="8.6225000000000005"/>
    <x v="54"/>
  </r>
  <r>
    <x v="970"/>
    <x v="2"/>
    <s v="Mandalay"/>
    <x v="0"/>
    <x v="0"/>
    <x v="4"/>
    <x v="915"/>
    <x v="4"/>
    <n v="42.314999999999998"/>
    <x v="960"/>
    <d v="2019-01-01T00:00:00"/>
    <d v="1899-12-30T11:36:00"/>
    <s v="Weekday"/>
    <x v="2"/>
    <n v="846.3"/>
    <n v="4.7619047620000003"/>
    <n v="42.314999999999998"/>
    <x v="54"/>
  </r>
  <r>
    <x v="971"/>
    <x v="2"/>
    <s v="Mandalay"/>
    <x v="0"/>
    <x v="1"/>
    <x v="2"/>
    <x v="916"/>
    <x v="0"/>
    <n v="12.9185"/>
    <x v="961"/>
    <d v="2019-02-10T00:00:00"/>
    <d v="1899-12-30T13:51:00"/>
    <s v="Weekend"/>
    <x v="0"/>
    <n v="258.37"/>
    <n v="4.7619047620000003"/>
    <n v="12.9185"/>
    <x v="24"/>
  </r>
  <r>
    <x v="972"/>
    <x v="2"/>
    <s v="Mandalay"/>
    <x v="1"/>
    <x v="1"/>
    <x v="1"/>
    <x v="917"/>
    <x v="0"/>
    <n v="30.478000000000002"/>
    <x v="962"/>
    <d v="2019-01-26T00:00:00"/>
    <d v="1899-12-30T15:17:00"/>
    <s v="Weekend"/>
    <x v="1"/>
    <n v="609.55999999999995"/>
    <n v="4.7619047620000003"/>
    <n v="30.478000000000002"/>
    <x v="46"/>
  </r>
  <r>
    <x v="973"/>
    <x v="0"/>
    <s v="Yangon"/>
    <x v="1"/>
    <x v="1"/>
    <x v="2"/>
    <x v="918"/>
    <x v="6"/>
    <n v="12.012"/>
    <x v="963"/>
    <d v="2019-02-11T00:00:00"/>
    <d v="1899-12-30T15:29:00"/>
    <s v="Weekday"/>
    <x v="1"/>
    <n v="240.24"/>
    <n v="4.7619047620000003"/>
    <n v="12.012"/>
    <x v="38"/>
  </r>
  <r>
    <x v="974"/>
    <x v="1"/>
    <s v="Naypyitaw"/>
    <x v="1"/>
    <x v="1"/>
    <x v="5"/>
    <x v="919"/>
    <x v="5"/>
    <n v="8.6129999999999995"/>
    <x v="964"/>
    <d v="2019-02-07T00:00:00"/>
    <d v="1899-12-30T17:59:00"/>
    <s v="Weekday"/>
    <x v="1"/>
    <n v="172.26"/>
    <n v="4.7619047620000003"/>
    <n v="8.6129999999999995"/>
    <x v="13"/>
  </r>
  <r>
    <x v="975"/>
    <x v="2"/>
    <s v="Mandalay"/>
    <x v="0"/>
    <x v="1"/>
    <x v="5"/>
    <x v="920"/>
    <x v="5"/>
    <n v="4.992"/>
    <x v="965"/>
    <d v="2019-03-06T00:00:00"/>
    <d v="1899-12-30T11:55:00"/>
    <s v="Weekday"/>
    <x v="2"/>
    <n v="99.84"/>
    <n v="4.7619047620000003"/>
    <n v="4.992"/>
    <x v="27"/>
  </r>
  <r>
    <x v="976"/>
    <x v="0"/>
    <s v="Yangon"/>
    <x v="1"/>
    <x v="0"/>
    <x v="4"/>
    <x v="921"/>
    <x v="7"/>
    <n v="14.932"/>
    <x v="966"/>
    <d v="2019-03-04T00:00:00"/>
    <d v="1899-12-30T10:39:00"/>
    <s v="Weekday"/>
    <x v="1"/>
    <n v="298.64"/>
    <n v="4.7619047620000003"/>
    <n v="14.932"/>
    <x v="23"/>
  </r>
  <r>
    <x v="977"/>
    <x v="2"/>
    <s v="Mandalay"/>
    <x v="0"/>
    <x v="1"/>
    <x v="4"/>
    <x v="922"/>
    <x v="3"/>
    <n v="7.98"/>
    <x v="967"/>
    <d v="2019-02-26T00:00:00"/>
    <d v="1899-12-30T15:10:00"/>
    <s v="Weekday"/>
    <x v="0"/>
    <n v="159.6"/>
    <n v="4.7619047620000003"/>
    <n v="7.98"/>
    <x v="49"/>
  </r>
  <r>
    <x v="978"/>
    <x v="2"/>
    <s v="Mandalay"/>
    <x v="1"/>
    <x v="0"/>
    <x v="1"/>
    <x v="923"/>
    <x v="8"/>
    <n v="1.2725"/>
    <x v="968"/>
    <d v="2019-03-10T00:00:00"/>
    <d v="1899-12-30T18:10:00"/>
    <s v="Weekend"/>
    <x v="2"/>
    <n v="25.45"/>
    <n v="4.7619047620000003"/>
    <n v="1.2725"/>
    <x v="20"/>
  </r>
  <r>
    <x v="979"/>
    <x v="2"/>
    <s v="Mandalay"/>
    <x v="1"/>
    <x v="0"/>
    <x v="4"/>
    <x v="924"/>
    <x v="8"/>
    <n v="3.3885000000000001"/>
    <x v="969"/>
    <d v="2019-02-04T00:00:00"/>
    <d v="1899-12-30T20:43:00"/>
    <s v="Weekday"/>
    <x v="2"/>
    <n v="67.77"/>
    <n v="4.7619047620000003"/>
    <n v="3.3885000000000001"/>
    <x v="35"/>
  </r>
  <r>
    <x v="980"/>
    <x v="1"/>
    <s v="Naypyitaw"/>
    <x v="0"/>
    <x v="1"/>
    <x v="4"/>
    <x v="925"/>
    <x v="7"/>
    <n v="11.917999999999999"/>
    <x v="970"/>
    <d v="2019-01-19T00:00:00"/>
    <d v="1899-12-30T12:46:00"/>
    <s v="Weekend"/>
    <x v="1"/>
    <n v="238.36"/>
    <n v="4.7619047620000003"/>
    <n v="11.917999999999999"/>
    <x v="57"/>
  </r>
  <r>
    <x v="981"/>
    <x v="0"/>
    <s v="Yangon"/>
    <x v="1"/>
    <x v="1"/>
    <x v="0"/>
    <x v="926"/>
    <x v="7"/>
    <n v="11.63"/>
    <x v="971"/>
    <d v="2019-01-23T00:00:00"/>
    <d v="1899-12-30T17:44:00"/>
    <s v="Weekday"/>
    <x v="1"/>
    <n v="232.6"/>
    <n v="4.7619047620000003"/>
    <n v="11.63"/>
    <x v="3"/>
  </r>
  <r>
    <x v="982"/>
    <x v="0"/>
    <s v="Yangon"/>
    <x v="0"/>
    <x v="0"/>
    <x v="3"/>
    <x v="927"/>
    <x v="9"/>
    <n v="43.866"/>
    <x v="972"/>
    <d v="2019-03-14T00:00:00"/>
    <d v="1899-12-30T14:19:00"/>
    <s v="Weekday"/>
    <x v="0"/>
    <n v="877.32"/>
    <n v="4.7619047620000003"/>
    <n v="43.866"/>
    <x v="2"/>
  </r>
  <r>
    <x v="983"/>
    <x v="1"/>
    <s v="Naypyitaw"/>
    <x v="1"/>
    <x v="1"/>
    <x v="0"/>
    <x v="121"/>
    <x v="0"/>
    <n v="34.985999999999997"/>
    <x v="973"/>
    <d v="2019-01-23T00:00:00"/>
    <d v="1899-12-30T10:33:00"/>
    <s v="Weekday"/>
    <x v="1"/>
    <n v="699.72"/>
    <n v="4.7619047620000003"/>
    <n v="34.985999999999997"/>
    <x v="36"/>
  </r>
  <r>
    <x v="984"/>
    <x v="1"/>
    <s v="Naypyitaw"/>
    <x v="1"/>
    <x v="1"/>
    <x v="1"/>
    <x v="928"/>
    <x v="0"/>
    <n v="33.729500000000002"/>
    <x v="974"/>
    <d v="2019-01-09T00:00:00"/>
    <d v="1899-12-30T11:40:00"/>
    <s v="Weekday"/>
    <x v="1"/>
    <n v="674.59"/>
    <n v="4.7619047620000003"/>
    <n v="33.729500000000002"/>
    <x v="22"/>
  </r>
  <r>
    <x v="985"/>
    <x v="2"/>
    <s v="Mandalay"/>
    <x v="1"/>
    <x v="0"/>
    <x v="5"/>
    <x v="929"/>
    <x v="1"/>
    <n v="15.9275"/>
    <x v="975"/>
    <d v="2019-02-07T00:00:00"/>
    <d v="1899-12-30T19:30:00"/>
    <s v="Weekday"/>
    <x v="0"/>
    <n v="318.55"/>
    <n v="4.7619047620000003"/>
    <n v="15.9275"/>
    <x v="23"/>
  </r>
  <r>
    <x v="986"/>
    <x v="2"/>
    <s v="Mandalay"/>
    <x v="1"/>
    <x v="0"/>
    <x v="0"/>
    <x v="930"/>
    <x v="5"/>
    <n v="1.476"/>
    <x v="976"/>
    <d v="2019-02-18T00:00:00"/>
    <d v="1899-12-30T14:42:00"/>
    <s v="Weekday"/>
    <x v="0"/>
    <n v="29.52"/>
    <n v="4.7619047620000003"/>
    <n v="1.476"/>
    <x v="42"/>
  </r>
  <r>
    <x v="987"/>
    <x v="2"/>
    <s v="Mandalay"/>
    <x v="0"/>
    <x v="1"/>
    <x v="0"/>
    <x v="931"/>
    <x v="2"/>
    <n v="24.8"/>
    <x v="977"/>
    <d v="2019-01-03T00:00:00"/>
    <d v="1899-12-30T19:08:00"/>
    <s v="Weekday"/>
    <x v="2"/>
    <n v="496"/>
    <n v="4.7619047620000003"/>
    <n v="24.8"/>
    <x v="56"/>
  </r>
  <r>
    <x v="988"/>
    <x v="1"/>
    <s v="Naypyitaw"/>
    <x v="0"/>
    <x v="1"/>
    <x v="1"/>
    <x v="932"/>
    <x v="4"/>
    <n v="41.17"/>
    <x v="978"/>
    <d v="2019-03-29T00:00:00"/>
    <d v="1899-12-30T19:12:00"/>
    <s v="Weekday"/>
    <x v="0"/>
    <n v="823.4"/>
    <n v="4.7619047620000003"/>
    <n v="41.17"/>
    <x v="42"/>
  </r>
  <r>
    <x v="989"/>
    <x v="2"/>
    <s v="Mandalay"/>
    <x v="0"/>
    <x v="1"/>
    <x v="0"/>
    <x v="933"/>
    <x v="2"/>
    <n v="30.148"/>
    <x v="979"/>
    <d v="2019-01-28T00:00:00"/>
    <d v="1899-12-30T15:46:00"/>
    <s v="Weekday"/>
    <x v="2"/>
    <n v="602.96"/>
    <n v="4.7619047620000003"/>
    <n v="30.148"/>
    <x v="3"/>
  </r>
  <r>
    <x v="990"/>
    <x v="0"/>
    <s v="Yangon"/>
    <x v="1"/>
    <x v="0"/>
    <x v="4"/>
    <x v="934"/>
    <x v="1"/>
    <n v="14.14"/>
    <x v="980"/>
    <d v="2019-03-22T00:00:00"/>
    <d v="1899-12-30T19:06:00"/>
    <s v="Weekday"/>
    <x v="2"/>
    <n v="282.8"/>
    <n v="4.7619047620000003"/>
    <n v="14.14"/>
    <x v="10"/>
  </r>
  <r>
    <x v="991"/>
    <x v="2"/>
    <s v="Mandalay"/>
    <x v="1"/>
    <x v="0"/>
    <x v="3"/>
    <x v="935"/>
    <x v="4"/>
    <n v="38.299999999999997"/>
    <x v="981"/>
    <d v="2019-01-24T00:00:00"/>
    <d v="1899-12-30T18:10:00"/>
    <s v="Weekday"/>
    <x v="0"/>
    <n v="766"/>
    <n v="4.7619047620000003"/>
    <n v="38.299999999999997"/>
    <x v="22"/>
  </r>
  <r>
    <x v="992"/>
    <x v="0"/>
    <s v="Yangon"/>
    <x v="1"/>
    <x v="1"/>
    <x v="1"/>
    <x v="936"/>
    <x v="5"/>
    <n v="5.8029999999999999"/>
    <x v="982"/>
    <d v="2019-03-10T00:00:00"/>
    <d v="1899-12-30T20:46:00"/>
    <s v="Weekend"/>
    <x v="0"/>
    <n v="116.06"/>
    <n v="4.7619047620000003"/>
    <n v="5.8029999999999999"/>
    <x v="55"/>
  </r>
  <r>
    <x v="993"/>
    <x v="2"/>
    <s v="Mandalay"/>
    <x v="1"/>
    <x v="1"/>
    <x v="5"/>
    <x v="937"/>
    <x v="4"/>
    <n v="8.7449999999999992"/>
    <x v="983"/>
    <d v="2019-02-22T00:00:00"/>
    <d v="1899-12-30T18:35:00"/>
    <s v="Weekday"/>
    <x v="0"/>
    <n v="174.9"/>
    <n v="4.7619047620000003"/>
    <n v="8.7449999999999992"/>
    <x v="37"/>
  </r>
  <r>
    <x v="994"/>
    <x v="1"/>
    <s v="Naypyitaw"/>
    <x v="0"/>
    <x v="0"/>
    <x v="1"/>
    <x v="534"/>
    <x v="8"/>
    <n v="3.0474999999999999"/>
    <x v="984"/>
    <d v="2019-02-18T00:00:00"/>
    <d v="1899-12-30T11:40:00"/>
    <s v="Weekday"/>
    <x v="0"/>
    <n v="60.95"/>
    <n v="4.7619047620000003"/>
    <n v="3.0474999999999999"/>
    <x v="9"/>
  </r>
  <r>
    <x v="995"/>
    <x v="1"/>
    <s v="Naypyitaw"/>
    <x v="1"/>
    <x v="1"/>
    <x v="0"/>
    <x v="938"/>
    <x v="8"/>
    <n v="2.0175000000000001"/>
    <x v="985"/>
    <d v="2019-01-29T00:00:00"/>
    <d v="1899-12-30T13:46:00"/>
    <s v="Weekday"/>
    <x v="0"/>
    <n v="40.35"/>
    <n v="4.7619047620000003"/>
    <n v="2.0175000000000001"/>
    <x v="56"/>
  </r>
  <r>
    <x v="996"/>
    <x v="2"/>
    <s v="Mandalay"/>
    <x v="1"/>
    <x v="0"/>
    <x v="2"/>
    <x v="939"/>
    <x v="4"/>
    <n v="48.69"/>
    <x v="986"/>
    <d v="2019-03-02T00:00:00"/>
    <d v="1899-12-30T17:16:00"/>
    <s v="Weekend"/>
    <x v="0"/>
    <n v="973.8"/>
    <n v="4.7619047620000003"/>
    <n v="48.69"/>
    <x v="18"/>
  </r>
  <r>
    <x v="997"/>
    <x v="0"/>
    <s v="Yangon"/>
    <x v="0"/>
    <x v="1"/>
    <x v="4"/>
    <x v="940"/>
    <x v="8"/>
    <n v="1.5920000000000001"/>
    <x v="987"/>
    <d v="2019-02-09T00:00:00"/>
    <d v="1899-12-30T13:22:00"/>
    <s v="Weekend"/>
    <x v="1"/>
    <n v="31.84"/>
    <n v="4.7619047620000003"/>
    <n v="1.5920000000000001"/>
    <x v="25"/>
  </r>
  <r>
    <x v="998"/>
    <x v="0"/>
    <s v="Yangon"/>
    <x v="1"/>
    <x v="1"/>
    <x v="2"/>
    <x v="941"/>
    <x v="8"/>
    <n v="3.2909999999999999"/>
    <x v="988"/>
    <d v="2019-02-22T00:00:00"/>
    <d v="1899-12-30T15:33:00"/>
    <s v="Weekday"/>
    <x v="1"/>
    <n v="65.819999999999993"/>
    <n v="4.7619047620000003"/>
    <n v="3.2909999999999999"/>
    <x v="5"/>
  </r>
  <r>
    <x v="999"/>
    <x v="0"/>
    <s v="Yangon"/>
    <x v="0"/>
    <x v="0"/>
    <x v="5"/>
    <x v="942"/>
    <x v="0"/>
    <n v="30.919"/>
    <x v="989"/>
    <d v="2019-02-18T00:00:00"/>
    <d v="1899-12-30T13:28:00"/>
    <s v="Weekday"/>
    <x v="1"/>
    <n v="618.38"/>
    <n v="4.7619047620000003"/>
    <n v="30.919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numFmtId="164" showAll="0"/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numFmtId="165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13" firstHeaderRow="1" firstDataRow="1" firstDataCol="1"/>
  <pivotFields count="18"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dataField="1"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numFmtId="165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8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dataField="1"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numFmtId="165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9" baseField="0" baseItem="0"/>
  </dataFields>
  <formats count="3">
    <format dxfId="41">
      <pivotArea collapsedLevelsAreSubtotals="1" fieldPosition="0">
        <references count="1">
          <reference field="1" count="0"/>
        </references>
      </pivotArea>
    </format>
    <format dxfId="40">
      <pivotArea collapsedLevelsAreSubtotals="1" fieldPosition="0">
        <references count="1">
          <reference field="1" count="1">
            <x v="2"/>
          </reference>
        </references>
      </pivotArea>
    </format>
    <format dxfId="39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E20" firstHeaderRow="0" firstDataRow="1" firstDataCol="1"/>
  <pivotFields count="18">
    <pivotField dataField="1" showAll="0">
      <items count="1001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dataField="1" numFmtId="164" showAll="0">
      <items count="944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t="default"/>
      </items>
    </pivotField>
    <pivotField dataField="1" numFmtId="1" showAll="0">
      <items count="11">
        <item x="8"/>
        <item x="5"/>
        <item x="6"/>
        <item x="7"/>
        <item x="1"/>
        <item x="3"/>
        <item x="0"/>
        <item x="2"/>
        <item x="9"/>
        <item x="4"/>
        <item t="default"/>
      </items>
    </pivotField>
    <pivotField numFmtId="164" showAll="0"/>
    <pivotField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dataField="1" numFmtId="165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Rating" fld="17" subtotal="average" baseField="0" baseItem="0"/>
    <dataField name="Count of Invoice ID" fld="0" subtotal="count" baseField="0" baseItem="0"/>
    <dataField name="Average of Quantity" fld="7" subtotal="average" baseField="0" baseItem="0"/>
    <dataField name="Max of Unit price" fld="6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C6" firstHeaderRow="1" firstDataRow="1" firstDataCol="1"/>
  <pivotFields count="18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dataField="1"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numFmtId="165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9" baseField="0" baseItem="0"/>
  </dataFields>
  <formats count="4">
    <format dxfId="19">
      <pivotArea collapsedLevelsAreSubtotals="1" fieldPosition="0">
        <references count="1">
          <reference field="1" count="0"/>
        </references>
      </pivotArea>
    </format>
    <format dxfId="18">
      <pivotArea collapsedLevelsAreSubtotals="1" fieldPosition="0">
        <references count="1">
          <reference field="1" count="1">
            <x v="2"/>
          </reference>
        </references>
      </pivotArea>
    </format>
    <format dxfId="17">
      <pivotArea dataOnly="0" labelOnly="1" fieldPosition="0">
        <references count="1">
          <reference field="1" count="1">
            <x v="2"/>
          </reference>
        </references>
      </pivotArea>
    </format>
    <format dxfId="16">
      <pivotArea grandRow="1" outline="0" collapsedLevelsAreSubtotals="1" fieldPosition="0"/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B33:E37" firstHeaderRow="1" firstDataRow="2" firstDataCol="1"/>
  <pivotFields count="18"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 sortType="descending">
      <items count="7">
        <item x="1"/>
        <item x="5"/>
        <item x="4"/>
        <item x="0"/>
        <item x="2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autoSortScope>
    </pivotField>
    <pivotField numFmtId="164" showAll="0"/>
    <pivotField numFmtId="1" showAll="0"/>
    <pivotField numFmtId="164" showAll="0"/>
    <pivotField dataField="1"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  <pivotField showAll="0"/>
    <pivotField numFmtId="164" showAll="0"/>
    <pivotField numFmtId="165" showAll="0"/>
  </pivotFields>
  <rowFields count="1">
    <field x="13"/>
  </rowFields>
  <rowItems count="3">
    <i>
      <x/>
    </i>
    <i>
      <x v="1"/>
    </i>
    <i>
      <x v="2"/>
    </i>
  </rowItems>
  <colFields count="1">
    <field x="1"/>
  </colFields>
  <colItems count="3">
    <i>
      <x/>
    </i>
    <i>
      <x v="1"/>
    </i>
    <i>
      <x v="2"/>
    </i>
  </colItems>
  <dataFields count="1">
    <dataField name="Sum of Total" fld="9" showDataAs="percentOfCol" baseField="0" baseItem="0" numFmtId="9"/>
  </dataFields>
  <formats count="4">
    <format dxfId="23">
      <pivotArea collapsedLevelsAreSubtotals="1" fieldPosition="0">
        <references count="1">
          <reference field="1" count="0"/>
        </references>
      </pivotArea>
    </format>
    <format dxfId="22">
      <pivotArea collapsedLevelsAreSubtotals="1" fieldPosition="0">
        <references count="1">
          <reference field="1" count="1">
            <x v="2"/>
          </reference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outline="0" collapsedLevelsAreSubtotals="1" fieldPosition="0"/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B23:E30" firstHeaderRow="1" firstDataRow="2" firstDataCol="1"/>
  <pivotFields count="18"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 sortType="descending">
      <items count="7">
        <item x="1"/>
        <item x="5"/>
        <item x="4"/>
        <item x="0"/>
        <item x="2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autoSortScope>
    </pivotField>
    <pivotField numFmtId="164" showAll="0"/>
    <pivotField numFmtId="1" showAll="0"/>
    <pivotField numFmtId="164" showAll="0"/>
    <pivotField dataField="1"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numFmtId="165" showAll="0"/>
  </pivotFields>
  <rowFields count="1">
    <field x="5"/>
  </rowFields>
  <rowItems count="6">
    <i>
      <x v="2"/>
    </i>
    <i>
      <x v="1"/>
    </i>
    <i>
      <x/>
    </i>
    <i>
      <x v="3"/>
    </i>
    <i>
      <x v="5"/>
    </i>
    <i>
      <x v="4"/>
    </i>
  </rowItems>
  <colFields count="1">
    <field x="1"/>
  </colFields>
  <colItems count="3">
    <i>
      <x/>
    </i>
    <i>
      <x v="1"/>
    </i>
    <i>
      <x v="2"/>
    </i>
  </colItems>
  <dataFields count="1">
    <dataField name="Sum of Total" fld="9" showDataAs="percentOfCol" baseField="0" baseItem="0" numFmtId="10"/>
  </dataFields>
  <formats count="8">
    <format dxfId="31">
      <pivotArea collapsedLevelsAreSubtotals="1" fieldPosition="0">
        <references count="1">
          <reference field="1" count="0"/>
        </references>
      </pivotArea>
    </format>
    <format dxfId="30">
      <pivotArea collapsedLevelsAreSubtotals="1" fieldPosition="0">
        <references count="1">
          <reference field="1" count="1">
            <x v="2"/>
          </reference>
        </references>
      </pivotArea>
    </format>
    <format dxfId="29">
      <pivotArea outline="0" collapsedLevelsAreSubtotals="1" fieldPosition="0"/>
    </format>
    <format dxfId="28">
      <pivotArea collapsedLevelsAreSubtotals="1" fieldPosition="0">
        <references count="1">
          <reference field="5" count="5">
            <x v="0"/>
            <x v="1"/>
            <x v="2"/>
            <x v="3"/>
            <x v="4"/>
          </reference>
        </references>
      </pivotArea>
    </format>
    <format dxfId="27">
      <pivotArea collapsedLevelsAreSubtotals="1" fieldPosition="0">
        <references count="1">
          <reference field="5" count="1">
            <x v="5"/>
          </reference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collapsedLevelsAreSubtotals="1" fieldPosition="0">
        <references count="1">
          <reference field="5" count="2">
            <x v="1"/>
            <x v="2"/>
          </reference>
        </references>
      </pivotArea>
    </format>
    <format dxfId="24">
      <pivotArea dataOnly="0" labelOnly="1" fieldPosition="0">
        <references count="1">
          <reference field="5" count="2">
            <x v="1"/>
            <x v="2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B16:D20" firstHeaderRow="1" firstDataRow="2" firstDataCol="1"/>
  <pivotFields count="18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dataField="1"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numFmtId="165" showAll="0"/>
  </pivotFields>
  <rowFields count="1">
    <field x="1"/>
  </rowFields>
  <rowItems count="3">
    <i>
      <x/>
    </i>
    <i>
      <x v="1"/>
    </i>
    <i>
      <x v="2"/>
    </i>
  </rowItems>
  <colFields count="1">
    <field x="4"/>
  </colFields>
  <colItems count="2">
    <i>
      <x/>
    </i>
    <i>
      <x v="1"/>
    </i>
  </colItems>
  <dataFields count="1">
    <dataField name="Sum of Total" fld="9" showDataAs="percentOfRow" baseField="0" baseItem="0" numFmtId="170"/>
  </dataFields>
  <formats count="4">
    <format dxfId="35">
      <pivotArea collapsedLevelsAreSubtotals="1" fieldPosition="0">
        <references count="1">
          <reference field="1" count="0"/>
        </references>
      </pivotArea>
    </format>
    <format dxfId="34">
      <pivotArea collapsedLevelsAreSubtotals="1" fieldPosition="0">
        <references count="1">
          <reference field="1" count="1">
            <x v="2"/>
          </reference>
        </references>
      </pivotArea>
    </format>
    <format dxfId="33">
      <pivotArea outline="0" fieldPosition="0">
        <references count="1">
          <reference field="4294967294" count="1">
            <x v="0"/>
          </reference>
        </references>
      </pivotArea>
    </format>
    <format dxfId="32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9:D13" firstHeaderRow="1" firstDataRow="2" firstDataCol="1"/>
  <pivotFields count="18">
    <pivotField showAll="0"/>
    <pivotField axis="axisRow" showAll="0">
      <items count="4">
        <item x="0"/>
        <item x="2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1"/>
        <item x="5"/>
        <item x="4"/>
        <item x="0"/>
        <item x="2"/>
        <item x="3"/>
        <item t="default"/>
      </items>
    </pivotField>
    <pivotField numFmtId="164" showAll="0"/>
    <pivotField numFmtId="1" showAll="0"/>
    <pivotField numFmtId="164" showAll="0"/>
    <pivotField dataField="1"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numFmtId="165" showAll="0"/>
  </pivotFields>
  <rowFields count="1">
    <field x="1"/>
  </rowFields>
  <rowItems count="3">
    <i>
      <x/>
    </i>
    <i>
      <x v="1"/>
    </i>
    <i>
      <x v="2"/>
    </i>
  </rowItems>
  <colFields count="1">
    <field x="3"/>
  </colFields>
  <colItems count="2">
    <i>
      <x/>
    </i>
    <i>
      <x v="1"/>
    </i>
  </colItems>
  <dataFields count="1">
    <dataField name="Sum of Total" fld="9" showDataAs="percentOfRow" baseField="0" baseItem="0" numFmtId="10"/>
  </dataFields>
  <formats count="3">
    <format dxfId="38">
      <pivotArea collapsedLevelsAreSubtotals="1" fieldPosition="0">
        <references count="1">
          <reference field="1" count="0"/>
        </references>
      </pivotArea>
    </format>
    <format dxfId="37">
      <pivotArea collapsedLevelsAreSubtotals="1" fieldPosition="0">
        <references count="1">
          <reference field="1" count="1">
            <x v="2"/>
          </reference>
        </references>
      </pivotArea>
    </format>
    <format dxfId="3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8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64" showAll="0"/>
    <pivotField numFmtId="1" showAll="0"/>
    <pivotField numFmtId="164" showAll="0"/>
    <pivotField dataField="1" numFmtId="164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numFmtId="14" showAll="0"/>
    <pivotField numFmtId="166" showAll="0"/>
    <pivotField showAll="0"/>
    <pivotField showAll="0"/>
    <pivotField numFmtId="164" showAll="0"/>
    <pivotField showAll="0"/>
    <pivotField numFmtId="164" showAll="0"/>
    <pivotField numFmtId="165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ColWidth="11.42578125" defaultRowHeight="12.75" x14ac:dyDescent="0.2"/>
  <sheetData>
    <row r="3" spans="1:3" x14ac:dyDescent="0.2">
      <c r="A3" s="31"/>
      <c r="B3" s="32"/>
      <c r="C3" s="33"/>
    </row>
    <row r="4" spans="1:3" x14ac:dyDescent="0.2">
      <c r="A4" s="34"/>
      <c r="B4" s="35"/>
      <c r="C4" s="36"/>
    </row>
    <row r="5" spans="1:3" x14ac:dyDescent="0.2">
      <c r="A5" s="34"/>
      <c r="B5" s="35"/>
      <c r="C5" s="36"/>
    </row>
    <row r="6" spans="1:3" x14ac:dyDescent="0.2">
      <c r="A6" s="34"/>
      <c r="B6" s="35"/>
      <c r="C6" s="36"/>
    </row>
    <row r="7" spans="1:3" x14ac:dyDescent="0.2">
      <c r="A7" s="34"/>
      <c r="B7" s="35"/>
      <c r="C7" s="36"/>
    </row>
    <row r="8" spans="1:3" x14ac:dyDescent="0.2">
      <c r="A8" s="34"/>
      <c r="B8" s="35"/>
      <c r="C8" s="36"/>
    </row>
    <row r="9" spans="1:3" x14ac:dyDescent="0.2">
      <c r="A9" s="34"/>
      <c r="B9" s="35"/>
      <c r="C9" s="36"/>
    </row>
    <row r="10" spans="1:3" x14ac:dyDescent="0.2">
      <c r="A10" s="34"/>
      <c r="B10" s="35"/>
      <c r="C10" s="36"/>
    </row>
    <row r="11" spans="1:3" x14ac:dyDescent="0.2">
      <c r="A11" s="34"/>
      <c r="B11" s="35"/>
      <c r="C11" s="36"/>
    </row>
    <row r="12" spans="1:3" x14ac:dyDescent="0.2">
      <c r="A12" s="34"/>
      <c r="B12" s="35"/>
      <c r="C12" s="36"/>
    </row>
    <row r="13" spans="1:3" x14ac:dyDescent="0.2">
      <c r="A13" s="34"/>
      <c r="B13" s="35"/>
      <c r="C13" s="36"/>
    </row>
    <row r="14" spans="1:3" x14ac:dyDescent="0.2">
      <c r="A14" s="34"/>
      <c r="B14" s="35"/>
      <c r="C14" s="36"/>
    </row>
    <row r="15" spans="1:3" x14ac:dyDescent="0.2">
      <c r="A15" s="34"/>
      <c r="B15" s="35"/>
      <c r="C15" s="36"/>
    </row>
    <row r="16" spans="1:3" x14ac:dyDescent="0.2">
      <c r="A16" s="34"/>
      <c r="B16" s="35"/>
      <c r="C16" s="36"/>
    </row>
    <row r="17" spans="1:3" x14ac:dyDescent="0.2">
      <c r="A17" s="34"/>
      <c r="B17" s="35"/>
      <c r="C17" s="36"/>
    </row>
    <row r="18" spans="1:3" x14ac:dyDescent="0.2">
      <c r="A18" s="34"/>
      <c r="B18" s="35"/>
      <c r="C18" s="36"/>
    </row>
    <row r="19" spans="1:3" x14ac:dyDescent="0.2">
      <c r="A19" s="34"/>
      <c r="B19" s="35"/>
      <c r="C19" s="36"/>
    </row>
    <row r="20" spans="1:3" x14ac:dyDescent="0.2">
      <c r="A20" s="37"/>
      <c r="B20" s="38"/>
      <c r="C20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opLeftCell="C1" zoomScale="170" zoomScaleNormal="170" workbookViewId="0">
      <selection activeCell="H26" sqref="H26:I26"/>
    </sheetView>
  </sheetViews>
  <sheetFormatPr defaultColWidth="11.42578125" defaultRowHeight="12.75" x14ac:dyDescent="0.2"/>
  <cols>
    <col min="1" max="1" width="13.140625" bestFit="1" customWidth="1"/>
    <col min="2" max="2" width="15.7109375" bestFit="1" customWidth="1"/>
    <col min="3" max="3" width="16.7109375" bestFit="1" customWidth="1"/>
    <col min="4" max="4" width="17.42578125" bestFit="1" customWidth="1"/>
    <col min="5" max="5" width="14.85546875" bestFit="1" customWidth="1"/>
    <col min="6" max="6" width="20.28515625" bestFit="1" customWidth="1"/>
    <col min="7" max="7" width="10.7109375" bestFit="1" customWidth="1"/>
    <col min="8" max="8" width="21.7109375" customWidth="1"/>
  </cols>
  <sheetData>
    <row r="3" spans="1:13" x14ac:dyDescent="0.2">
      <c r="A3" s="40" t="s">
        <v>1105</v>
      </c>
      <c r="B3" t="s">
        <v>1108</v>
      </c>
      <c r="D3" s="4"/>
    </row>
    <row r="4" spans="1:13" x14ac:dyDescent="0.2">
      <c r="A4" s="41" t="s">
        <v>18</v>
      </c>
      <c r="B4" s="43">
        <v>106200.37050000011</v>
      </c>
      <c r="J4" s="4"/>
      <c r="K4" s="4"/>
    </row>
    <row r="5" spans="1:13" x14ac:dyDescent="0.2">
      <c r="A5" s="41" t="s">
        <v>42</v>
      </c>
      <c r="B5" s="43">
        <v>106197.67199999996</v>
      </c>
      <c r="F5" s="4" t="s">
        <v>1114</v>
      </c>
    </row>
    <row r="6" spans="1:13" x14ac:dyDescent="0.2">
      <c r="A6" s="44" t="s">
        <v>25</v>
      </c>
      <c r="B6" s="45">
        <v>110568.70649999994</v>
      </c>
      <c r="M6" t="s">
        <v>42</v>
      </c>
    </row>
    <row r="7" spans="1:13" x14ac:dyDescent="0.2">
      <c r="A7" s="41" t="s">
        <v>1106</v>
      </c>
      <c r="B7">
        <v>322966.74900000001</v>
      </c>
      <c r="F7" s="4" t="s">
        <v>1115</v>
      </c>
    </row>
    <row r="9" spans="1:13" x14ac:dyDescent="0.2">
      <c r="E9" s="4"/>
    </row>
    <row r="10" spans="1:13" x14ac:dyDescent="0.2">
      <c r="A10" s="40" t="s">
        <v>1105</v>
      </c>
      <c r="B10" t="s">
        <v>1108</v>
      </c>
    </row>
    <row r="11" spans="1:13" x14ac:dyDescent="0.2">
      <c r="A11" s="41" t="s">
        <v>21</v>
      </c>
      <c r="B11">
        <v>167882.92500000002</v>
      </c>
    </row>
    <row r="12" spans="1:13" x14ac:dyDescent="0.2">
      <c r="A12" s="41" t="s">
        <v>31</v>
      </c>
      <c r="B12">
        <v>155083.82400000014</v>
      </c>
    </row>
    <row r="13" spans="1:13" x14ac:dyDescent="0.2">
      <c r="A13" s="41" t="s">
        <v>1106</v>
      </c>
      <c r="B13">
        <v>322966.74900000019</v>
      </c>
    </row>
    <row r="16" spans="1:13" x14ac:dyDescent="0.2">
      <c r="A16" s="40" t="s">
        <v>1105</v>
      </c>
      <c r="B16" t="s">
        <v>1109</v>
      </c>
      <c r="C16" t="s">
        <v>1110</v>
      </c>
      <c r="D16" t="s">
        <v>1111</v>
      </c>
      <c r="E16" t="s">
        <v>1112</v>
      </c>
    </row>
    <row r="17" spans="1:9" x14ac:dyDescent="0.2">
      <c r="A17" s="41" t="s">
        <v>18</v>
      </c>
      <c r="B17">
        <v>7.0270588235294129</v>
      </c>
      <c r="C17">
        <v>340</v>
      </c>
      <c r="D17">
        <v>5.4676470588235295</v>
      </c>
      <c r="E17">
        <v>99.83</v>
      </c>
    </row>
    <row r="18" spans="1:9" x14ac:dyDescent="0.2">
      <c r="A18" s="41" t="s">
        <v>42</v>
      </c>
      <c r="B18">
        <v>6.8180722891566266</v>
      </c>
      <c r="C18">
        <v>332</v>
      </c>
      <c r="D18">
        <v>5.4819277108433733</v>
      </c>
      <c r="E18">
        <v>99.96</v>
      </c>
    </row>
    <row r="19" spans="1:9" x14ac:dyDescent="0.2">
      <c r="A19" s="41" t="s">
        <v>25</v>
      </c>
      <c r="B19">
        <v>7.0728658536585378</v>
      </c>
      <c r="C19">
        <v>328</v>
      </c>
      <c r="D19">
        <v>5.5823170731707314</v>
      </c>
      <c r="E19">
        <v>99.96</v>
      </c>
    </row>
    <row r="20" spans="1:9" x14ac:dyDescent="0.2">
      <c r="A20" s="41" t="s">
        <v>1106</v>
      </c>
      <c r="B20">
        <v>6.9726999999999997</v>
      </c>
      <c r="C20">
        <v>1000</v>
      </c>
      <c r="D20">
        <v>5.51</v>
      </c>
      <c r="E20">
        <v>99.96</v>
      </c>
    </row>
    <row r="24" spans="1:9" x14ac:dyDescent="0.2">
      <c r="H24" s="4" t="s">
        <v>1113</v>
      </c>
    </row>
    <row r="26" spans="1:9" ht="27" customHeight="1" x14ac:dyDescent="0.2">
      <c r="H26" s="55" t="s">
        <v>1116</v>
      </c>
      <c r="I26" s="55"/>
    </row>
  </sheetData>
  <mergeCells count="1">
    <mergeCell ref="H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zoomScaleNormal="100" workbookViewId="0">
      <selection activeCell="G49" sqref="G49"/>
    </sheetView>
  </sheetViews>
  <sheetFormatPr defaultColWidth="11.42578125" defaultRowHeight="12.75" x14ac:dyDescent="0.2"/>
  <cols>
    <col min="2" max="2" width="13.140625" bestFit="1" customWidth="1"/>
    <col min="3" max="3" width="15.85546875" bestFit="1" customWidth="1"/>
    <col min="4" max="5" width="7.140625" bestFit="1" customWidth="1"/>
    <col min="6" max="6" width="15.85546875" bestFit="1" customWidth="1"/>
    <col min="7" max="7" width="16.42578125" bestFit="1" customWidth="1"/>
    <col min="8" max="8" width="15.140625" bestFit="1" customWidth="1"/>
  </cols>
  <sheetData>
    <row r="2" spans="2:5" x14ac:dyDescent="0.2">
      <c r="B2" s="40" t="s">
        <v>1105</v>
      </c>
      <c r="C2" t="s">
        <v>1108</v>
      </c>
    </row>
    <row r="3" spans="2:5" x14ac:dyDescent="0.2">
      <c r="B3" s="41" t="s">
        <v>18</v>
      </c>
      <c r="C3" s="43">
        <v>106200.37050000011</v>
      </c>
    </row>
    <row r="4" spans="2:5" x14ac:dyDescent="0.2">
      <c r="B4" s="41" t="s">
        <v>42</v>
      </c>
      <c r="C4" s="43">
        <v>106197.67199999996</v>
      </c>
    </row>
    <row r="5" spans="2:5" x14ac:dyDescent="0.2">
      <c r="B5" s="44" t="s">
        <v>25</v>
      </c>
      <c r="C5" s="45">
        <v>110568.70649999994</v>
      </c>
      <c r="E5" s="4" t="s">
        <v>1117</v>
      </c>
    </row>
    <row r="6" spans="2:5" x14ac:dyDescent="0.2">
      <c r="B6" s="41" t="s">
        <v>1106</v>
      </c>
      <c r="C6" s="42">
        <v>322966.74900000001</v>
      </c>
    </row>
    <row r="9" spans="2:5" x14ac:dyDescent="0.2">
      <c r="B9" s="40" t="s">
        <v>1108</v>
      </c>
      <c r="C9" s="40" t="s">
        <v>1107</v>
      </c>
    </row>
    <row r="10" spans="2:5" x14ac:dyDescent="0.2">
      <c r="B10" s="40" t="s">
        <v>1105</v>
      </c>
      <c r="C10" t="s">
        <v>20</v>
      </c>
      <c r="D10" t="s">
        <v>27</v>
      </c>
    </row>
    <row r="11" spans="2:5" x14ac:dyDescent="0.2">
      <c r="B11" s="41" t="s">
        <v>18</v>
      </c>
      <c r="C11" s="46">
        <v>0.50505921257591102</v>
      </c>
      <c r="D11" s="46">
        <v>0.49494078742408903</v>
      </c>
    </row>
    <row r="12" spans="2:5" x14ac:dyDescent="0.2">
      <c r="B12" s="41" t="s">
        <v>42</v>
      </c>
      <c r="C12" s="46">
        <v>0.50570492731705063</v>
      </c>
      <c r="D12" s="46">
        <v>0.49429507268294931</v>
      </c>
    </row>
    <row r="13" spans="2:5" x14ac:dyDescent="0.2">
      <c r="B13" s="41" t="s">
        <v>25</v>
      </c>
      <c r="C13" s="47">
        <v>0.51444286815456253</v>
      </c>
      <c r="D13" s="47">
        <v>0.48555713184543747</v>
      </c>
    </row>
    <row r="16" spans="2:5" x14ac:dyDescent="0.2">
      <c r="B16" s="40" t="s">
        <v>1108</v>
      </c>
      <c r="C16" s="40" t="s">
        <v>1107</v>
      </c>
    </row>
    <row r="17" spans="2:5" x14ac:dyDescent="0.2">
      <c r="B17" s="40" t="s">
        <v>1105</v>
      </c>
      <c r="C17" t="s">
        <v>21</v>
      </c>
      <c r="D17" t="s">
        <v>31</v>
      </c>
    </row>
    <row r="18" spans="2:5" x14ac:dyDescent="0.2">
      <c r="B18" s="41" t="s">
        <v>18</v>
      </c>
      <c r="C18" s="48">
        <v>0.5015911597031576</v>
      </c>
      <c r="D18" s="48">
        <v>0.4984088402968424</v>
      </c>
    </row>
    <row r="19" spans="2:5" x14ac:dyDescent="0.2">
      <c r="B19" s="41" t="s">
        <v>42</v>
      </c>
      <c r="C19" s="48">
        <v>0.4983941173399733</v>
      </c>
      <c r="D19" s="48">
        <v>0.5016058826600267</v>
      </c>
    </row>
    <row r="20" spans="2:5" x14ac:dyDescent="0.2">
      <c r="B20" s="41" t="s">
        <v>25</v>
      </c>
      <c r="C20" s="49">
        <v>0.55789259866217222</v>
      </c>
      <c r="D20" s="49">
        <v>0.44210740133782778</v>
      </c>
    </row>
    <row r="23" spans="2:5" x14ac:dyDescent="0.2">
      <c r="B23" s="40" t="s">
        <v>1108</v>
      </c>
      <c r="C23" s="40" t="s">
        <v>1107</v>
      </c>
    </row>
    <row r="24" spans="2:5" x14ac:dyDescent="0.2">
      <c r="B24" s="40" t="s">
        <v>1105</v>
      </c>
      <c r="C24" t="s">
        <v>18</v>
      </c>
      <c r="D24" t="s">
        <v>42</v>
      </c>
      <c r="E24" t="s">
        <v>25</v>
      </c>
    </row>
    <row r="25" spans="2:5" x14ac:dyDescent="0.2">
      <c r="B25" s="52" t="s">
        <v>44</v>
      </c>
      <c r="C25" s="53">
        <v>0.16161055200838495</v>
      </c>
      <c r="D25" s="53">
        <v>0.1432695106536799</v>
      </c>
      <c r="E25" s="53">
        <v>0.21495100876485332</v>
      </c>
    </row>
    <row r="26" spans="2:5" x14ac:dyDescent="0.2">
      <c r="B26" s="52" t="s">
        <v>46</v>
      </c>
      <c r="C26" s="53">
        <v>0.15378956234432342</v>
      </c>
      <c r="D26" s="53">
        <v>0.15455439079681521</v>
      </c>
      <c r="E26" s="53">
        <v>0.194992513546317</v>
      </c>
    </row>
    <row r="27" spans="2:5" x14ac:dyDescent="0.2">
      <c r="B27" s="41" t="s">
        <v>28</v>
      </c>
      <c r="C27" s="46">
        <v>0.17247692652823657</v>
      </c>
      <c r="D27" s="46">
        <v>0.16056325133002916</v>
      </c>
      <c r="E27" s="47">
        <v>0.17155825640413006</v>
      </c>
    </row>
    <row r="28" spans="2:5" x14ac:dyDescent="0.2">
      <c r="B28" s="41" t="s">
        <v>22</v>
      </c>
      <c r="C28" s="46">
        <v>0.11862249576615172</v>
      </c>
      <c r="D28" s="46">
        <v>0.18814593223851461</v>
      </c>
      <c r="E28" s="47">
        <v>0.1502715056180928</v>
      </c>
    </row>
    <row r="29" spans="2:5" x14ac:dyDescent="0.2">
      <c r="B29" s="41" t="s">
        <v>36</v>
      </c>
      <c r="C29" s="46">
        <v>0.18241649637182764</v>
      </c>
      <c r="D29" s="46">
        <v>0.18821692249525018</v>
      </c>
      <c r="E29" s="47">
        <v>0.14255324584085646</v>
      </c>
    </row>
    <row r="30" spans="2:5" x14ac:dyDescent="0.2">
      <c r="B30" s="41" t="s">
        <v>32</v>
      </c>
      <c r="C30" s="46">
        <v>0.21108396698107562</v>
      </c>
      <c r="D30" s="46">
        <v>0.16524999248571101</v>
      </c>
      <c r="E30" s="47">
        <v>0.12567346982575039</v>
      </c>
    </row>
    <row r="33" spans="2:8" x14ac:dyDescent="0.2">
      <c r="B33" s="40" t="s">
        <v>1108</v>
      </c>
      <c r="C33" s="40" t="s">
        <v>1107</v>
      </c>
    </row>
    <row r="34" spans="2:8" x14ac:dyDescent="0.2">
      <c r="B34" s="40" t="s">
        <v>1105</v>
      </c>
      <c r="C34" t="s">
        <v>18</v>
      </c>
      <c r="D34" t="s">
        <v>42</v>
      </c>
      <c r="E34" t="s">
        <v>25</v>
      </c>
    </row>
    <row r="35" spans="2:8" x14ac:dyDescent="0.2">
      <c r="B35" s="41" t="s">
        <v>29</v>
      </c>
      <c r="C35" s="50">
        <v>0.31808976598626842</v>
      </c>
      <c r="D35" s="50">
        <v>0.33277058559249773</v>
      </c>
      <c r="E35" s="51">
        <v>0.38967497100999371</v>
      </c>
      <c r="G35" s="4" t="s">
        <v>1118</v>
      </c>
      <c r="H35" s="4" t="s">
        <v>1121</v>
      </c>
    </row>
    <row r="36" spans="2:8" x14ac:dyDescent="0.2">
      <c r="B36" s="41" t="s">
        <v>33</v>
      </c>
      <c r="C36" s="50">
        <v>0.31162556537408709</v>
      </c>
      <c r="D36" s="50">
        <v>0.35165419162860762</v>
      </c>
      <c r="E36" s="51">
        <v>0.27428615166082276</v>
      </c>
      <c r="G36" s="54" t="s">
        <v>1119</v>
      </c>
      <c r="H36" s="4" t="s">
        <v>29</v>
      </c>
    </row>
    <row r="37" spans="2:8" x14ac:dyDescent="0.2">
      <c r="B37" s="41" t="s">
        <v>23</v>
      </c>
      <c r="C37" s="50">
        <v>0.37028466863964449</v>
      </c>
      <c r="D37" s="50">
        <v>0.31557522277889466</v>
      </c>
      <c r="E37" s="51">
        <v>0.33603887732918353</v>
      </c>
      <c r="G37" s="4" t="s">
        <v>1120</v>
      </c>
      <c r="H37" s="4" t="s">
        <v>33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ColWidth="11.42578125" defaultRowHeight="12.75" x14ac:dyDescent="0.2"/>
  <cols>
    <col min="1" max="1" width="13.140625" bestFit="1" customWidth="1"/>
    <col min="2" max="2" width="11.28515625" bestFit="1" customWidth="1"/>
  </cols>
  <sheetData>
    <row r="3" spans="1:2" x14ac:dyDescent="0.2">
      <c r="A3" s="40" t="s">
        <v>1105</v>
      </c>
      <c r="B3" t="s">
        <v>1108</v>
      </c>
    </row>
    <row r="4" spans="1:2" x14ac:dyDescent="0.2">
      <c r="A4" s="41" t="s">
        <v>21</v>
      </c>
      <c r="B4">
        <v>167882.92500000002</v>
      </c>
    </row>
    <row r="5" spans="1:2" x14ac:dyDescent="0.2">
      <c r="A5" s="41" t="s">
        <v>31</v>
      </c>
      <c r="B5">
        <v>155083.82400000014</v>
      </c>
    </row>
    <row r="6" spans="1:2" x14ac:dyDescent="0.2">
      <c r="A6" s="41" t="s">
        <v>1106</v>
      </c>
      <c r="B6">
        <v>322966.74900000019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R1003"/>
  <sheetViews>
    <sheetView showGridLines="0" zoomScale="150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6" sqref="B2:S1001"/>
    </sheetView>
  </sheetViews>
  <sheetFormatPr defaultColWidth="12.7109375" defaultRowHeight="15" customHeight="1" x14ac:dyDescent="0.2"/>
  <cols>
    <col min="1" max="6" width="12.7109375" customWidth="1"/>
    <col min="11" max="11" width="21.85546875" customWidth="1"/>
  </cols>
  <sheetData>
    <row r="1" spans="1:44" ht="15.75" customHeight="1" x14ac:dyDescent="0.2">
      <c r="A1" s="1"/>
      <c r="I1" s="4"/>
      <c r="V1" s="1"/>
      <c r="W1" s="1"/>
    </row>
    <row r="2" spans="1:44" ht="15.75" customHeight="1" x14ac:dyDescent="0.2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3" t="s">
        <v>6</v>
      </c>
      <c r="I2" s="3" t="s">
        <v>7</v>
      </c>
      <c r="J2" s="10" t="s">
        <v>8</v>
      </c>
      <c r="K2" s="10" t="s">
        <v>9</v>
      </c>
      <c r="L2" s="11" t="s">
        <v>10</v>
      </c>
      <c r="M2" s="13" t="s">
        <v>11</v>
      </c>
      <c r="N2" s="13" t="s">
        <v>1104</v>
      </c>
      <c r="O2" s="5" t="s">
        <v>12</v>
      </c>
      <c r="P2" s="10" t="s">
        <v>13</v>
      </c>
      <c r="Q2" s="3" t="s">
        <v>14</v>
      </c>
      <c r="R2" s="10" t="s">
        <v>15</v>
      </c>
      <c r="S2" s="15" t="s">
        <v>16</v>
      </c>
      <c r="V2" s="1" t="s">
        <v>1050</v>
      </c>
      <c r="W2" s="1" t="s">
        <v>1051</v>
      </c>
    </row>
    <row r="3" spans="1:44" ht="15.75" customHeight="1" x14ac:dyDescent="0.2">
      <c r="A3" s="1"/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74.69</v>
      </c>
      <c r="I3" s="9">
        <v>7</v>
      </c>
      <c r="J3" s="7">
        <v>26.141500000000001</v>
      </c>
      <c r="K3" s="7">
        <v>548.97149999999999</v>
      </c>
      <c r="L3" s="12">
        <v>43470</v>
      </c>
      <c r="M3" s="14">
        <v>0.54722222222222228</v>
      </c>
      <c r="N3" s="9" t="str">
        <f>IF(WEEKDAY(L3,2)&gt;=6, "Weekend", "Weekday")</f>
        <v>Weekend</v>
      </c>
      <c r="O3" s="6" t="s">
        <v>23</v>
      </c>
      <c r="P3" s="7">
        <v>522.83000000000004</v>
      </c>
      <c r="Q3" s="2">
        <v>4.7619047620000003</v>
      </c>
      <c r="R3" s="7">
        <v>26.141500000000001</v>
      </c>
      <c r="S3" s="8">
        <v>9.1</v>
      </c>
      <c r="V3" s="16">
        <f t="shared" ref="V3:V66" si="0">H3*I3</f>
        <v>522.82999999999993</v>
      </c>
      <c r="W3" s="18">
        <f t="shared" ref="W3:W34" si="1">V3*$AJ$5</f>
        <v>41826.399999999994</v>
      </c>
      <c r="X3" t="b">
        <f>S3&gt;8</f>
        <v>1</v>
      </c>
      <c r="Y3" t="b">
        <f t="shared" ref="Y3:Y66" si="2">R3=J3</f>
        <v>1</v>
      </c>
      <c r="Z3" t="b">
        <f t="shared" ref="Z3:Z66" si="3">AND(S3&gt;8,K3&gt;500)</f>
        <v>1</v>
      </c>
      <c r="AA3" t="b">
        <f t="shared" ref="AA3:AA66" si="4">OR(S3&gt;8,K3&gt;500)</f>
        <v>1</v>
      </c>
      <c r="AB3" t="str">
        <f>IF(S3&gt;8, "High", "Low")</f>
        <v>High</v>
      </c>
      <c r="AC3" t="str">
        <f t="shared" ref="AC3:AC66" si="5">IF( AND(S3&gt; 8, K3 &gt; 500), "Good Product", "Bad Product")</f>
        <v>Good Product</v>
      </c>
      <c r="AD3">
        <f t="shared" ref="AD3:AD66" si="6">IF(K3&gt;500, 0.9 *K3, K3)</f>
        <v>494.07434999999998</v>
      </c>
      <c r="AE3">
        <f t="shared" ref="AE3:AE66" si="7">IF(I3&gt; 7, H3*0.95,H3)</f>
        <v>74.69</v>
      </c>
      <c r="AG3" t="str">
        <f>IF(AND(S3&gt;8,K3&gt;500), "Good Product", "Bad Product")</f>
        <v>Good Product</v>
      </c>
      <c r="AH3" t="str">
        <f>IF(S3&gt;8, "High", IF(S3&lt;6.5, "Low", "Medium"))</f>
        <v>High</v>
      </c>
    </row>
    <row r="4" spans="1:44" ht="15.75" customHeight="1" x14ac:dyDescent="0.2">
      <c r="A4" s="1"/>
      <c r="B4" s="6" t="s">
        <v>24</v>
      </c>
      <c r="C4" s="6" t="s">
        <v>25</v>
      </c>
      <c r="D4" s="6" t="s">
        <v>26</v>
      </c>
      <c r="E4" s="6" t="s">
        <v>27</v>
      </c>
      <c r="F4" s="6" t="s">
        <v>21</v>
      </c>
      <c r="G4" s="6" t="s">
        <v>28</v>
      </c>
      <c r="H4" s="7">
        <v>15.28</v>
      </c>
      <c r="I4" s="9">
        <v>5</v>
      </c>
      <c r="J4" s="7">
        <v>3.82</v>
      </c>
      <c r="K4" s="7">
        <v>80.22</v>
      </c>
      <c r="L4" s="12">
        <v>43532</v>
      </c>
      <c r="M4" s="14">
        <v>0.43680555555555556</v>
      </c>
      <c r="N4" s="9" t="str">
        <f t="shared" ref="N4:N67" si="8">IF(WEEKDAY(L4,2)&gt;=6, "Weekend", "Weekday")</f>
        <v>Weekday</v>
      </c>
      <c r="O4" s="6" t="s">
        <v>29</v>
      </c>
      <c r="P4" s="7">
        <v>76.400000000000006</v>
      </c>
      <c r="Q4" s="2">
        <v>4.7619047620000003</v>
      </c>
      <c r="R4" s="7">
        <v>3.82</v>
      </c>
      <c r="S4" s="8">
        <v>9.6</v>
      </c>
      <c r="V4" s="16">
        <f t="shared" si="0"/>
        <v>76.399999999999991</v>
      </c>
      <c r="W4" s="18">
        <f t="shared" si="1"/>
        <v>6111.9999999999991</v>
      </c>
      <c r="X4" t="b">
        <f t="shared" ref="X4:X67" si="9">S4&gt;8</f>
        <v>1</v>
      </c>
      <c r="Y4" t="b">
        <f t="shared" si="2"/>
        <v>1</v>
      </c>
      <c r="Z4" t="b">
        <f t="shared" si="3"/>
        <v>0</v>
      </c>
      <c r="AA4" t="b">
        <f t="shared" si="4"/>
        <v>1</v>
      </c>
      <c r="AB4" t="str">
        <f t="shared" ref="AB4:AB11" si="10">IF(S4&gt;8, "High", "Low")</f>
        <v>High</v>
      </c>
      <c r="AC4" t="str">
        <f t="shared" si="5"/>
        <v>Bad Product</v>
      </c>
      <c r="AD4">
        <f t="shared" si="6"/>
        <v>80.22</v>
      </c>
      <c r="AE4">
        <f t="shared" si="7"/>
        <v>15.28</v>
      </c>
      <c r="AG4" t="str">
        <f t="shared" ref="AG4:AG35" si="11">IF(AND(S3&gt;8,K3&gt;500),"Good Product", "Bad Product")</f>
        <v>Good Product</v>
      </c>
      <c r="AH4" t="str">
        <f t="shared" ref="AH4:AH67" si="12">IF(S4&gt;8, "High", IF(S4&lt;6.5, "Low", "Medium"))</f>
        <v>High</v>
      </c>
      <c r="AJ4" s="4" t="s">
        <v>1052</v>
      </c>
      <c r="AL4" s="23" t="s">
        <v>1073</v>
      </c>
      <c r="AM4" s="23" t="s">
        <v>1076</v>
      </c>
      <c r="AN4" s="4" t="s">
        <v>1076</v>
      </c>
      <c r="AR4">
        <f>SUMIFS(K3:K1001,C3:C1001, "C",F3:F1001, "Female")</f>
        <v>61685.463000000018</v>
      </c>
    </row>
    <row r="5" spans="1:44" ht="15.75" customHeight="1" x14ac:dyDescent="0.2">
      <c r="A5" s="1"/>
      <c r="B5" s="6" t="s">
        <v>30</v>
      </c>
      <c r="C5" s="6" t="s">
        <v>18</v>
      </c>
      <c r="D5" s="6" t="s">
        <v>19</v>
      </c>
      <c r="E5" s="6" t="s">
        <v>27</v>
      </c>
      <c r="F5" s="6" t="s">
        <v>31</v>
      </c>
      <c r="G5" s="6" t="s">
        <v>32</v>
      </c>
      <c r="H5" s="7">
        <v>46.33</v>
      </c>
      <c r="I5" s="9">
        <v>7</v>
      </c>
      <c r="J5" s="7">
        <v>16.215499999999999</v>
      </c>
      <c r="K5" s="7">
        <v>340.52550000000002</v>
      </c>
      <c r="L5" s="12">
        <v>43527</v>
      </c>
      <c r="M5" s="14">
        <v>0.55763888888888891</v>
      </c>
      <c r="N5" s="9" t="str">
        <f t="shared" si="8"/>
        <v>Weekend</v>
      </c>
      <c r="O5" s="6" t="s">
        <v>33</v>
      </c>
      <c r="P5" s="7">
        <v>324.31</v>
      </c>
      <c r="Q5" s="2">
        <v>4.7619047620000003</v>
      </c>
      <c r="R5" s="7">
        <v>16.215499999999999</v>
      </c>
      <c r="S5" s="8">
        <v>7.4</v>
      </c>
      <c r="V5" s="16">
        <f t="shared" si="0"/>
        <v>324.31</v>
      </c>
      <c r="W5" s="18">
        <f t="shared" si="1"/>
        <v>25944.799999999999</v>
      </c>
      <c r="X5" t="b">
        <f>S5&gt;8</f>
        <v>0</v>
      </c>
      <c r="Y5" t="b">
        <f t="shared" si="2"/>
        <v>1</v>
      </c>
      <c r="Z5" t="b">
        <f t="shared" si="3"/>
        <v>0</v>
      </c>
      <c r="AA5" t="b">
        <f t="shared" si="4"/>
        <v>0</v>
      </c>
      <c r="AB5" t="str">
        <f t="shared" si="10"/>
        <v>Low</v>
      </c>
      <c r="AC5" t="str">
        <f t="shared" si="5"/>
        <v>Bad Product</v>
      </c>
      <c r="AD5">
        <f t="shared" si="6"/>
        <v>340.52550000000002</v>
      </c>
      <c r="AE5">
        <f t="shared" si="7"/>
        <v>46.33</v>
      </c>
      <c r="AG5" t="str">
        <f t="shared" si="11"/>
        <v>Bad Product</v>
      </c>
      <c r="AH5" t="str">
        <f t="shared" si="12"/>
        <v>Medium</v>
      </c>
      <c r="AJ5">
        <v>80</v>
      </c>
      <c r="AL5" s="23" t="s">
        <v>1074</v>
      </c>
      <c r="AM5" s="23" t="s">
        <v>1077</v>
      </c>
      <c r="AP5" s="4" t="s">
        <v>1079</v>
      </c>
    </row>
    <row r="6" spans="1:44" ht="15.75" customHeight="1" x14ac:dyDescent="0.2">
      <c r="A6" s="1"/>
      <c r="B6" s="6" t="s">
        <v>34</v>
      </c>
      <c r="C6" s="6" t="s">
        <v>18</v>
      </c>
      <c r="D6" s="6" t="s">
        <v>19</v>
      </c>
      <c r="E6" s="6" t="s">
        <v>20</v>
      </c>
      <c r="F6" s="6" t="s">
        <v>31</v>
      </c>
      <c r="G6" s="6" t="s">
        <v>22</v>
      </c>
      <c r="H6" s="7">
        <v>58.22</v>
      </c>
      <c r="I6" s="9">
        <v>8</v>
      </c>
      <c r="J6" s="7">
        <v>23.288</v>
      </c>
      <c r="K6" s="7">
        <v>489.048</v>
      </c>
      <c r="L6" s="12">
        <v>43492</v>
      </c>
      <c r="M6" s="14">
        <v>0.85624999999999996</v>
      </c>
      <c r="N6" s="9" t="str">
        <f t="shared" si="8"/>
        <v>Weekend</v>
      </c>
      <c r="O6" s="6" t="s">
        <v>23</v>
      </c>
      <c r="P6" s="7">
        <v>465.76</v>
      </c>
      <c r="Q6" s="2">
        <v>4.7619047620000003</v>
      </c>
      <c r="R6" s="7">
        <v>23.288</v>
      </c>
      <c r="S6" s="8">
        <v>8.4</v>
      </c>
      <c r="V6" s="16">
        <f t="shared" si="0"/>
        <v>465.76</v>
      </c>
      <c r="W6" s="18">
        <f t="shared" si="1"/>
        <v>37260.800000000003</v>
      </c>
      <c r="X6" t="b">
        <f t="shared" si="9"/>
        <v>1</v>
      </c>
      <c r="Y6" t="b">
        <f t="shared" si="2"/>
        <v>1</v>
      </c>
      <c r="Z6" t="b">
        <f t="shared" si="3"/>
        <v>0</v>
      </c>
      <c r="AA6" t="b">
        <f t="shared" si="4"/>
        <v>1</v>
      </c>
      <c r="AB6" t="str">
        <f t="shared" si="10"/>
        <v>High</v>
      </c>
      <c r="AC6" t="str">
        <f t="shared" si="5"/>
        <v>Bad Product</v>
      </c>
      <c r="AD6">
        <f t="shared" si="6"/>
        <v>489.048</v>
      </c>
      <c r="AE6">
        <f t="shared" si="7"/>
        <v>55.308999999999997</v>
      </c>
      <c r="AG6" t="str">
        <f t="shared" si="11"/>
        <v>Bad Product</v>
      </c>
      <c r="AH6" t="str">
        <f t="shared" si="12"/>
        <v>High</v>
      </c>
      <c r="AL6" s="23" t="s">
        <v>1075</v>
      </c>
      <c r="AM6" s="23" t="s">
        <v>1078</v>
      </c>
      <c r="AR6">
        <f>SUMIFS(K3:K1001,C3:C1001, "B",F3:F1001, "Female")</f>
        <v>52812.154500000011</v>
      </c>
    </row>
    <row r="7" spans="1:44" ht="15.75" customHeight="1" x14ac:dyDescent="0.2">
      <c r="A7" s="1"/>
      <c r="B7" s="6" t="s">
        <v>35</v>
      </c>
      <c r="C7" s="6" t="s">
        <v>18</v>
      </c>
      <c r="D7" s="6" t="s">
        <v>19</v>
      </c>
      <c r="E7" s="6" t="s">
        <v>27</v>
      </c>
      <c r="F7" s="6" t="s">
        <v>31</v>
      </c>
      <c r="G7" s="6" t="s">
        <v>36</v>
      </c>
      <c r="H7" s="7">
        <v>86.31</v>
      </c>
      <c r="I7" s="9">
        <v>7</v>
      </c>
      <c r="J7" s="7">
        <v>30.208500000000001</v>
      </c>
      <c r="K7" s="7">
        <v>634.37850000000003</v>
      </c>
      <c r="L7" s="12">
        <v>43504</v>
      </c>
      <c r="M7" s="14">
        <v>0.44236111111111109</v>
      </c>
      <c r="N7" s="9" t="str">
        <f t="shared" si="8"/>
        <v>Weekday</v>
      </c>
      <c r="O7" s="6" t="s">
        <v>23</v>
      </c>
      <c r="P7" s="7">
        <v>604.16999999999996</v>
      </c>
      <c r="Q7" s="2">
        <v>4.7619047620000003</v>
      </c>
      <c r="R7" s="7">
        <v>30.208500000000001</v>
      </c>
      <c r="S7" s="8">
        <v>5.3</v>
      </c>
      <c r="V7" s="16">
        <f t="shared" si="0"/>
        <v>604.17000000000007</v>
      </c>
      <c r="W7" s="18">
        <f t="shared" si="1"/>
        <v>48333.600000000006</v>
      </c>
      <c r="X7" t="b">
        <f t="shared" si="9"/>
        <v>0</v>
      </c>
      <c r="Y7" t="b">
        <f t="shared" si="2"/>
        <v>1</v>
      </c>
      <c r="Z7" t="b">
        <f t="shared" si="3"/>
        <v>0</v>
      </c>
      <c r="AA7" t="b">
        <f t="shared" si="4"/>
        <v>1</v>
      </c>
      <c r="AB7" t="str">
        <f t="shared" si="10"/>
        <v>Low</v>
      </c>
      <c r="AC7" t="str">
        <f t="shared" si="5"/>
        <v>Bad Product</v>
      </c>
      <c r="AD7">
        <f t="shared" si="6"/>
        <v>570.94065000000001</v>
      </c>
      <c r="AE7">
        <f t="shared" si="7"/>
        <v>86.31</v>
      </c>
      <c r="AG7" t="str">
        <f t="shared" si="11"/>
        <v>Bad Product</v>
      </c>
      <c r="AH7" t="str">
        <f t="shared" si="12"/>
        <v>Low</v>
      </c>
      <c r="AI7" s="4"/>
      <c r="AJ7" s="4"/>
      <c r="AK7" s="4"/>
      <c r="AP7">
        <f>SUMIF(C3:C1001, "A",K3:K1001)</f>
        <v>106200.37050000011</v>
      </c>
    </row>
    <row r="8" spans="1:44" ht="15.75" customHeight="1" x14ac:dyDescent="0.2">
      <c r="A8" s="1"/>
      <c r="B8" s="6" t="s">
        <v>37</v>
      </c>
      <c r="C8" s="6" t="s">
        <v>25</v>
      </c>
      <c r="D8" s="6" t="s">
        <v>26</v>
      </c>
      <c r="E8" s="6" t="s">
        <v>27</v>
      </c>
      <c r="F8" s="6" t="s">
        <v>31</v>
      </c>
      <c r="G8" s="6" t="s">
        <v>28</v>
      </c>
      <c r="H8" s="7">
        <v>85.39</v>
      </c>
      <c r="I8" s="9">
        <v>7</v>
      </c>
      <c r="J8" s="7">
        <v>29.886500000000002</v>
      </c>
      <c r="K8" s="7">
        <v>627.61649999999997</v>
      </c>
      <c r="L8" s="12">
        <v>43549</v>
      </c>
      <c r="M8" s="14">
        <v>0.77083333333333337</v>
      </c>
      <c r="N8" s="9" t="str">
        <f t="shared" si="8"/>
        <v>Weekday</v>
      </c>
      <c r="O8" s="6" t="s">
        <v>23</v>
      </c>
      <c r="P8" s="7">
        <v>597.73</v>
      </c>
      <c r="Q8" s="2">
        <v>4.7619047620000003</v>
      </c>
      <c r="R8" s="7">
        <v>29.886500000000002</v>
      </c>
      <c r="S8" s="8">
        <v>4.0999999999999996</v>
      </c>
      <c r="V8" s="16">
        <f t="shared" si="0"/>
        <v>597.73</v>
      </c>
      <c r="W8" s="18">
        <f t="shared" si="1"/>
        <v>47818.400000000001</v>
      </c>
      <c r="X8" t="b">
        <f t="shared" si="9"/>
        <v>0</v>
      </c>
      <c r="Y8" t="b">
        <f t="shared" si="2"/>
        <v>1</v>
      </c>
      <c r="Z8" t="b">
        <f t="shared" si="3"/>
        <v>0</v>
      </c>
      <c r="AA8" t="b">
        <f t="shared" si="4"/>
        <v>1</v>
      </c>
      <c r="AB8" t="str">
        <f t="shared" si="10"/>
        <v>Low</v>
      </c>
      <c r="AC8" t="str">
        <f t="shared" si="5"/>
        <v>Bad Product</v>
      </c>
      <c r="AD8">
        <f t="shared" si="6"/>
        <v>564.85484999999994</v>
      </c>
      <c r="AE8">
        <f t="shared" si="7"/>
        <v>85.39</v>
      </c>
      <c r="AG8" t="str">
        <f t="shared" si="11"/>
        <v>Bad Product</v>
      </c>
      <c r="AH8" t="str">
        <f t="shared" si="12"/>
        <v>Low</v>
      </c>
      <c r="AI8" s="4"/>
      <c r="AJ8" s="4" t="s">
        <v>1063</v>
      </c>
      <c r="AK8" s="17"/>
      <c r="AR8">
        <f>COUNTIF(O3:O1001, "Cash")</f>
        <v>344</v>
      </c>
    </row>
    <row r="9" spans="1:44" ht="15.75" customHeight="1" x14ac:dyDescent="0.2">
      <c r="A9" s="1"/>
      <c r="B9" s="6" t="s">
        <v>38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28</v>
      </c>
      <c r="H9" s="7">
        <v>68.84</v>
      </c>
      <c r="I9" s="9">
        <v>6</v>
      </c>
      <c r="J9" s="7">
        <v>20.652000000000001</v>
      </c>
      <c r="K9" s="7">
        <v>433.69200000000001</v>
      </c>
      <c r="L9" s="12">
        <v>43521</v>
      </c>
      <c r="M9" s="14">
        <v>0.60833333333333328</v>
      </c>
      <c r="N9" s="9" t="str">
        <f t="shared" si="8"/>
        <v>Weekday</v>
      </c>
      <c r="O9" s="6" t="s">
        <v>23</v>
      </c>
      <c r="P9" s="7">
        <v>413.04</v>
      </c>
      <c r="Q9" s="2">
        <v>4.7619047620000003</v>
      </c>
      <c r="R9" s="7">
        <v>20.652000000000001</v>
      </c>
      <c r="S9" s="8">
        <v>5.8</v>
      </c>
      <c r="V9" s="16">
        <f t="shared" si="0"/>
        <v>413.04</v>
      </c>
      <c r="W9" s="18">
        <f t="shared" si="1"/>
        <v>33043.200000000004</v>
      </c>
      <c r="X9" t="b">
        <f t="shared" si="9"/>
        <v>0</v>
      </c>
      <c r="Y9" t="b">
        <f t="shared" si="2"/>
        <v>1</v>
      </c>
      <c r="Z9" t="b">
        <f t="shared" si="3"/>
        <v>0</v>
      </c>
      <c r="AA9" t="b">
        <f t="shared" si="4"/>
        <v>0</v>
      </c>
      <c r="AB9" t="str">
        <f t="shared" si="10"/>
        <v>Low</v>
      </c>
      <c r="AC9" t="str">
        <f t="shared" si="5"/>
        <v>Bad Product</v>
      </c>
      <c r="AD9">
        <f t="shared" si="6"/>
        <v>433.69200000000001</v>
      </c>
      <c r="AE9">
        <f t="shared" si="7"/>
        <v>68.84</v>
      </c>
      <c r="AG9" t="str">
        <f t="shared" si="11"/>
        <v>Bad Product</v>
      </c>
      <c r="AH9" t="str">
        <f t="shared" si="12"/>
        <v>Low</v>
      </c>
      <c r="AI9" s="4"/>
      <c r="AJ9" s="19">
        <f>SUM(K3:K1001)</f>
        <v>322850.60850000009</v>
      </c>
      <c r="AK9" s="17"/>
      <c r="AP9">
        <f>SUMIF(C3:C1001, "B",K3:K1001)</f>
        <v>106081.53149999997</v>
      </c>
    </row>
    <row r="10" spans="1:44" ht="15.75" customHeight="1" x14ac:dyDescent="0.2">
      <c r="A10" s="1"/>
      <c r="B10" s="6" t="s">
        <v>39</v>
      </c>
      <c r="C10" s="6" t="s">
        <v>25</v>
      </c>
      <c r="D10" s="6" t="s">
        <v>26</v>
      </c>
      <c r="E10" s="6" t="s">
        <v>27</v>
      </c>
      <c r="F10" s="6" t="s">
        <v>21</v>
      </c>
      <c r="G10" s="6" t="s">
        <v>32</v>
      </c>
      <c r="H10" s="7">
        <v>73.56</v>
      </c>
      <c r="I10" s="9">
        <v>10</v>
      </c>
      <c r="J10" s="7">
        <v>36.78</v>
      </c>
      <c r="K10" s="7">
        <v>772.38</v>
      </c>
      <c r="L10" s="12">
        <v>43520</v>
      </c>
      <c r="M10" s="14">
        <v>0.48472222222222222</v>
      </c>
      <c r="N10" s="9" t="str">
        <f t="shared" si="8"/>
        <v>Weekend</v>
      </c>
      <c r="O10" s="6" t="s">
        <v>23</v>
      </c>
      <c r="P10" s="7">
        <v>735.6</v>
      </c>
      <c r="Q10" s="2">
        <v>4.7619047620000003</v>
      </c>
      <c r="R10" s="7">
        <v>36.78</v>
      </c>
      <c r="S10" s="8">
        <v>8</v>
      </c>
      <c r="V10" s="16">
        <f t="shared" si="0"/>
        <v>735.6</v>
      </c>
      <c r="W10" s="18">
        <f t="shared" si="1"/>
        <v>58848</v>
      </c>
      <c r="X10" t="b">
        <f t="shared" si="9"/>
        <v>0</v>
      </c>
      <c r="Y10" t="b">
        <f t="shared" si="2"/>
        <v>1</v>
      </c>
      <c r="Z10" t="b">
        <f t="shared" si="3"/>
        <v>0</v>
      </c>
      <c r="AA10" t="b">
        <f t="shared" si="4"/>
        <v>1</v>
      </c>
      <c r="AB10" t="str">
        <f t="shared" si="10"/>
        <v>Low</v>
      </c>
      <c r="AC10" t="str">
        <f t="shared" si="5"/>
        <v>Bad Product</v>
      </c>
      <c r="AD10">
        <f t="shared" si="6"/>
        <v>695.14200000000005</v>
      </c>
      <c r="AE10">
        <f t="shared" si="7"/>
        <v>69.882000000000005</v>
      </c>
      <c r="AG10" t="str">
        <f t="shared" si="11"/>
        <v>Bad Product</v>
      </c>
      <c r="AH10" t="str">
        <f t="shared" si="12"/>
        <v>Medium</v>
      </c>
      <c r="AI10" s="4"/>
      <c r="AK10" s="17"/>
      <c r="AR10" s="4" t="s">
        <v>1081</v>
      </c>
    </row>
    <row r="11" spans="1:44" ht="15.75" customHeight="1" x14ac:dyDescent="0.2">
      <c r="A11" s="1"/>
      <c r="B11" s="6" t="s">
        <v>40</v>
      </c>
      <c r="C11" s="6" t="s">
        <v>18</v>
      </c>
      <c r="D11" s="6" t="s">
        <v>19</v>
      </c>
      <c r="E11" s="6" t="s">
        <v>20</v>
      </c>
      <c r="F11" s="6" t="s">
        <v>21</v>
      </c>
      <c r="G11" s="6" t="s">
        <v>22</v>
      </c>
      <c r="H11" s="7">
        <v>36.26</v>
      </c>
      <c r="I11" s="9">
        <v>2</v>
      </c>
      <c r="J11" s="7">
        <v>3.6259999999999999</v>
      </c>
      <c r="K11" s="7">
        <v>76.146000000000001</v>
      </c>
      <c r="L11" s="12">
        <v>43475</v>
      </c>
      <c r="M11" s="14">
        <v>0.71875</v>
      </c>
      <c r="N11" s="9" t="str">
        <f t="shared" si="8"/>
        <v>Weekday</v>
      </c>
      <c r="O11" s="6" t="s">
        <v>33</v>
      </c>
      <c r="P11" s="7">
        <v>72.52</v>
      </c>
      <c r="Q11" s="2">
        <v>4.7619047620000003</v>
      </c>
      <c r="R11" s="7">
        <v>3.6259999999999999</v>
      </c>
      <c r="S11" s="8">
        <v>7.2</v>
      </c>
      <c r="V11" s="16">
        <f t="shared" si="0"/>
        <v>72.52</v>
      </c>
      <c r="W11" s="18">
        <f t="shared" si="1"/>
        <v>5801.5999999999995</v>
      </c>
      <c r="X11" t="b">
        <f t="shared" si="9"/>
        <v>0</v>
      </c>
      <c r="Y11" t="b">
        <f t="shared" si="2"/>
        <v>1</v>
      </c>
      <c r="Z11" t="b">
        <f t="shared" si="3"/>
        <v>0</v>
      </c>
      <c r="AA11" t="b">
        <f t="shared" si="4"/>
        <v>0</v>
      </c>
      <c r="AB11" t="str">
        <f t="shared" si="10"/>
        <v>Low</v>
      </c>
      <c r="AC11" t="str">
        <f t="shared" si="5"/>
        <v>Bad Product</v>
      </c>
      <c r="AD11">
        <f t="shared" si="6"/>
        <v>76.146000000000001</v>
      </c>
      <c r="AE11">
        <f t="shared" si="7"/>
        <v>36.26</v>
      </c>
      <c r="AG11" t="str">
        <f t="shared" si="11"/>
        <v>Bad Product</v>
      </c>
      <c r="AH11" t="str">
        <f t="shared" si="12"/>
        <v>Medium</v>
      </c>
      <c r="AI11" s="4"/>
      <c r="AJ11" s="4" t="s">
        <v>1064</v>
      </c>
      <c r="AK11" s="17"/>
    </row>
    <row r="12" spans="1:44" ht="15.75" customHeight="1" x14ac:dyDescent="0.2">
      <c r="A12" s="1"/>
      <c r="B12" s="6" t="s">
        <v>41</v>
      </c>
      <c r="C12" s="6" t="s">
        <v>42</v>
      </c>
      <c r="D12" s="6" t="s">
        <v>43</v>
      </c>
      <c r="E12" s="6" t="s">
        <v>20</v>
      </c>
      <c r="F12" s="6" t="s">
        <v>21</v>
      </c>
      <c r="G12" s="6" t="s">
        <v>44</v>
      </c>
      <c r="H12" s="7">
        <v>54.84</v>
      </c>
      <c r="I12" s="9">
        <v>3</v>
      </c>
      <c r="J12" s="7">
        <v>8.2260000000000009</v>
      </c>
      <c r="K12" s="7">
        <v>172.74600000000001</v>
      </c>
      <c r="L12" s="12">
        <v>43516</v>
      </c>
      <c r="M12" s="14">
        <v>0.56041666666666667</v>
      </c>
      <c r="N12" s="9" t="str">
        <f t="shared" si="8"/>
        <v>Weekday</v>
      </c>
      <c r="O12" s="6" t="s">
        <v>33</v>
      </c>
      <c r="P12" s="7">
        <v>164.52</v>
      </c>
      <c r="Q12" s="2">
        <v>4.7619047620000003</v>
      </c>
      <c r="R12" s="7">
        <v>8.2260000000000009</v>
      </c>
      <c r="S12" s="8">
        <v>5.9</v>
      </c>
      <c r="V12" s="16">
        <f t="shared" si="0"/>
        <v>164.52</v>
      </c>
      <c r="W12" s="18">
        <f t="shared" si="1"/>
        <v>13161.6</v>
      </c>
      <c r="X12" t="b">
        <f t="shared" si="9"/>
        <v>0</v>
      </c>
      <c r="Y12" t="b">
        <f t="shared" si="2"/>
        <v>1</v>
      </c>
      <c r="Z12" t="b">
        <f t="shared" si="3"/>
        <v>0</v>
      </c>
      <c r="AA12" t="b">
        <f t="shared" si="4"/>
        <v>0</v>
      </c>
      <c r="AB12" t="str">
        <f t="shared" ref="AB12:AB67" si="13">IF(S12&gt;8, "High", "Low")</f>
        <v>Low</v>
      </c>
      <c r="AC12" t="str">
        <f t="shared" si="5"/>
        <v>Bad Product</v>
      </c>
      <c r="AD12">
        <f t="shared" si="6"/>
        <v>172.74600000000001</v>
      </c>
      <c r="AE12">
        <f t="shared" si="7"/>
        <v>54.84</v>
      </c>
      <c r="AG12" t="str">
        <f t="shared" si="11"/>
        <v>Bad Product</v>
      </c>
      <c r="AH12" t="str">
        <f t="shared" si="12"/>
        <v>Low</v>
      </c>
      <c r="AK12" s="20">
        <f>AVERAGE(S3:S1001)</f>
        <v>6.9716716716716753</v>
      </c>
      <c r="AP12" s="4" t="s">
        <v>1080</v>
      </c>
    </row>
    <row r="13" spans="1:44" ht="15.75" customHeight="1" x14ac:dyDescent="0.2">
      <c r="A13" s="1"/>
      <c r="B13" s="6" t="s">
        <v>45</v>
      </c>
      <c r="C13" s="6" t="s">
        <v>42</v>
      </c>
      <c r="D13" s="6" t="s">
        <v>43</v>
      </c>
      <c r="E13" s="6" t="s">
        <v>20</v>
      </c>
      <c r="F13" s="6" t="s">
        <v>21</v>
      </c>
      <c r="G13" s="6" t="s">
        <v>46</v>
      </c>
      <c r="H13" s="7">
        <v>14.48</v>
      </c>
      <c r="I13" s="9">
        <v>4</v>
      </c>
      <c r="J13" s="7">
        <v>2.8959999999999999</v>
      </c>
      <c r="K13" s="7">
        <v>60.816000000000003</v>
      </c>
      <c r="L13" s="12">
        <v>43502</v>
      </c>
      <c r="M13" s="14">
        <v>0.75486111111111109</v>
      </c>
      <c r="N13" s="9" t="str">
        <f t="shared" si="8"/>
        <v>Weekday</v>
      </c>
      <c r="O13" s="6" t="s">
        <v>23</v>
      </c>
      <c r="P13" s="7">
        <v>57.92</v>
      </c>
      <c r="Q13" s="2">
        <v>4.7619047620000003</v>
      </c>
      <c r="R13" s="7">
        <v>2.8959999999999999</v>
      </c>
      <c r="S13" s="8">
        <v>4.5</v>
      </c>
      <c r="V13" s="16">
        <f t="shared" si="0"/>
        <v>57.92</v>
      </c>
      <c r="W13" s="18">
        <f t="shared" si="1"/>
        <v>4633.6000000000004</v>
      </c>
      <c r="X13" t="b">
        <f t="shared" si="9"/>
        <v>0</v>
      </c>
      <c r="Y13" t="b">
        <f t="shared" si="2"/>
        <v>1</v>
      </c>
      <c r="Z13" t="b">
        <f t="shared" si="3"/>
        <v>0</v>
      </c>
      <c r="AA13" t="b">
        <f t="shared" si="4"/>
        <v>0</v>
      </c>
      <c r="AB13" t="str">
        <f t="shared" si="13"/>
        <v>Low</v>
      </c>
      <c r="AC13" t="str">
        <f t="shared" si="5"/>
        <v>Bad Product</v>
      </c>
      <c r="AD13">
        <f t="shared" si="6"/>
        <v>60.816000000000003</v>
      </c>
      <c r="AE13">
        <f t="shared" si="7"/>
        <v>14.48</v>
      </c>
      <c r="AG13" t="str">
        <f t="shared" si="11"/>
        <v>Bad Product</v>
      </c>
      <c r="AH13" t="str">
        <f t="shared" si="12"/>
        <v>Low</v>
      </c>
      <c r="AK13" s="20">
        <f>AVERAGE(S3:S1001)</f>
        <v>6.9716716716716753</v>
      </c>
    </row>
    <row r="14" spans="1:44" ht="15.75" customHeight="1" x14ac:dyDescent="0.2">
      <c r="A14" s="1"/>
      <c r="B14" s="6" t="s">
        <v>47</v>
      </c>
      <c r="C14" s="6" t="s">
        <v>42</v>
      </c>
      <c r="D14" s="6" t="s">
        <v>43</v>
      </c>
      <c r="E14" s="6" t="s">
        <v>20</v>
      </c>
      <c r="F14" s="6" t="s">
        <v>31</v>
      </c>
      <c r="G14" s="6" t="s">
        <v>28</v>
      </c>
      <c r="H14" s="7">
        <v>25.51</v>
      </c>
      <c r="I14" s="9">
        <v>4</v>
      </c>
      <c r="J14" s="7">
        <v>5.1020000000000003</v>
      </c>
      <c r="K14" s="7">
        <v>107.142</v>
      </c>
      <c r="L14" s="12">
        <v>43533</v>
      </c>
      <c r="M14" s="14">
        <v>0.7104166666666667</v>
      </c>
      <c r="N14" s="9" t="str">
        <f t="shared" si="8"/>
        <v>Weekend</v>
      </c>
      <c r="O14" s="6" t="s">
        <v>29</v>
      </c>
      <c r="P14" s="7">
        <v>102.04</v>
      </c>
      <c r="Q14" s="2">
        <v>4.7619047620000003</v>
      </c>
      <c r="R14" s="7">
        <v>5.1020000000000003</v>
      </c>
      <c r="S14" s="8">
        <v>6.8</v>
      </c>
      <c r="V14" s="16">
        <f t="shared" si="0"/>
        <v>102.04</v>
      </c>
      <c r="W14" s="18">
        <f t="shared" si="1"/>
        <v>8163.2000000000007</v>
      </c>
      <c r="X14" t="b">
        <f t="shared" si="9"/>
        <v>0</v>
      </c>
      <c r="Y14" t="b">
        <f t="shared" si="2"/>
        <v>1</v>
      </c>
      <c r="Z14" t="b">
        <f t="shared" si="3"/>
        <v>0</v>
      </c>
      <c r="AA14" t="b">
        <f t="shared" si="4"/>
        <v>0</v>
      </c>
      <c r="AB14" t="str">
        <f t="shared" si="13"/>
        <v>Low</v>
      </c>
      <c r="AC14" t="str">
        <f t="shared" si="5"/>
        <v>Bad Product</v>
      </c>
      <c r="AD14">
        <f t="shared" si="6"/>
        <v>107.142</v>
      </c>
      <c r="AE14">
        <f t="shared" si="7"/>
        <v>25.51</v>
      </c>
      <c r="AG14" t="str">
        <f t="shared" si="11"/>
        <v>Bad Product</v>
      </c>
      <c r="AH14" t="str">
        <f t="shared" si="12"/>
        <v>Medium</v>
      </c>
      <c r="AJ14" s="4" t="s">
        <v>1070</v>
      </c>
      <c r="AL14" s="4" t="s">
        <v>1065</v>
      </c>
      <c r="AM14" s="4"/>
      <c r="AN14" s="21">
        <f>MIN(S10:S1001)</f>
        <v>4</v>
      </c>
    </row>
    <row r="15" spans="1:44" ht="15.75" customHeight="1" x14ac:dyDescent="0.2">
      <c r="A15" s="1"/>
      <c r="B15" s="6" t="s">
        <v>48</v>
      </c>
      <c r="C15" s="6" t="s">
        <v>18</v>
      </c>
      <c r="D15" s="6" t="s">
        <v>19</v>
      </c>
      <c r="E15" s="6" t="s">
        <v>27</v>
      </c>
      <c r="F15" s="6" t="s">
        <v>21</v>
      </c>
      <c r="G15" s="6" t="s">
        <v>28</v>
      </c>
      <c r="H15" s="7">
        <v>46.95</v>
      </c>
      <c r="I15" s="9">
        <v>5</v>
      </c>
      <c r="J15" s="7">
        <v>11.737500000000001</v>
      </c>
      <c r="K15" s="7">
        <v>246.48750000000001</v>
      </c>
      <c r="L15" s="12">
        <v>43508</v>
      </c>
      <c r="M15" s="14">
        <v>0.43402777777777779</v>
      </c>
      <c r="N15" s="9" t="str">
        <f t="shared" si="8"/>
        <v>Weekday</v>
      </c>
      <c r="O15" s="6" t="s">
        <v>23</v>
      </c>
      <c r="P15" s="7">
        <v>234.75</v>
      </c>
      <c r="Q15" s="2">
        <v>4.7619047620000003</v>
      </c>
      <c r="R15" s="7">
        <v>11.737500000000001</v>
      </c>
      <c r="S15" s="8">
        <v>7.1</v>
      </c>
      <c r="V15" s="16">
        <f t="shared" si="0"/>
        <v>234.75</v>
      </c>
      <c r="W15" s="18">
        <f t="shared" si="1"/>
        <v>18780</v>
      </c>
      <c r="X15" t="b">
        <f t="shared" si="9"/>
        <v>0</v>
      </c>
      <c r="Y15" t="b">
        <f t="shared" si="2"/>
        <v>1</v>
      </c>
      <c r="Z15" t="b">
        <f t="shared" si="3"/>
        <v>0</v>
      </c>
      <c r="AA15" t="b">
        <f t="shared" si="4"/>
        <v>0</v>
      </c>
      <c r="AB15" t="str">
        <f t="shared" si="13"/>
        <v>Low</v>
      </c>
      <c r="AC15" t="str">
        <f t="shared" si="5"/>
        <v>Bad Product</v>
      </c>
      <c r="AD15">
        <f t="shared" si="6"/>
        <v>246.48750000000001</v>
      </c>
      <c r="AE15">
        <f t="shared" si="7"/>
        <v>46.95</v>
      </c>
      <c r="AG15" t="str">
        <f t="shared" si="11"/>
        <v>Bad Product</v>
      </c>
      <c r="AH15" t="str">
        <f t="shared" si="12"/>
        <v>Medium</v>
      </c>
      <c r="AJ15" s="22" t="s">
        <v>1071</v>
      </c>
      <c r="AL15" s="4" t="s">
        <v>1066</v>
      </c>
      <c r="AM15" s="4"/>
      <c r="AN15" s="19">
        <f>MAX(H3:H1001)</f>
        <v>99.96</v>
      </c>
    </row>
    <row r="16" spans="1:44" ht="15.75" customHeight="1" x14ac:dyDescent="0.2">
      <c r="A16" s="1"/>
      <c r="B16" s="6" t="s">
        <v>49</v>
      </c>
      <c r="C16" s="6" t="s">
        <v>18</v>
      </c>
      <c r="D16" s="6" t="s">
        <v>19</v>
      </c>
      <c r="E16" s="6" t="s">
        <v>27</v>
      </c>
      <c r="F16" s="6" t="s">
        <v>31</v>
      </c>
      <c r="G16" s="6" t="s">
        <v>44</v>
      </c>
      <c r="H16" s="7">
        <v>43.19</v>
      </c>
      <c r="I16" s="9">
        <v>10</v>
      </c>
      <c r="J16" s="7">
        <v>21.594999999999999</v>
      </c>
      <c r="K16" s="7">
        <v>453.495</v>
      </c>
      <c r="L16" s="12">
        <v>43503</v>
      </c>
      <c r="M16" s="14">
        <v>0.7</v>
      </c>
      <c r="N16" s="9" t="str">
        <f t="shared" si="8"/>
        <v>Weekday</v>
      </c>
      <c r="O16" s="6" t="s">
        <v>23</v>
      </c>
      <c r="P16" s="7">
        <v>431.9</v>
      </c>
      <c r="Q16" s="2">
        <v>4.7619047620000003</v>
      </c>
      <c r="R16" s="7">
        <v>21.594999999999999</v>
      </c>
      <c r="S16" s="8">
        <v>8.1999999999999993</v>
      </c>
      <c r="V16" s="16">
        <f t="shared" si="0"/>
        <v>431.9</v>
      </c>
      <c r="W16" s="18">
        <f t="shared" si="1"/>
        <v>34552</v>
      </c>
      <c r="X16" t="b">
        <f t="shared" si="9"/>
        <v>1</v>
      </c>
      <c r="Y16" t="b">
        <f t="shared" si="2"/>
        <v>1</v>
      </c>
      <c r="Z16" t="b">
        <f t="shared" si="3"/>
        <v>0</v>
      </c>
      <c r="AA16" t="b">
        <f t="shared" si="4"/>
        <v>1</v>
      </c>
      <c r="AB16" t="str">
        <f t="shared" si="13"/>
        <v>High</v>
      </c>
      <c r="AC16" t="str">
        <f t="shared" si="5"/>
        <v>Bad Product</v>
      </c>
      <c r="AD16">
        <f t="shared" si="6"/>
        <v>453.495</v>
      </c>
      <c r="AE16">
        <f t="shared" si="7"/>
        <v>41.030499999999996</v>
      </c>
      <c r="AG16" t="str">
        <f t="shared" si="11"/>
        <v>Bad Product</v>
      </c>
      <c r="AH16" t="str">
        <f t="shared" si="12"/>
        <v>High</v>
      </c>
    </row>
    <row r="17" spans="1:41" ht="15.75" customHeight="1" x14ac:dyDescent="0.2">
      <c r="A17" s="1"/>
      <c r="B17" s="6" t="s">
        <v>50</v>
      </c>
      <c r="C17" s="6" t="s">
        <v>18</v>
      </c>
      <c r="D17" s="6" t="s">
        <v>19</v>
      </c>
      <c r="E17" s="6" t="s">
        <v>27</v>
      </c>
      <c r="F17" s="6" t="s">
        <v>21</v>
      </c>
      <c r="G17" s="6" t="s">
        <v>22</v>
      </c>
      <c r="H17" s="7">
        <v>71.38</v>
      </c>
      <c r="I17" s="9">
        <v>10</v>
      </c>
      <c r="J17" s="7">
        <v>35.69</v>
      </c>
      <c r="K17" s="7">
        <v>749.49</v>
      </c>
      <c r="L17" s="12">
        <v>43553</v>
      </c>
      <c r="M17" s="14">
        <v>0.80625000000000002</v>
      </c>
      <c r="N17" s="9" t="str">
        <f t="shared" si="8"/>
        <v>Weekday</v>
      </c>
      <c r="O17" s="6" t="s">
        <v>29</v>
      </c>
      <c r="P17" s="7">
        <v>713.8</v>
      </c>
      <c r="Q17" s="2">
        <v>4.7619047620000003</v>
      </c>
      <c r="R17" s="7">
        <v>35.69</v>
      </c>
      <c r="S17" s="8">
        <v>5.7</v>
      </c>
      <c r="V17" s="16">
        <f t="shared" si="0"/>
        <v>713.8</v>
      </c>
      <c r="W17" s="18">
        <f t="shared" si="1"/>
        <v>57104</v>
      </c>
      <c r="X17" t="b">
        <f t="shared" si="9"/>
        <v>0</v>
      </c>
      <c r="Y17" t="b">
        <f t="shared" si="2"/>
        <v>1</v>
      </c>
      <c r="Z17" t="b">
        <f t="shared" si="3"/>
        <v>0</v>
      </c>
      <c r="AA17" t="b">
        <f t="shared" si="4"/>
        <v>1</v>
      </c>
      <c r="AB17" t="str">
        <f t="shared" si="13"/>
        <v>Low</v>
      </c>
      <c r="AC17" t="str">
        <f t="shared" si="5"/>
        <v>Bad Product</v>
      </c>
      <c r="AD17">
        <f t="shared" si="6"/>
        <v>674.54100000000005</v>
      </c>
      <c r="AE17">
        <f t="shared" si="7"/>
        <v>67.810999999999993</v>
      </c>
      <c r="AG17" t="str">
        <f t="shared" si="11"/>
        <v>Bad Product</v>
      </c>
      <c r="AH17" t="str">
        <f t="shared" si="12"/>
        <v>Low</v>
      </c>
    </row>
    <row r="18" spans="1:41" ht="15.75" customHeight="1" x14ac:dyDescent="0.2">
      <c r="A18" s="1"/>
      <c r="B18" s="6" t="s">
        <v>51</v>
      </c>
      <c r="C18" s="6" t="s">
        <v>42</v>
      </c>
      <c r="D18" s="6" t="s">
        <v>43</v>
      </c>
      <c r="E18" s="6" t="s">
        <v>20</v>
      </c>
      <c r="F18" s="6" t="s">
        <v>21</v>
      </c>
      <c r="G18" s="6" t="s">
        <v>36</v>
      </c>
      <c r="H18" s="7">
        <v>93.72</v>
      </c>
      <c r="I18" s="9">
        <v>6</v>
      </c>
      <c r="J18" s="7">
        <v>28.116</v>
      </c>
      <c r="K18" s="7">
        <v>590.43600000000004</v>
      </c>
      <c r="L18" s="12">
        <v>43480</v>
      </c>
      <c r="M18" s="14">
        <v>0.67986111111111114</v>
      </c>
      <c r="N18" s="9" t="str">
        <f t="shared" si="8"/>
        <v>Weekday</v>
      </c>
      <c r="O18" s="6" t="s">
        <v>29</v>
      </c>
      <c r="P18" s="7">
        <v>562.32000000000005</v>
      </c>
      <c r="Q18" s="2">
        <v>4.7619047620000003</v>
      </c>
      <c r="R18" s="7">
        <v>28.116</v>
      </c>
      <c r="S18" s="8">
        <v>4.5</v>
      </c>
      <c r="V18" s="16">
        <f t="shared" si="0"/>
        <v>562.31999999999994</v>
      </c>
      <c r="W18" s="18">
        <f t="shared" si="1"/>
        <v>44985.599999999991</v>
      </c>
      <c r="X18" t="b">
        <f t="shared" si="9"/>
        <v>0</v>
      </c>
      <c r="Y18" t="b">
        <f t="shared" si="2"/>
        <v>1</v>
      </c>
      <c r="Z18" t="b">
        <f t="shared" si="3"/>
        <v>0</v>
      </c>
      <c r="AA18" t="b">
        <f t="shared" si="4"/>
        <v>1</v>
      </c>
      <c r="AB18" t="str">
        <f t="shared" si="13"/>
        <v>Low</v>
      </c>
      <c r="AC18" t="str">
        <f t="shared" si="5"/>
        <v>Bad Product</v>
      </c>
      <c r="AD18">
        <f t="shared" si="6"/>
        <v>531.39240000000007</v>
      </c>
      <c r="AE18">
        <f t="shared" si="7"/>
        <v>93.72</v>
      </c>
      <c r="AG18" t="str">
        <f t="shared" si="11"/>
        <v>Bad Product</v>
      </c>
      <c r="AH18" t="str">
        <f t="shared" si="12"/>
        <v>Low</v>
      </c>
      <c r="AN18">
        <f>COUNT(B3:B1001)</f>
        <v>0</v>
      </c>
    </row>
    <row r="19" spans="1:41" ht="15.75" customHeight="1" x14ac:dyDescent="0.2">
      <c r="A19" s="1"/>
      <c r="B19" s="6" t="s">
        <v>52</v>
      </c>
      <c r="C19" s="6" t="s">
        <v>18</v>
      </c>
      <c r="D19" s="6" t="s">
        <v>19</v>
      </c>
      <c r="E19" s="6" t="s">
        <v>20</v>
      </c>
      <c r="F19" s="6" t="s">
        <v>21</v>
      </c>
      <c r="G19" s="6" t="s">
        <v>22</v>
      </c>
      <c r="H19" s="7">
        <v>68.930000000000007</v>
      </c>
      <c r="I19" s="9">
        <v>7</v>
      </c>
      <c r="J19" s="7">
        <v>24.125499999999999</v>
      </c>
      <c r="K19" s="7">
        <v>506.63549999999998</v>
      </c>
      <c r="L19" s="12">
        <v>43535</v>
      </c>
      <c r="M19" s="14">
        <v>0.46041666666666664</v>
      </c>
      <c r="N19" s="9" t="str">
        <f t="shared" si="8"/>
        <v>Weekday</v>
      </c>
      <c r="O19" s="6" t="s">
        <v>33</v>
      </c>
      <c r="P19" s="7">
        <v>482.51</v>
      </c>
      <c r="Q19" s="2">
        <v>4.7619047620000003</v>
      </c>
      <c r="R19" s="7">
        <v>24.125499999999999</v>
      </c>
      <c r="S19" s="8">
        <v>4.5999999999999996</v>
      </c>
      <c r="V19" s="16">
        <f t="shared" si="0"/>
        <v>482.51000000000005</v>
      </c>
      <c r="W19" s="18">
        <f t="shared" si="1"/>
        <v>38600.800000000003</v>
      </c>
      <c r="X19" t="b">
        <f t="shared" si="9"/>
        <v>0</v>
      </c>
      <c r="Y19" t="b">
        <f t="shared" si="2"/>
        <v>1</v>
      </c>
      <c r="Z19" t="b">
        <f t="shared" si="3"/>
        <v>0</v>
      </c>
      <c r="AA19" t="b">
        <f t="shared" si="4"/>
        <v>1</v>
      </c>
      <c r="AB19" t="str">
        <f t="shared" si="13"/>
        <v>Low</v>
      </c>
      <c r="AC19" t="str">
        <f t="shared" si="5"/>
        <v>Bad Product</v>
      </c>
      <c r="AD19">
        <f t="shared" si="6"/>
        <v>455.97194999999999</v>
      </c>
      <c r="AE19">
        <f t="shared" si="7"/>
        <v>68.930000000000007</v>
      </c>
      <c r="AG19" t="str">
        <f t="shared" si="11"/>
        <v>Bad Product</v>
      </c>
      <c r="AH19" t="str">
        <f t="shared" si="12"/>
        <v>Low</v>
      </c>
      <c r="AN19">
        <f>COUNT(I3:I1001)</f>
        <v>999</v>
      </c>
      <c r="AO19" s="4" t="s">
        <v>1067</v>
      </c>
    </row>
    <row r="20" spans="1:41" ht="15.75" customHeight="1" x14ac:dyDescent="0.2">
      <c r="A20" s="1"/>
      <c r="B20" s="6" t="s">
        <v>53</v>
      </c>
      <c r="C20" s="6" t="s">
        <v>18</v>
      </c>
      <c r="D20" s="6" t="s">
        <v>19</v>
      </c>
      <c r="E20" s="6" t="s">
        <v>27</v>
      </c>
      <c r="F20" s="6" t="s">
        <v>31</v>
      </c>
      <c r="G20" s="6" t="s">
        <v>36</v>
      </c>
      <c r="H20" s="7">
        <v>72.61</v>
      </c>
      <c r="I20" s="9">
        <v>6</v>
      </c>
      <c r="J20" s="7">
        <v>21.783000000000001</v>
      </c>
      <c r="K20" s="7">
        <v>457.44299999999998</v>
      </c>
      <c r="L20" s="12">
        <v>43466</v>
      </c>
      <c r="M20" s="14">
        <v>0.44374999999999998</v>
      </c>
      <c r="N20" s="9" t="str">
        <f t="shared" si="8"/>
        <v>Weekday</v>
      </c>
      <c r="O20" s="6" t="s">
        <v>33</v>
      </c>
      <c r="P20" s="7">
        <v>435.66</v>
      </c>
      <c r="Q20" s="2">
        <v>4.7619047620000003</v>
      </c>
      <c r="R20" s="7">
        <v>21.783000000000001</v>
      </c>
      <c r="S20" s="8">
        <v>6.9</v>
      </c>
      <c r="V20" s="16">
        <f t="shared" si="0"/>
        <v>435.65999999999997</v>
      </c>
      <c r="W20" s="18">
        <f t="shared" si="1"/>
        <v>34852.799999999996</v>
      </c>
      <c r="X20" t="b">
        <f t="shared" si="9"/>
        <v>0</v>
      </c>
      <c r="Y20" t="b">
        <f t="shared" si="2"/>
        <v>1</v>
      </c>
      <c r="Z20" t="b">
        <f t="shared" si="3"/>
        <v>0</v>
      </c>
      <c r="AA20" t="b">
        <f t="shared" si="4"/>
        <v>0</v>
      </c>
      <c r="AB20" t="str">
        <f t="shared" si="13"/>
        <v>Low</v>
      </c>
      <c r="AC20" t="str">
        <f t="shared" si="5"/>
        <v>Bad Product</v>
      </c>
      <c r="AD20">
        <f t="shared" si="6"/>
        <v>457.44299999999998</v>
      </c>
      <c r="AE20">
        <f t="shared" si="7"/>
        <v>72.61</v>
      </c>
      <c r="AG20" t="str">
        <f t="shared" si="11"/>
        <v>Bad Product</v>
      </c>
      <c r="AH20" t="str">
        <f t="shared" si="12"/>
        <v>Medium</v>
      </c>
      <c r="AJ20" s="4" t="s">
        <v>1072</v>
      </c>
      <c r="AN20">
        <f>COUNTA(B3:B1001)</f>
        <v>999</v>
      </c>
      <c r="AO20" s="4" t="s">
        <v>1068</v>
      </c>
    </row>
    <row r="21" spans="1:41" ht="15.75" customHeight="1" x14ac:dyDescent="0.2">
      <c r="A21" s="1"/>
      <c r="B21" s="6" t="s">
        <v>54</v>
      </c>
      <c r="C21" s="6" t="s">
        <v>18</v>
      </c>
      <c r="D21" s="6" t="s">
        <v>19</v>
      </c>
      <c r="E21" s="6" t="s">
        <v>27</v>
      </c>
      <c r="F21" s="6" t="s">
        <v>31</v>
      </c>
      <c r="G21" s="6" t="s">
        <v>44</v>
      </c>
      <c r="H21" s="7">
        <v>54.67</v>
      </c>
      <c r="I21" s="9">
        <v>3</v>
      </c>
      <c r="J21" s="7">
        <v>8.2004999999999999</v>
      </c>
      <c r="K21" s="7">
        <v>172.2105</v>
      </c>
      <c r="L21" s="12">
        <v>43486</v>
      </c>
      <c r="M21" s="14">
        <v>0.75</v>
      </c>
      <c r="N21" s="9" t="str">
        <f t="shared" si="8"/>
        <v>Weekday</v>
      </c>
      <c r="O21" s="6" t="s">
        <v>33</v>
      </c>
      <c r="P21" s="7">
        <v>164.01</v>
      </c>
      <c r="Q21" s="2">
        <v>4.7619047620000003</v>
      </c>
      <c r="R21" s="7">
        <v>8.2004999999999999</v>
      </c>
      <c r="S21" s="8">
        <v>8.6</v>
      </c>
      <c r="V21" s="16">
        <f t="shared" si="0"/>
        <v>164.01</v>
      </c>
      <c r="W21" s="18">
        <f t="shared" si="1"/>
        <v>13120.8</v>
      </c>
      <c r="X21" t="b">
        <f t="shared" si="9"/>
        <v>1</v>
      </c>
      <c r="Y21" t="b">
        <f t="shared" si="2"/>
        <v>1</v>
      </c>
      <c r="Z21" t="b">
        <f t="shared" si="3"/>
        <v>0</v>
      </c>
      <c r="AA21" t="b">
        <f t="shared" si="4"/>
        <v>1</v>
      </c>
      <c r="AB21" t="str">
        <f t="shared" si="13"/>
        <v>High</v>
      </c>
      <c r="AC21" t="str">
        <f t="shared" si="5"/>
        <v>Bad Product</v>
      </c>
      <c r="AD21">
        <f t="shared" si="6"/>
        <v>172.2105</v>
      </c>
      <c r="AE21">
        <f t="shared" si="7"/>
        <v>54.67</v>
      </c>
      <c r="AG21" t="str">
        <f t="shared" si="11"/>
        <v>Bad Product</v>
      </c>
      <c r="AH21" t="str">
        <f t="shared" si="12"/>
        <v>High</v>
      </c>
      <c r="AO21" s="4" t="s">
        <v>1069</v>
      </c>
    </row>
    <row r="22" spans="1:41" ht="15.75" customHeight="1" x14ac:dyDescent="0.2">
      <c r="A22" s="1"/>
      <c r="B22" s="6" t="s">
        <v>55</v>
      </c>
      <c r="C22" s="6" t="s">
        <v>42</v>
      </c>
      <c r="D22" s="6" t="s">
        <v>43</v>
      </c>
      <c r="E22" s="6" t="s">
        <v>27</v>
      </c>
      <c r="F22" s="6" t="s">
        <v>21</v>
      </c>
      <c r="G22" s="6" t="s">
        <v>32</v>
      </c>
      <c r="H22" s="7">
        <v>40.299999999999997</v>
      </c>
      <c r="I22" s="9">
        <v>2</v>
      </c>
      <c r="J22" s="7">
        <v>4.03</v>
      </c>
      <c r="K22" s="7">
        <v>84.63</v>
      </c>
      <c r="L22" s="12">
        <v>43535</v>
      </c>
      <c r="M22" s="14">
        <v>0.64583333333333337</v>
      </c>
      <c r="N22" s="9" t="str">
        <f t="shared" si="8"/>
        <v>Weekday</v>
      </c>
      <c r="O22" s="6" t="s">
        <v>23</v>
      </c>
      <c r="P22" s="7">
        <v>80.599999999999994</v>
      </c>
      <c r="Q22" s="2">
        <v>4.7619047620000003</v>
      </c>
      <c r="R22" s="7">
        <v>4.03</v>
      </c>
      <c r="S22" s="8">
        <v>4.4000000000000004</v>
      </c>
      <c r="V22" s="16">
        <f t="shared" si="0"/>
        <v>80.599999999999994</v>
      </c>
      <c r="W22" s="18">
        <f t="shared" si="1"/>
        <v>6448</v>
      </c>
      <c r="X22" t="b">
        <f t="shared" si="9"/>
        <v>0</v>
      </c>
      <c r="Y22" t="b">
        <f t="shared" si="2"/>
        <v>1</v>
      </c>
      <c r="Z22" t="b">
        <f t="shared" si="3"/>
        <v>0</v>
      </c>
      <c r="AA22" t="b">
        <f t="shared" si="4"/>
        <v>0</v>
      </c>
      <c r="AB22" t="str">
        <f t="shared" si="13"/>
        <v>Low</v>
      </c>
      <c r="AC22" t="str">
        <f t="shared" si="5"/>
        <v>Bad Product</v>
      </c>
      <c r="AD22">
        <f t="shared" si="6"/>
        <v>84.63</v>
      </c>
      <c r="AE22">
        <f t="shared" si="7"/>
        <v>40.299999999999997</v>
      </c>
      <c r="AG22" t="str">
        <f t="shared" si="11"/>
        <v>Bad Product</v>
      </c>
      <c r="AH22" t="str">
        <f t="shared" si="12"/>
        <v>Low</v>
      </c>
    </row>
    <row r="23" spans="1:41" ht="15.75" customHeight="1" x14ac:dyDescent="0.2">
      <c r="A23" s="1"/>
      <c r="B23" s="6" t="s">
        <v>56</v>
      </c>
      <c r="C23" s="6" t="s">
        <v>25</v>
      </c>
      <c r="D23" s="6" t="s">
        <v>26</v>
      </c>
      <c r="E23" s="6" t="s">
        <v>20</v>
      </c>
      <c r="F23" s="6" t="s">
        <v>31</v>
      </c>
      <c r="G23" s="6" t="s">
        <v>28</v>
      </c>
      <c r="H23" s="7">
        <v>86.04</v>
      </c>
      <c r="I23" s="9">
        <v>5</v>
      </c>
      <c r="J23" s="7">
        <v>21.51</v>
      </c>
      <c r="K23" s="7">
        <v>451.71</v>
      </c>
      <c r="L23" s="12">
        <v>43521</v>
      </c>
      <c r="M23" s="14">
        <v>0.47499999999999998</v>
      </c>
      <c r="N23" s="9" t="str">
        <f t="shared" si="8"/>
        <v>Weekday</v>
      </c>
      <c r="O23" s="6" t="s">
        <v>23</v>
      </c>
      <c r="P23" s="7">
        <v>430.2</v>
      </c>
      <c r="Q23" s="2">
        <v>4.7619047620000003</v>
      </c>
      <c r="R23" s="7">
        <v>21.51</v>
      </c>
      <c r="S23" s="8">
        <v>4.8</v>
      </c>
      <c r="V23" s="16">
        <f t="shared" si="0"/>
        <v>430.20000000000005</v>
      </c>
      <c r="W23" s="18">
        <f t="shared" si="1"/>
        <v>34416</v>
      </c>
      <c r="X23" t="b">
        <f t="shared" si="9"/>
        <v>0</v>
      </c>
      <c r="Y23" t="b">
        <f t="shared" si="2"/>
        <v>1</v>
      </c>
      <c r="Z23" t="b">
        <f t="shared" si="3"/>
        <v>0</v>
      </c>
      <c r="AA23" t="b">
        <f t="shared" si="4"/>
        <v>0</v>
      </c>
      <c r="AB23" t="str">
        <f t="shared" si="13"/>
        <v>Low</v>
      </c>
      <c r="AC23" t="str">
        <f t="shared" si="5"/>
        <v>Bad Product</v>
      </c>
      <c r="AD23">
        <f t="shared" si="6"/>
        <v>451.71</v>
      </c>
      <c r="AE23">
        <f t="shared" si="7"/>
        <v>86.04</v>
      </c>
      <c r="AG23" t="str">
        <f t="shared" si="11"/>
        <v>Bad Product</v>
      </c>
      <c r="AH23" t="str">
        <f t="shared" si="12"/>
        <v>Low</v>
      </c>
    </row>
    <row r="24" spans="1:41" ht="15.75" customHeight="1" x14ac:dyDescent="0.2">
      <c r="A24" s="1"/>
      <c r="B24" s="6" t="s">
        <v>57</v>
      </c>
      <c r="C24" s="6" t="s">
        <v>42</v>
      </c>
      <c r="D24" s="6" t="s">
        <v>43</v>
      </c>
      <c r="E24" s="6" t="s">
        <v>27</v>
      </c>
      <c r="F24" s="6" t="s">
        <v>31</v>
      </c>
      <c r="G24" s="6" t="s">
        <v>22</v>
      </c>
      <c r="H24" s="7">
        <v>87.98</v>
      </c>
      <c r="I24" s="9">
        <v>3</v>
      </c>
      <c r="J24" s="7">
        <v>13.196999999999999</v>
      </c>
      <c r="K24" s="7">
        <v>277.137</v>
      </c>
      <c r="L24" s="12">
        <v>43529</v>
      </c>
      <c r="M24" s="14">
        <v>0.44444444444444442</v>
      </c>
      <c r="N24" s="9" t="str">
        <f t="shared" si="8"/>
        <v>Weekday</v>
      </c>
      <c r="O24" s="6" t="s">
        <v>23</v>
      </c>
      <c r="P24" s="7">
        <v>263.94</v>
      </c>
      <c r="Q24" s="2">
        <v>4.7619047620000003</v>
      </c>
      <c r="R24" s="7">
        <v>13.196999999999999</v>
      </c>
      <c r="S24" s="8">
        <v>5.0999999999999996</v>
      </c>
      <c r="V24" s="16">
        <f t="shared" si="0"/>
        <v>263.94</v>
      </c>
      <c r="W24" s="18">
        <f t="shared" si="1"/>
        <v>21115.200000000001</v>
      </c>
      <c r="X24" t="b">
        <f t="shared" si="9"/>
        <v>0</v>
      </c>
      <c r="Y24" t="b">
        <f t="shared" si="2"/>
        <v>1</v>
      </c>
      <c r="Z24" t="b">
        <f t="shared" si="3"/>
        <v>0</v>
      </c>
      <c r="AA24" t="b">
        <f t="shared" si="4"/>
        <v>0</v>
      </c>
      <c r="AB24" t="str">
        <f t="shared" si="13"/>
        <v>Low</v>
      </c>
      <c r="AC24" t="str">
        <f t="shared" si="5"/>
        <v>Bad Product</v>
      </c>
      <c r="AD24">
        <f t="shared" si="6"/>
        <v>277.137</v>
      </c>
      <c r="AE24">
        <f t="shared" si="7"/>
        <v>87.98</v>
      </c>
      <c r="AG24" t="str">
        <f t="shared" si="11"/>
        <v>Bad Product</v>
      </c>
      <c r="AH24" t="str">
        <f t="shared" si="12"/>
        <v>Low</v>
      </c>
    </row>
    <row r="25" spans="1:41" ht="15.75" customHeight="1" x14ac:dyDescent="0.2">
      <c r="A25" s="1"/>
      <c r="B25" s="6" t="s">
        <v>58</v>
      </c>
      <c r="C25" s="6" t="s">
        <v>42</v>
      </c>
      <c r="D25" s="6" t="s">
        <v>43</v>
      </c>
      <c r="E25" s="6" t="s">
        <v>27</v>
      </c>
      <c r="F25" s="6" t="s">
        <v>31</v>
      </c>
      <c r="G25" s="6" t="s">
        <v>32</v>
      </c>
      <c r="H25" s="7">
        <v>33.200000000000003</v>
      </c>
      <c r="I25" s="9">
        <v>2</v>
      </c>
      <c r="J25" s="7">
        <v>3.32</v>
      </c>
      <c r="K25" s="7">
        <v>69.72</v>
      </c>
      <c r="L25" s="12">
        <v>43539</v>
      </c>
      <c r="M25" s="14">
        <v>0.51388888888888884</v>
      </c>
      <c r="N25" s="9" t="str">
        <f t="shared" si="8"/>
        <v>Weekday</v>
      </c>
      <c r="O25" s="6" t="s">
        <v>33</v>
      </c>
      <c r="P25" s="7">
        <v>66.400000000000006</v>
      </c>
      <c r="Q25" s="2">
        <v>4.7619047620000003</v>
      </c>
      <c r="R25" s="7">
        <v>3.32</v>
      </c>
      <c r="S25" s="8">
        <v>4.4000000000000004</v>
      </c>
      <c r="V25" s="16">
        <f t="shared" si="0"/>
        <v>66.400000000000006</v>
      </c>
      <c r="W25" s="18">
        <f t="shared" si="1"/>
        <v>5312</v>
      </c>
      <c r="X25" t="b">
        <f t="shared" si="9"/>
        <v>0</v>
      </c>
      <c r="Y25" t="b">
        <f t="shared" si="2"/>
        <v>1</v>
      </c>
      <c r="Z25" t="b">
        <f t="shared" si="3"/>
        <v>0</v>
      </c>
      <c r="AA25" t="b">
        <f t="shared" si="4"/>
        <v>0</v>
      </c>
      <c r="AB25" t="str">
        <f t="shared" si="13"/>
        <v>Low</v>
      </c>
      <c r="AC25" t="str">
        <f t="shared" si="5"/>
        <v>Bad Product</v>
      </c>
      <c r="AD25">
        <f t="shared" si="6"/>
        <v>69.72</v>
      </c>
      <c r="AE25">
        <f t="shared" si="7"/>
        <v>33.200000000000003</v>
      </c>
      <c r="AG25" t="str">
        <f t="shared" si="11"/>
        <v>Bad Product</v>
      </c>
      <c r="AH25" t="str">
        <f t="shared" si="12"/>
        <v>Low</v>
      </c>
    </row>
    <row r="26" spans="1:41" ht="15.75" customHeight="1" x14ac:dyDescent="0.2">
      <c r="A26" s="1"/>
      <c r="B26" s="6" t="s">
        <v>59</v>
      </c>
      <c r="C26" s="6" t="s">
        <v>18</v>
      </c>
      <c r="D26" s="6" t="s">
        <v>19</v>
      </c>
      <c r="E26" s="6" t="s">
        <v>27</v>
      </c>
      <c r="F26" s="6" t="s">
        <v>31</v>
      </c>
      <c r="G26" s="6" t="s">
        <v>28</v>
      </c>
      <c r="H26" s="7">
        <v>34.56</v>
      </c>
      <c r="I26" s="9">
        <v>5</v>
      </c>
      <c r="J26" s="7">
        <v>8.64</v>
      </c>
      <c r="K26" s="7">
        <v>181.44</v>
      </c>
      <c r="L26" s="12">
        <v>43513</v>
      </c>
      <c r="M26" s="14">
        <v>0.46875</v>
      </c>
      <c r="N26" s="9" t="str">
        <f t="shared" si="8"/>
        <v>Weekend</v>
      </c>
      <c r="O26" s="6" t="s">
        <v>23</v>
      </c>
      <c r="P26" s="7">
        <v>172.8</v>
      </c>
      <c r="Q26" s="2">
        <v>4.7619047620000003</v>
      </c>
      <c r="R26" s="7">
        <v>8.64</v>
      </c>
      <c r="S26" s="8">
        <v>9.9</v>
      </c>
      <c r="V26" s="16">
        <f t="shared" si="0"/>
        <v>172.8</v>
      </c>
      <c r="W26" s="18">
        <f t="shared" si="1"/>
        <v>13824</v>
      </c>
      <c r="X26" t="b">
        <f t="shared" si="9"/>
        <v>1</v>
      </c>
      <c r="Y26" t="b">
        <f t="shared" si="2"/>
        <v>1</v>
      </c>
      <c r="Z26" t="b">
        <f t="shared" si="3"/>
        <v>0</v>
      </c>
      <c r="AA26" t="b">
        <f t="shared" si="4"/>
        <v>1</v>
      </c>
      <c r="AB26" t="str">
        <f t="shared" si="13"/>
        <v>High</v>
      </c>
      <c r="AC26" t="str">
        <f t="shared" si="5"/>
        <v>Bad Product</v>
      </c>
      <c r="AD26">
        <f t="shared" si="6"/>
        <v>181.44</v>
      </c>
      <c r="AE26">
        <f t="shared" si="7"/>
        <v>34.56</v>
      </c>
      <c r="AG26" t="str">
        <f t="shared" si="11"/>
        <v>Bad Product</v>
      </c>
      <c r="AH26" t="str">
        <f t="shared" si="12"/>
        <v>High</v>
      </c>
    </row>
    <row r="27" spans="1:41" ht="15.75" customHeight="1" x14ac:dyDescent="0.2">
      <c r="A27" s="1"/>
      <c r="B27" s="6" t="s">
        <v>60</v>
      </c>
      <c r="C27" s="6" t="s">
        <v>18</v>
      </c>
      <c r="D27" s="6" t="s">
        <v>19</v>
      </c>
      <c r="E27" s="6" t="s">
        <v>20</v>
      </c>
      <c r="F27" s="6" t="s">
        <v>31</v>
      </c>
      <c r="G27" s="6" t="s">
        <v>36</v>
      </c>
      <c r="H27" s="7">
        <v>88.63</v>
      </c>
      <c r="I27" s="9">
        <v>3</v>
      </c>
      <c r="J27" s="7">
        <v>13.294499999999999</v>
      </c>
      <c r="K27" s="7">
        <v>279.18450000000001</v>
      </c>
      <c r="L27" s="12">
        <v>43526</v>
      </c>
      <c r="M27" s="14">
        <v>0.73333333333333328</v>
      </c>
      <c r="N27" s="9" t="str">
        <f t="shared" si="8"/>
        <v>Weekend</v>
      </c>
      <c r="O27" s="6" t="s">
        <v>23</v>
      </c>
      <c r="P27" s="7">
        <v>265.89</v>
      </c>
      <c r="Q27" s="2">
        <v>4.7619047620000003</v>
      </c>
      <c r="R27" s="7">
        <v>13.294499999999999</v>
      </c>
      <c r="S27" s="8">
        <v>6</v>
      </c>
      <c r="V27" s="16">
        <f t="shared" si="0"/>
        <v>265.89</v>
      </c>
      <c r="W27" s="18">
        <f t="shared" si="1"/>
        <v>21271.199999999997</v>
      </c>
      <c r="X27" t="b">
        <f t="shared" si="9"/>
        <v>0</v>
      </c>
      <c r="Y27" t="b">
        <f t="shared" si="2"/>
        <v>1</v>
      </c>
      <c r="Z27" t="b">
        <f t="shared" si="3"/>
        <v>0</v>
      </c>
      <c r="AA27" t="b">
        <f t="shared" si="4"/>
        <v>0</v>
      </c>
      <c r="AB27" t="str">
        <f t="shared" si="13"/>
        <v>Low</v>
      </c>
      <c r="AC27" t="str">
        <f t="shared" si="5"/>
        <v>Bad Product</v>
      </c>
      <c r="AD27">
        <f t="shared" si="6"/>
        <v>279.18450000000001</v>
      </c>
      <c r="AE27">
        <f t="shared" si="7"/>
        <v>88.63</v>
      </c>
      <c r="AG27" t="str">
        <f t="shared" si="11"/>
        <v>Bad Product</v>
      </c>
      <c r="AH27" t="str">
        <f t="shared" si="12"/>
        <v>Low</v>
      </c>
    </row>
    <row r="28" spans="1:41" ht="15.75" customHeight="1" x14ac:dyDescent="0.2">
      <c r="A28" s="1"/>
      <c r="B28" s="6" t="s">
        <v>61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32</v>
      </c>
      <c r="H28" s="7">
        <v>52.59</v>
      </c>
      <c r="I28" s="9">
        <v>8</v>
      </c>
      <c r="J28" s="7">
        <v>21.036000000000001</v>
      </c>
      <c r="K28" s="7">
        <v>441.75599999999997</v>
      </c>
      <c r="L28" s="12">
        <v>43546</v>
      </c>
      <c r="M28" s="14">
        <v>0.80555555555555558</v>
      </c>
      <c r="N28" s="9" t="str">
        <f t="shared" si="8"/>
        <v>Weekday</v>
      </c>
      <c r="O28" s="6" t="s">
        <v>33</v>
      </c>
      <c r="P28" s="7">
        <v>420.72</v>
      </c>
      <c r="Q28" s="2">
        <v>4.7619047620000003</v>
      </c>
      <c r="R28" s="7">
        <v>21.036000000000001</v>
      </c>
      <c r="S28" s="8">
        <v>8.5</v>
      </c>
      <c r="V28" s="16">
        <f t="shared" si="0"/>
        <v>420.72</v>
      </c>
      <c r="W28" s="18">
        <f t="shared" si="1"/>
        <v>33657.600000000006</v>
      </c>
      <c r="X28" t="b">
        <f t="shared" si="9"/>
        <v>1</v>
      </c>
      <c r="Y28" t="b">
        <f t="shared" si="2"/>
        <v>1</v>
      </c>
      <c r="Z28" t="b">
        <f t="shared" si="3"/>
        <v>0</v>
      </c>
      <c r="AA28" t="b">
        <f t="shared" si="4"/>
        <v>1</v>
      </c>
      <c r="AB28" t="str">
        <f t="shared" si="13"/>
        <v>High</v>
      </c>
      <c r="AC28" t="str">
        <f t="shared" si="5"/>
        <v>Bad Product</v>
      </c>
      <c r="AD28">
        <f t="shared" si="6"/>
        <v>441.75599999999997</v>
      </c>
      <c r="AE28">
        <f t="shared" si="7"/>
        <v>49.960500000000003</v>
      </c>
      <c r="AG28" t="str">
        <f t="shared" si="11"/>
        <v>Bad Product</v>
      </c>
      <c r="AH28" t="str">
        <f t="shared" si="12"/>
        <v>High</v>
      </c>
    </row>
    <row r="29" spans="1:41" ht="15.75" customHeight="1" x14ac:dyDescent="0.2">
      <c r="A29" s="1"/>
      <c r="B29" s="6" t="s">
        <v>62</v>
      </c>
      <c r="C29" s="6" t="s">
        <v>42</v>
      </c>
      <c r="D29" s="6" t="s">
        <v>43</v>
      </c>
      <c r="E29" s="6" t="s">
        <v>27</v>
      </c>
      <c r="F29" s="6" t="s">
        <v>31</v>
      </c>
      <c r="G29" s="6" t="s">
        <v>46</v>
      </c>
      <c r="H29" s="7">
        <v>33.520000000000003</v>
      </c>
      <c r="I29" s="9">
        <v>1</v>
      </c>
      <c r="J29" s="7">
        <v>1.6759999999999999</v>
      </c>
      <c r="K29" s="7">
        <v>35.195999999999998</v>
      </c>
      <c r="L29" s="12">
        <v>43504</v>
      </c>
      <c r="M29" s="14">
        <v>0.64652777777777781</v>
      </c>
      <c r="N29" s="9" t="str">
        <f t="shared" si="8"/>
        <v>Weekday</v>
      </c>
      <c r="O29" s="6" t="s">
        <v>29</v>
      </c>
      <c r="P29" s="7">
        <v>33.520000000000003</v>
      </c>
      <c r="Q29" s="2">
        <v>4.7619047620000003</v>
      </c>
      <c r="R29" s="7">
        <v>1.6759999999999999</v>
      </c>
      <c r="S29" s="8">
        <v>6.7</v>
      </c>
      <c r="V29" s="16">
        <f t="shared" si="0"/>
        <v>33.520000000000003</v>
      </c>
      <c r="W29" s="18">
        <f t="shared" si="1"/>
        <v>2681.6000000000004</v>
      </c>
      <c r="X29" t="b">
        <f t="shared" si="9"/>
        <v>0</v>
      </c>
      <c r="Y29" t="b">
        <f t="shared" si="2"/>
        <v>1</v>
      </c>
      <c r="Z29" t="b">
        <f t="shared" si="3"/>
        <v>0</v>
      </c>
      <c r="AA29" t="b">
        <f t="shared" si="4"/>
        <v>0</v>
      </c>
      <c r="AB29" t="str">
        <f t="shared" si="13"/>
        <v>Low</v>
      </c>
      <c r="AC29" t="str">
        <f t="shared" si="5"/>
        <v>Bad Product</v>
      </c>
      <c r="AD29">
        <f t="shared" si="6"/>
        <v>35.195999999999998</v>
      </c>
      <c r="AE29">
        <f t="shared" si="7"/>
        <v>33.520000000000003</v>
      </c>
      <c r="AG29" t="str">
        <f t="shared" si="11"/>
        <v>Bad Product</v>
      </c>
      <c r="AH29" t="str">
        <f t="shared" si="12"/>
        <v>Medium</v>
      </c>
    </row>
    <row r="30" spans="1:41" ht="15.75" customHeight="1" x14ac:dyDescent="0.2">
      <c r="A30" s="1"/>
      <c r="B30" s="6" t="s">
        <v>63</v>
      </c>
      <c r="C30" s="6" t="s">
        <v>18</v>
      </c>
      <c r="D30" s="6" t="s">
        <v>19</v>
      </c>
      <c r="E30" s="6" t="s">
        <v>27</v>
      </c>
      <c r="F30" s="6" t="s">
        <v>21</v>
      </c>
      <c r="G30" s="6" t="s">
        <v>46</v>
      </c>
      <c r="H30" s="7">
        <v>87.67</v>
      </c>
      <c r="I30" s="9">
        <v>2</v>
      </c>
      <c r="J30" s="7">
        <v>8.7669999999999995</v>
      </c>
      <c r="K30" s="7">
        <v>184.107</v>
      </c>
      <c r="L30" s="12">
        <v>43534</v>
      </c>
      <c r="M30" s="14">
        <v>0.51180555555555551</v>
      </c>
      <c r="N30" s="9" t="str">
        <f t="shared" si="8"/>
        <v>Weekend</v>
      </c>
      <c r="O30" s="6" t="s">
        <v>33</v>
      </c>
      <c r="P30" s="7">
        <v>175.34</v>
      </c>
      <c r="Q30" s="2">
        <v>4.7619047620000003</v>
      </c>
      <c r="R30" s="7">
        <v>8.7669999999999995</v>
      </c>
      <c r="S30" s="8">
        <v>7.7</v>
      </c>
      <c r="V30" s="16">
        <f t="shared" si="0"/>
        <v>175.34</v>
      </c>
      <c r="W30" s="18">
        <f t="shared" si="1"/>
        <v>14027.2</v>
      </c>
      <c r="X30" t="b">
        <f t="shared" si="9"/>
        <v>0</v>
      </c>
      <c r="Y30" t="b">
        <f t="shared" si="2"/>
        <v>1</v>
      </c>
      <c r="Z30" t="b">
        <f t="shared" si="3"/>
        <v>0</v>
      </c>
      <c r="AA30" t="b">
        <f t="shared" si="4"/>
        <v>0</v>
      </c>
      <c r="AB30" t="str">
        <f t="shared" si="13"/>
        <v>Low</v>
      </c>
      <c r="AC30" t="str">
        <f t="shared" si="5"/>
        <v>Bad Product</v>
      </c>
      <c r="AD30">
        <f t="shared" si="6"/>
        <v>184.107</v>
      </c>
      <c r="AE30">
        <f t="shared" si="7"/>
        <v>87.67</v>
      </c>
      <c r="AG30" t="str">
        <f t="shared" si="11"/>
        <v>Bad Product</v>
      </c>
      <c r="AH30" t="str">
        <f t="shared" si="12"/>
        <v>Medium</v>
      </c>
    </row>
    <row r="31" spans="1:41" ht="15.75" customHeight="1" x14ac:dyDescent="0.2">
      <c r="A31" s="1"/>
      <c r="B31" s="6" t="s">
        <v>64</v>
      </c>
      <c r="C31" s="6" t="s">
        <v>42</v>
      </c>
      <c r="D31" s="6" t="s">
        <v>43</v>
      </c>
      <c r="E31" s="6" t="s">
        <v>27</v>
      </c>
      <c r="F31" s="6" t="s">
        <v>21</v>
      </c>
      <c r="G31" s="6" t="s">
        <v>44</v>
      </c>
      <c r="H31" s="7">
        <v>88.36</v>
      </c>
      <c r="I31" s="9">
        <v>5</v>
      </c>
      <c r="J31" s="7">
        <v>22.09</v>
      </c>
      <c r="K31" s="7">
        <v>463.89</v>
      </c>
      <c r="L31" s="12">
        <v>43490</v>
      </c>
      <c r="M31" s="14">
        <v>0.82499999999999996</v>
      </c>
      <c r="N31" s="9" t="str">
        <f t="shared" si="8"/>
        <v>Weekday</v>
      </c>
      <c r="O31" s="6" t="s">
        <v>29</v>
      </c>
      <c r="P31" s="7">
        <v>441.8</v>
      </c>
      <c r="Q31" s="2">
        <v>4.7619047620000003</v>
      </c>
      <c r="R31" s="7">
        <v>22.09</v>
      </c>
      <c r="S31" s="8">
        <v>9.6</v>
      </c>
      <c r="V31" s="16">
        <f t="shared" si="0"/>
        <v>441.8</v>
      </c>
      <c r="W31" s="18">
        <f t="shared" si="1"/>
        <v>35344</v>
      </c>
      <c r="X31" t="b">
        <f t="shared" si="9"/>
        <v>1</v>
      </c>
      <c r="Y31" t="b">
        <f t="shared" si="2"/>
        <v>1</v>
      </c>
      <c r="Z31" t="b">
        <f t="shared" si="3"/>
        <v>0</v>
      </c>
      <c r="AA31" t="b">
        <f t="shared" si="4"/>
        <v>1</v>
      </c>
      <c r="AB31" t="str">
        <f t="shared" si="13"/>
        <v>High</v>
      </c>
      <c r="AC31" t="str">
        <f t="shared" si="5"/>
        <v>Bad Product</v>
      </c>
      <c r="AD31">
        <f t="shared" si="6"/>
        <v>463.89</v>
      </c>
      <c r="AE31">
        <f t="shared" si="7"/>
        <v>88.36</v>
      </c>
      <c r="AG31" t="str">
        <f t="shared" si="11"/>
        <v>Bad Product</v>
      </c>
      <c r="AH31" t="str">
        <f t="shared" si="12"/>
        <v>High</v>
      </c>
    </row>
    <row r="32" spans="1:41" ht="15.75" customHeight="1" x14ac:dyDescent="0.2">
      <c r="A32" s="1"/>
      <c r="B32" s="6" t="s">
        <v>65</v>
      </c>
      <c r="C32" s="6" t="s">
        <v>18</v>
      </c>
      <c r="D32" s="6" t="s">
        <v>19</v>
      </c>
      <c r="E32" s="6" t="s">
        <v>27</v>
      </c>
      <c r="F32" s="6" t="s">
        <v>31</v>
      </c>
      <c r="G32" s="6" t="s">
        <v>22</v>
      </c>
      <c r="H32" s="7">
        <v>24.89</v>
      </c>
      <c r="I32" s="9">
        <v>9</v>
      </c>
      <c r="J32" s="7">
        <v>11.2005</v>
      </c>
      <c r="K32" s="7">
        <v>235.2105</v>
      </c>
      <c r="L32" s="12">
        <v>43539</v>
      </c>
      <c r="M32" s="14">
        <v>0.65</v>
      </c>
      <c r="N32" s="9" t="str">
        <f t="shared" si="8"/>
        <v>Weekday</v>
      </c>
      <c r="O32" s="6" t="s">
        <v>29</v>
      </c>
      <c r="P32" s="7">
        <v>224.01</v>
      </c>
      <c r="Q32" s="2">
        <v>4.7619047620000003</v>
      </c>
      <c r="R32" s="7">
        <v>11.2005</v>
      </c>
      <c r="S32" s="8">
        <v>7.4</v>
      </c>
      <c r="V32" s="16">
        <f t="shared" si="0"/>
        <v>224.01</v>
      </c>
      <c r="W32" s="18">
        <f t="shared" si="1"/>
        <v>17920.8</v>
      </c>
      <c r="X32" t="b">
        <f t="shared" si="9"/>
        <v>0</v>
      </c>
      <c r="Y32" t="b">
        <f t="shared" si="2"/>
        <v>1</v>
      </c>
      <c r="Z32" t="b">
        <f t="shared" si="3"/>
        <v>0</v>
      </c>
      <c r="AA32" t="b">
        <f t="shared" si="4"/>
        <v>0</v>
      </c>
      <c r="AB32" t="str">
        <f t="shared" si="13"/>
        <v>Low</v>
      </c>
      <c r="AC32" t="str">
        <f t="shared" si="5"/>
        <v>Bad Product</v>
      </c>
      <c r="AD32">
        <f t="shared" si="6"/>
        <v>235.2105</v>
      </c>
      <c r="AE32">
        <f t="shared" si="7"/>
        <v>23.645499999999998</v>
      </c>
      <c r="AG32" t="str">
        <f t="shared" si="11"/>
        <v>Bad Product</v>
      </c>
      <c r="AH32" t="str">
        <f t="shared" si="12"/>
        <v>Medium</v>
      </c>
    </row>
    <row r="33" spans="1:34" ht="15.75" customHeight="1" x14ac:dyDescent="0.2">
      <c r="A33" s="1"/>
      <c r="B33" s="6" t="s">
        <v>66</v>
      </c>
      <c r="C33" s="6" t="s">
        <v>42</v>
      </c>
      <c r="D33" s="6" t="s">
        <v>43</v>
      </c>
      <c r="E33" s="6" t="s">
        <v>27</v>
      </c>
      <c r="F33" s="6" t="s">
        <v>31</v>
      </c>
      <c r="G33" s="6" t="s">
        <v>46</v>
      </c>
      <c r="H33" s="7">
        <v>94.13</v>
      </c>
      <c r="I33" s="9">
        <v>5</v>
      </c>
      <c r="J33" s="7">
        <v>23.532499999999999</v>
      </c>
      <c r="K33" s="7">
        <v>494.1825</v>
      </c>
      <c r="L33" s="12">
        <v>43521</v>
      </c>
      <c r="M33" s="14">
        <v>0.81874999999999998</v>
      </c>
      <c r="N33" s="9" t="str">
        <f t="shared" si="8"/>
        <v>Weekday</v>
      </c>
      <c r="O33" s="6" t="s">
        <v>33</v>
      </c>
      <c r="P33" s="7">
        <v>470.65</v>
      </c>
      <c r="Q33" s="2">
        <v>4.7619047620000003</v>
      </c>
      <c r="R33" s="7">
        <v>23.532499999999999</v>
      </c>
      <c r="S33" s="8">
        <v>4.8</v>
      </c>
      <c r="V33" s="16">
        <f t="shared" si="0"/>
        <v>470.65</v>
      </c>
      <c r="W33" s="18">
        <f t="shared" si="1"/>
        <v>37652</v>
      </c>
      <c r="X33" t="b">
        <f t="shared" si="9"/>
        <v>0</v>
      </c>
      <c r="Y33" t="b">
        <f t="shared" si="2"/>
        <v>1</v>
      </c>
      <c r="Z33" t="b">
        <f t="shared" si="3"/>
        <v>0</v>
      </c>
      <c r="AA33" t="b">
        <f t="shared" si="4"/>
        <v>0</v>
      </c>
      <c r="AB33" t="str">
        <f t="shared" si="13"/>
        <v>Low</v>
      </c>
      <c r="AC33" t="str">
        <f t="shared" si="5"/>
        <v>Bad Product</v>
      </c>
      <c r="AD33">
        <f t="shared" si="6"/>
        <v>494.1825</v>
      </c>
      <c r="AE33">
        <f t="shared" si="7"/>
        <v>94.13</v>
      </c>
      <c r="AG33" t="str">
        <f t="shared" si="11"/>
        <v>Bad Product</v>
      </c>
      <c r="AH33" t="str">
        <f t="shared" si="12"/>
        <v>Low</v>
      </c>
    </row>
    <row r="34" spans="1:34" ht="15.75" customHeight="1" x14ac:dyDescent="0.2">
      <c r="A34" s="1"/>
      <c r="B34" s="6" t="s">
        <v>67</v>
      </c>
      <c r="C34" s="6" t="s">
        <v>42</v>
      </c>
      <c r="D34" s="6" t="s">
        <v>43</v>
      </c>
      <c r="E34" s="6" t="s">
        <v>20</v>
      </c>
      <c r="F34" s="6" t="s">
        <v>31</v>
      </c>
      <c r="G34" s="6" t="s">
        <v>36</v>
      </c>
      <c r="H34" s="7">
        <v>78.069999999999993</v>
      </c>
      <c r="I34" s="9">
        <v>9</v>
      </c>
      <c r="J34" s="7">
        <v>35.131500000000003</v>
      </c>
      <c r="K34" s="7">
        <v>737.76149999999996</v>
      </c>
      <c r="L34" s="12">
        <v>43493</v>
      </c>
      <c r="M34" s="14">
        <v>0.52986111111111112</v>
      </c>
      <c r="N34" s="9" t="str">
        <f t="shared" si="8"/>
        <v>Weekday</v>
      </c>
      <c r="O34" s="6" t="s">
        <v>29</v>
      </c>
      <c r="P34" s="7">
        <v>702.63</v>
      </c>
      <c r="Q34" s="2">
        <v>4.7619047620000003</v>
      </c>
      <c r="R34" s="7">
        <v>35.131500000000003</v>
      </c>
      <c r="S34" s="8">
        <v>4.5</v>
      </c>
      <c r="V34" s="16">
        <f t="shared" si="0"/>
        <v>702.62999999999988</v>
      </c>
      <c r="W34" s="18">
        <f t="shared" si="1"/>
        <v>56210.399999999994</v>
      </c>
      <c r="X34" t="b">
        <f t="shared" si="9"/>
        <v>0</v>
      </c>
      <c r="Y34" t="b">
        <f t="shared" si="2"/>
        <v>1</v>
      </c>
      <c r="Z34" t="b">
        <f t="shared" si="3"/>
        <v>0</v>
      </c>
      <c r="AA34" t="b">
        <f t="shared" si="4"/>
        <v>1</v>
      </c>
      <c r="AB34" t="str">
        <f t="shared" si="13"/>
        <v>Low</v>
      </c>
      <c r="AC34" t="str">
        <f t="shared" si="5"/>
        <v>Bad Product</v>
      </c>
      <c r="AD34">
        <f t="shared" si="6"/>
        <v>663.98534999999993</v>
      </c>
      <c r="AE34">
        <f t="shared" si="7"/>
        <v>74.166499999999985</v>
      </c>
      <c r="AG34" t="str">
        <f t="shared" si="11"/>
        <v>Bad Product</v>
      </c>
      <c r="AH34" t="str">
        <f t="shared" si="12"/>
        <v>Low</v>
      </c>
    </row>
    <row r="35" spans="1:34" ht="15.75" customHeight="1" x14ac:dyDescent="0.2">
      <c r="A35" s="1"/>
      <c r="B35" s="6" t="s">
        <v>68</v>
      </c>
      <c r="C35" s="6" t="s">
        <v>42</v>
      </c>
      <c r="D35" s="6" t="s">
        <v>43</v>
      </c>
      <c r="E35" s="6" t="s">
        <v>27</v>
      </c>
      <c r="F35" s="6" t="s">
        <v>31</v>
      </c>
      <c r="G35" s="6" t="s">
        <v>36</v>
      </c>
      <c r="H35" s="7">
        <v>83.78</v>
      </c>
      <c r="I35" s="9">
        <v>8</v>
      </c>
      <c r="J35" s="7">
        <v>33.512</v>
      </c>
      <c r="K35" s="7">
        <v>703.75199999999995</v>
      </c>
      <c r="L35" s="12">
        <v>43475</v>
      </c>
      <c r="M35" s="14">
        <v>0.61736111111111114</v>
      </c>
      <c r="N35" s="9" t="str">
        <f t="shared" si="8"/>
        <v>Weekday</v>
      </c>
      <c r="O35" s="6" t="s">
        <v>29</v>
      </c>
      <c r="P35" s="7">
        <v>670.24</v>
      </c>
      <c r="Q35" s="2">
        <v>4.7619047620000003</v>
      </c>
      <c r="R35" s="7">
        <v>33.512</v>
      </c>
      <c r="S35" s="8">
        <v>5.0999999999999996</v>
      </c>
      <c r="V35" s="16">
        <f t="shared" si="0"/>
        <v>670.24</v>
      </c>
      <c r="W35" s="18">
        <f t="shared" ref="W35:W66" si="14">V35*$AJ$5</f>
        <v>53619.199999999997</v>
      </c>
      <c r="X35" t="b">
        <f t="shared" si="9"/>
        <v>0</v>
      </c>
      <c r="Y35" t="b">
        <f t="shared" si="2"/>
        <v>1</v>
      </c>
      <c r="Z35" t="b">
        <f t="shared" si="3"/>
        <v>0</v>
      </c>
      <c r="AA35" t="b">
        <f t="shared" si="4"/>
        <v>1</v>
      </c>
      <c r="AB35" t="str">
        <f t="shared" si="13"/>
        <v>Low</v>
      </c>
      <c r="AC35" t="str">
        <f t="shared" si="5"/>
        <v>Bad Product</v>
      </c>
      <c r="AD35">
        <f t="shared" si="6"/>
        <v>633.3768</v>
      </c>
      <c r="AE35">
        <f t="shared" si="7"/>
        <v>79.590999999999994</v>
      </c>
      <c r="AG35" t="str">
        <f t="shared" si="11"/>
        <v>Bad Product</v>
      </c>
      <c r="AH35" t="str">
        <f t="shared" si="12"/>
        <v>Low</v>
      </c>
    </row>
    <row r="36" spans="1:34" ht="15.75" customHeight="1" x14ac:dyDescent="0.2">
      <c r="A36" s="1"/>
      <c r="B36" s="6" t="s">
        <v>69</v>
      </c>
      <c r="C36" s="6" t="s">
        <v>18</v>
      </c>
      <c r="D36" s="6" t="s">
        <v>19</v>
      </c>
      <c r="E36" s="6" t="s">
        <v>27</v>
      </c>
      <c r="F36" s="6" t="s">
        <v>31</v>
      </c>
      <c r="G36" s="6" t="s">
        <v>22</v>
      </c>
      <c r="H36" s="7">
        <v>96.58</v>
      </c>
      <c r="I36" s="9">
        <v>2</v>
      </c>
      <c r="J36" s="7">
        <v>9.6579999999999995</v>
      </c>
      <c r="K36" s="7">
        <v>202.81800000000001</v>
      </c>
      <c r="L36" s="12">
        <v>43539</v>
      </c>
      <c r="M36" s="14">
        <v>0.42499999999999999</v>
      </c>
      <c r="N36" s="9" t="str">
        <f t="shared" si="8"/>
        <v>Weekday</v>
      </c>
      <c r="O36" s="6" t="s">
        <v>33</v>
      </c>
      <c r="P36" s="7">
        <v>193.16</v>
      </c>
      <c r="Q36" s="2">
        <v>4.7619047620000003</v>
      </c>
      <c r="R36" s="7">
        <v>9.6579999999999995</v>
      </c>
      <c r="S36" s="8">
        <v>5.0999999999999996</v>
      </c>
      <c r="V36" s="16">
        <f t="shared" si="0"/>
        <v>193.16</v>
      </c>
      <c r="W36" s="18">
        <f t="shared" si="14"/>
        <v>15452.8</v>
      </c>
      <c r="X36" t="b">
        <f t="shared" si="9"/>
        <v>0</v>
      </c>
      <c r="Y36" t="b">
        <f t="shared" si="2"/>
        <v>1</v>
      </c>
      <c r="Z36" t="b">
        <f t="shared" si="3"/>
        <v>0</v>
      </c>
      <c r="AA36" t="b">
        <f t="shared" si="4"/>
        <v>0</v>
      </c>
      <c r="AB36" t="str">
        <f t="shared" si="13"/>
        <v>Low</v>
      </c>
      <c r="AC36" t="str">
        <f t="shared" si="5"/>
        <v>Bad Product</v>
      </c>
      <c r="AD36">
        <f t="shared" si="6"/>
        <v>202.81800000000001</v>
      </c>
      <c r="AE36">
        <f t="shared" si="7"/>
        <v>96.58</v>
      </c>
      <c r="AG36" t="str">
        <f t="shared" ref="AG36:AG58" si="15">IF(AND(S35&gt;8,K35&gt;500),"Good Product", "Bad Product")</f>
        <v>Bad Product</v>
      </c>
      <c r="AH36" t="str">
        <f t="shared" si="12"/>
        <v>Low</v>
      </c>
    </row>
    <row r="37" spans="1:34" ht="15.75" customHeight="1" x14ac:dyDescent="0.2">
      <c r="A37" s="1"/>
      <c r="B37" s="6" t="s">
        <v>70</v>
      </c>
      <c r="C37" s="6" t="s">
        <v>25</v>
      </c>
      <c r="D37" s="6" t="s">
        <v>26</v>
      </c>
      <c r="E37" s="6" t="s">
        <v>20</v>
      </c>
      <c r="F37" s="6" t="s">
        <v>21</v>
      </c>
      <c r="G37" s="6" t="s">
        <v>44</v>
      </c>
      <c r="H37" s="7">
        <v>99.42</v>
      </c>
      <c r="I37" s="9">
        <v>4</v>
      </c>
      <c r="J37" s="7">
        <v>19.884</v>
      </c>
      <c r="K37" s="7">
        <v>417.56400000000002</v>
      </c>
      <c r="L37" s="12">
        <v>43502</v>
      </c>
      <c r="M37" s="14">
        <v>0.44583333333333336</v>
      </c>
      <c r="N37" s="9" t="str">
        <f t="shared" si="8"/>
        <v>Weekday</v>
      </c>
      <c r="O37" s="6" t="s">
        <v>23</v>
      </c>
      <c r="P37" s="7">
        <v>397.68</v>
      </c>
      <c r="Q37" s="2">
        <v>4.7619047620000003</v>
      </c>
      <c r="R37" s="7">
        <v>19.884</v>
      </c>
      <c r="S37" s="8">
        <v>7.5</v>
      </c>
      <c r="V37" s="16">
        <f t="shared" si="0"/>
        <v>397.68</v>
      </c>
      <c r="W37" s="18">
        <f t="shared" si="14"/>
        <v>31814.400000000001</v>
      </c>
      <c r="X37" t="b">
        <f t="shared" si="9"/>
        <v>0</v>
      </c>
      <c r="Y37" t="b">
        <f t="shared" si="2"/>
        <v>1</v>
      </c>
      <c r="Z37" t="b">
        <f t="shared" si="3"/>
        <v>0</v>
      </c>
      <c r="AA37" t="b">
        <f t="shared" si="4"/>
        <v>0</v>
      </c>
      <c r="AB37" t="str">
        <f t="shared" si="13"/>
        <v>Low</v>
      </c>
      <c r="AC37" t="str">
        <f t="shared" si="5"/>
        <v>Bad Product</v>
      </c>
      <c r="AD37">
        <f t="shared" si="6"/>
        <v>417.56400000000002</v>
      </c>
      <c r="AE37">
        <f t="shared" si="7"/>
        <v>99.42</v>
      </c>
      <c r="AG37" t="str">
        <f t="shared" si="15"/>
        <v>Bad Product</v>
      </c>
      <c r="AH37" t="str">
        <f t="shared" si="12"/>
        <v>Medium</v>
      </c>
    </row>
    <row r="38" spans="1:34" ht="15.75" customHeight="1" x14ac:dyDescent="0.2">
      <c r="A38" s="1"/>
      <c r="B38" s="6" t="s">
        <v>71</v>
      </c>
      <c r="C38" s="6" t="s">
        <v>25</v>
      </c>
      <c r="D38" s="6" t="s">
        <v>26</v>
      </c>
      <c r="E38" s="6" t="s">
        <v>20</v>
      </c>
      <c r="F38" s="6" t="s">
        <v>21</v>
      </c>
      <c r="G38" s="6" t="s">
        <v>36</v>
      </c>
      <c r="H38" s="7">
        <v>68.12</v>
      </c>
      <c r="I38" s="9">
        <v>1</v>
      </c>
      <c r="J38" s="7">
        <v>3.4060000000000001</v>
      </c>
      <c r="K38" s="7">
        <v>71.525999999999996</v>
      </c>
      <c r="L38" s="12">
        <v>43472</v>
      </c>
      <c r="M38" s="14">
        <v>0.51944444444444449</v>
      </c>
      <c r="N38" s="9" t="str">
        <f t="shared" si="8"/>
        <v>Weekday</v>
      </c>
      <c r="O38" s="6" t="s">
        <v>23</v>
      </c>
      <c r="P38" s="7">
        <v>68.12</v>
      </c>
      <c r="Q38" s="2">
        <v>4.7619047620000003</v>
      </c>
      <c r="R38" s="7">
        <v>3.4060000000000001</v>
      </c>
      <c r="S38" s="8">
        <v>6.8</v>
      </c>
      <c r="V38" s="16">
        <f t="shared" si="0"/>
        <v>68.12</v>
      </c>
      <c r="W38" s="18">
        <f t="shared" si="14"/>
        <v>5449.6</v>
      </c>
      <c r="X38" t="b">
        <f t="shared" si="9"/>
        <v>0</v>
      </c>
      <c r="Y38" t="b">
        <f t="shared" si="2"/>
        <v>1</v>
      </c>
      <c r="Z38" t="b">
        <f t="shared" si="3"/>
        <v>0</v>
      </c>
      <c r="AA38" t="b">
        <f t="shared" si="4"/>
        <v>0</v>
      </c>
      <c r="AB38" t="str">
        <f t="shared" si="13"/>
        <v>Low</v>
      </c>
      <c r="AC38" t="str">
        <f t="shared" si="5"/>
        <v>Bad Product</v>
      </c>
      <c r="AD38">
        <f t="shared" si="6"/>
        <v>71.525999999999996</v>
      </c>
      <c r="AE38">
        <f t="shared" si="7"/>
        <v>68.12</v>
      </c>
      <c r="AG38" t="str">
        <f t="shared" si="15"/>
        <v>Bad Product</v>
      </c>
      <c r="AH38" t="str">
        <f t="shared" si="12"/>
        <v>Medium</v>
      </c>
    </row>
    <row r="39" spans="1:34" ht="15.75" customHeight="1" x14ac:dyDescent="0.2">
      <c r="A39" s="1"/>
      <c r="B39" s="6" t="s">
        <v>72</v>
      </c>
      <c r="C39" s="6" t="s">
        <v>18</v>
      </c>
      <c r="D39" s="6" t="s">
        <v>19</v>
      </c>
      <c r="E39" s="6" t="s">
        <v>20</v>
      </c>
      <c r="F39" s="6" t="s">
        <v>31</v>
      </c>
      <c r="G39" s="6" t="s">
        <v>36</v>
      </c>
      <c r="H39" s="7">
        <v>62.62</v>
      </c>
      <c r="I39" s="9">
        <v>5</v>
      </c>
      <c r="J39" s="7">
        <v>15.654999999999999</v>
      </c>
      <c r="K39" s="7">
        <v>328.755</v>
      </c>
      <c r="L39" s="12">
        <v>43534</v>
      </c>
      <c r="M39" s="14">
        <v>0.80208333333333337</v>
      </c>
      <c r="N39" s="9" t="str">
        <f t="shared" si="8"/>
        <v>Weekend</v>
      </c>
      <c r="O39" s="6" t="s">
        <v>23</v>
      </c>
      <c r="P39" s="7">
        <v>313.10000000000002</v>
      </c>
      <c r="Q39" s="2">
        <v>4.7619047620000003</v>
      </c>
      <c r="R39" s="7">
        <v>15.654999999999999</v>
      </c>
      <c r="S39" s="8">
        <v>7</v>
      </c>
      <c r="V39" s="16">
        <f t="shared" si="0"/>
        <v>313.09999999999997</v>
      </c>
      <c r="W39" s="18">
        <f t="shared" si="14"/>
        <v>25047.999999999996</v>
      </c>
      <c r="X39" t="b">
        <f t="shared" si="9"/>
        <v>0</v>
      </c>
      <c r="Y39" t="b">
        <f t="shared" si="2"/>
        <v>1</v>
      </c>
      <c r="Z39" t="b">
        <f t="shared" si="3"/>
        <v>0</v>
      </c>
      <c r="AA39" t="b">
        <f t="shared" si="4"/>
        <v>0</v>
      </c>
      <c r="AB39" t="str">
        <f t="shared" si="13"/>
        <v>Low</v>
      </c>
      <c r="AC39" t="str">
        <f t="shared" si="5"/>
        <v>Bad Product</v>
      </c>
      <c r="AD39">
        <f t="shared" si="6"/>
        <v>328.755</v>
      </c>
      <c r="AE39">
        <f t="shared" si="7"/>
        <v>62.62</v>
      </c>
      <c r="AG39" t="str">
        <f t="shared" si="15"/>
        <v>Bad Product</v>
      </c>
      <c r="AH39" t="str">
        <f t="shared" si="12"/>
        <v>Medium</v>
      </c>
    </row>
    <row r="40" spans="1:34" ht="15.75" customHeight="1" x14ac:dyDescent="0.2">
      <c r="A40" s="1"/>
      <c r="B40" s="6" t="s">
        <v>73</v>
      </c>
      <c r="C40" s="6" t="s">
        <v>18</v>
      </c>
      <c r="D40" s="6" t="s">
        <v>19</v>
      </c>
      <c r="E40" s="6" t="s">
        <v>27</v>
      </c>
      <c r="F40" s="6" t="s">
        <v>21</v>
      </c>
      <c r="G40" s="6" t="s">
        <v>28</v>
      </c>
      <c r="H40" s="7">
        <v>60.88</v>
      </c>
      <c r="I40" s="9">
        <v>9</v>
      </c>
      <c r="J40" s="7">
        <v>27.396000000000001</v>
      </c>
      <c r="K40" s="7">
        <v>575.31600000000003</v>
      </c>
      <c r="L40" s="12">
        <v>43480</v>
      </c>
      <c r="M40" s="14">
        <v>0.72013888888888888</v>
      </c>
      <c r="N40" s="9" t="str">
        <f t="shared" si="8"/>
        <v>Weekday</v>
      </c>
      <c r="O40" s="6" t="s">
        <v>23</v>
      </c>
      <c r="P40" s="7">
        <v>547.91999999999996</v>
      </c>
      <c r="Q40" s="2">
        <v>4.7619047620000003</v>
      </c>
      <c r="R40" s="7">
        <v>27.396000000000001</v>
      </c>
      <c r="S40" s="8">
        <v>4.7</v>
      </c>
      <c r="V40" s="16">
        <f t="shared" si="0"/>
        <v>547.92000000000007</v>
      </c>
      <c r="W40" s="18">
        <f t="shared" si="14"/>
        <v>43833.600000000006</v>
      </c>
      <c r="X40" t="b">
        <f t="shared" si="9"/>
        <v>0</v>
      </c>
      <c r="Y40" t="b">
        <f t="shared" si="2"/>
        <v>1</v>
      </c>
      <c r="Z40" t="b">
        <f t="shared" si="3"/>
        <v>0</v>
      </c>
      <c r="AA40" t="b">
        <f t="shared" si="4"/>
        <v>1</v>
      </c>
      <c r="AB40" t="str">
        <f t="shared" si="13"/>
        <v>Low</v>
      </c>
      <c r="AC40" t="str">
        <f t="shared" si="5"/>
        <v>Bad Product</v>
      </c>
      <c r="AD40">
        <f t="shared" si="6"/>
        <v>517.78440000000001</v>
      </c>
      <c r="AE40">
        <f t="shared" si="7"/>
        <v>57.835999999999999</v>
      </c>
      <c r="AG40" t="str">
        <f t="shared" si="15"/>
        <v>Bad Product</v>
      </c>
      <c r="AH40" t="str">
        <f t="shared" si="12"/>
        <v>Low</v>
      </c>
    </row>
    <row r="41" spans="1:34" ht="15.75" customHeight="1" x14ac:dyDescent="0.2">
      <c r="A41" s="1"/>
      <c r="B41" s="6" t="s">
        <v>74</v>
      </c>
      <c r="C41" s="6" t="s">
        <v>25</v>
      </c>
      <c r="D41" s="6" t="s">
        <v>26</v>
      </c>
      <c r="E41" s="6" t="s">
        <v>27</v>
      </c>
      <c r="F41" s="6" t="s">
        <v>21</v>
      </c>
      <c r="G41" s="6" t="s">
        <v>22</v>
      </c>
      <c r="H41" s="7">
        <v>54.92</v>
      </c>
      <c r="I41" s="9">
        <v>8</v>
      </c>
      <c r="J41" s="7">
        <v>21.968</v>
      </c>
      <c r="K41" s="7">
        <v>461.32799999999997</v>
      </c>
      <c r="L41" s="12">
        <v>43547</v>
      </c>
      <c r="M41" s="14">
        <v>0.55833333333333335</v>
      </c>
      <c r="N41" s="9" t="str">
        <f t="shared" si="8"/>
        <v>Weekend</v>
      </c>
      <c r="O41" s="6" t="s">
        <v>23</v>
      </c>
      <c r="P41" s="7">
        <v>439.36</v>
      </c>
      <c r="Q41" s="2">
        <v>4.7619047620000003</v>
      </c>
      <c r="R41" s="7">
        <v>21.968</v>
      </c>
      <c r="S41" s="8">
        <v>7.6</v>
      </c>
      <c r="V41" s="16">
        <f t="shared" si="0"/>
        <v>439.36</v>
      </c>
      <c r="W41" s="18">
        <f t="shared" si="14"/>
        <v>35148.800000000003</v>
      </c>
      <c r="X41" t="b">
        <f t="shared" si="9"/>
        <v>0</v>
      </c>
      <c r="Y41" t="b">
        <f t="shared" si="2"/>
        <v>1</v>
      </c>
      <c r="Z41" t="b">
        <f t="shared" si="3"/>
        <v>0</v>
      </c>
      <c r="AA41" t="b">
        <f t="shared" si="4"/>
        <v>0</v>
      </c>
      <c r="AB41" t="str">
        <f t="shared" si="13"/>
        <v>Low</v>
      </c>
      <c r="AC41" t="str">
        <f t="shared" si="5"/>
        <v>Bad Product</v>
      </c>
      <c r="AD41">
        <f t="shared" si="6"/>
        <v>461.32799999999997</v>
      </c>
      <c r="AE41">
        <f t="shared" si="7"/>
        <v>52.173999999999999</v>
      </c>
      <c r="AG41" t="str">
        <f t="shared" si="15"/>
        <v>Bad Product</v>
      </c>
      <c r="AH41" t="str">
        <f t="shared" si="12"/>
        <v>Medium</v>
      </c>
    </row>
    <row r="42" spans="1:34" ht="15.75" customHeight="1" x14ac:dyDescent="0.2">
      <c r="A42" s="1"/>
      <c r="B42" s="6" t="s">
        <v>75</v>
      </c>
      <c r="C42" s="6" t="s">
        <v>42</v>
      </c>
      <c r="D42" s="6" t="s">
        <v>43</v>
      </c>
      <c r="E42" s="6" t="s">
        <v>20</v>
      </c>
      <c r="F42" s="6" t="s">
        <v>31</v>
      </c>
      <c r="G42" s="6" t="s">
        <v>32</v>
      </c>
      <c r="H42" s="7">
        <v>30.12</v>
      </c>
      <c r="I42" s="9">
        <v>8</v>
      </c>
      <c r="J42" s="7">
        <v>12.048</v>
      </c>
      <c r="K42" s="7">
        <v>253.00800000000001</v>
      </c>
      <c r="L42" s="12">
        <v>43527</v>
      </c>
      <c r="M42" s="14">
        <v>0.54236111111111107</v>
      </c>
      <c r="N42" s="9" t="str">
        <f t="shared" si="8"/>
        <v>Weekend</v>
      </c>
      <c r="O42" s="6" t="s">
        <v>29</v>
      </c>
      <c r="P42" s="7">
        <v>240.96</v>
      </c>
      <c r="Q42" s="2">
        <v>4.7619047620000003</v>
      </c>
      <c r="R42" s="7">
        <v>12.048</v>
      </c>
      <c r="S42" s="8">
        <v>7.7</v>
      </c>
      <c r="V42" s="16">
        <f t="shared" si="0"/>
        <v>240.96</v>
      </c>
      <c r="W42" s="18">
        <f t="shared" si="14"/>
        <v>19276.8</v>
      </c>
      <c r="X42" t="b">
        <f t="shared" si="9"/>
        <v>0</v>
      </c>
      <c r="Y42" t="b">
        <f t="shared" si="2"/>
        <v>1</v>
      </c>
      <c r="Z42" t="b">
        <f t="shared" si="3"/>
        <v>0</v>
      </c>
      <c r="AA42" t="b">
        <f t="shared" si="4"/>
        <v>0</v>
      </c>
      <c r="AB42" t="str">
        <f t="shared" si="13"/>
        <v>Low</v>
      </c>
      <c r="AC42" t="str">
        <f t="shared" si="5"/>
        <v>Bad Product</v>
      </c>
      <c r="AD42">
        <f t="shared" si="6"/>
        <v>253.00800000000001</v>
      </c>
      <c r="AE42">
        <f t="shared" si="7"/>
        <v>28.614000000000001</v>
      </c>
      <c r="AG42" t="str">
        <f t="shared" si="15"/>
        <v>Bad Product</v>
      </c>
      <c r="AH42" t="str">
        <f t="shared" si="12"/>
        <v>Medium</v>
      </c>
    </row>
    <row r="43" spans="1:34" ht="15.75" customHeight="1" x14ac:dyDescent="0.2">
      <c r="A43" s="1"/>
      <c r="B43" s="6" t="s">
        <v>76</v>
      </c>
      <c r="C43" s="6" t="s">
        <v>42</v>
      </c>
      <c r="D43" s="6" t="s">
        <v>43</v>
      </c>
      <c r="E43" s="6" t="s">
        <v>20</v>
      </c>
      <c r="F43" s="6" t="s">
        <v>21</v>
      </c>
      <c r="G43" s="6" t="s">
        <v>32</v>
      </c>
      <c r="H43" s="7">
        <v>86.72</v>
      </c>
      <c r="I43" s="9">
        <v>1</v>
      </c>
      <c r="J43" s="7">
        <v>4.3360000000000003</v>
      </c>
      <c r="K43" s="7">
        <v>91.055999999999997</v>
      </c>
      <c r="L43" s="12">
        <v>43482</v>
      </c>
      <c r="M43" s="14">
        <v>0.78125</v>
      </c>
      <c r="N43" s="9" t="str">
        <f t="shared" si="8"/>
        <v>Weekday</v>
      </c>
      <c r="O43" s="6" t="s">
        <v>23</v>
      </c>
      <c r="P43" s="7">
        <v>86.72</v>
      </c>
      <c r="Q43" s="2">
        <v>4.7619047620000003</v>
      </c>
      <c r="R43" s="7">
        <v>4.3360000000000003</v>
      </c>
      <c r="S43" s="8">
        <v>7.9</v>
      </c>
      <c r="V43" s="16">
        <f t="shared" si="0"/>
        <v>86.72</v>
      </c>
      <c r="W43" s="18">
        <f t="shared" si="14"/>
        <v>6937.6</v>
      </c>
      <c r="X43" t="b">
        <f t="shared" si="9"/>
        <v>0</v>
      </c>
      <c r="Y43" t="b">
        <f t="shared" si="2"/>
        <v>1</v>
      </c>
      <c r="Z43" t="b">
        <f t="shared" si="3"/>
        <v>0</v>
      </c>
      <c r="AA43" t="b">
        <f t="shared" si="4"/>
        <v>0</v>
      </c>
      <c r="AB43" t="str">
        <f t="shared" si="13"/>
        <v>Low</v>
      </c>
      <c r="AC43" t="str">
        <f t="shared" si="5"/>
        <v>Bad Product</v>
      </c>
      <c r="AD43">
        <f t="shared" si="6"/>
        <v>91.055999999999997</v>
      </c>
      <c r="AE43">
        <f t="shared" si="7"/>
        <v>86.72</v>
      </c>
      <c r="AG43" t="str">
        <f t="shared" si="15"/>
        <v>Bad Product</v>
      </c>
      <c r="AH43" t="str">
        <f t="shared" si="12"/>
        <v>Medium</v>
      </c>
    </row>
    <row r="44" spans="1:34" ht="15.75" customHeight="1" x14ac:dyDescent="0.2">
      <c r="A44" s="1"/>
      <c r="B44" s="6" t="s">
        <v>77</v>
      </c>
      <c r="C44" s="6" t="s">
        <v>25</v>
      </c>
      <c r="D44" s="6" t="s">
        <v>26</v>
      </c>
      <c r="E44" s="6" t="s">
        <v>20</v>
      </c>
      <c r="F44" s="6" t="s">
        <v>31</v>
      </c>
      <c r="G44" s="6" t="s">
        <v>32</v>
      </c>
      <c r="H44" s="7">
        <v>56.11</v>
      </c>
      <c r="I44" s="9">
        <v>2</v>
      </c>
      <c r="J44" s="7">
        <v>5.6109999999999998</v>
      </c>
      <c r="K44" s="7">
        <v>117.831</v>
      </c>
      <c r="L44" s="12">
        <v>43498</v>
      </c>
      <c r="M44" s="14">
        <v>0.42430555555555555</v>
      </c>
      <c r="N44" s="9" t="str">
        <f t="shared" si="8"/>
        <v>Weekend</v>
      </c>
      <c r="O44" s="6" t="s">
        <v>29</v>
      </c>
      <c r="P44" s="7">
        <v>112.22</v>
      </c>
      <c r="Q44" s="2">
        <v>4.7619047620000003</v>
      </c>
      <c r="R44" s="7">
        <v>5.6109999999999998</v>
      </c>
      <c r="S44" s="8">
        <v>6.3</v>
      </c>
      <c r="V44" s="16">
        <f t="shared" si="0"/>
        <v>112.22</v>
      </c>
      <c r="W44" s="18">
        <f t="shared" si="14"/>
        <v>8977.6</v>
      </c>
      <c r="X44" t="b">
        <f t="shared" si="9"/>
        <v>0</v>
      </c>
      <c r="Y44" t="b">
        <f t="shared" si="2"/>
        <v>1</v>
      </c>
      <c r="Z44" t="b">
        <f t="shared" si="3"/>
        <v>0</v>
      </c>
      <c r="AA44" t="b">
        <f t="shared" si="4"/>
        <v>0</v>
      </c>
      <c r="AB44" t="str">
        <f t="shared" si="13"/>
        <v>Low</v>
      </c>
      <c r="AC44" t="str">
        <f t="shared" si="5"/>
        <v>Bad Product</v>
      </c>
      <c r="AD44">
        <f t="shared" si="6"/>
        <v>117.831</v>
      </c>
      <c r="AE44">
        <f t="shared" si="7"/>
        <v>56.11</v>
      </c>
      <c r="AG44" t="str">
        <f t="shared" si="15"/>
        <v>Bad Product</v>
      </c>
      <c r="AH44" t="str">
        <f t="shared" si="12"/>
        <v>Low</v>
      </c>
    </row>
    <row r="45" spans="1:34" ht="15.75" customHeight="1" x14ac:dyDescent="0.2">
      <c r="A45" s="1"/>
      <c r="B45" s="6" t="s">
        <v>78</v>
      </c>
      <c r="C45" s="6" t="s">
        <v>42</v>
      </c>
      <c r="D45" s="6" t="s">
        <v>43</v>
      </c>
      <c r="E45" s="6" t="s">
        <v>20</v>
      </c>
      <c r="F45" s="6" t="s">
        <v>21</v>
      </c>
      <c r="G45" s="6" t="s">
        <v>36</v>
      </c>
      <c r="H45" s="7">
        <v>69.12</v>
      </c>
      <c r="I45" s="9">
        <v>6</v>
      </c>
      <c r="J45" s="7">
        <v>20.736000000000001</v>
      </c>
      <c r="K45" s="7">
        <v>435.45600000000002</v>
      </c>
      <c r="L45" s="12">
        <v>43504</v>
      </c>
      <c r="M45" s="14">
        <v>0.54374999999999996</v>
      </c>
      <c r="N45" s="9" t="str">
        <f t="shared" si="8"/>
        <v>Weekday</v>
      </c>
      <c r="O45" s="6" t="s">
        <v>29</v>
      </c>
      <c r="P45" s="7">
        <v>414.72</v>
      </c>
      <c r="Q45" s="2">
        <v>4.7619047620000003</v>
      </c>
      <c r="R45" s="7">
        <v>20.736000000000001</v>
      </c>
      <c r="S45" s="8">
        <v>5.6</v>
      </c>
      <c r="V45" s="16">
        <f t="shared" si="0"/>
        <v>414.72</v>
      </c>
      <c r="W45" s="18">
        <f t="shared" si="14"/>
        <v>33177.600000000006</v>
      </c>
      <c r="X45" t="b">
        <f t="shared" si="9"/>
        <v>0</v>
      </c>
      <c r="Y45" t="b">
        <f t="shared" si="2"/>
        <v>1</v>
      </c>
      <c r="Z45" t="b">
        <f t="shared" si="3"/>
        <v>0</v>
      </c>
      <c r="AA45" t="b">
        <f t="shared" si="4"/>
        <v>0</v>
      </c>
      <c r="AB45" t="str">
        <f t="shared" si="13"/>
        <v>Low</v>
      </c>
      <c r="AC45" t="str">
        <f t="shared" si="5"/>
        <v>Bad Product</v>
      </c>
      <c r="AD45">
        <f t="shared" si="6"/>
        <v>435.45600000000002</v>
      </c>
      <c r="AE45">
        <f t="shared" si="7"/>
        <v>69.12</v>
      </c>
      <c r="AG45" t="str">
        <f t="shared" si="15"/>
        <v>Bad Product</v>
      </c>
      <c r="AH45" t="str">
        <f t="shared" si="12"/>
        <v>Low</v>
      </c>
    </row>
    <row r="46" spans="1:34" ht="15.75" customHeight="1" x14ac:dyDescent="0.2">
      <c r="A46" s="1"/>
      <c r="B46" s="6" t="s">
        <v>79</v>
      </c>
      <c r="C46" s="6" t="s">
        <v>25</v>
      </c>
      <c r="D46" s="6" t="s">
        <v>26</v>
      </c>
      <c r="E46" s="6" t="s">
        <v>20</v>
      </c>
      <c r="F46" s="6" t="s">
        <v>21</v>
      </c>
      <c r="G46" s="6" t="s">
        <v>44</v>
      </c>
      <c r="H46" s="7">
        <v>98.7</v>
      </c>
      <c r="I46" s="9">
        <v>8</v>
      </c>
      <c r="J46" s="7">
        <v>39.479999999999997</v>
      </c>
      <c r="K46" s="7">
        <v>829.08</v>
      </c>
      <c r="L46" s="12">
        <v>43528</v>
      </c>
      <c r="M46" s="14">
        <v>0.86041666666666672</v>
      </c>
      <c r="N46" s="9" t="str">
        <f t="shared" si="8"/>
        <v>Weekday</v>
      </c>
      <c r="O46" s="6" t="s">
        <v>29</v>
      </c>
      <c r="P46" s="7">
        <v>789.6</v>
      </c>
      <c r="Q46" s="2">
        <v>4.7619047620000003</v>
      </c>
      <c r="R46" s="7">
        <v>39.479999999999997</v>
      </c>
      <c r="S46" s="8">
        <v>7.6</v>
      </c>
      <c r="V46" s="16">
        <f t="shared" si="0"/>
        <v>789.6</v>
      </c>
      <c r="W46" s="18">
        <f t="shared" si="14"/>
        <v>63168</v>
      </c>
      <c r="X46" t="b">
        <f t="shared" si="9"/>
        <v>0</v>
      </c>
      <c r="Y46" t="b">
        <f t="shared" si="2"/>
        <v>1</v>
      </c>
      <c r="Z46" t="b">
        <f t="shared" si="3"/>
        <v>0</v>
      </c>
      <c r="AA46" t="b">
        <f t="shared" si="4"/>
        <v>1</v>
      </c>
      <c r="AB46" t="str">
        <f t="shared" si="13"/>
        <v>Low</v>
      </c>
      <c r="AC46" t="str">
        <f t="shared" si="5"/>
        <v>Bad Product</v>
      </c>
      <c r="AD46">
        <f t="shared" si="6"/>
        <v>746.17200000000003</v>
      </c>
      <c r="AE46">
        <f t="shared" si="7"/>
        <v>93.765000000000001</v>
      </c>
      <c r="AG46" t="str">
        <f t="shared" si="15"/>
        <v>Bad Product</v>
      </c>
      <c r="AH46" t="str">
        <f t="shared" si="12"/>
        <v>Medium</v>
      </c>
    </row>
    <row r="47" spans="1:34" ht="15.75" customHeight="1" x14ac:dyDescent="0.2">
      <c r="A47" s="1"/>
      <c r="B47" s="6" t="s">
        <v>80</v>
      </c>
      <c r="C47" s="6" t="s">
        <v>25</v>
      </c>
      <c r="D47" s="6" t="s">
        <v>26</v>
      </c>
      <c r="E47" s="6" t="s">
        <v>20</v>
      </c>
      <c r="F47" s="6" t="s">
        <v>31</v>
      </c>
      <c r="G47" s="6" t="s">
        <v>22</v>
      </c>
      <c r="H47" s="7">
        <v>15.37</v>
      </c>
      <c r="I47" s="9">
        <v>2</v>
      </c>
      <c r="J47" s="7">
        <v>1.5369999999999999</v>
      </c>
      <c r="K47" s="7">
        <v>32.277000000000001</v>
      </c>
      <c r="L47" s="12">
        <v>43540</v>
      </c>
      <c r="M47" s="14">
        <v>0.82430555555555551</v>
      </c>
      <c r="N47" s="9" t="str">
        <f t="shared" si="8"/>
        <v>Weekend</v>
      </c>
      <c r="O47" s="6" t="s">
        <v>29</v>
      </c>
      <c r="P47" s="7">
        <v>30.74</v>
      </c>
      <c r="Q47" s="2">
        <v>4.7619047620000003</v>
      </c>
      <c r="R47" s="7">
        <v>1.5369999999999999</v>
      </c>
      <c r="S47" s="8">
        <v>7.2</v>
      </c>
      <c r="V47" s="16">
        <f t="shared" si="0"/>
        <v>30.74</v>
      </c>
      <c r="W47" s="18">
        <f t="shared" si="14"/>
        <v>2459.1999999999998</v>
      </c>
      <c r="X47" t="b">
        <f t="shared" si="9"/>
        <v>0</v>
      </c>
      <c r="Y47" t="b">
        <f t="shared" si="2"/>
        <v>1</v>
      </c>
      <c r="Z47" t="b">
        <f t="shared" si="3"/>
        <v>0</v>
      </c>
      <c r="AA47" t="b">
        <f t="shared" si="4"/>
        <v>0</v>
      </c>
      <c r="AB47" t="str">
        <f t="shared" si="13"/>
        <v>Low</v>
      </c>
      <c r="AC47" t="str">
        <f t="shared" si="5"/>
        <v>Bad Product</v>
      </c>
      <c r="AD47">
        <f t="shared" si="6"/>
        <v>32.277000000000001</v>
      </c>
      <c r="AE47">
        <f t="shared" si="7"/>
        <v>15.37</v>
      </c>
      <c r="AG47" t="str">
        <f t="shared" si="15"/>
        <v>Bad Product</v>
      </c>
      <c r="AH47" t="str">
        <f t="shared" si="12"/>
        <v>Medium</v>
      </c>
    </row>
    <row r="48" spans="1:34" ht="15.75" customHeight="1" x14ac:dyDescent="0.2">
      <c r="A48" s="1"/>
      <c r="B48" s="6" t="s">
        <v>81</v>
      </c>
      <c r="C48" s="6" t="s">
        <v>42</v>
      </c>
      <c r="D48" s="6" t="s">
        <v>43</v>
      </c>
      <c r="E48" s="6" t="s">
        <v>20</v>
      </c>
      <c r="F48" s="6" t="s">
        <v>21</v>
      </c>
      <c r="G48" s="6" t="s">
        <v>28</v>
      </c>
      <c r="H48" s="7">
        <v>93.96</v>
      </c>
      <c r="I48" s="9">
        <v>4</v>
      </c>
      <c r="J48" s="7">
        <v>18.792000000000002</v>
      </c>
      <c r="K48" s="7">
        <v>394.63200000000001</v>
      </c>
      <c r="L48" s="12">
        <v>43533</v>
      </c>
      <c r="M48" s="14">
        <v>0.75</v>
      </c>
      <c r="N48" s="9" t="str">
        <f t="shared" si="8"/>
        <v>Weekend</v>
      </c>
      <c r="O48" s="6" t="s">
        <v>29</v>
      </c>
      <c r="P48" s="7">
        <v>375.84</v>
      </c>
      <c r="Q48" s="2">
        <v>4.7619047620000003</v>
      </c>
      <c r="R48" s="7">
        <v>18.792000000000002</v>
      </c>
      <c r="S48" s="8">
        <v>9.5</v>
      </c>
      <c r="V48" s="16">
        <f t="shared" si="0"/>
        <v>375.84</v>
      </c>
      <c r="W48" s="18">
        <f t="shared" si="14"/>
        <v>30067.199999999997</v>
      </c>
      <c r="X48" t="b">
        <f t="shared" si="9"/>
        <v>1</v>
      </c>
      <c r="Y48" t="b">
        <f t="shared" si="2"/>
        <v>1</v>
      </c>
      <c r="Z48" t="b">
        <f t="shared" si="3"/>
        <v>0</v>
      </c>
      <c r="AA48" t="b">
        <f t="shared" si="4"/>
        <v>1</v>
      </c>
      <c r="AB48" t="str">
        <f t="shared" si="13"/>
        <v>High</v>
      </c>
      <c r="AC48" t="str">
        <f t="shared" si="5"/>
        <v>Bad Product</v>
      </c>
      <c r="AD48">
        <f t="shared" si="6"/>
        <v>394.63200000000001</v>
      </c>
      <c r="AE48">
        <f t="shared" si="7"/>
        <v>93.96</v>
      </c>
      <c r="AG48" t="str">
        <f t="shared" si="15"/>
        <v>Bad Product</v>
      </c>
      <c r="AH48" t="str">
        <f t="shared" si="12"/>
        <v>High</v>
      </c>
    </row>
    <row r="49" spans="1:34" ht="15.75" customHeight="1" x14ac:dyDescent="0.2">
      <c r="A49" s="1"/>
      <c r="B49" s="6" t="s">
        <v>82</v>
      </c>
      <c r="C49" s="6" t="s">
        <v>42</v>
      </c>
      <c r="D49" s="6" t="s">
        <v>43</v>
      </c>
      <c r="E49" s="6" t="s">
        <v>20</v>
      </c>
      <c r="F49" s="6" t="s">
        <v>31</v>
      </c>
      <c r="G49" s="6" t="s">
        <v>22</v>
      </c>
      <c r="H49" s="7">
        <v>56.69</v>
      </c>
      <c r="I49" s="9">
        <v>9</v>
      </c>
      <c r="J49" s="7">
        <v>25.5105</v>
      </c>
      <c r="K49" s="7">
        <v>535.72050000000002</v>
      </c>
      <c r="L49" s="12">
        <v>43523</v>
      </c>
      <c r="M49" s="14">
        <v>0.72499999999999998</v>
      </c>
      <c r="N49" s="9" t="str">
        <f t="shared" si="8"/>
        <v>Weekday</v>
      </c>
      <c r="O49" s="6" t="s">
        <v>33</v>
      </c>
      <c r="P49" s="7">
        <v>510.21</v>
      </c>
      <c r="Q49" s="2">
        <v>4.7619047620000003</v>
      </c>
      <c r="R49" s="7">
        <v>25.5105</v>
      </c>
      <c r="S49" s="8">
        <v>8.4</v>
      </c>
      <c r="V49" s="16">
        <f t="shared" si="0"/>
        <v>510.21</v>
      </c>
      <c r="W49" s="18">
        <f t="shared" si="14"/>
        <v>40816.799999999996</v>
      </c>
      <c r="X49" t="b">
        <f t="shared" si="9"/>
        <v>1</v>
      </c>
      <c r="Y49" t="b">
        <f t="shared" si="2"/>
        <v>1</v>
      </c>
      <c r="Z49" t="b">
        <f t="shared" si="3"/>
        <v>1</v>
      </c>
      <c r="AA49" t="b">
        <f t="shared" si="4"/>
        <v>1</v>
      </c>
      <c r="AB49" t="str">
        <f t="shared" si="13"/>
        <v>High</v>
      </c>
      <c r="AC49" t="str">
        <f t="shared" si="5"/>
        <v>Good Product</v>
      </c>
      <c r="AD49">
        <f t="shared" si="6"/>
        <v>482.14845000000003</v>
      </c>
      <c r="AE49">
        <f t="shared" si="7"/>
        <v>53.855499999999992</v>
      </c>
      <c r="AG49" t="str">
        <f t="shared" si="15"/>
        <v>Bad Product</v>
      </c>
      <c r="AH49" t="str">
        <f t="shared" si="12"/>
        <v>High</v>
      </c>
    </row>
    <row r="50" spans="1:34" ht="15.75" customHeight="1" x14ac:dyDescent="0.2">
      <c r="A50" s="1"/>
      <c r="B50" s="6" t="s">
        <v>83</v>
      </c>
      <c r="C50" s="6" t="s">
        <v>42</v>
      </c>
      <c r="D50" s="6" t="s">
        <v>43</v>
      </c>
      <c r="E50" s="6" t="s">
        <v>20</v>
      </c>
      <c r="F50" s="6" t="s">
        <v>21</v>
      </c>
      <c r="G50" s="6" t="s">
        <v>44</v>
      </c>
      <c r="H50" s="7">
        <v>20.010000000000002</v>
      </c>
      <c r="I50" s="9">
        <v>9</v>
      </c>
      <c r="J50" s="7">
        <v>9.0045000000000002</v>
      </c>
      <c r="K50" s="7">
        <v>189.09450000000001</v>
      </c>
      <c r="L50" s="12">
        <v>43502</v>
      </c>
      <c r="M50" s="14">
        <v>0.65763888888888888</v>
      </c>
      <c r="N50" s="9" t="str">
        <f t="shared" si="8"/>
        <v>Weekday</v>
      </c>
      <c r="O50" s="6" t="s">
        <v>23</v>
      </c>
      <c r="P50" s="7">
        <v>180.09</v>
      </c>
      <c r="Q50" s="2">
        <v>4.7619047620000003</v>
      </c>
      <c r="R50" s="7">
        <v>9.0045000000000002</v>
      </c>
      <c r="S50" s="8">
        <v>4.0999999999999996</v>
      </c>
      <c r="V50" s="16">
        <f t="shared" si="0"/>
        <v>180.09</v>
      </c>
      <c r="W50" s="18">
        <f t="shared" si="14"/>
        <v>14407.2</v>
      </c>
      <c r="X50" t="b">
        <f t="shared" si="9"/>
        <v>0</v>
      </c>
      <c r="Y50" t="b">
        <f t="shared" si="2"/>
        <v>1</v>
      </c>
      <c r="Z50" t="b">
        <f t="shared" si="3"/>
        <v>0</v>
      </c>
      <c r="AA50" t="b">
        <f t="shared" si="4"/>
        <v>0</v>
      </c>
      <c r="AB50" t="str">
        <f t="shared" si="13"/>
        <v>Low</v>
      </c>
      <c r="AC50" t="str">
        <f t="shared" si="5"/>
        <v>Bad Product</v>
      </c>
      <c r="AD50">
        <f t="shared" si="6"/>
        <v>189.09450000000001</v>
      </c>
      <c r="AE50">
        <f t="shared" si="7"/>
        <v>19.009499999999999</v>
      </c>
      <c r="AG50" t="str">
        <f t="shared" si="15"/>
        <v>Good Product</v>
      </c>
      <c r="AH50" t="str">
        <f t="shared" si="12"/>
        <v>Low</v>
      </c>
    </row>
    <row r="51" spans="1:34" ht="15.75" customHeight="1" x14ac:dyDescent="0.2">
      <c r="A51" s="1"/>
      <c r="B51" s="6" t="s">
        <v>84</v>
      </c>
      <c r="C51" s="6" t="s">
        <v>42</v>
      </c>
      <c r="D51" s="6" t="s">
        <v>43</v>
      </c>
      <c r="E51" s="6" t="s">
        <v>20</v>
      </c>
      <c r="F51" s="6" t="s">
        <v>31</v>
      </c>
      <c r="G51" s="6" t="s">
        <v>28</v>
      </c>
      <c r="H51" s="7">
        <v>18.93</v>
      </c>
      <c r="I51" s="9">
        <v>6</v>
      </c>
      <c r="J51" s="7">
        <v>5.6790000000000003</v>
      </c>
      <c r="K51" s="7">
        <v>119.259</v>
      </c>
      <c r="L51" s="12">
        <v>43506</v>
      </c>
      <c r="M51" s="14">
        <v>0.53125</v>
      </c>
      <c r="N51" s="9" t="str">
        <f t="shared" si="8"/>
        <v>Weekend</v>
      </c>
      <c r="O51" s="6" t="s">
        <v>33</v>
      </c>
      <c r="P51" s="7">
        <v>113.58</v>
      </c>
      <c r="Q51" s="2">
        <v>4.7619047620000003</v>
      </c>
      <c r="R51" s="7">
        <v>5.6790000000000003</v>
      </c>
      <c r="S51" s="8">
        <v>8.1</v>
      </c>
      <c r="V51" s="16">
        <f t="shared" si="0"/>
        <v>113.58</v>
      </c>
      <c r="W51" s="18">
        <f t="shared" si="14"/>
        <v>9086.4</v>
      </c>
      <c r="X51" t="b">
        <f t="shared" si="9"/>
        <v>1</v>
      </c>
      <c r="Y51" t="b">
        <f t="shared" si="2"/>
        <v>1</v>
      </c>
      <c r="Z51" t="b">
        <f t="shared" si="3"/>
        <v>0</v>
      </c>
      <c r="AA51" t="b">
        <f t="shared" si="4"/>
        <v>1</v>
      </c>
      <c r="AB51" t="str">
        <f t="shared" si="13"/>
        <v>High</v>
      </c>
      <c r="AC51" t="str">
        <f t="shared" si="5"/>
        <v>Bad Product</v>
      </c>
      <c r="AD51">
        <f t="shared" si="6"/>
        <v>119.259</v>
      </c>
      <c r="AE51">
        <f t="shared" si="7"/>
        <v>18.93</v>
      </c>
      <c r="AG51" t="str">
        <f t="shared" si="15"/>
        <v>Bad Product</v>
      </c>
      <c r="AH51" t="str">
        <f t="shared" si="12"/>
        <v>High</v>
      </c>
    </row>
    <row r="52" spans="1:34" ht="15.75" customHeight="1" x14ac:dyDescent="0.2">
      <c r="A52" s="1"/>
      <c r="B52" s="6" t="s">
        <v>85</v>
      </c>
      <c r="C52" s="6" t="s">
        <v>25</v>
      </c>
      <c r="D52" s="6" t="s">
        <v>26</v>
      </c>
      <c r="E52" s="6" t="s">
        <v>20</v>
      </c>
      <c r="F52" s="6" t="s">
        <v>21</v>
      </c>
      <c r="G52" s="6" t="s">
        <v>46</v>
      </c>
      <c r="H52" s="7">
        <v>82.63</v>
      </c>
      <c r="I52" s="9">
        <v>10</v>
      </c>
      <c r="J52" s="7">
        <v>41.314999999999998</v>
      </c>
      <c r="K52" s="7">
        <v>867.61500000000001</v>
      </c>
      <c r="L52" s="12">
        <v>43543</v>
      </c>
      <c r="M52" s="14">
        <v>0.71388888888888891</v>
      </c>
      <c r="N52" s="9" t="str">
        <f t="shared" si="8"/>
        <v>Weekday</v>
      </c>
      <c r="O52" s="6" t="s">
        <v>23</v>
      </c>
      <c r="P52" s="7">
        <v>826.3</v>
      </c>
      <c r="Q52" s="2">
        <v>4.7619047620000003</v>
      </c>
      <c r="R52" s="7">
        <v>41.314999999999998</v>
      </c>
      <c r="S52" s="8">
        <v>7.9</v>
      </c>
      <c r="V52" s="16">
        <f t="shared" si="0"/>
        <v>826.3</v>
      </c>
      <c r="W52" s="18">
        <f t="shared" si="14"/>
        <v>66104</v>
      </c>
      <c r="X52" t="b">
        <f t="shared" si="9"/>
        <v>0</v>
      </c>
      <c r="Y52" t="b">
        <f t="shared" si="2"/>
        <v>1</v>
      </c>
      <c r="Z52" t="b">
        <f t="shared" si="3"/>
        <v>0</v>
      </c>
      <c r="AA52" t="b">
        <f t="shared" si="4"/>
        <v>1</v>
      </c>
      <c r="AB52" t="str">
        <f t="shared" si="13"/>
        <v>Low</v>
      </c>
      <c r="AC52" t="str">
        <f t="shared" si="5"/>
        <v>Bad Product</v>
      </c>
      <c r="AD52">
        <f t="shared" si="6"/>
        <v>780.85350000000005</v>
      </c>
      <c r="AE52">
        <f t="shared" si="7"/>
        <v>78.498499999999993</v>
      </c>
      <c r="AG52" t="str">
        <f t="shared" si="15"/>
        <v>Bad Product</v>
      </c>
      <c r="AH52" t="str">
        <f t="shared" si="12"/>
        <v>Medium</v>
      </c>
    </row>
    <row r="53" spans="1:34" ht="15.75" customHeight="1" x14ac:dyDescent="0.2">
      <c r="A53" s="1"/>
      <c r="B53" s="6" t="s">
        <v>86</v>
      </c>
      <c r="C53" s="6" t="s">
        <v>25</v>
      </c>
      <c r="D53" s="6" t="s">
        <v>26</v>
      </c>
      <c r="E53" s="6" t="s">
        <v>20</v>
      </c>
      <c r="F53" s="6" t="s">
        <v>31</v>
      </c>
      <c r="G53" s="6" t="s">
        <v>44</v>
      </c>
      <c r="H53" s="7">
        <v>91.4</v>
      </c>
      <c r="I53" s="9">
        <v>7</v>
      </c>
      <c r="J53" s="7">
        <v>31.99</v>
      </c>
      <c r="K53" s="7">
        <v>671.79</v>
      </c>
      <c r="L53" s="12">
        <v>43499</v>
      </c>
      <c r="M53" s="14">
        <v>0.42986111111111114</v>
      </c>
      <c r="N53" s="9" t="str">
        <f t="shared" si="8"/>
        <v>Weekend</v>
      </c>
      <c r="O53" s="6" t="s">
        <v>29</v>
      </c>
      <c r="P53" s="7">
        <v>639.79999999999995</v>
      </c>
      <c r="Q53" s="2">
        <v>4.7619047620000003</v>
      </c>
      <c r="R53" s="7">
        <v>31.99</v>
      </c>
      <c r="S53" s="8">
        <v>9.5</v>
      </c>
      <c r="V53" s="16">
        <f t="shared" si="0"/>
        <v>639.80000000000007</v>
      </c>
      <c r="W53" s="18">
        <f t="shared" si="14"/>
        <v>51184.000000000007</v>
      </c>
      <c r="X53" t="b">
        <f t="shared" si="9"/>
        <v>1</v>
      </c>
      <c r="Y53" t="b">
        <f t="shared" si="2"/>
        <v>1</v>
      </c>
      <c r="Z53" t="b">
        <f t="shared" si="3"/>
        <v>1</v>
      </c>
      <c r="AA53" t="b">
        <f t="shared" si="4"/>
        <v>1</v>
      </c>
      <c r="AB53" t="str">
        <f t="shared" si="13"/>
        <v>High</v>
      </c>
      <c r="AC53" t="str">
        <f t="shared" si="5"/>
        <v>Good Product</v>
      </c>
      <c r="AD53">
        <f t="shared" si="6"/>
        <v>604.61099999999999</v>
      </c>
      <c r="AE53">
        <f t="shared" si="7"/>
        <v>91.4</v>
      </c>
      <c r="AG53" t="str">
        <f t="shared" si="15"/>
        <v>Bad Product</v>
      </c>
      <c r="AH53" t="str">
        <f t="shared" si="12"/>
        <v>High</v>
      </c>
    </row>
    <row r="54" spans="1:34" ht="15.75" customHeight="1" x14ac:dyDescent="0.2">
      <c r="A54" s="1"/>
      <c r="B54" s="6" t="s">
        <v>87</v>
      </c>
      <c r="C54" s="6" t="s">
        <v>18</v>
      </c>
      <c r="D54" s="6" t="s">
        <v>19</v>
      </c>
      <c r="E54" s="6" t="s">
        <v>20</v>
      </c>
      <c r="F54" s="6" t="s">
        <v>21</v>
      </c>
      <c r="G54" s="6" t="s">
        <v>44</v>
      </c>
      <c r="H54" s="7">
        <v>44.59</v>
      </c>
      <c r="I54" s="9">
        <v>5</v>
      </c>
      <c r="J54" s="7">
        <v>11.147500000000001</v>
      </c>
      <c r="K54" s="7">
        <v>234.0975</v>
      </c>
      <c r="L54" s="12">
        <v>43506</v>
      </c>
      <c r="M54" s="14">
        <v>0.63194444444444442</v>
      </c>
      <c r="N54" s="9" t="str">
        <f t="shared" si="8"/>
        <v>Weekend</v>
      </c>
      <c r="O54" s="6" t="s">
        <v>29</v>
      </c>
      <c r="P54" s="7">
        <v>222.95</v>
      </c>
      <c r="Q54" s="2">
        <v>4.7619047620000003</v>
      </c>
      <c r="R54" s="7">
        <v>11.147500000000001</v>
      </c>
      <c r="S54" s="8">
        <v>8.5</v>
      </c>
      <c r="V54" s="16">
        <f t="shared" si="0"/>
        <v>222.95000000000002</v>
      </c>
      <c r="W54" s="18">
        <f t="shared" si="14"/>
        <v>17836</v>
      </c>
      <c r="X54" t="b">
        <f t="shared" si="9"/>
        <v>1</v>
      </c>
      <c r="Y54" t="b">
        <f t="shared" si="2"/>
        <v>1</v>
      </c>
      <c r="Z54" t="b">
        <f t="shared" si="3"/>
        <v>0</v>
      </c>
      <c r="AA54" t="b">
        <f t="shared" si="4"/>
        <v>1</v>
      </c>
      <c r="AB54" t="str">
        <f t="shared" si="13"/>
        <v>High</v>
      </c>
      <c r="AC54" t="str">
        <f t="shared" si="5"/>
        <v>Bad Product</v>
      </c>
      <c r="AD54">
        <f t="shared" si="6"/>
        <v>234.0975</v>
      </c>
      <c r="AE54">
        <f t="shared" si="7"/>
        <v>44.59</v>
      </c>
      <c r="AG54" t="str">
        <f t="shared" si="15"/>
        <v>Good Product</v>
      </c>
      <c r="AH54" t="str">
        <f t="shared" si="12"/>
        <v>High</v>
      </c>
    </row>
    <row r="55" spans="1:34" ht="15.75" customHeight="1" x14ac:dyDescent="0.2">
      <c r="A55" s="1"/>
      <c r="B55" s="6" t="s">
        <v>88</v>
      </c>
      <c r="C55" s="6" t="s">
        <v>42</v>
      </c>
      <c r="D55" s="6" t="s">
        <v>43</v>
      </c>
      <c r="E55" s="6" t="s">
        <v>20</v>
      </c>
      <c r="F55" s="6" t="s">
        <v>21</v>
      </c>
      <c r="G55" s="6" t="s">
        <v>46</v>
      </c>
      <c r="H55" s="7">
        <v>17.87</v>
      </c>
      <c r="I55" s="9">
        <v>4</v>
      </c>
      <c r="J55" s="7">
        <v>3.5739999999999998</v>
      </c>
      <c r="K55" s="7">
        <v>75.054000000000002</v>
      </c>
      <c r="L55" s="12">
        <v>43546</v>
      </c>
      <c r="M55" s="14">
        <v>0.61250000000000004</v>
      </c>
      <c r="N55" s="9" t="str">
        <f t="shared" si="8"/>
        <v>Weekday</v>
      </c>
      <c r="O55" s="6" t="s">
        <v>23</v>
      </c>
      <c r="P55" s="7">
        <v>71.48</v>
      </c>
      <c r="Q55" s="2">
        <v>4.7619047620000003</v>
      </c>
      <c r="R55" s="7">
        <v>3.5739999999999998</v>
      </c>
      <c r="S55" s="8">
        <v>6.5</v>
      </c>
      <c r="V55" s="16">
        <f t="shared" si="0"/>
        <v>71.48</v>
      </c>
      <c r="W55" s="18">
        <f t="shared" si="14"/>
        <v>5718.4000000000005</v>
      </c>
      <c r="X55" t="b">
        <f t="shared" si="9"/>
        <v>0</v>
      </c>
      <c r="Y55" t="b">
        <f t="shared" si="2"/>
        <v>1</v>
      </c>
      <c r="Z55" t="b">
        <f t="shared" si="3"/>
        <v>0</v>
      </c>
      <c r="AA55" t="b">
        <f t="shared" si="4"/>
        <v>0</v>
      </c>
      <c r="AB55" t="str">
        <f t="shared" si="13"/>
        <v>Low</v>
      </c>
      <c r="AC55" t="str">
        <f t="shared" si="5"/>
        <v>Bad Product</v>
      </c>
      <c r="AD55">
        <f t="shared" si="6"/>
        <v>75.054000000000002</v>
      </c>
      <c r="AE55">
        <f t="shared" si="7"/>
        <v>17.87</v>
      </c>
      <c r="AG55" t="str">
        <f t="shared" si="15"/>
        <v>Bad Product</v>
      </c>
      <c r="AH55" t="str">
        <f t="shared" si="12"/>
        <v>Medium</v>
      </c>
    </row>
    <row r="56" spans="1:34" ht="15.75" customHeight="1" x14ac:dyDescent="0.2">
      <c r="A56" s="1"/>
      <c r="B56" s="6" t="s">
        <v>89</v>
      </c>
      <c r="C56" s="6" t="s">
        <v>25</v>
      </c>
      <c r="D56" s="6" t="s">
        <v>26</v>
      </c>
      <c r="E56" s="6" t="s">
        <v>20</v>
      </c>
      <c r="F56" s="6" t="s">
        <v>31</v>
      </c>
      <c r="G56" s="6" t="s">
        <v>46</v>
      </c>
      <c r="H56" s="7">
        <v>15.43</v>
      </c>
      <c r="I56" s="9">
        <v>1</v>
      </c>
      <c r="J56" s="7">
        <v>0.77149999999999996</v>
      </c>
      <c r="K56" s="7">
        <v>16.201499999999999</v>
      </c>
      <c r="L56" s="12">
        <v>43490</v>
      </c>
      <c r="M56" s="14">
        <v>0.65694444444444444</v>
      </c>
      <c r="N56" s="9" t="str">
        <f t="shared" si="8"/>
        <v>Weekday</v>
      </c>
      <c r="O56" s="6" t="s">
        <v>33</v>
      </c>
      <c r="P56" s="7">
        <v>15.43</v>
      </c>
      <c r="Q56" s="2">
        <v>4.7619047620000003</v>
      </c>
      <c r="R56" s="7">
        <v>0.77149999999999996</v>
      </c>
      <c r="S56" s="8">
        <v>6.1</v>
      </c>
      <c r="V56" s="16">
        <f t="shared" si="0"/>
        <v>15.43</v>
      </c>
      <c r="W56" s="18">
        <f t="shared" si="14"/>
        <v>1234.4000000000001</v>
      </c>
      <c r="X56" t="b">
        <f t="shared" si="9"/>
        <v>0</v>
      </c>
      <c r="Y56" t="b">
        <f t="shared" si="2"/>
        <v>1</v>
      </c>
      <c r="Z56" t="b">
        <f t="shared" si="3"/>
        <v>0</v>
      </c>
      <c r="AA56" t="b">
        <f t="shared" si="4"/>
        <v>0</v>
      </c>
      <c r="AB56" t="str">
        <f t="shared" si="13"/>
        <v>Low</v>
      </c>
      <c r="AC56" t="str">
        <f t="shared" si="5"/>
        <v>Bad Product</v>
      </c>
      <c r="AD56">
        <f t="shared" si="6"/>
        <v>16.201499999999999</v>
      </c>
      <c r="AE56">
        <f t="shared" si="7"/>
        <v>15.43</v>
      </c>
      <c r="AG56" t="str">
        <f t="shared" si="15"/>
        <v>Bad Product</v>
      </c>
      <c r="AH56" t="str">
        <f t="shared" si="12"/>
        <v>Low</v>
      </c>
    </row>
    <row r="57" spans="1:34" ht="15.75" customHeight="1" x14ac:dyDescent="0.2">
      <c r="A57" s="1"/>
      <c r="B57" s="6" t="s">
        <v>90</v>
      </c>
      <c r="C57" s="6" t="s">
        <v>42</v>
      </c>
      <c r="D57" s="6" t="s">
        <v>43</v>
      </c>
      <c r="E57" s="6" t="s">
        <v>27</v>
      </c>
      <c r="F57" s="6" t="s">
        <v>31</v>
      </c>
      <c r="G57" s="6" t="s">
        <v>32</v>
      </c>
      <c r="H57" s="7">
        <v>16.16</v>
      </c>
      <c r="I57" s="9">
        <v>2</v>
      </c>
      <c r="J57" s="7">
        <v>1.6160000000000001</v>
      </c>
      <c r="K57" s="7">
        <v>33.936</v>
      </c>
      <c r="L57" s="12">
        <v>43531</v>
      </c>
      <c r="M57" s="14">
        <v>0.49236111111111114</v>
      </c>
      <c r="N57" s="9" t="str">
        <f t="shared" si="8"/>
        <v>Weekday</v>
      </c>
      <c r="O57" s="6" t="s">
        <v>23</v>
      </c>
      <c r="P57" s="7">
        <v>32.32</v>
      </c>
      <c r="Q57" s="2">
        <v>4.7619047620000003</v>
      </c>
      <c r="R57" s="7">
        <v>1.6160000000000001</v>
      </c>
      <c r="S57" s="8">
        <v>6.5</v>
      </c>
      <c r="V57" s="16">
        <f t="shared" si="0"/>
        <v>32.32</v>
      </c>
      <c r="W57" s="18">
        <f t="shared" si="14"/>
        <v>2585.6</v>
      </c>
      <c r="X57" t="b">
        <f t="shared" si="9"/>
        <v>0</v>
      </c>
      <c r="Y57" t="b">
        <f t="shared" si="2"/>
        <v>1</v>
      </c>
      <c r="Z57" t="b">
        <f t="shared" si="3"/>
        <v>0</v>
      </c>
      <c r="AA57" t="b">
        <f t="shared" si="4"/>
        <v>0</v>
      </c>
      <c r="AB57" t="str">
        <f t="shared" si="13"/>
        <v>Low</v>
      </c>
      <c r="AC57" t="str">
        <f t="shared" si="5"/>
        <v>Bad Product</v>
      </c>
      <c r="AD57">
        <f t="shared" si="6"/>
        <v>33.936</v>
      </c>
      <c r="AE57">
        <f t="shared" si="7"/>
        <v>16.16</v>
      </c>
      <c r="AG57" t="str">
        <f t="shared" si="15"/>
        <v>Bad Product</v>
      </c>
      <c r="AH57" t="str">
        <f t="shared" si="12"/>
        <v>Medium</v>
      </c>
    </row>
    <row r="58" spans="1:34" ht="15.75" customHeight="1" x14ac:dyDescent="0.2">
      <c r="A58" s="1"/>
      <c r="B58" s="6" t="s">
        <v>91</v>
      </c>
      <c r="C58" s="6" t="s">
        <v>25</v>
      </c>
      <c r="D58" s="6" t="s">
        <v>26</v>
      </c>
      <c r="E58" s="6" t="s">
        <v>27</v>
      </c>
      <c r="F58" s="6" t="s">
        <v>21</v>
      </c>
      <c r="G58" s="6" t="s">
        <v>28</v>
      </c>
      <c r="H58" s="7">
        <v>85.98</v>
      </c>
      <c r="I58" s="9">
        <v>8</v>
      </c>
      <c r="J58" s="7">
        <v>34.392000000000003</v>
      </c>
      <c r="K58" s="7">
        <v>722.23199999999997</v>
      </c>
      <c r="L58" s="12">
        <v>43524</v>
      </c>
      <c r="M58" s="14">
        <v>0.79236111111111107</v>
      </c>
      <c r="N58" s="9" t="str">
        <f t="shared" si="8"/>
        <v>Weekday</v>
      </c>
      <c r="O58" s="6" t="s">
        <v>29</v>
      </c>
      <c r="P58" s="7">
        <v>687.84</v>
      </c>
      <c r="Q58" s="2">
        <v>4.7619047620000003</v>
      </c>
      <c r="R58" s="7">
        <v>34.392000000000003</v>
      </c>
      <c r="S58" s="8">
        <v>8.1999999999999993</v>
      </c>
      <c r="V58" s="16">
        <f t="shared" si="0"/>
        <v>687.84</v>
      </c>
      <c r="W58" s="18">
        <f t="shared" si="14"/>
        <v>55027.200000000004</v>
      </c>
      <c r="X58" t="b">
        <f t="shared" si="9"/>
        <v>1</v>
      </c>
      <c r="Y58" t="b">
        <f t="shared" si="2"/>
        <v>1</v>
      </c>
      <c r="Z58" t="b">
        <f t="shared" si="3"/>
        <v>1</v>
      </c>
      <c r="AA58" t="b">
        <f t="shared" si="4"/>
        <v>1</v>
      </c>
      <c r="AB58" t="str">
        <f t="shared" si="13"/>
        <v>High</v>
      </c>
      <c r="AC58" t="str">
        <f t="shared" si="5"/>
        <v>Good Product</v>
      </c>
      <c r="AD58">
        <f t="shared" si="6"/>
        <v>650.00879999999995</v>
      </c>
      <c r="AE58">
        <f t="shared" si="7"/>
        <v>81.680999999999997</v>
      </c>
      <c r="AG58" t="str">
        <f t="shared" si="15"/>
        <v>Bad Product</v>
      </c>
      <c r="AH58" t="str">
        <f t="shared" si="12"/>
        <v>High</v>
      </c>
    </row>
    <row r="59" spans="1:34" ht="15.75" customHeight="1" x14ac:dyDescent="0.2">
      <c r="A59" s="1"/>
      <c r="B59" s="6" t="s">
        <v>92</v>
      </c>
      <c r="C59" s="6" t="s">
        <v>18</v>
      </c>
      <c r="D59" s="6" t="s">
        <v>19</v>
      </c>
      <c r="E59" s="6" t="s">
        <v>20</v>
      </c>
      <c r="F59" s="6" t="s">
        <v>31</v>
      </c>
      <c r="G59" s="6" t="s">
        <v>32</v>
      </c>
      <c r="H59" s="7">
        <v>44.34</v>
      </c>
      <c r="I59" s="9">
        <v>2</v>
      </c>
      <c r="J59" s="7">
        <v>4.4340000000000002</v>
      </c>
      <c r="K59" s="7">
        <v>93.114000000000004</v>
      </c>
      <c r="L59" s="12">
        <v>43551</v>
      </c>
      <c r="M59" s="14">
        <v>0.47638888888888886</v>
      </c>
      <c r="N59" s="9" t="str">
        <f t="shared" si="8"/>
        <v>Weekday</v>
      </c>
      <c r="O59" s="6" t="s">
        <v>29</v>
      </c>
      <c r="P59" s="7">
        <v>88.68</v>
      </c>
      <c r="Q59" s="2">
        <v>4.7619047620000003</v>
      </c>
      <c r="R59" s="7">
        <v>4.4340000000000002</v>
      </c>
      <c r="S59" s="8">
        <v>5.8</v>
      </c>
      <c r="V59" s="16">
        <f t="shared" si="0"/>
        <v>88.68</v>
      </c>
      <c r="W59" s="18">
        <f t="shared" si="14"/>
        <v>7094.4000000000005</v>
      </c>
      <c r="X59" t="b">
        <f t="shared" si="9"/>
        <v>0</v>
      </c>
      <c r="Y59" t="b">
        <f t="shared" si="2"/>
        <v>1</v>
      </c>
      <c r="Z59" t="b">
        <f t="shared" si="3"/>
        <v>0</v>
      </c>
      <c r="AA59" t="b">
        <f t="shared" si="4"/>
        <v>0</v>
      </c>
      <c r="AB59" t="str">
        <f t="shared" si="13"/>
        <v>Low</v>
      </c>
      <c r="AC59" t="str">
        <f t="shared" si="5"/>
        <v>Bad Product</v>
      </c>
      <c r="AD59">
        <f t="shared" si="6"/>
        <v>93.114000000000004</v>
      </c>
      <c r="AE59">
        <f t="shared" si="7"/>
        <v>44.34</v>
      </c>
      <c r="AG59" t="str">
        <f>IF(AND(S58&gt; 8, K59&gt; 500), "Good", "Bad")</f>
        <v>Bad</v>
      </c>
      <c r="AH59" t="str">
        <f t="shared" si="12"/>
        <v>Low</v>
      </c>
    </row>
    <row r="60" spans="1:34" ht="15.75" customHeight="1" x14ac:dyDescent="0.2">
      <c r="A60" s="1"/>
      <c r="B60" s="6" t="s">
        <v>93</v>
      </c>
      <c r="C60" s="6" t="s">
        <v>18</v>
      </c>
      <c r="D60" s="6" t="s">
        <v>19</v>
      </c>
      <c r="E60" s="6" t="s">
        <v>27</v>
      </c>
      <c r="F60" s="6" t="s">
        <v>31</v>
      </c>
      <c r="G60" s="6" t="s">
        <v>22</v>
      </c>
      <c r="H60" s="7">
        <v>89.6</v>
      </c>
      <c r="I60" s="9">
        <v>8</v>
      </c>
      <c r="J60" s="7">
        <v>35.840000000000003</v>
      </c>
      <c r="K60" s="7">
        <v>752.64</v>
      </c>
      <c r="L60" s="12">
        <v>43503</v>
      </c>
      <c r="M60" s="14">
        <v>0.4777777777777778</v>
      </c>
      <c r="N60" s="9" t="str">
        <f t="shared" si="8"/>
        <v>Weekday</v>
      </c>
      <c r="O60" s="6" t="s">
        <v>23</v>
      </c>
      <c r="P60" s="7">
        <v>716.8</v>
      </c>
      <c r="Q60" s="2">
        <v>4.7619047620000003</v>
      </c>
      <c r="R60" s="7">
        <v>35.840000000000003</v>
      </c>
      <c r="S60" s="8">
        <v>6.6</v>
      </c>
      <c r="V60" s="16">
        <f t="shared" si="0"/>
        <v>716.8</v>
      </c>
      <c r="W60" s="18">
        <f t="shared" si="14"/>
        <v>57344</v>
      </c>
      <c r="X60" t="b">
        <f t="shared" si="9"/>
        <v>0</v>
      </c>
      <c r="Y60" t="b">
        <f t="shared" si="2"/>
        <v>1</v>
      </c>
      <c r="Z60" t="b">
        <f t="shared" si="3"/>
        <v>0</v>
      </c>
      <c r="AA60" t="b">
        <f t="shared" si="4"/>
        <v>1</v>
      </c>
      <c r="AB60" t="str">
        <f t="shared" si="13"/>
        <v>Low</v>
      </c>
      <c r="AC60" t="str">
        <f t="shared" si="5"/>
        <v>Bad Product</v>
      </c>
      <c r="AD60">
        <f t="shared" si="6"/>
        <v>677.37599999999998</v>
      </c>
      <c r="AE60">
        <f t="shared" si="7"/>
        <v>85.11999999999999</v>
      </c>
      <c r="AG60" t="str">
        <f t="shared" ref="AG60:AG123" si="16">IF(AND(S59&gt;8,K59&gt;500),"Good Product", "Bad Product")</f>
        <v>Bad Product</v>
      </c>
      <c r="AH60" t="str">
        <f t="shared" si="12"/>
        <v>Medium</v>
      </c>
    </row>
    <row r="61" spans="1:34" ht="15.75" customHeight="1" x14ac:dyDescent="0.2">
      <c r="A61" s="1"/>
      <c r="B61" s="6" t="s">
        <v>94</v>
      </c>
      <c r="C61" s="6" t="s">
        <v>18</v>
      </c>
      <c r="D61" s="6" t="s">
        <v>19</v>
      </c>
      <c r="E61" s="6" t="s">
        <v>20</v>
      </c>
      <c r="F61" s="6" t="s">
        <v>21</v>
      </c>
      <c r="G61" s="6" t="s">
        <v>32</v>
      </c>
      <c r="H61" s="7">
        <v>72.349999999999994</v>
      </c>
      <c r="I61" s="9">
        <v>10</v>
      </c>
      <c r="J61" s="7">
        <v>36.174999999999997</v>
      </c>
      <c r="K61" s="7">
        <v>759.67499999999995</v>
      </c>
      <c r="L61" s="12">
        <v>43485</v>
      </c>
      <c r="M61" s="14">
        <v>0.66319444444444442</v>
      </c>
      <c r="N61" s="9" t="str">
        <f t="shared" si="8"/>
        <v>Weekend</v>
      </c>
      <c r="O61" s="6" t="s">
        <v>29</v>
      </c>
      <c r="P61" s="7">
        <v>723.5</v>
      </c>
      <c r="Q61" s="2">
        <v>4.7619047620000003</v>
      </c>
      <c r="R61" s="7">
        <v>36.174999999999997</v>
      </c>
      <c r="S61" s="8">
        <v>5.4</v>
      </c>
      <c r="V61" s="16">
        <f t="shared" si="0"/>
        <v>723.5</v>
      </c>
      <c r="W61" s="18">
        <f t="shared" si="14"/>
        <v>57880</v>
      </c>
      <c r="X61" t="b">
        <f t="shared" si="9"/>
        <v>0</v>
      </c>
      <c r="Y61" t="b">
        <f t="shared" si="2"/>
        <v>1</v>
      </c>
      <c r="Z61" t="b">
        <f t="shared" si="3"/>
        <v>0</v>
      </c>
      <c r="AA61" t="b">
        <f t="shared" si="4"/>
        <v>1</v>
      </c>
      <c r="AB61" t="str">
        <f t="shared" si="13"/>
        <v>Low</v>
      </c>
      <c r="AC61" t="str">
        <f t="shared" si="5"/>
        <v>Bad Product</v>
      </c>
      <c r="AD61">
        <f t="shared" si="6"/>
        <v>683.70749999999998</v>
      </c>
      <c r="AE61">
        <f t="shared" si="7"/>
        <v>68.732499999999987</v>
      </c>
      <c r="AG61" t="str">
        <f t="shared" si="16"/>
        <v>Bad Product</v>
      </c>
      <c r="AH61" t="str">
        <f t="shared" si="12"/>
        <v>Low</v>
      </c>
    </row>
    <row r="62" spans="1:34" ht="15.75" customHeight="1" x14ac:dyDescent="0.2">
      <c r="A62" s="1"/>
      <c r="B62" s="6" t="s">
        <v>95</v>
      </c>
      <c r="C62" s="6" t="s">
        <v>25</v>
      </c>
      <c r="D62" s="6" t="s">
        <v>26</v>
      </c>
      <c r="E62" s="6" t="s">
        <v>27</v>
      </c>
      <c r="F62" s="6" t="s">
        <v>31</v>
      </c>
      <c r="G62" s="6" t="s">
        <v>28</v>
      </c>
      <c r="H62" s="7">
        <v>30.61</v>
      </c>
      <c r="I62" s="9">
        <v>6</v>
      </c>
      <c r="J62" s="7">
        <v>9.1829999999999998</v>
      </c>
      <c r="K62" s="7">
        <v>192.84299999999999</v>
      </c>
      <c r="L62" s="12">
        <v>43536</v>
      </c>
      <c r="M62" s="14">
        <v>0.85833333333333328</v>
      </c>
      <c r="N62" s="9" t="str">
        <f t="shared" si="8"/>
        <v>Weekday</v>
      </c>
      <c r="O62" s="6" t="s">
        <v>29</v>
      </c>
      <c r="P62" s="7">
        <v>183.66</v>
      </c>
      <c r="Q62" s="2">
        <v>4.7619047620000003</v>
      </c>
      <c r="R62" s="7">
        <v>9.1829999999999998</v>
      </c>
      <c r="S62" s="8">
        <v>9.3000000000000007</v>
      </c>
      <c r="V62" s="16">
        <f t="shared" si="0"/>
        <v>183.66</v>
      </c>
      <c r="W62" s="18">
        <f t="shared" si="14"/>
        <v>14692.8</v>
      </c>
      <c r="X62" t="b">
        <f t="shared" si="9"/>
        <v>1</v>
      </c>
      <c r="Y62" t="b">
        <f t="shared" si="2"/>
        <v>1</v>
      </c>
      <c r="Z62" t="b">
        <f t="shared" si="3"/>
        <v>0</v>
      </c>
      <c r="AA62" t="b">
        <f t="shared" si="4"/>
        <v>1</v>
      </c>
      <c r="AB62" t="str">
        <f t="shared" si="13"/>
        <v>High</v>
      </c>
      <c r="AC62" t="str">
        <f t="shared" si="5"/>
        <v>Bad Product</v>
      </c>
      <c r="AD62">
        <f t="shared" si="6"/>
        <v>192.84299999999999</v>
      </c>
      <c r="AE62">
        <f t="shared" si="7"/>
        <v>30.61</v>
      </c>
      <c r="AG62" t="str">
        <f t="shared" si="16"/>
        <v>Bad Product</v>
      </c>
      <c r="AH62" t="str">
        <f t="shared" si="12"/>
        <v>High</v>
      </c>
    </row>
    <row r="63" spans="1:34" ht="15.75" customHeight="1" x14ac:dyDescent="0.2">
      <c r="A63" s="1"/>
      <c r="B63" s="6" t="s">
        <v>96</v>
      </c>
      <c r="C63" s="6" t="s">
        <v>25</v>
      </c>
      <c r="D63" s="6" t="s">
        <v>26</v>
      </c>
      <c r="E63" s="6" t="s">
        <v>20</v>
      </c>
      <c r="F63" s="6" t="s">
        <v>21</v>
      </c>
      <c r="G63" s="6" t="s">
        <v>36</v>
      </c>
      <c r="H63" s="7">
        <v>24.74</v>
      </c>
      <c r="I63" s="9">
        <v>3</v>
      </c>
      <c r="J63" s="7">
        <v>3.7109999999999999</v>
      </c>
      <c r="K63" s="7">
        <v>77.930999999999997</v>
      </c>
      <c r="L63" s="12">
        <v>43511</v>
      </c>
      <c r="M63" s="14">
        <v>0.74097222222222225</v>
      </c>
      <c r="N63" s="9" t="str">
        <f t="shared" si="8"/>
        <v>Weekday</v>
      </c>
      <c r="O63" s="6" t="s">
        <v>33</v>
      </c>
      <c r="P63" s="7">
        <v>74.22</v>
      </c>
      <c r="Q63" s="2">
        <v>4.7619047620000003</v>
      </c>
      <c r="R63" s="7">
        <v>3.7109999999999999</v>
      </c>
      <c r="S63" s="8">
        <v>10</v>
      </c>
      <c r="V63" s="16">
        <f t="shared" si="0"/>
        <v>74.22</v>
      </c>
      <c r="W63" s="18">
        <f t="shared" si="14"/>
        <v>5937.6</v>
      </c>
      <c r="X63" t="b">
        <f t="shared" si="9"/>
        <v>1</v>
      </c>
      <c r="Y63" t="b">
        <f t="shared" si="2"/>
        <v>1</v>
      </c>
      <c r="Z63" t="b">
        <f t="shared" si="3"/>
        <v>0</v>
      </c>
      <c r="AA63" t="b">
        <f t="shared" si="4"/>
        <v>1</v>
      </c>
      <c r="AB63" t="str">
        <f t="shared" si="13"/>
        <v>High</v>
      </c>
      <c r="AC63" t="str">
        <f t="shared" si="5"/>
        <v>Bad Product</v>
      </c>
      <c r="AD63">
        <f t="shared" si="6"/>
        <v>77.930999999999997</v>
      </c>
      <c r="AE63">
        <f t="shared" si="7"/>
        <v>24.74</v>
      </c>
      <c r="AG63" t="str">
        <f t="shared" si="16"/>
        <v>Bad Product</v>
      </c>
      <c r="AH63" t="str">
        <f t="shared" si="12"/>
        <v>High</v>
      </c>
    </row>
    <row r="64" spans="1:34" ht="15.75" customHeight="1" x14ac:dyDescent="0.2">
      <c r="A64" s="1"/>
      <c r="B64" s="6" t="s">
        <v>97</v>
      </c>
      <c r="C64" s="6" t="s">
        <v>25</v>
      </c>
      <c r="D64" s="6" t="s">
        <v>26</v>
      </c>
      <c r="E64" s="6" t="s">
        <v>27</v>
      </c>
      <c r="F64" s="6" t="s">
        <v>31</v>
      </c>
      <c r="G64" s="6" t="s">
        <v>32</v>
      </c>
      <c r="H64" s="7">
        <v>55.73</v>
      </c>
      <c r="I64" s="9">
        <v>6</v>
      </c>
      <c r="J64" s="7">
        <v>16.719000000000001</v>
      </c>
      <c r="K64" s="7">
        <v>351.09899999999999</v>
      </c>
      <c r="L64" s="12">
        <v>43520</v>
      </c>
      <c r="M64" s="14">
        <v>0.4548611111111111</v>
      </c>
      <c r="N64" s="9" t="str">
        <f t="shared" si="8"/>
        <v>Weekend</v>
      </c>
      <c r="O64" s="6" t="s">
        <v>23</v>
      </c>
      <c r="P64" s="7">
        <v>334.38</v>
      </c>
      <c r="Q64" s="2">
        <v>4.7619047620000003</v>
      </c>
      <c r="R64" s="7">
        <v>16.719000000000001</v>
      </c>
      <c r="S64" s="8">
        <v>7</v>
      </c>
      <c r="V64" s="16">
        <f t="shared" si="0"/>
        <v>334.38</v>
      </c>
      <c r="W64" s="18">
        <f t="shared" si="14"/>
        <v>26750.400000000001</v>
      </c>
      <c r="X64" t="b">
        <f t="shared" si="9"/>
        <v>0</v>
      </c>
      <c r="Y64" t="b">
        <f t="shared" si="2"/>
        <v>1</v>
      </c>
      <c r="Z64" t="b">
        <f t="shared" si="3"/>
        <v>0</v>
      </c>
      <c r="AA64" t="b">
        <f t="shared" si="4"/>
        <v>0</v>
      </c>
      <c r="AB64" t="str">
        <f t="shared" si="13"/>
        <v>Low</v>
      </c>
      <c r="AC64" t="str">
        <f t="shared" si="5"/>
        <v>Bad Product</v>
      </c>
      <c r="AD64">
        <f t="shared" si="6"/>
        <v>351.09899999999999</v>
      </c>
      <c r="AE64">
        <f t="shared" si="7"/>
        <v>55.73</v>
      </c>
      <c r="AG64" t="str">
        <f t="shared" si="16"/>
        <v>Bad Product</v>
      </c>
      <c r="AH64" t="str">
        <f t="shared" si="12"/>
        <v>Medium</v>
      </c>
    </row>
    <row r="65" spans="1:34" ht="15.75" customHeight="1" x14ac:dyDescent="0.2">
      <c r="A65" s="1"/>
      <c r="B65" s="6" t="s">
        <v>98</v>
      </c>
      <c r="C65" s="6" t="s">
        <v>42</v>
      </c>
      <c r="D65" s="6" t="s">
        <v>43</v>
      </c>
      <c r="E65" s="6" t="s">
        <v>20</v>
      </c>
      <c r="F65" s="6" t="s">
        <v>21</v>
      </c>
      <c r="G65" s="6" t="s">
        <v>36</v>
      </c>
      <c r="H65" s="7">
        <v>55.07</v>
      </c>
      <c r="I65" s="9">
        <v>9</v>
      </c>
      <c r="J65" s="7">
        <v>24.781500000000001</v>
      </c>
      <c r="K65" s="7">
        <v>520.41150000000005</v>
      </c>
      <c r="L65" s="12">
        <v>43499</v>
      </c>
      <c r="M65" s="14">
        <v>0.56944444444444442</v>
      </c>
      <c r="N65" s="9" t="str">
        <f t="shared" si="8"/>
        <v>Weekend</v>
      </c>
      <c r="O65" s="6" t="s">
        <v>23</v>
      </c>
      <c r="P65" s="7">
        <v>495.63</v>
      </c>
      <c r="Q65" s="2">
        <v>4.7619047620000003</v>
      </c>
      <c r="R65" s="7">
        <v>24.781500000000001</v>
      </c>
      <c r="S65" s="8">
        <v>10</v>
      </c>
      <c r="V65" s="16">
        <f t="shared" si="0"/>
        <v>495.63</v>
      </c>
      <c r="W65" s="18">
        <f t="shared" si="14"/>
        <v>39650.400000000001</v>
      </c>
      <c r="X65" t="b">
        <f t="shared" si="9"/>
        <v>1</v>
      </c>
      <c r="Y65" t="b">
        <f t="shared" si="2"/>
        <v>1</v>
      </c>
      <c r="Z65" t="b">
        <f t="shared" si="3"/>
        <v>1</v>
      </c>
      <c r="AA65" t="b">
        <f t="shared" si="4"/>
        <v>1</v>
      </c>
      <c r="AB65" t="str">
        <f t="shared" si="13"/>
        <v>High</v>
      </c>
      <c r="AC65" t="str">
        <f t="shared" si="5"/>
        <v>Good Product</v>
      </c>
      <c r="AD65">
        <f t="shared" si="6"/>
        <v>468.37035000000003</v>
      </c>
      <c r="AE65">
        <f t="shared" si="7"/>
        <v>52.316499999999998</v>
      </c>
      <c r="AG65" t="str">
        <f t="shared" si="16"/>
        <v>Bad Product</v>
      </c>
      <c r="AH65" t="str">
        <f t="shared" si="12"/>
        <v>High</v>
      </c>
    </row>
    <row r="66" spans="1:34" ht="15.75" customHeight="1" x14ac:dyDescent="0.2">
      <c r="A66" s="1"/>
      <c r="B66" s="6" t="s">
        <v>99</v>
      </c>
      <c r="C66" s="6" t="s">
        <v>18</v>
      </c>
      <c r="D66" s="6" t="s">
        <v>19</v>
      </c>
      <c r="E66" s="6" t="s">
        <v>20</v>
      </c>
      <c r="F66" s="6" t="s">
        <v>31</v>
      </c>
      <c r="G66" s="6" t="s">
        <v>36</v>
      </c>
      <c r="H66" s="7">
        <v>15.81</v>
      </c>
      <c r="I66" s="9">
        <v>10</v>
      </c>
      <c r="J66" s="7">
        <v>7.9050000000000002</v>
      </c>
      <c r="K66" s="7">
        <v>166.005</v>
      </c>
      <c r="L66" s="12">
        <v>43530</v>
      </c>
      <c r="M66" s="14">
        <v>0.51875000000000004</v>
      </c>
      <c r="N66" s="9" t="str">
        <f t="shared" si="8"/>
        <v>Weekday</v>
      </c>
      <c r="O66" s="6" t="s">
        <v>33</v>
      </c>
      <c r="P66" s="7">
        <v>158.1</v>
      </c>
      <c r="Q66" s="2">
        <v>4.7619047620000003</v>
      </c>
      <c r="R66" s="7">
        <v>7.9050000000000002</v>
      </c>
      <c r="S66" s="8">
        <v>8.6</v>
      </c>
      <c r="V66" s="16">
        <f t="shared" si="0"/>
        <v>158.1</v>
      </c>
      <c r="W66" s="18">
        <f t="shared" si="14"/>
        <v>12648</v>
      </c>
      <c r="X66" t="b">
        <f t="shared" si="9"/>
        <v>1</v>
      </c>
      <c r="Y66" t="b">
        <f t="shared" si="2"/>
        <v>1</v>
      </c>
      <c r="Z66" t="b">
        <f t="shared" si="3"/>
        <v>0</v>
      </c>
      <c r="AA66" t="b">
        <f t="shared" si="4"/>
        <v>1</v>
      </c>
      <c r="AB66" t="str">
        <f t="shared" si="13"/>
        <v>High</v>
      </c>
      <c r="AC66" t="str">
        <f t="shared" si="5"/>
        <v>Bad Product</v>
      </c>
      <c r="AD66">
        <f t="shared" si="6"/>
        <v>166.005</v>
      </c>
      <c r="AE66">
        <f t="shared" si="7"/>
        <v>15.019499999999999</v>
      </c>
      <c r="AG66" t="str">
        <f t="shared" si="16"/>
        <v>Good Product</v>
      </c>
      <c r="AH66" t="str">
        <f t="shared" si="12"/>
        <v>High</v>
      </c>
    </row>
    <row r="67" spans="1:34" ht="15.75" customHeight="1" x14ac:dyDescent="0.2">
      <c r="A67" s="1"/>
      <c r="B67" s="6" t="s">
        <v>100</v>
      </c>
      <c r="C67" s="6" t="s">
        <v>42</v>
      </c>
      <c r="D67" s="6" t="s">
        <v>43</v>
      </c>
      <c r="E67" s="6" t="s">
        <v>20</v>
      </c>
      <c r="F67" s="6" t="s">
        <v>31</v>
      </c>
      <c r="G67" s="6" t="s">
        <v>22</v>
      </c>
      <c r="H67" s="7">
        <v>75.739999999999995</v>
      </c>
      <c r="I67" s="9">
        <v>4</v>
      </c>
      <c r="J67" s="7">
        <v>15.148</v>
      </c>
      <c r="K67" s="7">
        <v>318.108</v>
      </c>
      <c r="L67" s="12">
        <v>43510</v>
      </c>
      <c r="M67" s="14">
        <v>0.60763888888888884</v>
      </c>
      <c r="N67" s="9" t="str">
        <f t="shared" si="8"/>
        <v>Weekday</v>
      </c>
      <c r="O67" s="6" t="s">
        <v>29</v>
      </c>
      <c r="P67" s="7">
        <v>302.95999999999998</v>
      </c>
      <c r="Q67" s="2">
        <v>4.7619047620000003</v>
      </c>
      <c r="R67" s="7">
        <v>15.148</v>
      </c>
      <c r="S67" s="8">
        <v>7.6</v>
      </c>
      <c r="V67" s="16">
        <f t="shared" ref="V67:V130" si="17">H67*I67</f>
        <v>302.95999999999998</v>
      </c>
      <c r="W67" s="18">
        <f t="shared" ref="W67" si="18">V67*$AJ$5</f>
        <v>24236.799999999999</v>
      </c>
      <c r="X67" t="b">
        <f t="shared" si="9"/>
        <v>0</v>
      </c>
      <c r="Y67" t="b">
        <f t="shared" ref="Y67:Y130" si="19">R67=J67</f>
        <v>1</v>
      </c>
      <c r="Z67" t="b">
        <f t="shared" ref="Z67:Z130" si="20">AND(S67&gt;8,K67&gt;500)</f>
        <v>0</v>
      </c>
      <c r="AA67" t="b">
        <f t="shared" ref="AA67:AA130" si="21">OR(S67&gt;8,K67&gt;500)</f>
        <v>0</v>
      </c>
      <c r="AB67" t="str">
        <f t="shared" si="13"/>
        <v>Low</v>
      </c>
      <c r="AC67" t="str">
        <f t="shared" ref="AC67:AC130" si="22">IF( AND(S67&gt; 8, K67 &gt; 500), "Good Product", "Bad Product")</f>
        <v>Bad Product</v>
      </c>
      <c r="AD67">
        <f t="shared" ref="AD67:AD130" si="23">IF(K67&gt;500, 0.9 *K67, K67)</f>
        <v>318.108</v>
      </c>
      <c r="AE67">
        <f t="shared" ref="AE67:AE130" si="24">IF(I67&gt; 7, H67*0.95,H67)</f>
        <v>75.739999999999995</v>
      </c>
      <c r="AG67" t="str">
        <f t="shared" si="16"/>
        <v>Bad Product</v>
      </c>
      <c r="AH67" t="str">
        <f t="shared" si="12"/>
        <v>Medium</v>
      </c>
    </row>
    <row r="68" spans="1:34" ht="15.75" customHeight="1" x14ac:dyDescent="0.2">
      <c r="A68" s="1"/>
      <c r="B68" s="6" t="s">
        <v>101</v>
      </c>
      <c r="C68" s="6" t="s">
        <v>18</v>
      </c>
      <c r="D68" s="6" t="s">
        <v>19</v>
      </c>
      <c r="E68" s="6" t="s">
        <v>20</v>
      </c>
      <c r="F68" s="6" t="s">
        <v>31</v>
      </c>
      <c r="G68" s="6" t="s">
        <v>22</v>
      </c>
      <c r="H68" s="7">
        <v>15.87</v>
      </c>
      <c r="I68" s="9">
        <v>10</v>
      </c>
      <c r="J68" s="7">
        <v>7.9349999999999996</v>
      </c>
      <c r="K68" s="7">
        <v>166.63499999999999</v>
      </c>
      <c r="L68" s="12">
        <v>43537</v>
      </c>
      <c r="M68" s="14">
        <v>0.69444444444444442</v>
      </c>
      <c r="N68" s="9" t="str">
        <f t="shared" ref="N68:N131" si="25">IF(WEEKDAY(L68,2)&gt;=6, "Weekend", "Weekday")</f>
        <v>Weekday</v>
      </c>
      <c r="O68" s="6" t="s">
        <v>29</v>
      </c>
      <c r="P68" s="7">
        <v>158.69999999999999</v>
      </c>
      <c r="Q68" s="2">
        <v>4.7619047620000003</v>
      </c>
      <c r="R68" s="7">
        <v>7.9349999999999996</v>
      </c>
      <c r="S68" s="8">
        <v>5.8</v>
      </c>
      <c r="V68" s="16">
        <f t="shared" si="17"/>
        <v>158.69999999999999</v>
      </c>
      <c r="W68" s="18">
        <f t="shared" ref="W68:W131" si="26">V68*$AJ$5</f>
        <v>12696</v>
      </c>
      <c r="X68" t="b">
        <f t="shared" ref="X68:X131" si="27">S68&gt;8</f>
        <v>0</v>
      </c>
      <c r="Y68" t="b">
        <f t="shared" si="19"/>
        <v>1</v>
      </c>
      <c r="Z68" t="b">
        <f t="shared" si="20"/>
        <v>0</v>
      </c>
      <c r="AA68" t="b">
        <f t="shared" si="21"/>
        <v>0</v>
      </c>
      <c r="AB68" t="str">
        <f t="shared" ref="AB68:AB131" si="28">IF(S68&gt;8, "High", "Low")</f>
        <v>Low</v>
      </c>
      <c r="AC68" t="str">
        <f t="shared" si="22"/>
        <v>Bad Product</v>
      </c>
      <c r="AD68">
        <f t="shared" si="23"/>
        <v>166.63499999999999</v>
      </c>
      <c r="AE68">
        <f t="shared" si="24"/>
        <v>15.076499999999999</v>
      </c>
      <c r="AG68" t="str">
        <f t="shared" si="16"/>
        <v>Bad Product</v>
      </c>
      <c r="AH68" t="str">
        <f t="shared" ref="AH68:AH131" si="29">IF(S68&gt;8, "High", IF(S68&lt;6.5, "Low", "Medium"))</f>
        <v>Low</v>
      </c>
    </row>
    <row r="69" spans="1:34" ht="15.75" customHeight="1" x14ac:dyDescent="0.2">
      <c r="A69" s="1"/>
      <c r="B69" s="6" t="s">
        <v>102</v>
      </c>
      <c r="C69" s="6" t="s">
        <v>25</v>
      </c>
      <c r="D69" s="6" t="s">
        <v>26</v>
      </c>
      <c r="E69" s="6" t="s">
        <v>27</v>
      </c>
      <c r="F69" s="6" t="s">
        <v>21</v>
      </c>
      <c r="G69" s="6" t="s">
        <v>22</v>
      </c>
      <c r="H69" s="7">
        <v>33.47</v>
      </c>
      <c r="I69" s="9">
        <v>2</v>
      </c>
      <c r="J69" s="7">
        <v>3.347</v>
      </c>
      <c r="K69" s="7">
        <v>70.287000000000006</v>
      </c>
      <c r="L69" s="12">
        <v>43506</v>
      </c>
      <c r="M69" s="14">
        <v>0.65486111111111112</v>
      </c>
      <c r="N69" s="9" t="str">
        <f t="shared" si="25"/>
        <v>Weekend</v>
      </c>
      <c r="O69" s="6" t="s">
        <v>23</v>
      </c>
      <c r="P69" s="7">
        <v>66.94</v>
      </c>
      <c r="Q69" s="2">
        <v>4.7619047620000003</v>
      </c>
      <c r="R69" s="7">
        <v>3.347</v>
      </c>
      <c r="S69" s="8">
        <v>6.7</v>
      </c>
      <c r="V69" s="16">
        <f t="shared" si="17"/>
        <v>66.94</v>
      </c>
      <c r="W69" s="18">
        <f t="shared" si="26"/>
        <v>5355.2</v>
      </c>
      <c r="X69" t="b">
        <f t="shared" si="27"/>
        <v>0</v>
      </c>
      <c r="Y69" t="b">
        <f t="shared" si="19"/>
        <v>1</v>
      </c>
      <c r="Z69" t="b">
        <f t="shared" si="20"/>
        <v>0</v>
      </c>
      <c r="AA69" t="b">
        <f t="shared" si="21"/>
        <v>0</v>
      </c>
      <c r="AB69" t="str">
        <f t="shared" si="28"/>
        <v>Low</v>
      </c>
      <c r="AC69" t="str">
        <f t="shared" si="22"/>
        <v>Bad Product</v>
      </c>
      <c r="AD69">
        <f t="shared" si="23"/>
        <v>70.287000000000006</v>
      </c>
      <c r="AE69">
        <f t="shared" si="24"/>
        <v>33.47</v>
      </c>
      <c r="AG69" t="str">
        <f t="shared" si="16"/>
        <v>Bad Product</v>
      </c>
      <c r="AH69" t="str">
        <f t="shared" si="29"/>
        <v>Medium</v>
      </c>
    </row>
    <row r="70" spans="1:34" ht="15.75" customHeight="1" x14ac:dyDescent="0.2">
      <c r="A70" s="1"/>
      <c r="B70" s="6" t="s">
        <v>103</v>
      </c>
      <c r="C70" s="6" t="s">
        <v>42</v>
      </c>
      <c r="D70" s="6" t="s">
        <v>43</v>
      </c>
      <c r="E70" s="6" t="s">
        <v>20</v>
      </c>
      <c r="F70" s="6" t="s">
        <v>21</v>
      </c>
      <c r="G70" s="6" t="s">
        <v>46</v>
      </c>
      <c r="H70" s="7">
        <v>97.61</v>
      </c>
      <c r="I70" s="9">
        <v>6</v>
      </c>
      <c r="J70" s="7">
        <v>29.283000000000001</v>
      </c>
      <c r="K70" s="7">
        <v>614.94299999999998</v>
      </c>
      <c r="L70" s="12">
        <v>43472</v>
      </c>
      <c r="M70" s="14">
        <v>0.62569444444444444</v>
      </c>
      <c r="N70" s="9" t="str">
        <f t="shared" si="25"/>
        <v>Weekday</v>
      </c>
      <c r="O70" s="6" t="s">
        <v>23</v>
      </c>
      <c r="P70" s="7">
        <v>585.66</v>
      </c>
      <c r="Q70" s="2">
        <v>4.7619047620000003</v>
      </c>
      <c r="R70" s="7">
        <v>29.283000000000001</v>
      </c>
      <c r="S70" s="8">
        <v>9.9</v>
      </c>
      <c r="V70" s="16">
        <f t="shared" si="17"/>
        <v>585.66</v>
      </c>
      <c r="W70" s="18">
        <f t="shared" si="26"/>
        <v>46852.799999999996</v>
      </c>
      <c r="X70" t="b">
        <f t="shared" si="27"/>
        <v>1</v>
      </c>
      <c r="Y70" t="b">
        <f t="shared" si="19"/>
        <v>1</v>
      </c>
      <c r="Z70" t="b">
        <f t="shared" si="20"/>
        <v>1</v>
      </c>
      <c r="AA70" t="b">
        <f t="shared" si="21"/>
        <v>1</v>
      </c>
      <c r="AB70" t="str">
        <f t="shared" si="28"/>
        <v>High</v>
      </c>
      <c r="AC70" t="str">
        <f t="shared" si="22"/>
        <v>Good Product</v>
      </c>
      <c r="AD70">
        <f t="shared" si="23"/>
        <v>553.44870000000003</v>
      </c>
      <c r="AE70">
        <f t="shared" si="24"/>
        <v>97.61</v>
      </c>
      <c r="AG70" t="str">
        <f t="shared" si="16"/>
        <v>Bad Product</v>
      </c>
      <c r="AH70" t="str">
        <f t="shared" si="29"/>
        <v>High</v>
      </c>
    </row>
    <row r="71" spans="1:34" ht="15.75" customHeight="1" x14ac:dyDescent="0.2">
      <c r="A71" s="1"/>
      <c r="B71" s="6" t="s">
        <v>104</v>
      </c>
      <c r="C71" s="6" t="s">
        <v>18</v>
      </c>
      <c r="D71" s="6" t="s">
        <v>19</v>
      </c>
      <c r="E71" s="6" t="s">
        <v>27</v>
      </c>
      <c r="F71" s="6" t="s">
        <v>31</v>
      </c>
      <c r="G71" s="6" t="s">
        <v>36</v>
      </c>
      <c r="H71" s="7">
        <v>78.77</v>
      </c>
      <c r="I71" s="9">
        <v>10</v>
      </c>
      <c r="J71" s="7">
        <v>39.384999999999998</v>
      </c>
      <c r="K71" s="7">
        <v>827.08500000000004</v>
      </c>
      <c r="L71" s="12">
        <v>43489</v>
      </c>
      <c r="M71" s="14">
        <v>0.41944444444444445</v>
      </c>
      <c r="N71" s="9" t="str">
        <f t="shared" si="25"/>
        <v>Weekday</v>
      </c>
      <c r="O71" s="6" t="s">
        <v>29</v>
      </c>
      <c r="P71" s="7">
        <v>787.7</v>
      </c>
      <c r="Q71" s="2">
        <v>4.7619047620000003</v>
      </c>
      <c r="R71" s="7">
        <v>39.384999999999998</v>
      </c>
      <c r="S71" s="8">
        <v>6.4</v>
      </c>
      <c r="V71" s="16">
        <f t="shared" si="17"/>
        <v>787.69999999999993</v>
      </c>
      <c r="W71" s="18">
        <f t="shared" si="26"/>
        <v>63015.999999999993</v>
      </c>
      <c r="X71" t="b">
        <f t="shared" si="27"/>
        <v>0</v>
      </c>
      <c r="Y71" t="b">
        <f t="shared" si="19"/>
        <v>1</v>
      </c>
      <c r="Z71" t="b">
        <f t="shared" si="20"/>
        <v>0</v>
      </c>
      <c r="AA71" t="b">
        <f t="shared" si="21"/>
        <v>1</v>
      </c>
      <c r="AB71" t="str">
        <f t="shared" si="28"/>
        <v>Low</v>
      </c>
      <c r="AC71" t="str">
        <f t="shared" si="22"/>
        <v>Bad Product</v>
      </c>
      <c r="AD71">
        <f t="shared" si="23"/>
        <v>744.37650000000008</v>
      </c>
      <c r="AE71">
        <f t="shared" si="24"/>
        <v>74.831499999999991</v>
      </c>
      <c r="AG71" t="str">
        <f t="shared" si="16"/>
        <v>Good Product</v>
      </c>
      <c r="AH71" t="str">
        <f t="shared" si="29"/>
        <v>Low</v>
      </c>
    </row>
    <row r="72" spans="1:34" ht="15.75" customHeight="1" x14ac:dyDescent="0.2">
      <c r="A72" s="1"/>
      <c r="B72" s="6" t="s">
        <v>105</v>
      </c>
      <c r="C72" s="6" t="s">
        <v>18</v>
      </c>
      <c r="D72" s="6" t="s">
        <v>19</v>
      </c>
      <c r="E72" s="6" t="s">
        <v>20</v>
      </c>
      <c r="F72" s="6" t="s">
        <v>21</v>
      </c>
      <c r="G72" s="6" t="s">
        <v>22</v>
      </c>
      <c r="H72" s="7">
        <v>18.329999999999998</v>
      </c>
      <c r="I72" s="9">
        <v>1</v>
      </c>
      <c r="J72" s="7">
        <v>0.91649999999999998</v>
      </c>
      <c r="K72" s="7">
        <v>19.246500000000001</v>
      </c>
      <c r="L72" s="12">
        <v>43498</v>
      </c>
      <c r="M72" s="14">
        <v>0.78472222222222221</v>
      </c>
      <c r="N72" s="9" t="str">
        <f t="shared" si="25"/>
        <v>Weekend</v>
      </c>
      <c r="O72" s="6" t="s">
        <v>29</v>
      </c>
      <c r="P72" s="7">
        <v>18.329999999999998</v>
      </c>
      <c r="Q72" s="2">
        <v>4.7619047620000003</v>
      </c>
      <c r="R72" s="7">
        <v>0.91649999999999998</v>
      </c>
      <c r="S72" s="8">
        <v>4.3</v>
      </c>
      <c r="V72" s="16">
        <f t="shared" si="17"/>
        <v>18.329999999999998</v>
      </c>
      <c r="W72" s="18">
        <f t="shared" si="26"/>
        <v>1466.3999999999999</v>
      </c>
      <c r="X72" t="b">
        <f t="shared" si="27"/>
        <v>0</v>
      </c>
      <c r="Y72" t="b">
        <f t="shared" si="19"/>
        <v>1</v>
      </c>
      <c r="Z72" t="b">
        <f t="shared" si="20"/>
        <v>0</v>
      </c>
      <c r="AA72" t="b">
        <f t="shared" si="21"/>
        <v>0</v>
      </c>
      <c r="AB72" t="str">
        <f t="shared" si="28"/>
        <v>Low</v>
      </c>
      <c r="AC72" t="str">
        <f t="shared" si="22"/>
        <v>Bad Product</v>
      </c>
      <c r="AD72">
        <f t="shared" si="23"/>
        <v>19.246500000000001</v>
      </c>
      <c r="AE72">
        <f t="shared" si="24"/>
        <v>18.329999999999998</v>
      </c>
      <c r="AG72" t="str">
        <f t="shared" si="16"/>
        <v>Bad Product</v>
      </c>
      <c r="AH72" t="str">
        <f t="shared" si="29"/>
        <v>Low</v>
      </c>
    </row>
    <row r="73" spans="1:34" ht="15.75" customHeight="1" x14ac:dyDescent="0.2">
      <c r="A73" s="1"/>
      <c r="B73" s="6" t="s">
        <v>106</v>
      </c>
      <c r="C73" s="6" t="s">
        <v>25</v>
      </c>
      <c r="D73" s="6" t="s">
        <v>26</v>
      </c>
      <c r="E73" s="6" t="s">
        <v>27</v>
      </c>
      <c r="F73" s="6" t="s">
        <v>31</v>
      </c>
      <c r="G73" s="6" t="s">
        <v>44</v>
      </c>
      <c r="H73" s="7">
        <v>89.48</v>
      </c>
      <c r="I73" s="9">
        <v>10</v>
      </c>
      <c r="J73" s="7">
        <v>44.74</v>
      </c>
      <c r="K73" s="7">
        <v>939.54</v>
      </c>
      <c r="L73" s="12">
        <v>43471</v>
      </c>
      <c r="M73" s="14">
        <v>0.53194444444444444</v>
      </c>
      <c r="N73" s="9" t="str">
        <f t="shared" si="25"/>
        <v>Weekend</v>
      </c>
      <c r="O73" s="6" t="s">
        <v>33</v>
      </c>
      <c r="P73" s="7">
        <v>894.8</v>
      </c>
      <c r="Q73" s="2">
        <v>4.7619047620000003</v>
      </c>
      <c r="R73" s="7">
        <v>44.74</v>
      </c>
      <c r="S73" s="8">
        <v>9.6</v>
      </c>
      <c r="V73" s="16">
        <f t="shared" si="17"/>
        <v>894.80000000000007</v>
      </c>
      <c r="W73" s="18">
        <f t="shared" si="26"/>
        <v>71584</v>
      </c>
      <c r="X73" t="b">
        <f t="shared" si="27"/>
        <v>1</v>
      </c>
      <c r="Y73" t="b">
        <f t="shared" si="19"/>
        <v>1</v>
      </c>
      <c r="Z73" t="b">
        <f t="shared" si="20"/>
        <v>1</v>
      </c>
      <c r="AA73" t="b">
        <f t="shared" si="21"/>
        <v>1</v>
      </c>
      <c r="AB73" t="str">
        <f t="shared" si="28"/>
        <v>High</v>
      </c>
      <c r="AC73" t="str">
        <f t="shared" si="22"/>
        <v>Good Product</v>
      </c>
      <c r="AD73">
        <f t="shared" si="23"/>
        <v>845.58600000000001</v>
      </c>
      <c r="AE73">
        <f t="shared" si="24"/>
        <v>85.006</v>
      </c>
      <c r="AG73" t="str">
        <f t="shared" si="16"/>
        <v>Bad Product</v>
      </c>
      <c r="AH73" t="str">
        <f t="shared" si="29"/>
        <v>High</v>
      </c>
    </row>
    <row r="74" spans="1:34" ht="15.75" customHeight="1" x14ac:dyDescent="0.2">
      <c r="A74" s="1"/>
      <c r="B74" s="6" t="s">
        <v>107</v>
      </c>
      <c r="C74" s="6" t="s">
        <v>25</v>
      </c>
      <c r="D74" s="6" t="s">
        <v>26</v>
      </c>
      <c r="E74" s="6" t="s">
        <v>27</v>
      </c>
      <c r="F74" s="6" t="s">
        <v>31</v>
      </c>
      <c r="G74" s="6" t="s">
        <v>46</v>
      </c>
      <c r="H74" s="7">
        <v>62.12</v>
      </c>
      <c r="I74" s="9">
        <v>10</v>
      </c>
      <c r="J74" s="7">
        <v>31.06</v>
      </c>
      <c r="K74" s="7">
        <v>652.26</v>
      </c>
      <c r="L74" s="12">
        <v>43507</v>
      </c>
      <c r="M74" s="14">
        <v>0.67986111111111114</v>
      </c>
      <c r="N74" s="9" t="str">
        <f t="shared" si="25"/>
        <v>Weekday</v>
      </c>
      <c r="O74" s="6" t="s">
        <v>29</v>
      </c>
      <c r="P74" s="7">
        <v>621.20000000000005</v>
      </c>
      <c r="Q74" s="2">
        <v>4.7619047620000003</v>
      </c>
      <c r="R74" s="7">
        <v>31.06</v>
      </c>
      <c r="S74" s="8">
        <v>5.9</v>
      </c>
      <c r="V74" s="16">
        <f t="shared" si="17"/>
        <v>621.19999999999993</v>
      </c>
      <c r="W74" s="18">
        <f t="shared" si="26"/>
        <v>49695.999999999993</v>
      </c>
      <c r="X74" t="b">
        <f t="shared" si="27"/>
        <v>0</v>
      </c>
      <c r="Y74" t="b">
        <f t="shared" si="19"/>
        <v>1</v>
      </c>
      <c r="Z74" t="b">
        <f t="shared" si="20"/>
        <v>0</v>
      </c>
      <c r="AA74" t="b">
        <f t="shared" si="21"/>
        <v>1</v>
      </c>
      <c r="AB74" t="str">
        <f t="shared" si="28"/>
        <v>Low</v>
      </c>
      <c r="AC74" t="str">
        <f t="shared" si="22"/>
        <v>Bad Product</v>
      </c>
      <c r="AD74">
        <f t="shared" si="23"/>
        <v>587.03399999999999</v>
      </c>
      <c r="AE74">
        <f t="shared" si="24"/>
        <v>59.013999999999996</v>
      </c>
      <c r="AG74" t="str">
        <f t="shared" si="16"/>
        <v>Good Product</v>
      </c>
      <c r="AH74" t="str">
        <f t="shared" si="29"/>
        <v>Low</v>
      </c>
    </row>
    <row r="75" spans="1:34" ht="15.75" customHeight="1" x14ac:dyDescent="0.2">
      <c r="A75" s="1"/>
      <c r="B75" s="6" t="s">
        <v>108</v>
      </c>
      <c r="C75" s="6" t="s">
        <v>42</v>
      </c>
      <c r="D75" s="6" t="s">
        <v>43</v>
      </c>
      <c r="E75" s="6" t="s">
        <v>20</v>
      </c>
      <c r="F75" s="6" t="s">
        <v>21</v>
      </c>
      <c r="G75" s="6" t="s">
        <v>44</v>
      </c>
      <c r="H75" s="7">
        <v>48.52</v>
      </c>
      <c r="I75" s="9">
        <v>3</v>
      </c>
      <c r="J75" s="7">
        <v>7.2779999999999996</v>
      </c>
      <c r="K75" s="7">
        <v>152.83799999999999</v>
      </c>
      <c r="L75" s="12">
        <v>43529</v>
      </c>
      <c r="M75" s="14">
        <v>0.76180555555555551</v>
      </c>
      <c r="N75" s="9" t="str">
        <f t="shared" si="25"/>
        <v>Weekday</v>
      </c>
      <c r="O75" s="6" t="s">
        <v>23</v>
      </c>
      <c r="P75" s="7">
        <v>145.56</v>
      </c>
      <c r="Q75" s="2">
        <v>4.7619047620000003</v>
      </c>
      <c r="R75" s="7">
        <v>7.2779999999999996</v>
      </c>
      <c r="S75" s="8">
        <v>4</v>
      </c>
      <c r="V75" s="16">
        <f t="shared" si="17"/>
        <v>145.56</v>
      </c>
      <c r="W75" s="18">
        <f t="shared" si="26"/>
        <v>11644.8</v>
      </c>
      <c r="X75" t="b">
        <f t="shared" si="27"/>
        <v>0</v>
      </c>
      <c r="Y75" t="b">
        <f t="shared" si="19"/>
        <v>1</v>
      </c>
      <c r="Z75" t="b">
        <f t="shared" si="20"/>
        <v>0</v>
      </c>
      <c r="AA75" t="b">
        <f t="shared" si="21"/>
        <v>0</v>
      </c>
      <c r="AB75" t="str">
        <f t="shared" si="28"/>
        <v>Low</v>
      </c>
      <c r="AC75" t="str">
        <f t="shared" si="22"/>
        <v>Bad Product</v>
      </c>
      <c r="AD75">
        <f t="shared" si="23"/>
        <v>152.83799999999999</v>
      </c>
      <c r="AE75">
        <f t="shared" si="24"/>
        <v>48.52</v>
      </c>
      <c r="AG75" t="str">
        <f t="shared" si="16"/>
        <v>Bad Product</v>
      </c>
      <c r="AH75" t="str">
        <f t="shared" si="29"/>
        <v>Low</v>
      </c>
    </row>
    <row r="76" spans="1:34" ht="15.75" customHeight="1" x14ac:dyDescent="0.2">
      <c r="A76" s="1"/>
      <c r="B76" s="6" t="s">
        <v>109</v>
      </c>
      <c r="C76" s="6" t="s">
        <v>25</v>
      </c>
      <c r="D76" s="6" t="s">
        <v>26</v>
      </c>
      <c r="E76" s="6" t="s">
        <v>27</v>
      </c>
      <c r="F76" s="6" t="s">
        <v>21</v>
      </c>
      <c r="G76" s="6" t="s">
        <v>28</v>
      </c>
      <c r="H76" s="7">
        <v>75.91</v>
      </c>
      <c r="I76" s="9">
        <v>6</v>
      </c>
      <c r="J76" s="7">
        <v>22.773</v>
      </c>
      <c r="K76" s="7">
        <v>478.233</v>
      </c>
      <c r="L76" s="12">
        <v>43533</v>
      </c>
      <c r="M76" s="14">
        <v>0.76458333333333328</v>
      </c>
      <c r="N76" s="9" t="str">
        <f t="shared" si="25"/>
        <v>Weekend</v>
      </c>
      <c r="O76" s="6" t="s">
        <v>29</v>
      </c>
      <c r="P76" s="7">
        <v>455.46</v>
      </c>
      <c r="Q76" s="2">
        <v>4.7619047620000003</v>
      </c>
      <c r="R76" s="7">
        <v>22.773</v>
      </c>
      <c r="S76" s="8">
        <v>8.6999999999999993</v>
      </c>
      <c r="V76" s="16">
        <f t="shared" si="17"/>
        <v>455.46</v>
      </c>
      <c r="W76" s="18">
        <f t="shared" si="26"/>
        <v>36436.799999999996</v>
      </c>
      <c r="X76" t="b">
        <f t="shared" si="27"/>
        <v>1</v>
      </c>
      <c r="Y76" t="b">
        <f t="shared" si="19"/>
        <v>1</v>
      </c>
      <c r="Z76" t="b">
        <f t="shared" si="20"/>
        <v>0</v>
      </c>
      <c r="AA76" t="b">
        <f t="shared" si="21"/>
        <v>1</v>
      </c>
      <c r="AB76" t="str">
        <f t="shared" si="28"/>
        <v>High</v>
      </c>
      <c r="AC76" t="str">
        <f t="shared" si="22"/>
        <v>Bad Product</v>
      </c>
      <c r="AD76">
        <f t="shared" si="23"/>
        <v>478.233</v>
      </c>
      <c r="AE76">
        <f t="shared" si="24"/>
        <v>75.91</v>
      </c>
      <c r="AG76" t="str">
        <f t="shared" si="16"/>
        <v>Bad Product</v>
      </c>
      <c r="AH76" t="str">
        <f t="shared" si="29"/>
        <v>High</v>
      </c>
    </row>
    <row r="77" spans="1:34" ht="15.75" customHeight="1" x14ac:dyDescent="0.2">
      <c r="A77" s="1"/>
      <c r="B77" s="6" t="s">
        <v>110</v>
      </c>
      <c r="C77" s="6" t="s">
        <v>18</v>
      </c>
      <c r="D77" s="6" t="s">
        <v>19</v>
      </c>
      <c r="E77" s="6" t="s">
        <v>27</v>
      </c>
      <c r="F77" s="6" t="s">
        <v>31</v>
      </c>
      <c r="G77" s="6" t="s">
        <v>32</v>
      </c>
      <c r="H77" s="7">
        <v>74.67</v>
      </c>
      <c r="I77" s="9">
        <v>9</v>
      </c>
      <c r="J77" s="7">
        <v>33.601500000000001</v>
      </c>
      <c r="K77" s="7">
        <v>705.63149999999996</v>
      </c>
      <c r="L77" s="12">
        <v>43487</v>
      </c>
      <c r="M77" s="14">
        <v>0.4548611111111111</v>
      </c>
      <c r="N77" s="9" t="str">
        <f t="shared" si="25"/>
        <v>Weekday</v>
      </c>
      <c r="O77" s="6" t="s">
        <v>23</v>
      </c>
      <c r="P77" s="7">
        <v>672.03</v>
      </c>
      <c r="Q77" s="2">
        <v>4.7619047620000003</v>
      </c>
      <c r="R77" s="7">
        <v>33.601500000000001</v>
      </c>
      <c r="S77" s="8">
        <v>9.4</v>
      </c>
      <c r="V77" s="16">
        <f t="shared" si="17"/>
        <v>672.03</v>
      </c>
      <c r="W77" s="18">
        <f t="shared" si="26"/>
        <v>53762.399999999994</v>
      </c>
      <c r="X77" t="b">
        <f t="shared" si="27"/>
        <v>1</v>
      </c>
      <c r="Y77" t="b">
        <f t="shared" si="19"/>
        <v>1</v>
      </c>
      <c r="Z77" t="b">
        <f t="shared" si="20"/>
        <v>1</v>
      </c>
      <c r="AA77" t="b">
        <f t="shared" si="21"/>
        <v>1</v>
      </c>
      <c r="AB77" t="str">
        <f t="shared" si="28"/>
        <v>High</v>
      </c>
      <c r="AC77" t="str">
        <f t="shared" si="22"/>
        <v>Good Product</v>
      </c>
      <c r="AD77">
        <f t="shared" si="23"/>
        <v>635.06835000000001</v>
      </c>
      <c r="AE77">
        <f t="shared" si="24"/>
        <v>70.936499999999995</v>
      </c>
      <c r="AG77" t="str">
        <f t="shared" si="16"/>
        <v>Bad Product</v>
      </c>
      <c r="AH77" t="str">
        <f t="shared" si="29"/>
        <v>High</v>
      </c>
    </row>
    <row r="78" spans="1:34" ht="15.75" customHeight="1" x14ac:dyDescent="0.2">
      <c r="A78" s="1"/>
      <c r="B78" s="6" t="s">
        <v>111</v>
      </c>
      <c r="C78" s="6" t="s">
        <v>25</v>
      </c>
      <c r="D78" s="6" t="s">
        <v>26</v>
      </c>
      <c r="E78" s="6" t="s">
        <v>27</v>
      </c>
      <c r="F78" s="6" t="s">
        <v>21</v>
      </c>
      <c r="G78" s="6" t="s">
        <v>28</v>
      </c>
      <c r="H78" s="7">
        <v>41.65</v>
      </c>
      <c r="I78" s="9">
        <v>10</v>
      </c>
      <c r="J78" s="7">
        <v>20.824999999999999</v>
      </c>
      <c r="K78" s="7">
        <v>437.32499999999999</v>
      </c>
      <c r="L78" s="12">
        <v>43478</v>
      </c>
      <c r="M78" s="14">
        <v>0.71111111111111114</v>
      </c>
      <c r="N78" s="9" t="str">
        <f t="shared" si="25"/>
        <v>Weekend</v>
      </c>
      <c r="O78" s="6" t="s">
        <v>33</v>
      </c>
      <c r="P78" s="7">
        <v>416.5</v>
      </c>
      <c r="Q78" s="2">
        <v>4.7619047620000003</v>
      </c>
      <c r="R78" s="7">
        <v>20.824999999999999</v>
      </c>
      <c r="S78" s="8">
        <v>5.4</v>
      </c>
      <c r="V78" s="16">
        <f t="shared" si="17"/>
        <v>416.5</v>
      </c>
      <c r="W78" s="18">
        <f t="shared" si="26"/>
        <v>33320</v>
      </c>
      <c r="X78" t="b">
        <f t="shared" si="27"/>
        <v>0</v>
      </c>
      <c r="Y78" t="b">
        <f t="shared" si="19"/>
        <v>1</v>
      </c>
      <c r="Z78" t="b">
        <f t="shared" si="20"/>
        <v>0</v>
      </c>
      <c r="AA78" t="b">
        <f t="shared" si="21"/>
        <v>0</v>
      </c>
      <c r="AB78" t="str">
        <f t="shared" si="28"/>
        <v>Low</v>
      </c>
      <c r="AC78" t="str">
        <f t="shared" si="22"/>
        <v>Bad Product</v>
      </c>
      <c r="AD78">
        <f t="shared" si="23"/>
        <v>437.32499999999999</v>
      </c>
      <c r="AE78">
        <f t="shared" si="24"/>
        <v>39.567499999999995</v>
      </c>
      <c r="AG78" t="str">
        <f t="shared" si="16"/>
        <v>Good Product</v>
      </c>
      <c r="AH78" t="str">
        <f t="shared" si="29"/>
        <v>Low</v>
      </c>
    </row>
    <row r="79" spans="1:34" ht="15.75" customHeight="1" x14ac:dyDescent="0.2">
      <c r="A79" s="1"/>
      <c r="B79" s="6" t="s">
        <v>112</v>
      </c>
      <c r="C79" s="6" t="s">
        <v>25</v>
      </c>
      <c r="D79" s="6" t="s">
        <v>26</v>
      </c>
      <c r="E79" s="6" t="s">
        <v>20</v>
      </c>
      <c r="F79" s="6" t="s">
        <v>31</v>
      </c>
      <c r="G79" s="6" t="s">
        <v>46</v>
      </c>
      <c r="H79" s="7">
        <v>49.04</v>
      </c>
      <c r="I79" s="9">
        <v>9</v>
      </c>
      <c r="J79" s="7">
        <v>22.068000000000001</v>
      </c>
      <c r="K79" s="7">
        <v>463.428</v>
      </c>
      <c r="L79" s="12">
        <v>43474</v>
      </c>
      <c r="M79" s="14">
        <v>0.59722222222222221</v>
      </c>
      <c r="N79" s="9" t="str">
        <f t="shared" si="25"/>
        <v>Weekday</v>
      </c>
      <c r="O79" s="6" t="s">
        <v>33</v>
      </c>
      <c r="P79" s="7">
        <v>441.36</v>
      </c>
      <c r="Q79" s="2">
        <v>4.7619047620000003</v>
      </c>
      <c r="R79" s="7">
        <v>22.068000000000001</v>
      </c>
      <c r="S79" s="8">
        <v>8.6</v>
      </c>
      <c r="V79" s="16">
        <f t="shared" si="17"/>
        <v>441.36</v>
      </c>
      <c r="W79" s="18">
        <f t="shared" si="26"/>
        <v>35308.800000000003</v>
      </c>
      <c r="X79" t="b">
        <f t="shared" si="27"/>
        <v>1</v>
      </c>
      <c r="Y79" t="b">
        <f t="shared" si="19"/>
        <v>1</v>
      </c>
      <c r="Z79" t="b">
        <f t="shared" si="20"/>
        <v>0</v>
      </c>
      <c r="AA79" t="b">
        <f t="shared" si="21"/>
        <v>1</v>
      </c>
      <c r="AB79" t="str">
        <f t="shared" si="28"/>
        <v>High</v>
      </c>
      <c r="AC79" t="str">
        <f t="shared" si="22"/>
        <v>Bad Product</v>
      </c>
      <c r="AD79">
        <f t="shared" si="23"/>
        <v>463.428</v>
      </c>
      <c r="AE79">
        <f t="shared" si="24"/>
        <v>46.587999999999994</v>
      </c>
      <c r="AG79" t="str">
        <f t="shared" si="16"/>
        <v>Bad Product</v>
      </c>
      <c r="AH79" t="str">
        <f t="shared" si="29"/>
        <v>High</v>
      </c>
    </row>
    <row r="80" spans="1:34" ht="15.75" customHeight="1" x14ac:dyDescent="0.2">
      <c r="A80" s="1"/>
      <c r="B80" s="6" t="s">
        <v>113</v>
      </c>
      <c r="C80" s="6" t="s">
        <v>18</v>
      </c>
      <c r="D80" s="6" t="s">
        <v>19</v>
      </c>
      <c r="E80" s="6" t="s">
        <v>20</v>
      </c>
      <c r="F80" s="6" t="s">
        <v>21</v>
      </c>
      <c r="G80" s="6" t="s">
        <v>46</v>
      </c>
      <c r="H80" s="7">
        <v>20.010000000000002</v>
      </c>
      <c r="I80" s="9">
        <v>9</v>
      </c>
      <c r="J80" s="7">
        <v>9.0045000000000002</v>
      </c>
      <c r="K80" s="7">
        <v>189.09450000000001</v>
      </c>
      <c r="L80" s="12">
        <v>43477</v>
      </c>
      <c r="M80" s="14">
        <v>0.65833333333333333</v>
      </c>
      <c r="N80" s="9" t="str">
        <f t="shared" si="25"/>
        <v>Weekend</v>
      </c>
      <c r="O80" s="6" t="s">
        <v>33</v>
      </c>
      <c r="P80" s="7">
        <v>180.09</v>
      </c>
      <c r="Q80" s="2">
        <v>4.7619047620000003</v>
      </c>
      <c r="R80" s="7">
        <v>9.0045000000000002</v>
      </c>
      <c r="S80" s="8">
        <v>5.7</v>
      </c>
      <c r="V80" s="16">
        <f t="shared" si="17"/>
        <v>180.09</v>
      </c>
      <c r="W80" s="18">
        <f t="shared" si="26"/>
        <v>14407.2</v>
      </c>
      <c r="X80" t="b">
        <f t="shared" si="27"/>
        <v>0</v>
      </c>
      <c r="Y80" t="b">
        <f t="shared" si="19"/>
        <v>1</v>
      </c>
      <c r="Z80" t="b">
        <f t="shared" si="20"/>
        <v>0</v>
      </c>
      <c r="AA80" t="b">
        <f t="shared" si="21"/>
        <v>0</v>
      </c>
      <c r="AB80" t="str">
        <f t="shared" si="28"/>
        <v>Low</v>
      </c>
      <c r="AC80" t="str">
        <f t="shared" si="22"/>
        <v>Bad Product</v>
      </c>
      <c r="AD80">
        <f t="shared" si="23"/>
        <v>189.09450000000001</v>
      </c>
      <c r="AE80">
        <f t="shared" si="24"/>
        <v>19.009499999999999</v>
      </c>
      <c r="AG80" t="str">
        <f t="shared" si="16"/>
        <v>Bad Product</v>
      </c>
      <c r="AH80" t="str">
        <f t="shared" si="29"/>
        <v>Low</v>
      </c>
    </row>
    <row r="81" spans="1:34" ht="15.75" customHeight="1" x14ac:dyDescent="0.2">
      <c r="A81" s="1"/>
      <c r="B81" s="6" t="s">
        <v>114</v>
      </c>
      <c r="C81" s="6" t="s">
        <v>25</v>
      </c>
      <c r="D81" s="6" t="s">
        <v>26</v>
      </c>
      <c r="E81" s="6" t="s">
        <v>20</v>
      </c>
      <c r="F81" s="6" t="s">
        <v>21</v>
      </c>
      <c r="G81" s="6" t="s">
        <v>44</v>
      </c>
      <c r="H81" s="7">
        <v>78.31</v>
      </c>
      <c r="I81" s="9">
        <v>10</v>
      </c>
      <c r="J81" s="7">
        <v>39.155000000000001</v>
      </c>
      <c r="K81" s="7">
        <v>822.255</v>
      </c>
      <c r="L81" s="12">
        <v>43529</v>
      </c>
      <c r="M81" s="14">
        <v>0.68333333333333335</v>
      </c>
      <c r="N81" s="9" t="str">
        <f t="shared" si="25"/>
        <v>Weekday</v>
      </c>
      <c r="O81" s="6" t="s">
        <v>23</v>
      </c>
      <c r="P81" s="7">
        <v>783.1</v>
      </c>
      <c r="Q81" s="2">
        <v>4.7619047620000003</v>
      </c>
      <c r="R81" s="7">
        <v>39.155000000000001</v>
      </c>
      <c r="S81" s="8">
        <v>6.6</v>
      </c>
      <c r="V81" s="16">
        <f t="shared" si="17"/>
        <v>783.1</v>
      </c>
      <c r="W81" s="18">
        <f t="shared" si="26"/>
        <v>62648</v>
      </c>
      <c r="X81" t="b">
        <f t="shared" si="27"/>
        <v>0</v>
      </c>
      <c r="Y81" t="b">
        <f t="shared" si="19"/>
        <v>1</v>
      </c>
      <c r="Z81" t="b">
        <f t="shared" si="20"/>
        <v>0</v>
      </c>
      <c r="AA81" t="b">
        <f t="shared" si="21"/>
        <v>1</v>
      </c>
      <c r="AB81" t="str">
        <f t="shared" si="28"/>
        <v>Low</v>
      </c>
      <c r="AC81" t="str">
        <f t="shared" si="22"/>
        <v>Bad Product</v>
      </c>
      <c r="AD81">
        <f t="shared" si="23"/>
        <v>740.02949999999998</v>
      </c>
      <c r="AE81">
        <f t="shared" si="24"/>
        <v>74.394499999999994</v>
      </c>
      <c r="AG81" t="str">
        <f t="shared" si="16"/>
        <v>Bad Product</v>
      </c>
      <c r="AH81" t="str">
        <f t="shared" si="29"/>
        <v>Medium</v>
      </c>
    </row>
    <row r="82" spans="1:34" ht="15.75" customHeight="1" x14ac:dyDescent="0.2">
      <c r="A82" s="1"/>
      <c r="B82" s="6" t="s">
        <v>115</v>
      </c>
      <c r="C82" s="6" t="s">
        <v>25</v>
      </c>
      <c r="D82" s="6" t="s">
        <v>26</v>
      </c>
      <c r="E82" s="6" t="s">
        <v>27</v>
      </c>
      <c r="F82" s="6" t="s">
        <v>21</v>
      </c>
      <c r="G82" s="6" t="s">
        <v>22</v>
      </c>
      <c r="H82" s="7">
        <v>20.38</v>
      </c>
      <c r="I82" s="9">
        <v>5</v>
      </c>
      <c r="J82" s="7">
        <v>5.0949999999999998</v>
      </c>
      <c r="K82" s="7">
        <v>106.995</v>
      </c>
      <c r="L82" s="12">
        <v>43487</v>
      </c>
      <c r="M82" s="14">
        <v>0.78888888888888886</v>
      </c>
      <c r="N82" s="9" t="str">
        <f t="shared" si="25"/>
        <v>Weekday</v>
      </c>
      <c r="O82" s="6" t="s">
        <v>29</v>
      </c>
      <c r="P82" s="7">
        <v>101.9</v>
      </c>
      <c r="Q82" s="2">
        <v>4.7619047620000003</v>
      </c>
      <c r="R82" s="7">
        <v>5.0949999999999998</v>
      </c>
      <c r="S82" s="8">
        <v>6</v>
      </c>
      <c r="V82" s="16">
        <f t="shared" si="17"/>
        <v>101.89999999999999</v>
      </c>
      <c r="W82" s="18">
        <f t="shared" si="26"/>
        <v>8151.9999999999991</v>
      </c>
      <c r="X82" t="b">
        <f t="shared" si="27"/>
        <v>0</v>
      </c>
      <c r="Y82" t="b">
        <f t="shared" si="19"/>
        <v>1</v>
      </c>
      <c r="Z82" t="b">
        <f t="shared" si="20"/>
        <v>0</v>
      </c>
      <c r="AA82" t="b">
        <f t="shared" si="21"/>
        <v>0</v>
      </c>
      <c r="AB82" t="str">
        <f t="shared" si="28"/>
        <v>Low</v>
      </c>
      <c r="AC82" t="str">
        <f t="shared" si="22"/>
        <v>Bad Product</v>
      </c>
      <c r="AD82">
        <f t="shared" si="23"/>
        <v>106.995</v>
      </c>
      <c r="AE82">
        <f t="shared" si="24"/>
        <v>20.38</v>
      </c>
      <c r="AG82" t="str">
        <f t="shared" si="16"/>
        <v>Bad Product</v>
      </c>
      <c r="AH82" t="str">
        <f t="shared" si="29"/>
        <v>Low</v>
      </c>
    </row>
    <row r="83" spans="1:34" ht="15.75" customHeight="1" x14ac:dyDescent="0.2">
      <c r="A83" s="1"/>
      <c r="B83" s="6" t="s">
        <v>116</v>
      </c>
      <c r="C83" s="6" t="s">
        <v>25</v>
      </c>
      <c r="D83" s="6" t="s">
        <v>26</v>
      </c>
      <c r="E83" s="6" t="s">
        <v>27</v>
      </c>
      <c r="F83" s="6" t="s">
        <v>21</v>
      </c>
      <c r="G83" s="6" t="s">
        <v>22</v>
      </c>
      <c r="H83" s="7">
        <v>99.19</v>
      </c>
      <c r="I83" s="9">
        <v>6</v>
      </c>
      <c r="J83" s="7">
        <v>29.757000000000001</v>
      </c>
      <c r="K83" s="7">
        <v>624.89700000000005</v>
      </c>
      <c r="L83" s="12">
        <v>43486</v>
      </c>
      <c r="M83" s="14">
        <v>0.61250000000000004</v>
      </c>
      <c r="N83" s="9" t="str">
        <f t="shared" si="25"/>
        <v>Weekday</v>
      </c>
      <c r="O83" s="6" t="s">
        <v>33</v>
      </c>
      <c r="P83" s="7">
        <v>595.14</v>
      </c>
      <c r="Q83" s="2">
        <v>4.7619047620000003</v>
      </c>
      <c r="R83" s="7">
        <v>29.757000000000001</v>
      </c>
      <c r="S83" s="8">
        <v>5.5</v>
      </c>
      <c r="V83" s="16">
        <f t="shared" si="17"/>
        <v>595.14</v>
      </c>
      <c r="W83" s="18">
        <f t="shared" si="26"/>
        <v>47611.199999999997</v>
      </c>
      <c r="X83" t="b">
        <f t="shared" si="27"/>
        <v>0</v>
      </c>
      <c r="Y83" t="b">
        <f t="shared" si="19"/>
        <v>1</v>
      </c>
      <c r="Z83" t="b">
        <f t="shared" si="20"/>
        <v>0</v>
      </c>
      <c r="AA83" t="b">
        <f t="shared" si="21"/>
        <v>1</v>
      </c>
      <c r="AB83" t="str">
        <f t="shared" si="28"/>
        <v>Low</v>
      </c>
      <c r="AC83" t="str">
        <f t="shared" si="22"/>
        <v>Bad Product</v>
      </c>
      <c r="AD83">
        <f t="shared" si="23"/>
        <v>562.40730000000008</v>
      </c>
      <c r="AE83">
        <f t="shared" si="24"/>
        <v>99.19</v>
      </c>
      <c r="AG83" t="str">
        <f t="shared" si="16"/>
        <v>Bad Product</v>
      </c>
      <c r="AH83" t="str">
        <f t="shared" si="29"/>
        <v>Low</v>
      </c>
    </row>
    <row r="84" spans="1:34" ht="15.75" customHeight="1" x14ac:dyDescent="0.2">
      <c r="A84" s="1"/>
      <c r="B84" s="6" t="s">
        <v>117</v>
      </c>
      <c r="C84" s="6" t="s">
        <v>42</v>
      </c>
      <c r="D84" s="6" t="s">
        <v>43</v>
      </c>
      <c r="E84" s="6" t="s">
        <v>27</v>
      </c>
      <c r="F84" s="6" t="s">
        <v>21</v>
      </c>
      <c r="G84" s="6" t="s">
        <v>44</v>
      </c>
      <c r="H84" s="7">
        <v>96.68</v>
      </c>
      <c r="I84" s="9">
        <v>3</v>
      </c>
      <c r="J84" s="7">
        <v>14.502000000000001</v>
      </c>
      <c r="K84" s="7">
        <v>304.54199999999997</v>
      </c>
      <c r="L84" s="12">
        <v>43491</v>
      </c>
      <c r="M84" s="14">
        <v>0.8305555555555556</v>
      </c>
      <c r="N84" s="9" t="str">
        <f t="shared" si="25"/>
        <v>Weekend</v>
      </c>
      <c r="O84" s="6" t="s">
        <v>23</v>
      </c>
      <c r="P84" s="7">
        <v>290.04000000000002</v>
      </c>
      <c r="Q84" s="2">
        <v>4.7619047620000003</v>
      </c>
      <c r="R84" s="7">
        <v>14.502000000000001</v>
      </c>
      <c r="S84" s="8">
        <v>6.4</v>
      </c>
      <c r="V84" s="16">
        <f t="shared" si="17"/>
        <v>290.04000000000002</v>
      </c>
      <c r="W84" s="18">
        <f t="shared" si="26"/>
        <v>23203.200000000001</v>
      </c>
      <c r="X84" t="b">
        <f t="shared" si="27"/>
        <v>0</v>
      </c>
      <c r="Y84" t="b">
        <f t="shared" si="19"/>
        <v>1</v>
      </c>
      <c r="Z84" t="b">
        <f t="shared" si="20"/>
        <v>0</v>
      </c>
      <c r="AA84" t="b">
        <f t="shared" si="21"/>
        <v>0</v>
      </c>
      <c r="AB84" t="str">
        <f t="shared" si="28"/>
        <v>Low</v>
      </c>
      <c r="AC84" t="str">
        <f t="shared" si="22"/>
        <v>Bad Product</v>
      </c>
      <c r="AD84">
        <f t="shared" si="23"/>
        <v>304.54199999999997</v>
      </c>
      <c r="AE84">
        <f t="shared" si="24"/>
        <v>96.68</v>
      </c>
      <c r="AG84" t="str">
        <f t="shared" si="16"/>
        <v>Bad Product</v>
      </c>
      <c r="AH84" t="str">
        <f t="shared" si="29"/>
        <v>Low</v>
      </c>
    </row>
    <row r="85" spans="1:34" ht="15.75" customHeight="1" x14ac:dyDescent="0.2">
      <c r="A85" s="1"/>
      <c r="B85" s="6" t="s">
        <v>118</v>
      </c>
      <c r="C85" s="6" t="s">
        <v>25</v>
      </c>
      <c r="D85" s="6" t="s">
        <v>26</v>
      </c>
      <c r="E85" s="6" t="s">
        <v>27</v>
      </c>
      <c r="F85" s="6" t="s">
        <v>31</v>
      </c>
      <c r="G85" s="6" t="s">
        <v>44</v>
      </c>
      <c r="H85" s="7">
        <v>19.25</v>
      </c>
      <c r="I85" s="9">
        <v>8</v>
      </c>
      <c r="J85" s="7">
        <v>7.7</v>
      </c>
      <c r="K85" s="7">
        <v>161.69999999999999</v>
      </c>
      <c r="L85" s="12">
        <v>43488</v>
      </c>
      <c r="M85" s="14">
        <v>0.77569444444444446</v>
      </c>
      <c r="N85" s="9" t="str">
        <f t="shared" si="25"/>
        <v>Weekday</v>
      </c>
      <c r="O85" s="6" t="s">
        <v>23</v>
      </c>
      <c r="P85" s="7">
        <v>154</v>
      </c>
      <c r="Q85" s="2">
        <v>4.7619047620000003</v>
      </c>
      <c r="R85" s="7">
        <v>7.7</v>
      </c>
      <c r="S85" s="8">
        <v>6.6</v>
      </c>
      <c r="V85" s="16">
        <f t="shared" si="17"/>
        <v>154</v>
      </c>
      <c r="W85" s="18">
        <f t="shared" si="26"/>
        <v>12320</v>
      </c>
      <c r="X85" t="b">
        <f t="shared" si="27"/>
        <v>0</v>
      </c>
      <c r="Y85" t="b">
        <f t="shared" si="19"/>
        <v>1</v>
      </c>
      <c r="Z85" t="b">
        <f t="shared" si="20"/>
        <v>0</v>
      </c>
      <c r="AA85" t="b">
        <f t="shared" si="21"/>
        <v>0</v>
      </c>
      <c r="AB85" t="str">
        <f t="shared" si="28"/>
        <v>Low</v>
      </c>
      <c r="AC85" t="str">
        <f t="shared" si="22"/>
        <v>Bad Product</v>
      </c>
      <c r="AD85">
        <f t="shared" si="23"/>
        <v>161.69999999999999</v>
      </c>
      <c r="AE85">
        <f t="shared" si="24"/>
        <v>18.287499999999998</v>
      </c>
      <c r="AG85" t="str">
        <f t="shared" si="16"/>
        <v>Bad Product</v>
      </c>
      <c r="AH85" t="str">
        <f t="shared" si="29"/>
        <v>Medium</v>
      </c>
    </row>
    <row r="86" spans="1:34" ht="15.75" customHeight="1" x14ac:dyDescent="0.2">
      <c r="A86" s="1"/>
      <c r="B86" s="6" t="s">
        <v>119</v>
      </c>
      <c r="C86" s="6" t="s">
        <v>25</v>
      </c>
      <c r="D86" s="6" t="s">
        <v>26</v>
      </c>
      <c r="E86" s="6" t="s">
        <v>20</v>
      </c>
      <c r="F86" s="6" t="s">
        <v>21</v>
      </c>
      <c r="G86" s="6" t="s">
        <v>44</v>
      </c>
      <c r="H86" s="7">
        <v>80.36</v>
      </c>
      <c r="I86" s="9">
        <v>4</v>
      </c>
      <c r="J86" s="7">
        <v>16.071999999999999</v>
      </c>
      <c r="K86" s="7">
        <v>337.512</v>
      </c>
      <c r="L86" s="12">
        <v>43519</v>
      </c>
      <c r="M86" s="14">
        <v>0.78125</v>
      </c>
      <c r="N86" s="9" t="str">
        <f t="shared" si="25"/>
        <v>Weekend</v>
      </c>
      <c r="O86" s="6" t="s">
        <v>33</v>
      </c>
      <c r="P86" s="7">
        <v>321.44</v>
      </c>
      <c r="Q86" s="2">
        <v>4.7619047620000003</v>
      </c>
      <c r="R86" s="7">
        <v>16.071999999999999</v>
      </c>
      <c r="S86" s="8">
        <v>8.3000000000000007</v>
      </c>
      <c r="V86" s="16">
        <f t="shared" si="17"/>
        <v>321.44</v>
      </c>
      <c r="W86" s="18">
        <f t="shared" si="26"/>
        <v>25715.200000000001</v>
      </c>
      <c r="X86" t="b">
        <f t="shared" si="27"/>
        <v>1</v>
      </c>
      <c r="Y86" t="b">
        <f t="shared" si="19"/>
        <v>1</v>
      </c>
      <c r="Z86" t="b">
        <f t="shared" si="20"/>
        <v>0</v>
      </c>
      <c r="AA86" t="b">
        <f t="shared" si="21"/>
        <v>1</v>
      </c>
      <c r="AB86" t="str">
        <f t="shared" si="28"/>
        <v>High</v>
      </c>
      <c r="AC86" t="str">
        <f t="shared" si="22"/>
        <v>Bad Product</v>
      </c>
      <c r="AD86">
        <f t="shared" si="23"/>
        <v>337.512</v>
      </c>
      <c r="AE86">
        <f t="shared" si="24"/>
        <v>80.36</v>
      </c>
      <c r="AG86" t="str">
        <f t="shared" si="16"/>
        <v>Bad Product</v>
      </c>
      <c r="AH86" t="str">
        <f t="shared" si="29"/>
        <v>High</v>
      </c>
    </row>
    <row r="87" spans="1:34" ht="15.75" customHeight="1" x14ac:dyDescent="0.2">
      <c r="A87" s="1"/>
      <c r="B87" s="6" t="s">
        <v>120</v>
      </c>
      <c r="C87" s="6" t="s">
        <v>25</v>
      </c>
      <c r="D87" s="6" t="s">
        <v>26</v>
      </c>
      <c r="E87" s="6" t="s">
        <v>20</v>
      </c>
      <c r="F87" s="6" t="s">
        <v>31</v>
      </c>
      <c r="G87" s="6" t="s">
        <v>36</v>
      </c>
      <c r="H87" s="7">
        <v>48.91</v>
      </c>
      <c r="I87" s="9">
        <v>5</v>
      </c>
      <c r="J87" s="7">
        <v>12.227499999999999</v>
      </c>
      <c r="K87" s="7">
        <v>256.77749999999997</v>
      </c>
      <c r="L87" s="12">
        <v>43533</v>
      </c>
      <c r="M87" s="14">
        <v>0.4284722222222222</v>
      </c>
      <c r="N87" s="9" t="str">
        <f t="shared" si="25"/>
        <v>Weekend</v>
      </c>
      <c r="O87" s="6" t="s">
        <v>29</v>
      </c>
      <c r="P87" s="7">
        <v>244.55</v>
      </c>
      <c r="Q87" s="2">
        <v>4.7619047620000003</v>
      </c>
      <c r="R87" s="7">
        <v>12.227499999999999</v>
      </c>
      <c r="S87" s="8">
        <v>6.6</v>
      </c>
      <c r="V87" s="16">
        <f t="shared" si="17"/>
        <v>244.54999999999998</v>
      </c>
      <c r="W87" s="18">
        <f t="shared" si="26"/>
        <v>19564</v>
      </c>
      <c r="X87" t="b">
        <f t="shared" si="27"/>
        <v>0</v>
      </c>
      <c r="Y87" t="b">
        <f t="shared" si="19"/>
        <v>1</v>
      </c>
      <c r="Z87" t="b">
        <f t="shared" si="20"/>
        <v>0</v>
      </c>
      <c r="AA87" t="b">
        <f t="shared" si="21"/>
        <v>0</v>
      </c>
      <c r="AB87" t="str">
        <f t="shared" si="28"/>
        <v>Low</v>
      </c>
      <c r="AC87" t="str">
        <f t="shared" si="22"/>
        <v>Bad Product</v>
      </c>
      <c r="AD87">
        <f t="shared" si="23"/>
        <v>256.77749999999997</v>
      </c>
      <c r="AE87">
        <f t="shared" si="24"/>
        <v>48.91</v>
      </c>
      <c r="AG87" t="str">
        <f t="shared" si="16"/>
        <v>Bad Product</v>
      </c>
      <c r="AH87" t="str">
        <f t="shared" si="29"/>
        <v>Medium</v>
      </c>
    </row>
    <row r="88" spans="1:34" ht="15.75" customHeight="1" x14ac:dyDescent="0.2">
      <c r="A88" s="1"/>
      <c r="B88" s="6" t="s">
        <v>121</v>
      </c>
      <c r="C88" s="6" t="s">
        <v>25</v>
      </c>
      <c r="D88" s="6" t="s">
        <v>26</v>
      </c>
      <c r="E88" s="6" t="s">
        <v>27</v>
      </c>
      <c r="F88" s="6" t="s">
        <v>21</v>
      </c>
      <c r="G88" s="6" t="s">
        <v>36</v>
      </c>
      <c r="H88" s="7">
        <v>83.06</v>
      </c>
      <c r="I88" s="9">
        <v>7</v>
      </c>
      <c r="J88" s="7">
        <v>29.071000000000002</v>
      </c>
      <c r="K88" s="7">
        <v>610.49099999999999</v>
      </c>
      <c r="L88" s="12">
        <v>43529</v>
      </c>
      <c r="M88" s="14">
        <v>0.60486111111111107</v>
      </c>
      <c r="N88" s="9" t="str">
        <f t="shared" si="25"/>
        <v>Weekday</v>
      </c>
      <c r="O88" s="6" t="s">
        <v>23</v>
      </c>
      <c r="P88" s="7">
        <v>581.41999999999996</v>
      </c>
      <c r="Q88" s="2">
        <v>4.7619047620000003</v>
      </c>
      <c r="R88" s="7">
        <v>29.071000000000002</v>
      </c>
      <c r="S88" s="8">
        <v>4</v>
      </c>
      <c r="V88" s="16">
        <f t="shared" si="17"/>
        <v>581.42000000000007</v>
      </c>
      <c r="W88" s="18">
        <f t="shared" si="26"/>
        <v>46513.600000000006</v>
      </c>
      <c r="X88" t="b">
        <f t="shared" si="27"/>
        <v>0</v>
      </c>
      <c r="Y88" t="b">
        <f t="shared" si="19"/>
        <v>1</v>
      </c>
      <c r="Z88" t="b">
        <f t="shared" si="20"/>
        <v>0</v>
      </c>
      <c r="AA88" t="b">
        <f t="shared" si="21"/>
        <v>1</v>
      </c>
      <c r="AB88" t="str">
        <f t="shared" si="28"/>
        <v>Low</v>
      </c>
      <c r="AC88" t="str">
        <f t="shared" si="22"/>
        <v>Bad Product</v>
      </c>
      <c r="AD88">
        <f t="shared" si="23"/>
        <v>549.44190000000003</v>
      </c>
      <c r="AE88">
        <f t="shared" si="24"/>
        <v>83.06</v>
      </c>
      <c r="AG88" t="str">
        <f t="shared" si="16"/>
        <v>Bad Product</v>
      </c>
      <c r="AH88" t="str">
        <f t="shared" si="29"/>
        <v>Low</v>
      </c>
    </row>
    <row r="89" spans="1:34" ht="15.75" customHeight="1" x14ac:dyDescent="0.2">
      <c r="A89" s="1"/>
      <c r="B89" s="6" t="s">
        <v>122</v>
      </c>
      <c r="C89" s="6" t="s">
        <v>25</v>
      </c>
      <c r="D89" s="6" t="s">
        <v>26</v>
      </c>
      <c r="E89" s="6" t="s">
        <v>27</v>
      </c>
      <c r="F89" s="6" t="s">
        <v>31</v>
      </c>
      <c r="G89" s="6" t="s">
        <v>46</v>
      </c>
      <c r="H89" s="7">
        <v>76.52</v>
      </c>
      <c r="I89" s="9">
        <v>5</v>
      </c>
      <c r="J89" s="7">
        <v>19.13</v>
      </c>
      <c r="K89" s="7">
        <v>401.73</v>
      </c>
      <c r="L89" s="12">
        <v>43549</v>
      </c>
      <c r="M89" s="14">
        <v>0.43263888888888891</v>
      </c>
      <c r="N89" s="9" t="str">
        <f t="shared" si="25"/>
        <v>Weekday</v>
      </c>
      <c r="O89" s="6" t="s">
        <v>29</v>
      </c>
      <c r="P89" s="7">
        <v>382.6</v>
      </c>
      <c r="Q89" s="2">
        <v>4.7619047620000003</v>
      </c>
      <c r="R89" s="7">
        <v>19.13</v>
      </c>
      <c r="S89" s="8">
        <v>9.9</v>
      </c>
      <c r="V89" s="16">
        <f t="shared" si="17"/>
        <v>382.59999999999997</v>
      </c>
      <c r="W89" s="18">
        <f t="shared" si="26"/>
        <v>30607.999999999996</v>
      </c>
      <c r="X89" t="b">
        <f t="shared" si="27"/>
        <v>1</v>
      </c>
      <c r="Y89" t="b">
        <f t="shared" si="19"/>
        <v>1</v>
      </c>
      <c r="Z89" t="b">
        <f t="shared" si="20"/>
        <v>0</v>
      </c>
      <c r="AA89" t="b">
        <f t="shared" si="21"/>
        <v>1</v>
      </c>
      <c r="AB89" t="str">
        <f t="shared" si="28"/>
        <v>High</v>
      </c>
      <c r="AC89" t="str">
        <f t="shared" si="22"/>
        <v>Bad Product</v>
      </c>
      <c r="AD89">
        <f t="shared" si="23"/>
        <v>401.73</v>
      </c>
      <c r="AE89">
        <f t="shared" si="24"/>
        <v>76.52</v>
      </c>
      <c r="AG89" t="str">
        <f t="shared" si="16"/>
        <v>Bad Product</v>
      </c>
      <c r="AH89" t="str">
        <f t="shared" si="29"/>
        <v>High</v>
      </c>
    </row>
    <row r="90" spans="1:34" ht="15.75" customHeight="1" x14ac:dyDescent="0.2">
      <c r="A90" s="1"/>
      <c r="B90" s="6" t="s">
        <v>123</v>
      </c>
      <c r="C90" s="6" t="s">
        <v>18</v>
      </c>
      <c r="D90" s="6" t="s">
        <v>19</v>
      </c>
      <c r="E90" s="6" t="s">
        <v>20</v>
      </c>
      <c r="F90" s="6" t="s">
        <v>31</v>
      </c>
      <c r="G90" s="6" t="s">
        <v>44</v>
      </c>
      <c r="H90" s="7">
        <v>49.38</v>
      </c>
      <c r="I90" s="9">
        <v>7</v>
      </c>
      <c r="J90" s="7">
        <v>17.283000000000001</v>
      </c>
      <c r="K90" s="7">
        <v>362.94299999999998</v>
      </c>
      <c r="L90" s="12">
        <v>43551</v>
      </c>
      <c r="M90" s="14">
        <v>0.85763888888888884</v>
      </c>
      <c r="N90" s="9" t="str">
        <f t="shared" si="25"/>
        <v>Weekday</v>
      </c>
      <c r="O90" s="6" t="s">
        <v>33</v>
      </c>
      <c r="P90" s="7">
        <v>345.66</v>
      </c>
      <c r="Q90" s="2">
        <v>4.7619047620000003</v>
      </c>
      <c r="R90" s="7">
        <v>17.283000000000001</v>
      </c>
      <c r="S90" s="8">
        <v>7.3</v>
      </c>
      <c r="V90" s="16">
        <f t="shared" si="17"/>
        <v>345.66</v>
      </c>
      <c r="W90" s="18">
        <f t="shared" si="26"/>
        <v>27652.800000000003</v>
      </c>
      <c r="X90" t="b">
        <f t="shared" si="27"/>
        <v>0</v>
      </c>
      <c r="Y90" t="b">
        <f t="shared" si="19"/>
        <v>1</v>
      </c>
      <c r="Z90" t="b">
        <f t="shared" si="20"/>
        <v>0</v>
      </c>
      <c r="AA90" t="b">
        <f t="shared" si="21"/>
        <v>0</v>
      </c>
      <c r="AB90" t="str">
        <f t="shared" si="28"/>
        <v>Low</v>
      </c>
      <c r="AC90" t="str">
        <f t="shared" si="22"/>
        <v>Bad Product</v>
      </c>
      <c r="AD90">
        <f t="shared" si="23"/>
        <v>362.94299999999998</v>
      </c>
      <c r="AE90">
        <f t="shared" si="24"/>
        <v>49.38</v>
      </c>
      <c r="AG90" t="str">
        <f t="shared" si="16"/>
        <v>Bad Product</v>
      </c>
      <c r="AH90" t="str">
        <f t="shared" si="29"/>
        <v>Medium</v>
      </c>
    </row>
    <row r="91" spans="1:34" ht="15.75" customHeight="1" x14ac:dyDescent="0.2">
      <c r="A91" s="1"/>
      <c r="B91" s="6" t="s">
        <v>124</v>
      </c>
      <c r="C91" s="6" t="s">
        <v>18</v>
      </c>
      <c r="D91" s="6" t="s">
        <v>19</v>
      </c>
      <c r="E91" s="6" t="s">
        <v>27</v>
      </c>
      <c r="F91" s="6" t="s">
        <v>31</v>
      </c>
      <c r="G91" s="6" t="s">
        <v>36</v>
      </c>
      <c r="H91" s="7">
        <v>42.47</v>
      </c>
      <c r="I91" s="9">
        <v>1</v>
      </c>
      <c r="J91" s="7">
        <v>2.1234999999999999</v>
      </c>
      <c r="K91" s="7">
        <v>44.593499999999999</v>
      </c>
      <c r="L91" s="12">
        <v>43467</v>
      </c>
      <c r="M91" s="14">
        <v>0.70625000000000004</v>
      </c>
      <c r="N91" s="9" t="str">
        <f t="shared" si="25"/>
        <v>Weekday</v>
      </c>
      <c r="O91" s="6" t="s">
        <v>29</v>
      </c>
      <c r="P91" s="7">
        <v>42.47</v>
      </c>
      <c r="Q91" s="2">
        <v>4.7619047620000003</v>
      </c>
      <c r="R91" s="7">
        <v>2.1234999999999999</v>
      </c>
      <c r="S91" s="8">
        <v>5.7</v>
      </c>
      <c r="V91" s="16">
        <f t="shared" si="17"/>
        <v>42.47</v>
      </c>
      <c r="W91" s="18">
        <f t="shared" si="26"/>
        <v>3397.6</v>
      </c>
      <c r="X91" t="b">
        <f t="shared" si="27"/>
        <v>0</v>
      </c>
      <c r="Y91" t="b">
        <f t="shared" si="19"/>
        <v>1</v>
      </c>
      <c r="Z91" t="b">
        <f t="shared" si="20"/>
        <v>0</v>
      </c>
      <c r="AA91" t="b">
        <f t="shared" si="21"/>
        <v>0</v>
      </c>
      <c r="AB91" t="str">
        <f t="shared" si="28"/>
        <v>Low</v>
      </c>
      <c r="AC91" t="str">
        <f t="shared" si="22"/>
        <v>Bad Product</v>
      </c>
      <c r="AD91">
        <f t="shared" si="23"/>
        <v>44.593499999999999</v>
      </c>
      <c r="AE91">
        <f t="shared" si="24"/>
        <v>42.47</v>
      </c>
      <c r="AG91" t="str">
        <f t="shared" si="16"/>
        <v>Bad Product</v>
      </c>
      <c r="AH91" t="str">
        <f t="shared" si="29"/>
        <v>Low</v>
      </c>
    </row>
    <row r="92" spans="1:34" ht="15.75" customHeight="1" x14ac:dyDescent="0.2">
      <c r="A92" s="1"/>
      <c r="B92" s="6" t="s">
        <v>125</v>
      </c>
      <c r="C92" s="6" t="s">
        <v>42</v>
      </c>
      <c r="D92" s="6" t="s">
        <v>43</v>
      </c>
      <c r="E92" s="6" t="s">
        <v>27</v>
      </c>
      <c r="F92" s="6" t="s">
        <v>21</v>
      </c>
      <c r="G92" s="6" t="s">
        <v>22</v>
      </c>
      <c r="H92" s="7">
        <v>76.989999999999995</v>
      </c>
      <c r="I92" s="9">
        <v>6</v>
      </c>
      <c r="J92" s="7">
        <v>23.097000000000001</v>
      </c>
      <c r="K92" s="7">
        <v>485.03699999999998</v>
      </c>
      <c r="L92" s="12">
        <v>43523</v>
      </c>
      <c r="M92" s="14">
        <v>0.74652777777777779</v>
      </c>
      <c r="N92" s="9" t="str">
        <f t="shared" si="25"/>
        <v>Weekday</v>
      </c>
      <c r="O92" s="6" t="s">
        <v>29</v>
      </c>
      <c r="P92" s="7">
        <v>461.94</v>
      </c>
      <c r="Q92" s="2">
        <v>4.7619047620000003</v>
      </c>
      <c r="R92" s="7">
        <v>23.097000000000001</v>
      </c>
      <c r="S92" s="8">
        <v>6.1</v>
      </c>
      <c r="V92" s="16">
        <f t="shared" si="17"/>
        <v>461.93999999999994</v>
      </c>
      <c r="W92" s="18">
        <f t="shared" si="26"/>
        <v>36955.199999999997</v>
      </c>
      <c r="X92" t="b">
        <f t="shared" si="27"/>
        <v>0</v>
      </c>
      <c r="Y92" t="b">
        <f t="shared" si="19"/>
        <v>1</v>
      </c>
      <c r="Z92" t="b">
        <f t="shared" si="20"/>
        <v>0</v>
      </c>
      <c r="AA92" t="b">
        <f t="shared" si="21"/>
        <v>0</v>
      </c>
      <c r="AB92" t="str">
        <f t="shared" si="28"/>
        <v>Low</v>
      </c>
      <c r="AC92" t="str">
        <f t="shared" si="22"/>
        <v>Bad Product</v>
      </c>
      <c r="AD92">
        <f t="shared" si="23"/>
        <v>485.03699999999998</v>
      </c>
      <c r="AE92">
        <f t="shared" si="24"/>
        <v>76.989999999999995</v>
      </c>
      <c r="AG92" t="str">
        <f t="shared" si="16"/>
        <v>Bad Product</v>
      </c>
      <c r="AH92" t="str">
        <f t="shared" si="29"/>
        <v>Low</v>
      </c>
    </row>
    <row r="93" spans="1:34" ht="15.75" customHeight="1" x14ac:dyDescent="0.2">
      <c r="A93" s="1"/>
      <c r="B93" s="6" t="s">
        <v>126</v>
      </c>
      <c r="C93" s="6" t="s">
        <v>25</v>
      </c>
      <c r="D93" s="6" t="s">
        <v>26</v>
      </c>
      <c r="E93" s="6" t="s">
        <v>20</v>
      </c>
      <c r="F93" s="6" t="s">
        <v>21</v>
      </c>
      <c r="G93" s="6" t="s">
        <v>32</v>
      </c>
      <c r="H93" s="7">
        <v>47.38</v>
      </c>
      <c r="I93" s="9">
        <v>4</v>
      </c>
      <c r="J93" s="7">
        <v>9.4760000000000009</v>
      </c>
      <c r="K93" s="7">
        <v>198.99600000000001</v>
      </c>
      <c r="L93" s="12">
        <v>43488</v>
      </c>
      <c r="M93" s="14">
        <v>0.43402777777777779</v>
      </c>
      <c r="N93" s="9" t="str">
        <f t="shared" si="25"/>
        <v>Weekday</v>
      </c>
      <c r="O93" s="6" t="s">
        <v>29</v>
      </c>
      <c r="P93" s="7">
        <v>189.52</v>
      </c>
      <c r="Q93" s="2">
        <v>4.7619047620000003</v>
      </c>
      <c r="R93" s="7">
        <v>9.4760000000000009</v>
      </c>
      <c r="S93" s="8">
        <v>7.1</v>
      </c>
      <c r="V93" s="16">
        <f t="shared" si="17"/>
        <v>189.52</v>
      </c>
      <c r="W93" s="18">
        <f t="shared" si="26"/>
        <v>15161.6</v>
      </c>
      <c r="X93" t="b">
        <f t="shared" si="27"/>
        <v>0</v>
      </c>
      <c r="Y93" t="b">
        <f t="shared" si="19"/>
        <v>1</v>
      </c>
      <c r="Z93" t="b">
        <f t="shared" si="20"/>
        <v>0</v>
      </c>
      <c r="AA93" t="b">
        <f t="shared" si="21"/>
        <v>0</v>
      </c>
      <c r="AB93" t="str">
        <f t="shared" si="28"/>
        <v>Low</v>
      </c>
      <c r="AC93" t="str">
        <f t="shared" si="22"/>
        <v>Bad Product</v>
      </c>
      <c r="AD93">
        <f t="shared" si="23"/>
        <v>198.99600000000001</v>
      </c>
      <c r="AE93">
        <f t="shared" si="24"/>
        <v>47.38</v>
      </c>
      <c r="AG93" t="str">
        <f t="shared" si="16"/>
        <v>Bad Product</v>
      </c>
      <c r="AH93" t="str">
        <f t="shared" si="29"/>
        <v>Medium</v>
      </c>
    </row>
    <row r="94" spans="1:34" ht="15.75" customHeight="1" x14ac:dyDescent="0.2">
      <c r="A94" s="1"/>
      <c r="B94" s="6" t="s">
        <v>127</v>
      </c>
      <c r="C94" s="6" t="s">
        <v>25</v>
      </c>
      <c r="D94" s="6" t="s">
        <v>26</v>
      </c>
      <c r="E94" s="6" t="s">
        <v>27</v>
      </c>
      <c r="F94" s="6" t="s">
        <v>21</v>
      </c>
      <c r="G94" s="6" t="s">
        <v>36</v>
      </c>
      <c r="H94" s="7">
        <v>44.86</v>
      </c>
      <c r="I94" s="9">
        <v>10</v>
      </c>
      <c r="J94" s="7">
        <v>22.43</v>
      </c>
      <c r="K94" s="7">
        <v>471.03</v>
      </c>
      <c r="L94" s="12">
        <v>43491</v>
      </c>
      <c r="M94" s="14">
        <v>0.82916666666666672</v>
      </c>
      <c r="N94" s="9" t="str">
        <f t="shared" si="25"/>
        <v>Weekend</v>
      </c>
      <c r="O94" s="6" t="s">
        <v>23</v>
      </c>
      <c r="P94" s="7">
        <v>448.6</v>
      </c>
      <c r="Q94" s="2">
        <v>4.7619047620000003</v>
      </c>
      <c r="R94" s="7">
        <v>22.43</v>
      </c>
      <c r="S94" s="8">
        <v>8.1999999999999993</v>
      </c>
      <c r="V94" s="16">
        <f t="shared" si="17"/>
        <v>448.6</v>
      </c>
      <c r="W94" s="18">
        <f t="shared" si="26"/>
        <v>35888</v>
      </c>
      <c r="X94" t="b">
        <f t="shared" si="27"/>
        <v>1</v>
      </c>
      <c r="Y94" t="b">
        <f t="shared" si="19"/>
        <v>1</v>
      </c>
      <c r="Z94" t="b">
        <f t="shared" si="20"/>
        <v>0</v>
      </c>
      <c r="AA94" t="b">
        <f t="shared" si="21"/>
        <v>1</v>
      </c>
      <c r="AB94" t="str">
        <f t="shared" si="28"/>
        <v>High</v>
      </c>
      <c r="AC94" t="str">
        <f t="shared" si="22"/>
        <v>Bad Product</v>
      </c>
      <c r="AD94">
        <f t="shared" si="23"/>
        <v>471.03</v>
      </c>
      <c r="AE94">
        <f t="shared" si="24"/>
        <v>42.616999999999997</v>
      </c>
      <c r="AG94" t="str">
        <f t="shared" si="16"/>
        <v>Bad Product</v>
      </c>
      <c r="AH94" t="str">
        <f t="shared" si="29"/>
        <v>High</v>
      </c>
    </row>
    <row r="95" spans="1:34" ht="15.75" customHeight="1" x14ac:dyDescent="0.2">
      <c r="A95" s="1"/>
      <c r="B95" s="6" t="s">
        <v>128</v>
      </c>
      <c r="C95" s="6" t="s">
        <v>18</v>
      </c>
      <c r="D95" s="6" t="s">
        <v>19</v>
      </c>
      <c r="E95" s="6" t="s">
        <v>20</v>
      </c>
      <c r="F95" s="6" t="s">
        <v>21</v>
      </c>
      <c r="G95" s="6" t="s">
        <v>36</v>
      </c>
      <c r="H95" s="7">
        <v>21.98</v>
      </c>
      <c r="I95" s="9">
        <v>7</v>
      </c>
      <c r="J95" s="7">
        <v>7.6929999999999996</v>
      </c>
      <c r="K95" s="7">
        <v>161.553</v>
      </c>
      <c r="L95" s="12">
        <v>43475</v>
      </c>
      <c r="M95" s="14">
        <v>0.6958333333333333</v>
      </c>
      <c r="N95" s="9" t="str">
        <f t="shared" si="25"/>
        <v>Weekday</v>
      </c>
      <c r="O95" s="6" t="s">
        <v>23</v>
      </c>
      <c r="P95" s="7">
        <v>153.86000000000001</v>
      </c>
      <c r="Q95" s="2">
        <v>4.7619047620000003</v>
      </c>
      <c r="R95" s="7">
        <v>7.6929999999999996</v>
      </c>
      <c r="S95" s="8">
        <v>5.0999999999999996</v>
      </c>
      <c r="V95" s="16">
        <f t="shared" si="17"/>
        <v>153.86000000000001</v>
      </c>
      <c r="W95" s="18">
        <f t="shared" si="26"/>
        <v>12308.800000000001</v>
      </c>
      <c r="X95" t="b">
        <f t="shared" si="27"/>
        <v>0</v>
      </c>
      <c r="Y95" t="b">
        <f t="shared" si="19"/>
        <v>1</v>
      </c>
      <c r="Z95" t="b">
        <f t="shared" si="20"/>
        <v>0</v>
      </c>
      <c r="AA95" t="b">
        <f t="shared" si="21"/>
        <v>0</v>
      </c>
      <c r="AB95" t="str">
        <f t="shared" si="28"/>
        <v>Low</v>
      </c>
      <c r="AC95" t="str">
        <f t="shared" si="22"/>
        <v>Bad Product</v>
      </c>
      <c r="AD95">
        <f t="shared" si="23"/>
        <v>161.553</v>
      </c>
      <c r="AE95">
        <f t="shared" si="24"/>
        <v>21.98</v>
      </c>
      <c r="AG95" t="str">
        <f t="shared" si="16"/>
        <v>Bad Product</v>
      </c>
      <c r="AH95" t="str">
        <f t="shared" si="29"/>
        <v>Low</v>
      </c>
    </row>
    <row r="96" spans="1:34" ht="15.75" customHeight="1" x14ac:dyDescent="0.2">
      <c r="A96" s="1"/>
      <c r="B96" s="6" t="s">
        <v>129</v>
      </c>
      <c r="C96" s="6" t="s">
        <v>42</v>
      </c>
      <c r="D96" s="6" t="s">
        <v>43</v>
      </c>
      <c r="E96" s="6" t="s">
        <v>20</v>
      </c>
      <c r="F96" s="6" t="s">
        <v>31</v>
      </c>
      <c r="G96" s="6" t="s">
        <v>22</v>
      </c>
      <c r="H96" s="7">
        <v>64.36</v>
      </c>
      <c r="I96" s="9">
        <v>9</v>
      </c>
      <c r="J96" s="7">
        <v>28.962</v>
      </c>
      <c r="K96" s="7">
        <v>608.202</v>
      </c>
      <c r="L96" s="12">
        <v>43536</v>
      </c>
      <c r="M96" s="14">
        <v>0.50624999999999998</v>
      </c>
      <c r="N96" s="9" t="str">
        <f t="shared" si="25"/>
        <v>Weekday</v>
      </c>
      <c r="O96" s="6" t="s">
        <v>33</v>
      </c>
      <c r="P96" s="7">
        <v>579.24</v>
      </c>
      <c r="Q96" s="2">
        <v>4.7619047620000003</v>
      </c>
      <c r="R96" s="7">
        <v>28.962</v>
      </c>
      <c r="S96" s="8">
        <v>8.6</v>
      </c>
      <c r="V96" s="16">
        <f t="shared" si="17"/>
        <v>579.24</v>
      </c>
      <c r="W96" s="18">
        <f t="shared" si="26"/>
        <v>46339.199999999997</v>
      </c>
      <c r="X96" t="b">
        <f t="shared" si="27"/>
        <v>1</v>
      </c>
      <c r="Y96" t="b">
        <f t="shared" si="19"/>
        <v>1</v>
      </c>
      <c r="Z96" t="b">
        <f t="shared" si="20"/>
        <v>1</v>
      </c>
      <c r="AA96" t="b">
        <f t="shared" si="21"/>
        <v>1</v>
      </c>
      <c r="AB96" t="str">
        <f t="shared" si="28"/>
        <v>High</v>
      </c>
      <c r="AC96" t="str">
        <f t="shared" si="22"/>
        <v>Good Product</v>
      </c>
      <c r="AD96">
        <f t="shared" si="23"/>
        <v>547.3818</v>
      </c>
      <c r="AE96">
        <f t="shared" si="24"/>
        <v>61.141999999999996</v>
      </c>
      <c r="AG96" t="str">
        <f t="shared" si="16"/>
        <v>Bad Product</v>
      </c>
      <c r="AH96" t="str">
        <f t="shared" si="29"/>
        <v>High</v>
      </c>
    </row>
    <row r="97" spans="1:34" ht="15.75" customHeight="1" x14ac:dyDescent="0.2">
      <c r="A97" s="1"/>
      <c r="B97" s="6" t="s">
        <v>130</v>
      </c>
      <c r="C97" s="6" t="s">
        <v>25</v>
      </c>
      <c r="D97" s="6" t="s">
        <v>26</v>
      </c>
      <c r="E97" s="6" t="s">
        <v>27</v>
      </c>
      <c r="F97" s="6" t="s">
        <v>31</v>
      </c>
      <c r="G97" s="6" t="s">
        <v>22</v>
      </c>
      <c r="H97" s="7">
        <v>89.75</v>
      </c>
      <c r="I97" s="9">
        <v>1</v>
      </c>
      <c r="J97" s="7">
        <v>4.4874999999999998</v>
      </c>
      <c r="K97" s="7">
        <v>94.237499999999997</v>
      </c>
      <c r="L97" s="12">
        <v>43502</v>
      </c>
      <c r="M97" s="14">
        <v>0.83680555555555558</v>
      </c>
      <c r="N97" s="9" t="str">
        <f t="shared" si="25"/>
        <v>Weekday</v>
      </c>
      <c r="O97" s="6" t="s">
        <v>33</v>
      </c>
      <c r="P97" s="7">
        <v>89.75</v>
      </c>
      <c r="Q97" s="2">
        <v>4.7619047620000003</v>
      </c>
      <c r="R97" s="7">
        <v>4.4874999999999998</v>
      </c>
      <c r="S97" s="8">
        <v>6.6</v>
      </c>
      <c r="V97" s="16">
        <f t="shared" si="17"/>
        <v>89.75</v>
      </c>
      <c r="W97" s="18">
        <f t="shared" si="26"/>
        <v>7180</v>
      </c>
      <c r="X97" t="b">
        <f t="shared" si="27"/>
        <v>0</v>
      </c>
      <c r="Y97" t="b">
        <f t="shared" si="19"/>
        <v>1</v>
      </c>
      <c r="Z97" t="b">
        <f t="shared" si="20"/>
        <v>0</v>
      </c>
      <c r="AA97" t="b">
        <f t="shared" si="21"/>
        <v>0</v>
      </c>
      <c r="AB97" t="str">
        <f t="shared" si="28"/>
        <v>Low</v>
      </c>
      <c r="AC97" t="str">
        <f t="shared" si="22"/>
        <v>Bad Product</v>
      </c>
      <c r="AD97">
        <f t="shared" si="23"/>
        <v>94.237499999999997</v>
      </c>
      <c r="AE97">
        <f t="shared" si="24"/>
        <v>89.75</v>
      </c>
      <c r="AG97" t="str">
        <f t="shared" si="16"/>
        <v>Good Product</v>
      </c>
      <c r="AH97" t="str">
        <f t="shared" si="29"/>
        <v>Medium</v>
      </c>
    </row>
    <row r="98" spans="1:34" ht="15.75" customHeight="1" x14ac:dyDescent="0.2">
      <c r="A98" s="1"/>
      <c r="B98" s="6" t="s">
        <v>131</v>
      </c>
      <c r="C98" s="6" t="s">
        <v>18</v>
      </c>
      <c r="D98" s="6" t="s">
        <v>19</v>
      </c>
      <c r="E98" s="6" t="s">
        <v>27</v>
      </c>
      <c r="F98" s="6" t="s">
        <v>31</v>
      </c>
      <c r="G98" s="6" t="s">
        <v>28</v>
      </c>
      <c r="H98" s="7">
        <v>97.16</v>
      </c>
      <c r="I98" s="9">
        <v>1</v>
      </c>
      <c r="J98" s="7">
        <v>4.8579999999999997</v>
      </c>
      <c r="K98" s="7">
        <v>102.018</v>
      </c>
      <c r="L98" s="12">
        <v>43532</v>
      </c>
      <c r="M98" s="14">
        <v>0.85972222222222228</v>
      </c>
      <c r="N98" s="9" t="str">
        <f t="shared" si="25"/>
        <v>Weekday</v>
      </c>
      <c r="O98" s="6" t="s">
        <v>23</v>
      </c>
      <c r="P98" s="7">
        <v>97.16</v>
      </c>
      <c r="Q98" s="2">
        <v>4.7619047620000003</v>
      </c>
      <c r="R98" s="7">
        <v>4.8579999999999997</v>
      </c>
      <c r="S98" s="8">
        <v>7.2</v>
      </c>
      <c r="V98" s="16">
        <f t="shared" si="17"/>
        <v>97.16</v>
      </c>
      <c r="W98" s="18">
        <f t="shared" si="26"/>
        <v>7772.7999999999993</v>
      </c>
      <c r="X98" t="b">
        <f t="shared" si="27"/>
        <v>0</v>
      </c>
      <c r="Y98" t="b">
        <f t="shared" si="19"/>
        <v>1</v>
      </c>
      <c r="Z98" t="b">
        <f t="shared" si="20"/>
        <v>0</v>
      </c>
      <c r="AA98" t="b">
        <f t="shared" si="21"/>
        <v>0</v>
      </c>
      <c r="AB98" t="str">
        <f t="shared" si="28"/>
        <v>Low</v>
      </c>
      <c r="AC98" t="str">
        <f t="shared" si="22"/>
        <v>Bad Product</v>
      </c>
      <c r="AD98">
        <f t="shared" si="23"/>
        <v>102.018</v>
      </c>
      <c r="AE98">
        <f t="shared" si="24"/>
        <v>97.16</v>
      </c>
      <c r="AG98" t="str">
        <f t="shared" si="16"/>
        <v>Bad Product</v>
      </c>
      <c r="AH98" t="str">
        <f t="shared" si="29"/>
        <v>Medium</v>
      </c>
    </row>
    <row r="99" spans="1:34" ht="15.75" customHeight="1" x14ac:dyDescent="0.2">
      <c r="A99" s="1"/>
      <c r="B99" s="6" t="s">
        <v>132</v>
      </c>
      <c r="C99" s="6" t="s">
        <v>42</v>
      </c>
      <c r="D99" s="6" t="s">
        <v>43</v>
      </c>
      <c r="E99" s="6" t="s">
        <v>27</v>
      </c>
      <c r="F99" s="6" t="s">
        <v>31</v>
      </c>
      <c r="G99" s="6" t="s">
        <v>22</v>
      </c>
      <c r="H99" s="7">
        <v>87.87</v>
      </c>
      <c r="I99" s="9">
        <v>10</v>
      </c>
      <c r="J99" s="7">
        <v>43.935000000000002</v>
      </c>
      <c r="K99" s="7">
        <v>922.63499999999999</v>
      </c>
      <c r="L99" s="12">
        <v>43553</v>
      </c>
      <c r="M99" s="14">
        <v>0.43402777777777779</v>
      </c>
      <c r="N99" s="9" t="str">
        <f t="shared" si="25"/>
        <v>Weekday</v>
      </c>
      <c r="O99" s="6" t="s">
        <v>23</v>
      </c>
      <c r="P99" s="7">
        <v>878.7</v>
      </c>
      <c r="Q99" s="2">
        <v>4.7619047620000003</v>
      </c>
      <c r="R99" s="7">
        <v>43.935000000000002</v>
      </c>
      <c r="S99" s="8">
        <v>5.0999999999999996</v>
      </c>
      <c r="V99" s="16">
        <f t="shared" si="17"/>
        <v>878.7</v>
      </c>
      <c r="W99" s="18">
        <f t="shared" si="26"/>
        <v>70296</v>
      </c>
      <c r="X99" t="b">
        <f t="shared" si="27"/>
        <v>0</v>
      </c>
      <c r="Y99" t="b">
        <f t="shared" si="19"/>
        <v>1</v>
      </c>
      <c r="Z99" t="b">
        <f t="shared" si="20"/>
        <v>0</v>
      </c>
      <c r="AA99" t="b">
        <f t="shared" si="21"/>
        <v>1</v>
      </c>
      <c r="AB99" t="str">
        <f t="shared" si="28"/>
        <v>Low</v>
      </c>
      <c r="AC99" t="str">
        <f t="shared" si="22"/>
        <v>Bad Product</v>
      </c>
      <c r="AD99">
        <f t="shared" si="23"/>
        <v>830.37149999999997</v>
      </c>
      <c r="AE99">
        <f t="shared" si="24"/>
        <v>83.476500000000001</v>
      </c>
      <c r="AG99" t="str">
        <f t="shared" si="16"/>
        <v>Bad Product</v>
      </c>
      <c r="AH99" t="str">
        <f t="shared" si="29"/>
        <v>Low</v>
      </c>
    </row>
    <row r="100" spans="1:34" ht="15.75" customHeight="1" x14ac:dyDescent="0.2">
      <c r="A100" s="1"/>
      <c r="B100" s="6" t="s">
        <v>133</v>
      </c>
      <c r="C100" s="6" t="s">
        <v>25</v>
      </c>
      <c r="D100" s="6" t="s">
        <v>26</v>
      </c>
      <c r="E100" s="6" t="s">
        <v>27</v>
      </c>
      <c r="F100" s="6" t="s">
        <v>21</v>
      </c>
      <c r="G100" s="6" t="s">
        <v>28</v>
      </c>
      <c r="H100" s="7">
        <v>12.45</v>
      </c>
      <c r="I100" s="9">
        <v>6</v>
      </c>
      <c r="J100" s="7">
        <v>3.7349999999999999</v>
      </c>
      <c r="K100" s="7">
        <v>78.435000000000002</v>
      </c>
      <c r="L100" s="12">
        <v>43505</v>
      </c>
      <c r="M100" s="14">
        <v>0.5493055555555556</v>
      </c>
      <c r="N100" s="9" t="str">
        <f t="shared" si="25"/>
        <v>Weekend</v>
      </c>
      <c r="O100" s="6" t="s">
        <v>29</v>
      </c>
      <c r="P100" s="7">
        <v>74.7</v>
      </c>
      <c r="Q100" s="2">
        <v>4.7619047620000003</v>
      </c>
      <c r="R100" s="7">
        <v>3.7349999999999999</v>
      </c>
      <c r="S100" s="8">
        <v>4.0999999999999996</v>
      </c>
      <c r="V100" s="16">
        <f t="shared" si="17"/>
        <v>74.699999999999989</v>
      </c>
      <c r="W100" s="18">
        <f t="shared" si="26"/>
        <v>5975.9999999999991</v>
      </c>
      <c r="X100" t="b">
        <f t="shared" si="27"/>
        <v>0</v>
      </c>
      <c r="Y100" t="b">
        <f t="shared" si="19"/>
        <v>1</v>
      </c>
      <c r="Z100" t="b">
        <f t="shared" si="20"/>
        <v>0</v>
      </c>
      <c r="AA100" t="b">
        <f t="shared" si="21"/>
        <v>0</v>
      </c>
      <c r="AB100" t="str">
        <f t="shared" si="28"/>
        <v>Low</v>
      </c>
      <c r="AC100" t="str">
        <f t="shared" si="22"/>
        <v>Bad Product</v>
      </c>
      <c r="AD100">
        <f t="shared" si="23"/>
        <v>78.435000000000002</v>
      </c>
      <c r="AE100">
        <f t="shared" si="24"/>
        <v>12.45</v>
      </c>
      <c r="AG100" t="str">
        <f t="shared" si="16"/>
        <v>Bad Product</v>
      </c>
      <c r="AH100" t="str">
        <f t="shared" si="29"/>
        <v>Low</v>
      </c>
    </row>
    <row r="101" spans="1:34" ht="15.75" customHeight="1" x14ac:dyDescent="0.2">
      <c r="A101" s="1"/>
      <c r="B101" s="6" t="s">
        <v>134</v>
      </c>
      <c r="C101" s="6" t="s">
        <v>18</v>
      </c>
      <c r="D101" s="6" t="s">
        <v>19</v>
      </c>
      <c r="E101" s="6" t="s">
        <v>27</v>
      </c>
      <c r="F101" s="6" t="s">
        <v>31</v>
      </c>
      <c r="G101" s="6" t="s">
        <v>44</v>
      </c>
      <c r="H101" s="7">
        <v>52.75</v>
      </c>
      <c r="I101" s="9">
        <v>3</v>
      </c>
      <c r="J101" s="7">
        <v>7.9124999999999996</v>
      </c>
      <c r="K101" s="7">
        <v>166.16249999999999</v>
      </c>
      <c r="L101" s="12">
        <v>43547</v>
      </c>
      <c r="M101" s="14">
        <v>0.42777777777777776</v>
      </c>
      <c r="N101" s="9" t="str">
        <f t="shared" si="25"/>
        <v>Weekend</v>
      </c>
      <c r="O101" s="6" t="s">
        <v>23</v>
      </c>
      <c r="P101" s="7">
        <v>158.25</v>
      </c>
      <c r="Q101" s="2">
        <v>4.7619047620000003</v>
      </c>
      <c r="R101" s="7">
        <v>7.9124999999999996</v>
      </c>
      <c r="S101" s="8">
        <v>9.3000000000000007</v>
      </c>
      <c r="V101" s="16">
        <f t="shared" si="17"/>
        <v>158.25</v>
      </c>
      <c r="W101" s="18">
        <f t="shared" si="26"/>
        <v>12660</v>
      </c>
      <c r="X101" t="b">
        <f t="shared" si="27"/>
        <v>1</v>
      </c>
      <c r="Y101" t="b">
        <f t="shared" si="19"/>
        <v>1</v>
      </c>
      <c r="Z101" t="b">
        <f t="shared" si="20"/>
        <v>0</v>
      </c>
      <c r="AA101" t="b">
        <f t="shared" si="21"/>
        <v>1</v>
      </c>
      <c r="AB101" t="str">
        <f t="shared" si="28"/>
        <v>High</v>
      </c>
      <c r="AC101" t="str">
        <f t="shared" si="22"/>
        <v>Bad Product</v>
      </c>
      <c r="AD101">
        <f t="shared" si="23"/>
        <v>166.16249999999999</v>
      </c>
      <c r="AE101">
        <f t="shared" si="24"/>
        <v>52.75</v>
      </c>
      <c r="AG101" t="str">
        <f t="shared" si="16"/>
        <v>Bad Product</v>
      </c>
      <c r="AH101" t="str">
        <f t="shared" si="29"/>
        <v>High</v>
      </c>
    </row>
    <row r="102" spans="1:34" ht="15.75" customHeight="1" x14ac:dyDescent="0.2">
      <c r="A102" s="1"/>
      <c r="B102" s="6" t="s">
        <v>135</v>
      </c>
      <c r="C102" s="6" t="s">
        <v>42</v>
      </c>
      <c r="D102" s="6" t="s">
        <v>43</v>
      </c>
      <c r="E102" s="6" t="s">
        <v>27</v>
      </c>
      <c r="F102" s="6" t="s">
        <v>31</v>
      </c>
      <c r="G102" s="6" t="s">
        <v>32</v>
      </c>
      <c r="H102" s="7">
        <v>82.7</v>
      </c>
      <c r="I102" s="9">
        <v>6</v>
      </c>
      <c r="J102" s="7">
        <v>24.81</v>
      </c>
      <c r="K102" s="7">
        <v>521.01</v>
      </c>
      <c r="L102" s="12">
        <v>43529</v>
      </c>
      <c r="M102" s="14">
        <v>0.75972222222222219</v>
      </c>
      <c r="N102" s="9" t="str">
        <f t="shared" si="25"/>
        <v>Weekday</v>
      </c>
      <c r="O102" s="6" t="s">
        <v>29</v>
      </c>
      <c r="P102" s="7">
        <v>496.2</v>
      </c>
      <c r="Q102" s="2">
        <v>4.7619047620000003</v>
      </c>
      <c r="R102" s="7">
        <v>24.81</v>
      </c>
      <c r="S102" s="8">
        <v>7.4</v>
      </c>
      <c r="V102" s="16">
        <f t="shared" si="17"/>
        <v>496.20000000000005</v>
      </c>
      <c r="W102" s="18">
        <f t="shared" si="26"/>
        <v>39696</v>
      </c>
      <c r="X102" t="b">
        <f t="shared" si="27"/>
        <v>0</v>
      </c>
      <c r="Y102" t="b">
        <f t="shared" si="19"/>
        <v>1</v>
      </c>
      <c r="Z102" t="b">
        <f t="shared" si="20"/>
        <v>0</v>
      </c>
      <c r="AA102" t="b">
        <f t="shared" si="21"/>
        <v>1</v>
      </c>
      <c r="AB102" t="str">
        <f t="shared" si="28"/>
        <v>Low</v>
      </c>
      <c r="AC102" t="str">
        <f t="shared" si="22"/>
        <v>Bad Product</v>
      </c>
      <c r="AD102">
        <f t="shared" si="23"/>
        <v>468.90899999999999</v>
      </c>
      <c r="AE102">
        <f t="shared" si="24"/>
        <v>82.7</v>
      </c>
      <c r="AG102" t="str">
        <f t="shared" si="16"/>
        <v>Bad Product</v>
      </c>
      <c r="AH102" t="str">
        <f t="shared" si="29"/>
        <v>Medium</v>
      </c>
    </row>
    <row r="103" spans="1:34" ht="15.75" customHeight="1" x14ac:dyDescent="0.2">
      <c r="A103" s="1"/>
      <c r="B103" s="6" t="s">
        <v>136</v>
      </c>
      <c r="C103" s="6" t="s">
        <v>25</v>
      </c>
      <c r="D103" s="6" t="s">
        <v>26</v>
      </c>
      <c r="E103" s="6" t="s">
        <v>20</v>
      </c>
      <c r="F103" s="6" t="s">
        <v>31</v>
      </c>
      <c r="G103" s="6" t="s">
        <v>46</v>
      </c>
      <c r="H103" s="7">
        <v>48.71</v>
      </c>
      <c r="I103" s="9">
        <v>1</v>
      </c>
      <c r="J103" s="7">
        <v>2.4355000000000002</v>
      </c>
      <c r="K103" s="7">
        <v>51.145499999999998</v>
      </c>
      <c r="L103" s="12">
        <v>43550</v>
      </c>
      <c r="M103" s="14">
        <v>0.80555555555555558</v>
      </c>
      <c r="N103" s="9" t="str">
        <f t="shared" si="25"/>
        <v>Weekday</v>
      </c>
      <c r="O103" s="6" t="s">
        <v>29</v>
      </c>
      <c r="P103" s="7">
        <v>48.71</v>
      </c>
      <c r="Q103" s="2">
        <v>4.7619047620000003</v>
      </c>
      <c r="R103" s="7">
        <v>2.4355000000000002</v>
      </c>
      <c r="S103" s="8">
        <v>4.0999999999999996</v>
      </c>
      <c r="V103" s="16">
        <f t="shared" si="17"/>
        <v>48.71</v>
      </c>
      <c r="W103" s="18">
        <f t="shared" si="26"/>
        <v>3896.8</v>
      </c>
      <c r="X103" t="b">
        <f t="shared" si="27"/>
        <v>0</v>
      </c>
      <c r="Y103" t="b">
        <f t="shared" si="19"/>
        <v>1</v>
      </c>
      <c r="Z103" t="b">
        <f t="shared" si="20"/>
        <v>0</v>
      </c>
      <c r="AA103" t="b">
        <f t="shared" si="21"/>
        <v>0</v>
      </c>
      <c r="AB103" t="str">
        <f t="shared" si="28"/>
        <v>Low</v>
      </c>
      <c r="AC103" t="str">
        <f t="shared" si="22"/>
        <v>Bad Product</v>
      </c>
      <c r="AD103">
        <f t="shared" si="23"/>
        <v>51.145499999999998</v>
      </c>
      <c r="AE103">
        <f t="shared" si="24"/>
        <v>48.71</v>
      </c>
      <c r="AG103" t="str">
        <f t="shared" si="16"/>
        <v>Bad Product</v>
      </c>
      <c r="AH103" t="str">
        <f t="shared" si="29"/>
        <v>Low</v>
      </c>
    </row>
    <row r="104" spans="1:34" ht="15.75" customHeight="1" x14ac:dyDescent="0.2">
      <c r="A104" s="1"/>
      <c r="B104" s="6" t="s">
        <v>137</v>
      </c>
      <c r="C104" s="6" t="s">
        <v>25</v>
      </c>
      <c r="D104" s="6" t="s">
        <v>26</v>
      </c>
      <c r="E104" s="6" t="s">
        <v>27</v>
      </c>
      <c r="F104" s="6" t="s">
        <v>31</v>
      </c>
      <c r="G104" s="6" t="s">
        <v>46</v>
      </c>
      <c r="H104" s="7">
        <v>78.55</v>
      </c>
      <c r="I104" s="9">
        <v>9</v>
      </c>
      <c r="J104" s="7">
        <v>35.347499999999997</v>
      </c>
      <c r="K104" s="7">
        <v>742.29750000000001</v>
      </c>
      <c r="L104" s="12">
        <v>43525</v>
      </c>
      <c r="M104" s="14">
        <v>0.55694444444444446</v>
      </c>
      <c r="N104" s="9" t="str">
        <f t="shared" si="25"/>
        <v>Weekday</v>
      </c>
      <c r="O104" s="6" t="s">
        <v>29</v>
      </c>
      <c r="P104" s="7">
        <v>706.95</v>
      </c>
      <c r="Q104" s="2">
        <v>4.7619047620000003</v>
      </c>
      <c r="R104" s="7">
        <v>35.347499999999997</v>
      </c>
      <c r="S104" s="8">
        <v>7.2</v>
      </c>
      <c r="V104" s="16">
        <f t="shared" si="17"/>
        <v>706.94999999999993</v>
      </c>
      <c r="W104" s="18">
        <f t="shared" si="26"/>
        <v>56555.999999999993</v>
      </c>
      <c r="X104" t="b">
        <f t="shared" si="27"/>
        <v>0</v>
      </c>
      <c r="Y104" t="b">
        <f t="shared" si="19"/>
        <v>1</v>
      </c>
      <c r="Z104" t="b">
        <f t="shared" si="20"/>
        <v>0</v>
      </c>
      <c r="AA104" t="b">
        <f t="shared" si="21"/>
        <v>1</v>
      </c>
      <c r="AB104" t="str">
        <f t="shared" si="28"/>
        <v>Low</v>
      </c>
      <c r="AC104" t="str">
        <f t="shared" si="22"/>
        <v>Bad Product</v>
      </c>
      <c r="AD104">
        <f t="shared" si="23"/>
        <v>668.06775000000005</v>
      </c>
      <c r="AE104">
        <f t="shared" si="24"/>
        <v>74.622499999999988</v>
      </c>
      <c r="AG104" t="str">
        <f t="shared" si="16"/>
        <v>Bad Product</v>
      </c>
      <c r="AH104" t="str">
        <f t="shared" si="29"/>
        <v>Medium</v>
      </c>
    </row>
    <row r="105" spans="1:34" ht="15.75" customHeight="1" x14ac:dyDescent="0.2">
      <c r="A105" s="1"/>
      <c r="B105" s="6" t="s">
        <v>138</v>
      </c>
      <c r="C105" s="6" t="s">
        <v>25</v>
      </c>
      <c r="D105" s="6" t="s">
        <v>26</v>
      </c>
      <c r="E105" s="6" t="s">
        <v>27</v>
      </c>
      <c r="F105" s="6" t="s">
        <v>21</v>
      </c>
      <c r="G105" s="6" t="s">
        <v>28</v>
      </c>
      <c r="H105" s="7">
        <v>23.07</v>
      </c>
      <c r="I105" s="9">
        <v>9</v>
      </c>
      <c r="J105" s="7">
        <v>10.381500000000001</v>
      </c>
      <c r="K105" s="7">
        <v>218.01150000000001</v>
      </c>
      <c r="L105" s="12">
        <v>43497</v>
      </c>
      <c r="M105" s="14">
        <v>0.47708333333333336</v>
      </c>
      <c r="N105" s="9" t="str">
        <f t="shared" si="25"/>
        <v>Weekday</v>
      </c>
      <c r="O105" s="6" t="s">
        <v>29</v>
      </c>
      <c r="P105" s="7">
        <v>207.63</v>
      </c>
      <c r="Q105" s="2">
        <v>4.7619047620000003</v>
      </c>
      <c r="R105" s="7">
        <v>10.381500000000001</v>
      </c>
      <c r="S105" s="8">
        <v>4.9000000000000004</v>
      </c>
      <c r="V105" s="16">
        <f t="shared" si="17"/>
        <v>207.63</v>
      </c>
      <c r="W105" s="18">
        <f t="shared" si="26"/>
        <v>16610.400000000001</v>
      </c>
      <c r="X105" t="b">
        <f t="shared" si="27"/>
        <v>0</v>
      </c>
      <c r="Y105" t="b">
        <f t="shared" si="19"/>
        <v>1</v>
      </c>
      <c r="Z105" t="b">
        <f t="shared" si="20"/>
        <v>0</v>
      </c>
      <c r="AA105" t="b">
        <f t="shared" si="21"/>
        <v>0</v>
      </c>
      <c r="AB105" t="str">
        <f t="shared" si="28"/>
        <v>Low</v>
      </c>
      <c r="AC105" t="str">
        <f t="shared" si="22"/>
        <v>Bad Product</v>
      </c>
      <c r="AD105">
        <f t="shared" si="23"/>
        <v>218.01150000000001</v>
      </c>
      <c r="AE105">
        <f t="shared" si="24"/>
        <v>21.916499999999999</v>
      </c>
      <c r="AG105" t="str">
        <f t="shared" si="16"/>
        <v>Bad Product</v>
      </c>
      <c r="AH105" t="str">
        <f t="shared" si="29"/>
        <v>Low</v>
      </c>
    </row>
    <row r="106" spans="1:34" ht="15.75" customHeight="1" x14ac:dyDescent="0.2">
      <c r="A106" s="1"/>
      <c r="B106" s="6" t="s">
        <v>139</v>
      </c>
      <c r="C106" s="6" t="s">
        <v>18</v>
      </c>
      <c r="D106" s="6" t="s">
        <v>19</v>
      </c>
      <c r="E106" s="6" t="s">
        <v>27</v>
      </c>
      <c r="F106" s="6" t="s">
        <v>31</v>
      </c>
      <c r="G106" s="6" t="s">
        <v>44</v>
      </c>
      <c r="H106" s="7">
        <v>58.26</v>
      </c>
      <c r="I106" s="9">
        <v>6</v>
      </c>
      <c r="J106" s="7">
        <v>17.478000000000002</v>
      </c>
      <c r="K106" s="7">
        <v>367.03800000000001</v>
      </c>
      <c r="L106" s="12">
        <v>43552</v>
      </c>
      <c r="M106" s="14">
        <v>0.69722222222222219</v>
      </c>
      <c r="N106" s="9" t="str">
        <f t="shared" si="25"/>
        <v>Weekday</v>
      </c>
      <c r="O106" s="6" t="s">
        <v>29</v>
      </c>
      <c r="P106" s="7">
        <v>349.56</v>
      </c>
      <c r="Q106" s="2">
        <v>4.7619047620000003</v>
      </c>
      <c r="R106" s="7">
        <v>17.478000000000002</v>
      </c>
      <c r="S106" s="8">
        <v>9.9</v>
      </c>
      <c r="V106" s="16">
        <f t="shared" si="17"/>
        <v>349.56</v>
      </c>
      <c r="W106" s="18">
        <f t="shared" si="26"/>
        <v>27964.799999999999</v>
      </c>
      <c r="X106" t="b">
        <f t="shared" si="27"/>
        <v>1</v>
      </c>
      <c r="Y106" t="b">
        <f t="shared" si="19"/>
        <v>1</v>
      </c>
      <c r="Z106" t="b">
        <f t="shared" si="20"/>
        <v>0</v>
      </c>
      <c r="AA106" t="b">
        <f t="shared" si="21"/>
        <v>1</v>
      </c>
      <c r="AB106" t="str">
        <f t="shared" si="28"/>
        <v>High</v>
      </c>
      <c r="AC106" t="str">
        <f t="shared" si="22"/>
        <v>Bad Product</v>
      </c>
      <c r="AD106">
        <f t="shared" si="23"/>
        <v>367.03800000000001</v>
      </c>
      <c r="AE106">
        <f t="shared" si="24"/>
        <v>58.26</v>
      </c>
      <c r="AG106" t="str">
        <f t="shared" si="16"/>
        <v>Bad Product</v>
      </c>
      <c r="AH106" t="str">
        <f t="shared" si="29"/>
        <v>High</v>
      </c>
    </row>
    <row r="107" spans="1:34" ht="15.75" customHeight="1" x14ac:dyDescent="0.2">
      <c r="A107" s="1"/>
      <c r="B107" s="6" t="s">
        <v>140</v>
      </c>
      <c r="C107" s="6" t="s">
        <v>42</v>
      </c>
      <c r="D107" s="6" t="s">
        <v>43</v>
      </c>
      <c r="E107" s="6" t="s">
        <v>27</v>
      </c>
      <c r="F107" s="6" t="s">
        <v>31</v>
      </c>
      <c r="G107" s="6" t="s">
        <v>22</v>
      </c>
      <c r="H107" s="7">
        <v>30.35</v>
      </c>
      <c r="I107" s="9">
        <v>7</v>
      </c>
      <c r="J107" s="7">
        <v>10.6225</v>
      </c>
      <c r="K107" s="7">
        <v>223.07249999999999</v>
      </c>
      <c r="L107" s="12">
        <v>43543</v>
      </c>
      <c r="M107" s="14">
        <v>0.7631944444444444</v>
      </c>
      <c r="N107" s="9" t="str">
        <f t="shared" si="25"/>
        <v>Weekday</v>
      </c>
      <c r="O107" s="6" t="s">
        <v>29</v>
      </c>
      <c r="P107" s="7">
        <v>212.45</v>
      </c>
      <c r="Q107" s="2">
        <v>4.7619047620000003</v>
      </c>
      <c r="R107" s="7">
        <v>10.6225</v>
      </c>
      <c r="S107" s="8">
        <v>8</v>
      </c>
      <c r="V107" s="16">
        <f t="shared" si="17"/>
        <v>212.45000000000002</v>
      </c>
      <c r="W107" s="18">
        <f t="shared" si="26"/>
        <v>16996</v>
      </c>
      <c r="X107" t="b">
        <f t="shared" si="27"/>
        <v>0</v>
      </c>
      <c r="Y107" t="b">
        <f t="shared" si="19"/>
        <v>1</v>
      </c>
      <c r="Z107" t="b">
        <f t="shared" si="20"/>
        <v>0</v>
      </c>
      <c r="AA107" t="b">
        <f t="shared" si="21"/>
        <v>0</v>
      </c>
      <c r="AB107" t="str">
        <f t="shared" si="28"/>
        <v>Low</v>
      </c>
      <c r="AC107" t="str">
        <f t="shared" si="22"/>
        <v>Bad Product</v>
      </c>
      <c r="AD107">
        <f t="shared" si="23"/>
        <v>223.07249999999999</v>
      </c>
      <c r="AE107">
        <f t="shared" si="24"/>
        <v>30.35</v>
      </c>
      <c r="AG107" t="str">
        <f t="shared" si="16"/>
        <v>Bad Product</v>
      </c>
      <c r="AH107" t="str">
        <f t="shared" si="29"/>
        <v>Medium</v>
      </c>
    </row>
    <row r="108" spans="1:34" ht="15.75" customHeight="1" x14ac:dyDescent="0.2">
      <c r="A108" s="1"/>
      <c r="B108" s="6" t="s">
        <v>141</v>
      </c>
      <c r="C108" s="6" t="s">
        <v>18</v>
      </c>
      <c r="D108" s="6" t="s">
        <v>19</v>
      </c>
      <c r="E108" s="6" t="s">
        <v>20</v>
      </c>
      <c r="F108" s="6" t="s">
        <v>31</v>
      </c>
      <c r="G108" s="6" t="s">
        <v>28</v>
      </c>
      <c r="H108" s="7">
        <v>88.67</v>
      </c>
      <c r="I108" s="9">
        <v>10</v>
      </c>
      <c r="J108" s="7">
        <v>44.335000000000001</v>
      </c>
      <c r="K108" s="7">
        <v>931.03499999999997</v>
      </c>
      <c r="L108" s="12">
        <v>43477</v>
      </c>
      <c r="M108" s="14">
        <v>0.61805555555555558</v>
      </c>
      <c r="N108" s="9" t="str">
        <f t="shared" si="25"/>
        <v>Weekend</v>
      </c>
      <c r="O108" s="6" t="s">
        <v>23</v>
      </c>
      <c r="P108" s="7">
        <v>886.7</v>
      </c>
      <c r="Q108" s="2">
        <v>4.7619047620000003</v>
      </c>
      <c r="R108" s="7">
        <v>44.335000000000001</v>
      </c>
      <c r="S108" s="8">
        <v>7.3</v>
      </c>
      <c r="V108" s="16">
        <f t="shared" si="17"/>
        <v>886.7</v>
      </c>
      <c r="W108" s="18">
        <f t="shared" si="26"/>
        <v>70936</v>
      </c>
      <c r="X108" t="b">
        <f t="shared" si="27"/>
        <v>0</v>
      </c>
      <c r="Y108" t="b">
        <f t="shared" si="19"/>
        <v>1</v>
      </c>
      <c r="Z108" t="b">
        <f t="shared" si="20"/>
        <v>0</v>
      </c>
      <c r="AA108" t="b">
        <f t="shared" si="21"/>
        <v>1</v>
      </c>
      <c r="AB108" t="str">
        <f t="shared" si="28"/>
        <v>Low</v>
      </c>
      <c r="AC108" t="str">
        <f t="shared" si="22"/>
        <v>Bad Product</v>
      </c>
      <c r="AD108">
        <f t="shared" si="23"/>
        <v>837.93150000000003</v>
      </c>
      <c r="AE108">
        <f t="shared" si="24"/>
        <v>84.236499999999992</v>
      </c>
      <c r="AG108" t="str">
        <f t="shared" si="16"/>
        <v>Bad Product</v>
      </c>
      <c r="AH108" t="str">
        <f t="shared" si="29"/>
        <v>Medium</v>
      </c>
    </row>
    <row r="109" spans="1:34" ht="15.75" customHeight="1" x14ac:dyDescent="0.2">
      <c r="A109" s="1"/>
      <c r="B109" s="6" t="s">
        <v>142</v>
      </c>
      <c r="C109" s="6" t="s">
        <v>25</v>
      </c>
      <c r="D109" s="6" t="s">
        <v>26</v>
      </c>
      <c r="E109" s="6" t="s">
        <v>27</v>
      </c>
      <c r="F109" s="6" t="s">
        <v>31</v>
      </c>
      <c r="G109" s="6" t="s">
        <v>46</v>
      </c>
      <c r="H109" s="7">
        <v>27.38</v>
      </c>
      <c r="I109" s="9">
        <v>6</v>
      </c>
      <c r="J109" s="7">
        <v>8.2140000000000004</v>
      </c>
      <c r="K109" s="7">
        <v>172.494</v>
      </c>
      <c r="L109" s="12">
        <v>43470</v>
      </c>
      <c r="M109" s="14">
        <v>0.87083333333333335</v>
      </c>
      <c r="N109" s="9" t="str">
        <f t="shared" si="25"/>
        <v>Weekend</v>
      </c>
      <c r="O109" s="6" t="s">
        <v>33</v>
      </c>
      <c r="P109" s="7">
        <v>164.28</v>
      </c>
      <c r="Q109" s="2">
        <v>4.7619047620000003</v>
      </c>
      <c r="R109" s="7">
        <v>8.2140000000000004</v>
      </c>
      <c r="S109" s="8">
        <v>7.9</v>
      </c>
      <c r="V109" s="16">
        <f t="shared" si="17"/>
        <v>164.28</v>
      </c>
      <c r="W109" s="18">
        <f t="shared" si="26"/>
        <v>13142.4</v>
      </c>
      <c r="X109" t="b">
        <f t="shared" si="27"/>
        <v>0</v>
      </c>
      <c r="Y109" t="b">
        <f t="shared" si="19"/>
        <v>1</v>
      </c>
      <c r="Z109" t="b">
        <f t="shared" si="20"/>
        <v>0</v>
      </c>
      <c r="AA109" t="b">
        <f t="shared" si="21"/>
        <v>0</v>
      </c>
      <c r="AB109" t="str">
        <f t="shared" si="28"/>
        <v>Low</v>
      </c>
      <c r="AC109" t="str">
        <f t="shared" si="22"/>
        <v>Bad Product</v>
      </c>
      <c r="AD109">
        <f t="shared" si="23"/>
        <v>172.494</v>
      </c>
      <c r="AE109">
        <f t="shared" si="24"/>
        <v>27.38</v>
      </c>
      <c r="AG109" t="str">
        <f t="shared" si="16"/>
        <v>Bad Product</v>
      </c>
      <c r="AH109" t="str">
        <f t="shared" si="29"/>
        <v>Medium</v>
      </c>
    </row>
    <row r="110" spans="1:34" ht="15.75" customHeight="1" x14ac:dyDescent="0.2">
      <c r="A110" s="1"/>
      <c r="B110" s="6" t="s">
        <v>143</v>
      </c>
      <c r="C110" s="6" t="s">
        <v>18</v>
      </c>
      <c r="D110" s="6" t="s">
        <v>19</v>
      </c>
      <c r="E110" s="6" t="s">
        <v>27</v>
      </c>
      <c r="F110" s="6" t="s">
        <v>31</v>
      </c>
      <c r="G110" s="6" t="s">
        <v>36</v>
      </c>
      <c r="H110" s="7">
        <v>62.13</v>
      </c>
      <c r="I110" s="9">
        <v>6</v>
      </c>
      <c r="J110" s="7">
        <v>18.638999999999999</v>
      </c>
      <c r="K110" s="7">
        <v>391.41899999999998</v>
      </c>
      <c r="L110" s="12">
        <v>43546</v>
      </c>
      <c r="M110" s="14">
        <v>0.84652777777777777</v>
      </c>
      <c r="N110" s="9" t="str">
        <f t="shared" si="25"/>
        <v>Weekday</v>
      </c>
      <c r="O110" s="6" t="s">
        <v>29</v>
      </c>
      <c r="P110" s="7">
        <v>372.78</v>
      </c>
      <c r="Q110" s="2">
        <v>4.7619047620000003</v>
      </c>
      <c r="R110" s="7">
        <v>18.638999999999999</v>
      </c>
      <c r="S110" s="8">
        <v>7.4</v>
      </c>
      <c r="V110" s="16">
        <f t="shared" si="17"/>
        <v>372.78000000000003</v>
      </c>
      <c r="W110" s="18">
        <f t="shared" si="26"/>
        <v>29822.400000000001</v>
      </c>
      <c r="X110" t="b">
        <f t="shared" si="27"/>
        <v>0</v>
      </c>
      <c r="Y110" t="b">
        <f t="shared" si="19"/>
        <v>1</v>
      </c>
      <c r="Z110" t="b">
        <f t="shared" si="20"/>
        <v>0</v>
      </c>
      <c r="AA110" t="b">
        <f t="shared" si="21"/>
        <v>0</v>
      </c>
      <c r="AB110" t="str">
        <f t="shared" si="28"/>
        <v>Low</v>
      </c>
      <c r="AC110" t="str">
        <f t="shared" si="22"/>
        <v>Bad Product</v>
      </c>
      <c r="AD110">
        <f t="shared" si="23"/>
        <v>391.41899999999998</v>
      </c>
      <c r="AE110">
        <f t="shared" si="24"/>
        <v>62.13</v>
      </c>
      <c r="AG110" t="str">
        <f t="shared" si="16"/>
        <v>Bad Product</v>
      </c>
      <c r="AH110" t="str">
        <f t="shared" si="29"/>
        <v>Medium</v>
      </c>
    </row>
    <row r="111" spans="1:34" ht="15.75" customHeight="1" x14ac:dyDescent="0.2">
      <c r="A111" s="1"/>
      <c r="B111" s="6" t="s">
        <v>144</v>
      </c>
      <c r="C111" s="6" t="s">
        <v>25</v>
      </c>
      <c r="D111" s="6" t="s">
        <v>26</v>
      </c>
      <c r="E111" s="6" t="s">
        <v>27</v>
      </c>
      <c r="F111" s="6" t="s">
        <v>21</v>
      </c>
      <c r="G111" s="6" t="s">
        <v>44</v>
      </c>
      <c r="H111" s="7">
        <v>33.979999999999997</v>
      </c>
      <c r="I111" s="9">
        <v>9</v>
      </c>
      <c r="J111" s="7">
        <v>15.291</v>
      </c>
      <c r="K111" s="7">
        <v>321.11099999999999</v>
      </c>
      <c r="L111" s="12">
        <v>43548</v>
      </c>
      <c r="M111" s="14">
        <v>0.4465277777777778</v>
      </c>
      <c r="N111" s="9" t="str">
        <f t="shared" si="25"/>
        <v>Weekend</v>
      </c>
      <c r="O111" s="6" t="s">
        <v>29</v>
      </c>
      <c r="P111" s="7">
        <v>305.82</v>
      </c>
      <c r="Q111" s="2">
        <v>4.7619047620000003</v>
      </c>
      <c r="R111" s="7">
        <v>15.291</v>
      </c>
      <c r="S111" s="8">
        <v>4.2</v>
      </c>
      <c r="V111" s="16">
        <f t="shared" si="17"/>
        <v>305.82</v>
      </c>
      <c r="W111" s="18">
        <f t="shared" si="26"/>
        <v>24465.599999999999</v>
      </c>
      <c r="X111" t="b">
        <f t="shared" si="27"/>
        <v>0</v>
      </c>
      <c r="Y111" t="b">
        <f t="shared" si="19"/>
        <v>1</v>
      </c>
      <c r="Z111" t="b">
        <f t="shared" si="20"/>
        <v>0</v>
      </c>
      <c r="AA111" t="b">
        <f t="shared" si="21"/>
        <v>0</v>
      </c>
      <c r="AB111" t="str">
        <f t="shared" si="28"/>
        <v>Low</v>
      </c>
      <c r="AC111" t="str">
        <f t="shared" si="22"/>
        <v>Bad Product</v>
      </c>
      <c r="AD111">
        <f t="shared" si="23"/>
        <v>321.11099999999999</v>
      </c>
      <c r="AE111">
        <f t="shared" si="24"/>
        <v>32.280999999999999</v>
      </c>
      <c r="AG111" t="str">
        <f t="shared" si="16"/>
        <v>Bad Product</v>
      </c>
      <c r="AH111" t="str">
        <f t="shared" si="29"/>
        <v>Low</v>
      </c>
    </row>
    <row r="112" spans="1:34" ht="15.75" customHeight="1" x14ac:dyDescent="0.2">
      <c r="A112" s="1"/>
      <c r="B112" s="6" t="s">
        <v>145</v>
      </c>
      <c r="C112" s="6" t="s">
        <v>25</v>
      </c>
      <c r="D112" s="6" t="s">
        <v>26</v>
      </c>
      <c r="E112" s="6" t="s">
        <v>20</v>
      </c>
      <c r="F112" s="6" t="s">
        <v>31</v>
      </c>
      <c r="G112" s="6" t="s">
        <v>28</v>
      </c>
      <c r="H112" s="7">
        <v>81.97</v>
      </c>
      <c r="I112" s="9">
        <v>10</v>
      </c>
      <c r="J112" s="7">
        <v>40.984999999999999</v>
      </c>
      <c r="K112" s="7">
        <v>860.68499999999995</v>
      </c>
      <c r="L112" s="12">
        <v>43527</v>
      </c>
      <c r="M112" s="14">
        <v>0.60416666666666663</v>
      </c>
      <c r="N112" s="9" t="str">
        <f t="shared" si="25"/>
        <v>Weekend</v>
      </c>
      <c r="O112" s="6" t="s">
        <v>29</v>
      </c>
      <c r="P112" s="7">
        <v>819.7</v>
      </c>
      <c r="Q112" s="2">
        <v>4.7619047620000003</v>
      </c>
      <c r="R112" s="7">
        <v>40.984999999999999</v>
      </c>
      <c r="S112" s="8">
        <v>9.1999999999999993</v>
      </c>
      <c r="V112" s="16">
        <f t="shared" si="17"/>
        <v>819.7</v>
      </c>
      <c r="W112" s="18">
        <f t="shared" si="26"/>
        <v>65576</v>
      </c>
      <c r="X112" t="b">
        <f t="shared" si="27"/>
        <v>1</v>
      </c>
      <c r="Y112" t="b">
        <f t="shared" si="19"/>
        <v>1</v>
      </c>
      <c r="Z112" t="b">
        <f t="shared" si="20"/>
        <v>1</v>
      </c>
      <c r="AA112" t="b">
        <f t="shared" si="21"/>
        <v>1</v>
      </c>
      <c r="AB112" t="str">
        <f t="shared" si="28"/>
        <v>High</v>
      </c>
      <c r="AC112" t="str">
        <f t="shared" si="22"/>
        <v>Good Product</v>
      </c>
      <c r="AD112">
        <f t="shared" si="23"/>
        <v>774.61649999999997</v>
      </c>
      <c r="AE112">
        <f t="shared" si="24"/>
        <v>77.871499999999997</v>
      </c>
      <c r="AG112" t="str">
        <f t="shared" si="16"/>
        <v>Bad Product</v>
      </c>
      <c r="AH112" t="str">
        <f t="shared" si="29"/>
        <v>High</v>
      </c>
    </row>
    <row r="113" spans="1:34" ht="15.75" customHeight="1" x14ac:dyDescent="0.2">
      <c r="A113" s="1"/>
      <c r="B113" s="6" t="s">
        <v>146</v>
      </c>
      <c r="C113" s="6" t="s">
        <v>42</v>
      </c>
      <c r="D113" s="6" t="s">
        <v>43</v>
      </c>
      <c r="E113" s="6" t="s">
        <v>20</v>
      </c>
      <c r="F113" s="6" t="s">
        <v>21</v>
      </c>
      <c r="G113" s="6" t="s">
        <v>36</v>
      </c>
      <c r="H113" s="7">
        <v>16.489999999999998</v>
      </c>
      <c r="I113" s="9">
        <v>2</v>
      </c>
      <c r="J113" s="7">
        <v>1.649</v>
      </c>
      <c r="K113" s="7">
        <v>34.628999999999998</v>
      </c>
      <c r="L113" s="12">
        <v>43501</v>
      </c>
      <c r="M113" s="14">
        <v>0.48055555555555557</v>
      </c>
      <c r="N113" s="9" t="str">
        <f t="shared" si="25"/>
        <v>Weekday</v>
      </c>
      <c r="O113" s="6" t="s">
        <v>23</v>
      </c>
      <c r="P113" s="7">
        <v>32.979999999999997</v>
      </c>
      <c r="Q113" s="2">
        <v>4.7619047620000003</v>
      </c>
      <c r="R113" s="7">
        <v>1.649</v>
      </c>
      <c r="S113" s="8">
        <v>4.5999999999999996</v>
      </c>
      <c r="V113" s="16">
        <f t="shared" si="17"/>
        <v>32.979999999999997</v>
      </c>
      <c r="W113" s="18">
        <f t="shared" si="26"/>
        <v>2638.3999999999996</v>
      </c>
      <c r="X113" t="b">
        <f t="shared" si="27"/>
        <v>0</v>
      </c>
      <c r="Y113" t="b">
        <f t="shared" si="19"/>
        <v>1</v>
      </c>
      <c r="Z113" t="b">
        <f t="shared" si="20"/>
        <v>0</v>
      </c>
      <c r="AA113" t="b">
        <f t="shared" si="21"/>
        <v>0</v>
      </c>
      <c r="AB113" t="str">
        <f t="shared" si="28"/>
        <v>Low</v>
      </c>
      <c r="AC113" t="str">
        <f t="shared" si="22"/>
        <v>Bad Product</v>
      </c>
      <c r="AD113">
        <f t="shared" si="23"/>
        <v>34.628999999999998</v>
      </c>
      <c r="AE113">
        <f t="shared" si="24"/>
        <v>16.489999999999998</v>
      </c>
      <c r="AG113" t="str">
        <f t="shared" si="16"/>
        <v>Good Product</v>
      </c>
      <c r="AH113" t="str">
        <f t="shared" si="29"/>
        <v>Low</v>
      </c>
    </row>
    <row r="114" spans="1:34" ht="15.75" customHeight="1" x14ac:dyDescent="0.2">
      <c r="A114" s="1"/>
      <c r="B114" s="6" t="s">
        <v>147</v>
      </c>
      <c r="C114" s="6" t="s">
        <v>25</v>
      </c>
      <c r="D114" s="6" t="s">
        <v>26</v>
      </c>
      <c r="E114" s="6" t="s">
        <v>20</v>
      </c>
      <c r="F114" s="6" t="s">
        <v>21</v>
      </c>
      <c r="G114" s="6" t="s">
        <v>22</v>
      </c>
      <c r="H114" s="7">
        <v>98.21</v>
      </c>
      <c r="I114" s="9">
        <v>3</v>
      </c>
      <c r="J114" s="7">
        <v>14.7315</v>
      </c>
      <c r="K114" s="7">
        <v>309.36149999999998</v>
      </c>
      <c r="L114" s="12">
        <v>43501</v>
      </c>
      <c r="M114" s="14">
        <v>0.44513888888888886</v>
      </c>
      <c r="N114" s="9" t="str">
        <f t="shared" si="25"/>
        <v>Weekday</v>
      </c>
      <c r="O114" s="6" t="s">
        <v>33</v>
      </c>
      <c r="P114" s="7">
        <v>294.63</v>
      </c>
      <c r="Q114" s="2">
        <v>4.7619047620000003</v>
      </c>
      <c r="R114" s="7">
        <v>14.7315</v>
      </c>
      <c r="S114" s="8">
        <v>7.8</v>
      </c>
      <c r="V114" s="16">
        <f t="shared" si="17"/>
        <v>294.63</v>
      </c>
      <c r="W114" s="18">
        <f t="shared" si="26"/>
        <v>23570.400000000001</v>
      </c>
      <c r="X114" t="b">
        <f t="shared" si="27"/>
        <v>0</v>
      </c>
      <c r="Y114" t="b">
        <f t="shared" si="19"/>
        <v>1</v>
      </c>
      <c r="Z114" t="b">
        <f t="shared" si="20"/>
        <v>0</v>
      </c>
      <c r="AA114" t="b">
        <f t="shared" si="21"/>
        <v>0</v>
      </c>
      <c r="AB114" t="str">
        <f t="shared" si="28"/>
        <v>Low</v>
      </c>
      <c r="AC114" t="str">
        <f t="shared" si="22"/>
        <v>Bad Product</v>
      </c>
      <c r="AD114">
        <f t="shared" si="23"/>
        <v>309.36149999999998</v>
      </c>
      <c r="AE114">
        <f t="shared" si="24"/>
        <v>98.21</v>
      </c>
      <c r="AG114" t="str">
        <f t="shared" si="16"/>
        <v>Bad Product</v>
      </c>
      <c r="AH114" t="str">
        <f t="shared" si="29"/>
        <v>Medium</v>
      </c>
    </row>
    <row r="115" spans="1:34" ht="15.75" customHeight="1" x14ac:dyDescent="0.2">
      <c r="A115" s="1"/>
      <c r="B115" s="6" t="s">
        <v>148</v>
      </c>
      <c r="C115" s="6" t="s">
        <v>42</v>
      </c>
      <c r="D115" s="6" t="s">
        <v>43</v>
      </c>
      <c r="E115" s="6" t="s">
        <v>27</v>
      </c>
      <c r="F115" s="6" t="s">
        <v>21</v>
      </c>
      <c r="G115" s="6" t="s">
        <v>46</v>
      </c>
      <c r="H115" s="7">
        <v>72.84</v>
      </c>
      <c r="I115" s="9">
        <v>7</v>
      </c>
      <c r="J115" s="7">
        <v>25.494</v>
      </c>
      <c r="K115" s="7">
        <v>535.37400000000002</v>
      </c>
      <c r="L115" s="12">
        <v>43511</v>
      </c>
      <c r="M115" s="14">
        <v>0.53055555555555556</v>
      </c>
      <c r="N115" s="9" t="str">
        <f t="shared" si="25"/>
        <v>Weekday</v>
      </c>
      <c r="O115" s="6" t="s">
        <v>29</v>
      </c>
      <c r="P115" s="7">
        <v>509.88</v>
      </c>
      <c r="Q115" s="2">
        <v>4.7619047620000003</v>
      </c>
      <c r="R115" s="7">
        <v>25.494</v>
      </c>
      <c r="S115" s="8">
        <v>8.4</v>
      </c>
      <c r="V115" s="16">
        <f t="shared" si="17"/>
        <v>509.88</v>
      </c>
      <c r="W115" s="18">
        <f t="shared" si="26"/>
        <v>40790.400000000001</v>
      </c>
      <c r="X115" t="b">
        <f t="shared" si="27"/>
        <v>1</v>
      </c>
      <c r="Y115" t="b">
        <f t="shared" si="19"/>
        <v>1</v>
      </c>
      <c r="Z115" t="b">
        <f t="shared" si="20"/>
        <v>1</v>
      </c>
      <c r="AA115" t="b">
        <f t="shared" si="21"/>
        <v>1</v>
      </c>
      <c r="AB115" t="str">
        <f t="shared" si="28"/>
        <v>High</v>
      </c>
      <c r="AC115" t="str">
        <f t="shared" si="22"/>
        <v>Good Product</v>
      </c>
      <c r="AD115">
        <f t="shared" si="23"/>
        <v>481.83660000000003</v>
      </c>
      <c r="AE115">
        <f t="shared" si="24"/>
        <v>72.84</v>
      </c>
      <c r="AG115" t="str">
        <f t="shared" si="16"/>
        <v>Bad Product</v>
      </c>
      <c r="AH115" t="str">
        <f t="shared" si="29"/>
        <v>High</v>
      </c>
    </row>
    <row r="116" spans="1:34" ht="15.75" customHeight="1" x14ac:dyDescent="0.2">
      <c r="A116" s="1"/>
      <c r="B116" s="6" t="s">
        <v>149</v>
      </c>
      <c r="C116" s="6" t="s">
        <v>18</v>
      </c>
      <c r="D116" s="6" t="s">
        <v>19</v>
      </c>
      <c r="E116" s="6" t="s">
        <v>20</v>
      </c>
      <c r="F116" s="6" t="s">
        <v>31</v>
      </c>
      <c r="G116" s="6" t="s">
        <v>32</v>
      </c>
      <c r="H116" s="7">
        <v>58.07</v>
      </c>
      <c r="I116" s="9">
        <v>9</v>
      </c>
      <c r="J116" s="7">
        <v>26.131499999999999</v>
      </c>
      <c r="K116" s="7">
        <v>548.76149999999996</v>
      </c>
      <c r="L116" s="12">
        <v>43484</v>
      </c>
      <c r="M116" s="14">
        <v>0.83819444444444446</v>
      </c>
      <c r="N116" s="9" t="str">
        <f t="shared" si="25"/>
        <v>Weekend</v>
      </c>
      <c r="O116" s="6" t="s">
        <v>23</v>
      </c>
      <c r="P116" s="7">
        <v>522.63</v>
      </c>
      <c r="Q116" s="2">
        <v>4.7619047620000003</v>
      </c>
      <c r="R116" s="7">
        <v>26.131499999999999</v>
      </c>
      <c r="S116" s="8">
        <v>4.3</v>
      </c>
      <c r="V116" s="16">
        <f t="shared" si="17"/>
        <v>522.63</v>
      </c>
      <c r="W116" s="18">
        <f t="shared" si="26"/>
        <v>41810.400000000001</v>
      </c>
      <c r="X116" t="b">
        <f t="shared" si="27"/>
        <v>0</v>
      </c>
      <c r="Y116" t="b">
        <f t="shared" si="19"/>
        <v>1</v>
      </c>
      <c r="Z116" t="b">
        <f t="shared" si="20"/>
        <v>0</v>
      </c>
      <c r="AA116" t="b">
        <f t="shared" si="21"/>
        <v>1</v>
      </c>
      <c r="AB116" t="str">
        <f t="shared" si="28"/>
        <v>Low</v>
      </c>
      <c r="AC116" t="str">
        <f t="shared" si="22"/>
        <v>Bad Product</v>
      </c>
      <c r="AD116">
        <f t="shared" si="23"/>
        <v>493.88534999999996</v>
      </c>
      <c r="AE116">
        <f t="shared" si="24"/>
        <v>55.166499999999999</v>
      </c>
      <c r="AG116" t="str">
        <f t="shared" si="16"/>
        <v>Good Product</v>
      </c>
      <c r="AH116" t="str">
        <f t="shared" si="29"/>
        <v>Low</v>
      </c>
    </row>
    <row r="117" spans="1:34" ht="15.75" customHeight="1" x14ac:dyDescent="0.2">
      <c r="A117" s="1"/>
      <c r="B117" s="6" t="s">
        <v>150</v>
      </c>
      <c r="C117" s="6" t="s">
        <v>25</v>
      </c>
      <c r="D117" s="6" t="s">
        <v>26</v>
      </c>
      <c r="E117" s="6" t="s">
        <v>20</v>
      </c>
      <c r="F117" s="6" t="s">
        <v>21</v>
      </c>
      <c r="G117" s="6" t="s">
        <v>32</v>
      </c>
      <c r="H117" s="7">
        <v>80.790000000000006</v>
      </c>
      <c r="I117" s="9">
        <v>9</v>
      </c>
      <c r="J117" s="7">
        <v>36.355499999999999</v>
      </c>
      <c r="K117" s="7">
        <v>763.46550000000002</v>
      </c>
      <c r="L117" s="12">
        <v>43497</v>
      </c>
      <c r="M117" s="14">
        <v>0.85486111111111107</v>
      </c>
      <c r="N117" s="9" t="str">
        <f t="shared" si="25"/>
        <v>Weekday</v>
      </c>
      <c r="O117" s="6" t="s">
        <v>33</v>
      </c>
      <c r="P117" s="7">
        <v>727.11</v>
      </c>
      <c r="Q117" s="2">
        <v>4.7619047620000003</v>
      </c>
      <c r="R117" s="7">
        <v>36.355499999999999</v>
      </c>
      <c r="S117" s="8">
        <v>9.5</v>
      </c>
      <c r="V117" s="16">
        <f t="shared" si="17"/>
        <v>727.11</v>
      </c>
      <c r="W117" s="18">
        <f t="shared" si="26"/>
        <v>58168.800000000003</v>
      </c>
      <c r="X117" t="b">
        <f t="shared" si="27"/>
        <v>1</v>
      </c>
      <c r="Y117" t="b">
        <f t="shared" si="19"/>
        <v>1</v>
      </c>
      <c r="Z117" t="b">
        <f t="shared" si="20"/>
        <v>1</v>
      </c>
      <c r="AA117" t="b">
        <f t="shared" si="21"/>
        <v>1</v>
      </c>
      <c r="AB117" t="str">
        <f t="shared" si="28"/>
        <v>High</v>
      </c>
      <c r="AC117" t="str">
        <f t="shared" si="22"/>
        <v>Good Product</v>
      </c>
      <c r="AD117">
        <f t="shared" si="23"/>
        <v>687.11895000000004</v>
      </c>
      <c r="AE117">
        <f t="shared" si="24"/>
        <v>76.750500000000002</v>
      </c>
      <c r="AG117" t="str">
        <f t="shared" si="16"/>
        <v>Bad Product</v>
      </c>
      <c r="AH117" t="str">
        <f t="shared" si="29"/>
        <v>High</v>
      </c>
    </row>
    <row r="118" spans="1:34" ht="15.75" customHeight="1" x14ac:dyDescent="0.2">
      <c r="A118" s="1"/>
      <c r="B118" s="6" t="s">
        <v>151</v>
      </c>
      <c r="C118" s="6" t="s">
        <v>25</v>
      </c>
      <c r="D118" s="6" t="s">
        <v>26</v>
      </c>
      <c r="E118" s="6" t="s">
        <v>27</v>
      </c>
      <c r="F118" s="6" t="s">
        <v>21</v>
      </c>
      <c r="G118" s="6" t="s">
        <v>46</v>
      </c>
      <c r="H118" s="7">
        <v>27.02</v>
      </c>
      <c r="I118" s="9">
        <v>3</v>
      </c>
      <c r="J118" s="7">
        <v>4.0529999999999999</v>
      </c>
      <c r="K118" s="7">
        <v>85.113</v>
      </c>
      <c r="L118" s="12">
        <v>43526</v>
      </c>
      <c r="M118" s="14">
        <v>0.54236111111111107</v>
      </c>
      <c r="N118" s="9" t="str">
        <f t="shared" si="25"/>
        <v>Weekend</v>
      </c>
      <c r="O118" s="6" t="s">
        <v>33</v>
      </c>
      <c r="P118" s="7">
        <v>81.06</v>
      </c>
      <c r="Q118" s="2">
        <v>4.7619047620000003</v>
      </c>
      <c r="R118" s="7">
        <v>4.0529999999999999</v>
      </c>
      <c r="S118" s="8">
        <v>7.1</v>
      </c>
      <c r="V118" s="16">
        <f t="shared" si="17"/>
        <v>81.06</v>
      </c>
      <c r="W118" s="18">
        <f t="shared" si="26"/>
        <v>6484.8</v>
      </c>
      <c r="X118" t="b">
        <f t="shared" si="27"/>
        <v>0</v>
      </c>
      <c r="Y118" t="b">
        <f t="shared" si="19"/>
        <v>1</v>
      </c>
      <c r="Z118" t="b">
        <f t="shared" si="20"/>
        <v>0</v>
      </c>
      <c r="AA118" t="b">
        <f t="shared" si="21"/>
        <v>0</v>
      </c>
      <c r="AB118" t="str">
        <f t="shared" si="28"/>
        <v>Low</v>
      </c>
      <c r="AC118" t="str">
        <f t="shared" si="22"/>
        <v>Bad Product</v>
      </c>
      <c r="AD118">
        <f t="shared" si="23"/>
        <v>85.113</v>
      </c>
      <c r="AE118">
        <f t="shared" si="24"/>
        <v>27.02</v>
      </c>
      <c r="AG118" t="str">
        <f t="shared" si="16"/>
        <v>Good Product</v>
      </c>
      <c r="AH118" t="str">
        <f t="shared" si="29"/>
        <v>Medium</v>
      </c>
    </row>
    <row r="119" spans="1:34" ht="15.75" customHeight="1" x14ac:dyDescent="0.2">
      <c r="A119" s="1"/>
      <c r="B119" s="6" t="s">
        <v>152</v>
      </c>
      <c r="C119" s="6" t="s">
        <v>42</v>
      </c>
      <c r="D119" s="6" t="s">
        <v>43</v>
      </c>
      <c r="E119" s="6" t="s">
        <v>20</v>
      </c>
      <c r="F119" s="6" t="s">
        <v>31</v>
      </c>
      <c r="G119" s="6" t="s">
        <v>46</v>
      </c>
      <c r="H119" s="7">
        <v>21.94</v>
      </c>
      <c r="I119" s="9">
        <v>5</v>
      </c>
      <c r="J119" s="7">
        <v>5.4850000000000003</v>
      </c>
      <c r="K119" s="7">
        <v>115.185</v>
      </c>
      <c r="L119" s="12">
        <v>43529</v>
      </c>
      <c r="M119" s="14">
        <v>0.52013888888888893</v>
      </c>
      <c r="N119" s="9" t="str">
        <f t="shared" si="25"/>
        <v>Weekday</v>
      </c>
      <c r="O119" s="6" t="s">
        <v>23</v>
      </c>
      <c r="P119" s="7">
        <v>109.7</v>
      </c>
      <c r="Q119" s="2">
        <v>4.7619047620000003</v>
      </c>
      <c r="R119" s="7">
        <v>5.4850000000000003</v>
      </c>
      <c r="S119" s="8">
        <v>5.3</v>
      </c>
      <c r="V119" s="16">
        <f t="shared" si="17"/>
        <v>109.7</v>
      </c>
      <c r="W119" s="18">
        <f t="shared" si="26"/>
        <v>8776</v>
      </c>
      <c r="X119" t="b">
        <f t="shared" si="27"/>
        <v>0</v>
      </c>
      <c r="Y119" t="b">
        <f t="shared" si="19"/>
        <v>1</v>
      </c>
      <c r="Z119" t="b">
        <f t="shared" si="20"/>
        <v>0</v>
      </c>
      <c r="AA119" t="b">
        <f t="shared" si="21"/>
        <v>0</v>
      </c>
      <c r="AB119" t="str">
        <f t="shared" si="28"/>
        <v>Low</v>
      </c>
      <c r="AC119" t="str">
        <f t="shared" si="22"/>
        <v>Bad Product</v>
      </c>
      <c r="AD119">
        <f t="shared" si="23"/>
        <v>115.185</v>
      </c>
      <c r="AE119">
        <f t="shared" si="24"/>
        <v>21.94</v>
      </c>
      <c r="AG119" t="str">
        <f t="shared" si="16"/>
        <v>Bad Product</v>
      </c>
      <c r="AH119" t="str">
        <f t="shared" si="29"/>
        <v>Low</v>
      </c>
    </row>
    <row r="120" spans="1:34" ht="15.75" customHeight="1" x14ac:dyDescent="0.2">
      <c r="A120" s="1"/>
      <c r="B120" s="6" t="s">
        <v>153</v>
      </c>
      <c r="C120" s="6" t="s">
        <v>42</v>
      </c>
      <c r="D120" s="6" t="s">
        <v>43</v>
      </c>
      <c r="E120" s="6" t="s">
        <v>20</v>
      </c>
      <c r="F120" s="6" t="s">
        <v>31</v>
      </c>
      <c r="G120" s="6" t="s">
        <v>46</v>
      </c>
      <c r="H120" s="7">
        <v>51.36</v>
      </c>
      <c r="I120" s="9">
        <v>1</v>
      </c>
      <c r="J120" s="7">
        <v>2.5680000000000001</v>
      </c>
      <c r="K120" s="7">
        <v>53.927999999999997</v>
      </c>
      <c r="L120" s="12">
        <v>43481</v>
      </c>
      <c r="M120" s="14">
        <v>0.6430555555555556</v>
      </c>
      <c r="N120" s="9" t="str">
        <f t="shared" si="25"/>
        <v>Weekday</v>
      </c>
      <c r="O120" s="6" t="s">
        <v>23</v>
      </c>
      <c r="P120" s="7">
        <v>51.36</v>
      </c>
      <c r="Q120" s="2">
        <v>4.7619047620000003</v>
      </c>
      <c r="R120" s="7">
        <v>2.5680000000000001</v>
      </c>
      <c r="S120" s="8">
        <v>5.2</v>
      </c>
      <c r="V120" s="16">
        <f t="shared" si="17"/>
        <v>51.36</v>
      </c>
      <c r="W120" s="18">
        <f t="shared" si="26"/>
        <v>4108.8</v>
      </c>
      <c r="X120" t="b">
        <f t="shared" si="27"/>
        <v>0</v>
      </c>
      <c r="Y120" t="b">
        <f t="shared" si="19"/>
        <v>1</v>
      </c>
      <c r="Z120" t="b">
        <f t="shared" si="20"/>
        <v>0</v>
      </c>
      <c r="AA120" t="b">
        <f t="shared" si="21"/>
        <v>0</v>
      </c>
      <c r="AB120" t="str">
        <f t="shared" si="28"/>
        <v>Low</v>
      </c>
      <c r="AC120" t="str">
        <f t="shared" si="22"/>
        <v>Bad Product</v>
      </c>
      <c r="AD120">
        <f t="shared" si="23"/>
        <v>53.927999999999997</v>
      </c>
      <c r="AE120">
        <f t="shared" si="24"/>
        <v>51.36</v>
      </c>
      <c r="AG120" t="str">
        <f t="shared" si="16"/>
        <v>Bad Product</v>
      </c>
      <c r="AH120" t="str">
        <f t="shared" si="29"/>
        <v>Low</v>
      </c>
    </row>
    <row r="121" spans="1:34" ht="15.75" customHeight="1" x14ac:dyDescent="0.2">
      <c r="A121" s="1"/>
      <c r="B121" s="6" t="s">
        <v>154</v>
      </c>
      <c r="C121" s="6" t="s">
        <v>18</v>
      </c>
      <c r="D121" s="6" t="s">
        <v>19</v>
      </c>
      <c r="E121" s="6" t="s">
        <v>27</v>
      </c>
      <c r="F121" s="6" t="s">
        <v>21</v>
      </c>
      <c r="G121" s="6" t="s">
        <v>44</v>
      </c>
      <c r="H121" s="7">
        <v>10.96</v>
      </c>
      <c r="I121" s="9">
        <v>10</v>
      </c>
      <c r="J121" s="7">
        <v>5.48</v>
      </c>
      <c r="K121" s="7">
        <v>115.08</v>
      </c>
      <c r="L121" s="12">
        <v>43498</v>
      </c>
      <c r="M121" s="14">
        <v>0.8666666666666667</v>
      </c>
      <c r="N121" s="9" t="str">
        <f t="shared" si="25"/>
        <v>Weekend</v>
      </c>
      <c r="O121" s="6" t="s">
        <v>23</v>
      </c>
      <c r="P121" s="7">
        <v>109.6</v>
      </c>
      <c r="Q121" s="2">
        <v>4.7619047620000003</v>
      </c>
      <c r="R121" s="7">
        <v>5.48</v>
      </c>
      <c r="S121" s="8">
        <v>6</v>
      </c>
      <c r="V121" s="16">
        <f t="shared" si="17"/>
        <v>109.60000000000001</v>
      </c>
      <c r="W121" s="18">
        <f t="shared" si="26"/>
        <v>8768</v>
      </c>
      <c r="X121" t="b">
        <f t="shared" si="27"/>
        <v>0</v>
      </c>
      <c r="Y121" t="b">
        <f t="shared" si="19"/>
        <v>1</v>
      </c>
      <c r="Z121" t="b">
        <f t="shared" si="20"/>
        <v>0</v>
      </c>
      <c r="AA121" t="b">
        <f t="shared" si="21"/>
        <v>0</v>
      </c>
      <c r="AB121" t="str">
        <f t="shared" si="28"/>
        <v>Low</v>
      </c>
      <c r="AC121" t="str">
        <f t="shared" si="22"/>
        <v>Bad Product</v>
      </c>
      <c r="AD121">
        <f t="shared" si="23"/>
        <v>115.08</v>
      </c>
      <c r="AE121">
        <f t="shared" si="24"/>
        <v>10.412000000000001</v>
      </c>
      <c r="AG121" t="str">
        <f t="shared" si="16"/>
        <v>Bad Product</v>
      </c>
      <c r="AH121" t="str">
        <f t="shared" si="29"/>
        <v>Low</v>
      </c>
    </row>
    <row r="122" spans="1:34" ht="15.75" customHeight="1" x14ac:dyDescent="0.2">
      <c r="A122" s="1"/>
      <c r="B122" s="6" t="s">
        <v>155</v>
      </c>
      <c r="C122" s="6" t="s">
        <v>42</v>
      </c>
      <c r="D122" s="6" t="s">
        <v>43</v>
      </c>
      <c r="E122" s="6" t="s">
        <v>27</v>
      </c>
      <c r="F122" s="6" t="s">
        <v>31</v>
      </c>
      <c r="G122" s="6" t="s">
        <v>32</v>
      </c>
      <c r="H122" s="7">
        <v>53.44</v>
      </c>
      <c r="I122" s="9">
        <v>2</v>
      </c>
      <c r="J122" s="7">
        <v>5.3440000000000003</v>
      </c>
      <c r="K122" s="7">
        <v>112.224</v>
      </c>
      <c r="L122" s="12">
        <v>43485</v>
      </c>
      <c r="M122" s="14">
        <v>0.85972222222222228</v>
      </c>
      <c r="N122" s="9" t="str">
        <f t="shared" si="25"/>
        <v>Weekend</v>
      </c>
      <c r="O122" s="6" t="s">
        <v>23</v>
      </c>
      <c r="P122" s="7">
        <v>106.88</v>
      </c>
      <c r="Q122" s="2">
        <v>4.7619047620000003</v>
      </c>
      <c r="R122" s="7">
        <v>5.3440000000000003</v>
      </c>
      <c r="S122" s="8">
        <v>4.0999999999999996</v>
      </c>
      <c r="V122" s="16">
        <f t="shared" si="17"/>
        <v>106.88</v>
      </c>
      <c r="W122" s="18">
        <f t="shared" si="26"/>
        <v>8550.4</v>
      </c>
      <c r="X122" t="b">
        <f t="shared" si="27"/>
        <v>0</v>
      </c>
      <c r="Y122" t="b">
        <f t="shared" si="19"/>
        <v>1</v>
      </c>
      <c r="Z122" t="b">
        <f t="shared" si="20"/>
        <v>0</v>
      </c>
      <c r="AA122" t="b">
        <f t="shared" si="21"/>
        <v>0</v>
      </c>
      <c r="AB122" t="str">
        <f t="shared" si="28"/>
        <v>Low</v>
      </c>
      <c r="AC122" t="str">
        <f t="shared" si="22"/>
        <v>Bad Product</v>
      </c>
      <c r="AD122">
        <f t="shared" si="23"/>
        <v>112.224</v>
      </c>
      <c r="AE122">
        <f t="shared" si="24"/>
        <v>53.44</v>
      </c>
      <c r="AG122" t="str">
        <f t="shared" si="16"/>
        <v>Bad Product</v>
      </c>
      <c r="AH122" t="str">
        <f t="shared" si="29"/>
        <v>Low</v>
      </c>
    </row>
    <row r="123" spans="1:34" ht="15.75" customHeight="1" x14ac:dyDescent="0.2">
      <c r="A123" s="1"/>
      <c r="B123" s="6" t="s">
        <v>156</v>
      </c>
      <c r="C123" s="6" t="s">
        <v>18</v>
      </c>
      <c r="D123" s="6" t="s">
        <v>19</v>
      </c>
      <c r="E123" s="6" t="s">
        <v>27</v>
      </c>
      <c r="F123" s="6" t="s">
        <v>21</v>
      </c>
      <c r="G123" s="6" t="s">
        <v>28</v>
      </c>
      <c r="H123" s="7">
        <v>99.56</v>
      </c>
      <c r="I123" s="9">
        <v>8</v>
      </c>
      <c r="J123" s="7">
        <v>39.823999999999998</v>
      </c>
      <c r="K123" s="7">
        <v>836.30399999999997</v>
      </c>
      <c r="L123" s="12">
        <v>43510</v>
      </c>
      <c r="M123" s="14">
        <v>0.7104166666666667</v>
      </c>
      <c r="N123" s="9" t="str">
        <f t="shared" si="25"/>
        <v>Weekday</v>
      </c>
      <c r="O123" s="6" t="s">
        <v>33</v>
      </c>
      <c r="P123" s="7">
        <v>796.48</v>
      </c>
      <c r="Q123" s="2">
        <v>4.7619047620000003</v>
      </c>
      <c r="R123" s="7">
        <v>39.823999999999998</v>
      </c>
      <c r="S123" s="8">
        <v>5.2</v>
      </c>
      <c r="V123" s="16">
        <f t="shared" si="17"/>
        <v>796.48</v>
      </c>
      <c r="W123" s="18">
        <f t="shared" si="26"/>
        <v>63718.400000000001</v>
      </c>
      <c r="X123" t="b">
        <f t="shared" si="27"/>
        <v>0</v>
      </c>
      <c r="Y123" t="b">
        <f t="shared" si="19"/>
        <v>1</v>
      </c>
      <c r="Z123" t="b">
        <f t="shared" si="20"/>
        <v>0</v>
      </c>
      <c r="AA123" t="b">
        <f t="shared" si="21"/>
        <v>1</v>
      </c>
      <c r="AB123" t="str">
        <f t="shared" si="28"/>
        <v>Low</v>
      </c>
      <c r="AC123" t="str">
        <f t="shared" si="22"/>
        <v>Bad Product</v>
      </c>
      <c r="AD123">
        <f t="shared" si="23"/>
        <v>752.67359999999996</v>
      </c>
      <c r="AE123">
        <f t="shared" si="24"/>
        <v>94.581999999999994</v>
      </c>
      <c r="AG123" t="str">
        <f t="shared" si="16"/>
        <v>Bad Product</v>
      </c>
      <c r="AH123" t="str">
        <f t="shared" si="29"/>
        <v>Low</v>
      </c>
    </row>
    <row r="124" spans="1:34" ht="15.75" customHeight="1" x14ac:dyDescent="0.2">
      <c r="A124" s="1"/>
      <c r="B124" s="6" t="s">
        <v>157</v>
      </c>
      <c r="C124" s="6" t="s">
        <v>25</v>
      </c>
      <c r="D124" s="6" t="s">
        <v>26</v>
      </c>
      <c r="E124" s="6" t="s">
        <v>20</v>
      </c>
      <c r="F124" s="6" t="s">
        <v>31</v>
      </c>
      <c r="G124" s="6" t="s">
        <v>36</v>
      </c>
      <c r="H124" s="7">
        <v>57.12</v>
      </c>
      <c r="I124" s="9">
        <v>7</v>
      </c>
      <c r="J124" s="7">
        <v>19.992000000000001</v>
      </c>
      <c r="K124" s="7">
        <v>419.83199999999999</v>
      </c>
      <c r="L124" s="12">
        <v>43477</v>
      </c>
      <c r="M124" s="14">
        <v>0.50138888888888888</v>
      </c>
      <c r="N124" s="9" t="str">
        <f t="shared" si="25"/>
        <v>Weekend</v>
      </c>
      <c r="O124" s="6" t="s">
        <v>33</v>
      </c>
      <c r="P124" s="7">
        <v>399.84</v>
      </c>
      <c r="Q124" s="2">
        <v>4.7619047620000003</v>
      </c>
      <c r="R124" s="7">
        <v>19.992000000000001</v>
      </c>
      <c r="S124" s="8">
        <v>6.5</v>
      </c>
      <c r="V124" s="16">
        <f t="shared" si="17"/>
        <v>399.84</v>
      </c>
      <c r="W124" s="18">
        <f t="shared" si="26"/>
        <v>31987.199999999997</v>
      </c>
      <c r="X124" t="b">
        <f t="shared" si="27"/>
        <v>0</v>
      </c>
      <c r="Y124" t="b">
        <f t="shared" si="19"/>
        <v>1</v>
      </c>
      <c r="Z124" t="b">
        <f t="shared" si="20"/>
        <v>0</v>
      </c>
      <c r="AA124" t="b">
        <f t="shared" si="21"/>
        <v>0</v>
      </c>
      <c r="AB124" t="str">
        <f t="shared" si="28"/>
        <v>Low</v>
      </c>
      <c r="AC124" t="str">
        <f t="shared" si="22"/>
        <v>Bad Product</v>
      </c>
      <c r="AD124">
        <f t="shared" si="23"/>
        <v>419.83199999999999</v>
      </c>
      <c r="AE124">
        <f t="shared" si="24"/>
        <v>57.12</v>
      </c>
      <c r="AG124" t="str">
        <f t="shared" ref="AG124:AG187" si="30">IF(AND(S123&gt;8,K123&gt;500),"Good Product", "Bad Product")</f>
        <v>Bad Product</v>
      </c>
      <c r="AH124" t="str">
        <f t="shared" si="29"/>
        <v>Medium</v>
      </c>
    </row>
    <row r="125" spans="1:34" ht="15.75" customHeight="1" x14ac:dyDescent="0.2">
      <c r="A125" s="1"/>
      <c r="B125" s="6" t="s">
        <v>158</v>
      </c>
      <c r="C125" s="6" t="s">
        <v>42</v>
      </c>
      <c r="D125" s="6" t="s">
        <v>43</v>
      </c>
      <c r="E125" s="6" t="s">
        <v>20</v>
      </c>
      <c r="F125" s="6" t="s">
        <v>31</v>
      </c>
      <c r="G125" s="6" t="s">
        <v>36</v>
      </c>
      <c r="H125" s="7">
        <v>99.96</v>
      </c>
      <c r="I125" s="9">
        <v>9</v>
      </c>
      <c r="J125" s="7">
        <v>44.981999999999999</v>
      </c>
      <c r="K125" s="7">
        <v>944.62199999999996</v>
      </c>
      <c r="L125" s="12">
        <v>43533</v>
      </c>
      <c r="M125" s="14">
        <v>0.72638888888888886</v>
      </c>
      <c r="N125" s="9" t="str">
        <f t="shared" si="25"/>
        <v>Weekend</v>
      </c>
      <c r="O125" s="6" t="s">
        <v>33</v>
      </c>
      <c r="P125" s="7">
        <v>899.64</v>
      </c>
      <c r="Q125" s="2">
        <v>4.7619047620000003</v>
      </c>
      <c r="R125" s="7">
        <v>44.981999999999999</v>
      </c>
      <c r="S125" s="8">
        <v>4.2</v>
      </c>
      <c r="V125" s="16">
        <f t="shared" si="17"/>
        <v>899.64</v>
      </c>
      <c r="W125" s="18">
        <f t="shared" si="26"/>
        <v>71971.199999999997</v>
      </c>
      <c r="X125" t="b">
        <f t="shared" si="27"/>
        <v>0</v>
      </c>
      <c r="Y125" t="b">
        <f t="shared" si="19"/>
        <v>1</v>
      </c>
      <c r="Z125" t="b">
        <f t="shared" si="20"/>
        <v>0</v>
      </c>
      <c r="AA125" t="b">
        <f t="shared" si="21"/>
        <v>1</v>
      </c>
      <c r="AB125" t="str">
        <f t="shared" si="28"/>
        <v>Low</v>
      </c>
      <c r="AC125" t="str">
        <f t="shared" si="22"/>
        <v>Bad Product</v>
      </c>
      <c r="AD125">
        <f t="shared" si="23"/>
        <v>850.15980000000002</v>
      </c>
      <c r="AE125">
        <f t="shared" si="24"/>
        <v>94.961999999999989</v>
      </c>
      <c r="AG125" t="str">
        <f t="shared" si="30"/>
        <v>Bad Product</v>
      </c>
      <c r="AH125" t="str">
        <f t="shared" si="29"/>
        <v>Low</v>
      </c>
    </row>
    <row r="126" spans="1:34" ht="15.75" customHeight="1" x14ac:dyDescent="0.2">
      <c r="A126" s="1"/>
      <c r="B126" s="6" t="s">
        <v>159</v>
      </c>
      <c r="C126" s="6" t="s">
        <v>25</v>
      </c>
      <c r="D126" s="6" t="s">
        <v>26</v>
      </c>
      <c r="E126" s="6" t="s">
        <v>20</v>
      </c>
      <c r="F126" s="6" t="s">
        <v>31</v>
      </c>
      <c r="G126" s="6" t="s">
        <v>32</v>
      </c>
      <c r="H126" s="7">
        <v>63.91</v>
      </c>
      <c r="I126" s="9">
        <v>8</v>
      </c>
      <c r="J126" s="7">
        <v>25.564</v>
      </c>
      <c r="K126" s="7">
        <v>536.84400000000005</v>
      </c>
      <c r="L126" s="12">
        <v>43537</v>
      </c>
      <c r="M126" s="14">
        <v>0.82777777777777772</v>
      </c>
      <c r="N126" s="9" t="str">
        <f t="shared" si="25"/>
        <v>Weekday</v>
      </c>
      <c r="O126" s="6" t="s">
        <v>33</v>
      </c>
      <c r="P126" s="7">
        <v>511.28</v>
      </c>
      <c r="Q126" s="2">
        <v>4.7619047620000003</v>
      </c>
      <c r="R126" s="7">
        <v>25.564</v>
      </c>
      <c r="S126" s="8">
        <v>4.5999999999999996</v>
      </c>
      <c r="V126" s="16">
        <f t="shared" si="17"/>
        <v>511.28</v>
      </c>
      <c r="W126" s="18">
        <f t="shared" si="26"/>
        <v>40902.399999999994</v>
      </c>
      <c r="X126" t="b">
        <f t="shared" si="27"/>
        <v>0</v>
      </c>
      <c r="Y126" t="b">
        <f t="shared" si="19"/>
        <v>1</v>
      </c>
      <c r="Z126" t="b">
        <f t="shared" si="20"/>
        <v>0</v>
      </c>
      <c r="AA126" t="b">
        <f t="shared" si="21"/>
        <v>1</v>
      </c>
      <c r="AB126" t="str">
        <f t="shared" si="28"/>
        <v>Low</v>
      </c>
      <c r="AC126" t="str">
        <f t="shared" si="22"/>
        <v>Bad Product</v>
      </c>
      <c r="AD126">
        <f t="shared" si="23"/>
        <v>483.15960000000007</v>
      </c>
      <c r="AE126">
        <f t="shared" si="24"/>
        <v>60.714499999999994</v>
      </c>
      <c r="AG126" t="str">
        <f t="shared" si="30"/>
        <v>Bad Product</v>
      </c>
      <c r="AH126" t="str">
        <f t="shared" si="29"/>
        <v>Low</v>
      </c>
    </row>
    <row r="127" spans="1:34" ht="15.75" customHeight="1" x14ac:dyDescent="0.2">
      <c r="A127" s="1"/>
      <c r="B127" s="6" t="s">
        <v>160</v>
      </c>
      <c r="C127" s="6" t="s">
        <v>42</v>
      </c>
      <c r="D127" s="6" t="s">
        <v>43</v>
      </c>
      <c r="E127" s="6" t="s">
        <v>20</v>
      </c>
      <c r="F127" s="6" t="s">
        <v>21</v>
      </c>
      <c r="G127" s="6" t="s">
        <v>46</v>
      </c>
      <c r="H127" s="7">
        <v>56.47</v>
      </c>
      <c r="I127" s="9">
        <v>8</v>
      </c>
      <c r="J127" s="7">
        <v>22.588000000000001</v>
      </c>
      <c r="K127" s="7">
        <v>474.34800000000001</v>
      </c>
      <c r="L127" s="12">
        <v>43533</v>
      </c>
      <c r="M127" s="14">
        <v>0.62291666666666667</v>
      </c>
      <c r="N127" s="9" t="str">
        <f t="shared" si="25"/>
        <v>Weekend</v>
      </c>
      <c r="O127" s="6" t="s">
        <v>23</v>
      </c>
      <c r="P127" s="7">
        <v>451.76</v>
      </c>
      <c r="Q127" s="2">
        <v>4.7619047620000003</v>
      </c>
      <c r="R127" s="7">
        <v>22.588000000000001</v>
      </c>
      <c r="S127" s="8">
        <v>7.3</v>
      </c>
      <c r="V127" s="16">
        <f t="shared" si="17"/>
        <v>451.76</v>
      </c>
      <c r="W127" s="18">
        <f t="shared" si="26"/>
        <v>36140.800000000003</v>
      </c>
      <c r="X127" t="b">
        <f t="shared" si="27"/>
        <v>0</v>
      </c>
      <c r="Y127" t="b">
        <f t="shared" si="19"/>
        <v>1</v>
      </c>
      <c r="Z127" t="b">
        <f t="shared" si="20"/>
        <v>0</v>
      </c>
      <c r="AA127" t="b">
        <f t="shared" si="21"/>
        <v>0</v>
      </c>
      <c r="AB127" t="str">
        <f t="shared" si="28"/>
        <v>Low</v>
      </c>
      <c r="AC127" t="str">
        <f t="shared" si="22"/>
        <v>Bad Product</v>
      </c>
      <c r="AD127">
        <f t="shared" si="23"/>
        <v>474.34800000000001</v>
      </c>
      <c r="AE127">
        <f t="shared" si="24"/>
        <v>53.646499999999996</v>
      </c>
      <c r="AG127" t="str">
        <f t="shared" si="30"/>
        <v>Bad Product</v>
      </c>
      <c r="AH127" t="str">
        <f t="shared" si="29"/>
        <v>Medium</v>
      </c>
    </row>
    <row r="128" spans="1:34" ht="15.75" customHeight="1" x14ac:dyDescent="0.2">
      <c r="A128" s="1"/>
      <c r="B128" s="6" t="s">
        <v>161</v>
      </c>
      <c r="C128" s="6" t="s">
        <v>18</v>
      </c>
      <c r="D128" s="6" t="s">
        <v>19</v>
      </c>
      <c r="E128" s="6" t="s">
        <v>27</v>
      </c>
      <c r="F128" s="6" t="s">
        <v>21</v>
      </c>
      <c r="G128" s="6" t="s">
        <v>32</v>
      </c>
      <c r="H128" s="7">
        <v>93.69</v>
      </c>
      <c r="I128" s="9">
        <v>7</v>
      </c>
      <c r="J128" s="7">
        <v>32.791499999999999</v>
      </c>
      <c r="K128" s="7">
        <v>688.62149999999997</v>
      </c>
      <c r="L128" s="12">
        <v>43534</v>
      </c>
      <c r="M128" s="14">
        <v>0.78055555555555556</v>
      </c>
      <c r="N128" s="9" t="str">
        <f t="shared" si="25"/>
        <v>Weekend</v>
      </c>
      <c r="O128" s="6" t="s">
        <v>33</v>
      </c>
      <c r="P128" s="7">
        <v>655.83</v>
      </c>
      <c r="Q128" s="2">
        <v>4.7619047620000003</v>
      </c>
      <c r="R128" s="7">
        <v>32.791499999999999</v>
      </c>
      <c r="S128" s="8">
        <v>4.5</v>
      </c>
      <c r="V128" s="16">
        <f t="shared" si="17"/>
        <v>655.82999999999993</v>
      </c>
      <c r="W128" s="18">
        <f t="shared" si="26"/>
        <v>52466.399999999994</v>
      </c>
      <c r="X128" t="b">
        <f t="shared" si="27"/>
        <v>0</v>
      </c>
      <c r="Y128" t="b">
        <f t="shared" si="19"/>
        <v>1</v>
      </c>
      <c r="Z128" t="b">
        <f t="shared" si="20"/>
        <v>0</v>
      </c>
      <c r="AA128" t="b">
        <f t="shared" si="21"/>
        <v>1</v>
      </c>
      <c r="AB128" t="str">
        <f t="shared" si="28"/>
        <v>Low</v>
      </c>
      <c r="AC128" t="str">
        <f t="shared" si="22"/>
        <v>Bad Product</v>
      </c>
      <c r="AD128">
        <f t="shared" si="23"/>
        <v>619.75935000000004</v>
      </c>
      <c r="AE128">
        <f t="shared" si="24"/>
        <v>93.69</v>
      </c>
      <c r="AG128" t="str">
        <f t="shared" si="30"/>
        <v>Bad Product</v>
      </c>
      <c r="AH128" t="str">
        <f t="shared" si="29"/>
        <v>Low</v>
      </c>
    </row>
    <row r="129" spans="1:34" ht="15.75" customHeight="1" x14ac:dyDescent="0.2">
      <c r="A129" s="1"/>
      <c r="B129" s="6" t="s">
        <v>162</v>
      </c>
      <c r="C129" s="6" t="s">
        <v>18</v>
      </c>
      <c r="D129" s="6" t="s">
        <v>19</v>
      </c>
      <c r="E129" s="6" t="s">
        <v>27</v>
      </c>
      <c r="F129" s="6" t="s">
        <v>21</v>
      </c>
      <c r="G129" s="6" t="s">
        <v>36</v>
      </c>
      <c r="H129" s="7">
        <v>32.25</v>
      </c>
      <c r="I129" s="9">
        <v>5</v>
      </c>
      <c r="J129" s="7">
        <v>8.0625</v>
      </c>
      <c r="K129" s="7">
        <v>169.3125</v>
      </c>
      <c r="L129" s="12">
        <v>43492</v>
      </c>
      <c r="M129" s="14">
        <v>0.55972222222222223</v>
      </c>
      <c r="N129" s="9" t="str">
        <f t="shared" si="25"/>
        <v>Weekend</v>
      </c>
      <c r="O129" s="6" t="s">
        <v>29</v>
      </c>
      <c r="P129" s="7">
        <v>161.25</v>
      </c>
      <c r="Q129" s="2">
        <v>4.7619047620000003</v>
      </c>
      <c r="R129" s="7">
        <v>8.0625</v>
      </c>
      <c r="S129" s="8">
        <v>9</v>
      </c>
      <c r="V129" s="16">
        <f t="shared" si="17"/>
        <v>161.25</v>
      </c>
      <c r="W129" s="18">
        <f t="shared" si="26"/>
        <v>12900</v>
      </c>
      <c r="X129" t="b">
        <f t="shared" si="27"/>
        <v>1</v>
      </c>
      <c r="Y129" t="b">
        <f t="shared" si="19"/>
        <v>1</v>
      </c>
      <c r="Z129" t="b">
        <f t="shared" si="20"/>
        <v>0</v>
      </c>
      <c r="AA129" t="b">
        <f t="shared" si="21"/>
        <v>1</v>
      </c>
      <c r="AB129" t="str">
        <f t="shared" si="28"/>
        <v>High</v>
      </c>
      <c r="AC129" t="str">
        <f t="shared" si="22"/>
        <v>Bad Product</v>
      </c>
      <c r="AD129">
        <f t="shared" si="23"/>
        <v>169.3125</v>
      </c>
      <c r="AE129">
        <f t="shared" si="24"/>
        <v>32.25</v>
      </c>
      <c r="AG129" t="str">
        <f t="shared" si="30"/>
        <v>Bad Product</v>
      </c>
      <c r="AH129" t="str">
        <f t="shared" si="29"/>
        <v>High</v>
      </c>
    </row>
    <row r="130" spans="1:34" ht="15.75" customHeight="1" x14ac:dyDescent="0.2">
      <c r="A130" s="1"/>
      <c r="B130" s="6" t="s">
        <v>163</v>
      </c>
      <c r="C130" s="6" t="s">
        <v>25</v>
      </c>
      <c r="D130" s="6" t="s">
        <v>26</v>
      </c>
      <c r="E130" s="6" t="s">
        <v>27</v>
      </c>
      <c r="F130" s="6" t="s">
        <v>21</v>
      </c>
      <c r="G130" s="6" t="s">
        <v>46</v>
      </c>
      <c r="H130" s="7">
        <v>31.73</v>
      </c>
      <c r="I130" s="9">
        <v>9</v>
      </c>
      <c r="J130" s="7">
        <v>14.278499999999999</v>
      </c>
      <c r="K130" s="7">
        <v>299.8485</v>
      </c>
      <c r="L130" s="12">
        <v>43473</v>
      </c>
      <c r="M130" s="14">
        <v>0.67847222222222225</v>
      </c>
      <c r="N130" s="9" t="str">
        <f t="shared" si="25"/>
        <v>Weekday</v>
      </c>
      <c r="O130" s="6" t="s">
        <v>33</v>
      </c>
      <c r="P130" s="7">
        <v>285.57</v>
      </c>
      <c r="Q130" s="2">
        <v>4.7619047620000003</v>
      </c>
      <c r="R130" s="7">
        <v>14.278499999999999</v>
      </c>
      <c r="S130" s="8">
        <v>5.9</v>
      </c>
      <c r="V130" s="16">
        <f t="shared" si="17"/>
        <v>285.57</v>
      </c>
      <c r="W130" s="18">
        <f t="shared" si="26"/>
        <v>22845.599999999999</v>
      </c>
      <c r="X130" t="b">
        <f t="shared" si="27"/>
        <v>0</v>
      </c>
      <c r="Y130" t="b">
        <f t="shared" si="19"/>
        <v>1</v>
      </c>
      <c r="Z130" t="b">
        <f t="shared" si="20"/>
        <v>0</v>
      </c>
      <c r="AA130" t="b">
        <f t="shared" si="21"/>
        <v>0</v>
      </c>
      <c r="AB130" t="str">
        <f t="shared" si="28"/>
        <v>Low</v>
      </c>
      <c r="AC130" t="str">
        <f t="shared" si="22"/>
        <v>Bad Product</v>
      </c>
      <c r="AD130">
        <f t="shared" si="23"/>
        <v>299.8485</v>
      </c>
      <c r="AE130">
        <f t="shared" si="24"/>
        <v>30.1435</v>
      </c>
      <c r="AG130" t="str">
        <f t="shared" si="30"/>
        <v>Bad Product</v>
      </c>
      <c r="AH130" t="str">
        <f t="shared" si="29"/>
        <v>Low</v>
      </c>
    </row>
    <row r="131" spans="1:34" ht="15.75" customHeight="1" x14ac:dyDescent="0.2">
      <c r="A131" s="1"/>
      <c r="B131" s="6" t="s">
        <v>164</v>
      </c>
      <c r="C131" s="6" t="s">
        <v>25</v>
      </c>
      <c r="D131" s="6" t="s">
        <v>26</v>
      </c>
      <c r="E131" s="6" t="s">
        <v>20</v>
      </c>
      <c r="F131" s="6" t="s">
        <v>21</v>
      </c>
      <c r="G131" s="6" t="s">
        <v>44</v>
      </c>
      <c r="H131" s="7">
        <v>68.540000000000006</v>
      </c>
      <c r="I131" s="9">
        <v>8</v>
      </c>
      <c r="J131" s="7">
        <v>27.416</v>
      </c>
      <c r="K131" s="7">
        <v>575.73599999999999</v>
      </c>
      <c r="L131" s="12">
        <v>43473</v>
      </c>
      <c r="M131" s="14">
        <v>0.6645833333333333</v>
      </c>
      <c r="N131" s="9" t="str">
        <f t="shared" si="25"/>
        <v>Weekday</v>
      </c>
      <c r="O131" s="6" t="s">
        <v>23</v>
      </c>
      <c r="P131" s="7">
        <v>548.32000000000005</v>
      </c>
      <c r="Q131" s="2">
        <v>4.7619047620000003</v>
      </c>
      <c r="R131" s="7">
        <v>27.416</v>
      </c>
      <c r="S131" s="8">
        <v>8.5</v>
      </c>
      <c r="V131" s="16">
        <f t="shared" ref="V131:V194" si="31">H131*I131</f>
        <v>548.32000000000005</v>
      </c>
      <c r="W131" s="18">
        <f t="shared" si="26"/>
        <v>43865.600000000006</v>
      </c>
      <c r="X131" t="b">
        <f t="shared" si="27"/>
        <v>1</v>
      </c>
      <c r="Y131" t="b">
        <f t="shared" ref="Y131:Y194" si="32">R131=J131</f>
        <v>1</v>
      </c>
      <c r="Z131" t="b">
        <f t="shared" ref="Z131:Z194" si="33">AND(S131&gt;8,K131&gt;500)</f>
        <v>1</v>
      </c>
      <c r="AA131" t="b">
        <f t="shared" ref="AA131:AA194" si="34">OR(S131&gt;8,K131&gt;500)</f>
        <v>1</v>
      </c>
      <c r="AB131" t="str">
        <f t="shared" si="28"/>
        <v>High</v>
      </c>
      <c r="AC131" t="str">
        <f t="shared" ref="AC131:AC194" si="35">IF( AND(S131&gt; 8, K131 &gt; 500), "Good Product", "Bad Product")</f>
        <v>Good Product</v>
      </c>
      <c r="AD131">
        <f t="shared" ref="AD131:AD194" si="36">IF(K131&gt;500, 0.9 *K131, K131)</f>
        <v>518.16240000000005</v>
      </c>
      <c r="AE131">
        <f t="shared" ref="AE131:AE194" si="37">IF(I131&gt; 7, H131*0.95,H131)</f>
        <v>65.113</v>
      </c>
      <c r="AG131" t="str">
        <f t="shared" si="30"/>
        <v>Bad Product</v>
      </c>
      <c r="AH131" t="str">
        <f t="shared" si="29"/>
        <v>High</v>
      </c>
    </row>
    <row r="132" spans="1:34" ht="15.75" customHeight="1" x14ac:dyDescent="0.2">
      <c r="A132" s="1"/>
      <c r="B132" s="6" t="s">
        <v>165</v>
      </c>
      <c r="C132" s="6" t="s">
        <v>42</v>
      </c>
      <c r="D132" s="6" t="s">
        <v>43</v>
      </c>
      <c r="E132" s="6" t="s">
        <v>27</v>
      </c>
      <c r="F132" s="6" t="s">
        <v>21</v>
      </c>
      <c r="G132" s="6" t="s">
        <v>36</v>
      </c>
      <c r="H132" s="7">
        <v>90.28</v>
      </c>
      <c r="I132" s="9">
        <v>9</v>
      </c>
      <c r="J132" s="7">
        <v>40.625999999999998</v>
      </c>
      <c r="K132" s="7">
        <v>853.14599999999996</v>
      </c>
      <c r="L132" s="12">
        <v>43504</v>
      </c>
      <c r="M132" s="14">
        <v>0.46875</v>
      </c>
      <c r="N132" s="9" t="str">
        <f t="shared" ref="N132:N195" si="38">IF(WEEKDAY(L132,2)&gt;=6, "Weekend", "Weekday")</f>
        <v>Weekday</v>
      </c>
      <c r="O132" s="6" t="s">
        <v>23</v>
      </c>
      <c r="P132" s="7">
        <v>812.52</v>
      </c>
      <c r="Q132" s="2">
        <v>4.7619047620000003</v>
      </c>
      <c r="R132" s="7">
        <v>40.625999999999998</v>
      </c>
      <c r="S132" s="8">
        <v>7.2</v>
      </c>
      <c r="V132" s="16">
        <f t="shared" si="31"/>
        <v>812.52</v>
      </c>
      <c r="W132" s="18">
        <f t="shared" ref="W132:W195" si="39">V132*$AJ$5</f>
        <v>65001.599999999999</v>
      </c>
      <c r="X132" t="b">
        <f t="shared" ref="X132:X195" si="40">S132&gt;8</f>
        <v>0</v>
      </c>
      <c r="Y132" t="b">
        <f t="shared" si="32"/>
        <v>1</v>
      </c>
      <c r="Z132" t="b">
        <f t="shared" si="33"/>
        <v>0</v>
      </c>
      <c r="AA132" t="b">
        <f t="shared" si="34"/>
        <v>1</v>
      </c>
      <c r="AB132" t="str">
        <f t="shared" ref="AB132:AB195" si="41">IF(S132&gt;8, "High", "Low")</f>
        <v>Low</v>
      </c>
      <c r="AC132" t="str">
        <f t="shared" si="35"/>
        <v>Bad Product</v>
      </c>
      <c r="AD132">
        <f t="shared" si="36"/>
        <v>767.83140000000003</v>
      </c>
      <c r="AE132">
        <f t="shared" si="37"/>
        <v>85.765999999999991</v>
      </c>
      <c r="AG132" t="str">
        <f t="shared" si="30"/>
        <v>Good Product</v>
      </c>
      <c r="AH132" t="str">
        <f t="shared" ref="AH132:AH195" si="42">IF(S132&gt;8, "High", IF(S132&lt;6.5, "Low", "Medium"))</f>
        <v>Medium</v>
      </c>
    </row>
    <row r="133" spans="1:34" ht="15.75" customHeight="1" x14ac:dyDescent="0.2">
      <c r="A133" s="1"/>
      <c r="B133" s="6" t="s">
        <v>166</v>
      </c>
      <c r="C133" s="6" t="s">
        <v>42</v>
      </c>
      <c r="D133" s="6" t="s">
        <v>43</v>
      </c>
      <c r="E133" s="6" t="s">
        <v>27</v>
      </c>
      <c r="F133" s="6" t="s">
        <v>21</v>
      </c>
      <c r="G133" s="6" t="s">
        <v>46</v>
      </c>
      <c r="H133" s="7">
        <v>39.619999999999997</v>
      </c>
      <c r="I133" s="9">
        <v>7</v>
      </c>
      <c r="J133" s="7">
        <v>13.867000000000001</v>
      </c>
      <c r="K133" s="7">
        <v>291.20699999999999</v>
      </c>
      <c r="L133" s="12">
        <v>43490</v>
      </c>
      <c r="M133" s="14">
        <v>0.5541666666666667</v>
      </c>
      <c r="N133" s="9" t="str">
        <f t="shared" si="38"/>
        <v>Weekday</v>
      </c>
      <c r="O133" s="6" t="s">
        <v>29</v>
      </c>
      <c r="P133" s="7">
        <v>277.33999999999997</v>
      </c>
      <c r="Q133" s="2">
        <v>4.7619047620000003</v>
      </c>
      <c r="R133" s="7">
        <v>13.867000000000001</v>
      </c>
      <c r="S133" s="8">
        <v>7.5</v>
      </c>
      <c r="V133" s="16">
        <f t="shared" si="31"/>
        <v>277.33999999999997</v>
      </c>
      <c r="W133" s="18">
        <f t="shared" si="39"/>
        <v>22187.199999999997</v>
      </c>
      <c r="X133" t="b">
        <f t="shared" si="40"/>
        <v>0</v>
      </c>
      <c r="Y133" t="b">
        <f t="shared" si="32"/>
        <v>1</v>
      </c>
      <c r="Z133" t="b">
        <f t="shared" si="33"/>
        <v>0</v>
      </c>
      <c r="AA133" t="b">
        <f t="shared" si="34"/>
        <v>0</v>
      </c>
      <c r="AB133" t="str">
        <f t="shared" si="41"/>
        <v>Low</v>
      </c>
      <c r="AC133" t="str">
        <f t="shared" si="35"/>
        <v>Bad Product</v>
      </c>
      <c r="AD133">
        <f t="shared" si="36"/>
        <v>291.20699999999999</v>
      </c>
      <c r="AE133">
        <f t="shared" si="37"/>
        <v>39.619999999999997</v>
      </c>
      <c r="AG133" t="str">
        <f t="shared" si="30"/>
        <v>Bad Product</v>
      </c>
      <c r="AH133" t="str">
        <f t="shared" si="42"/>
        <v>Medium</v>
      </c>
    </row>
    <row r="134" spans="1:34" ht="15.75" customHeight="1" x14ac:dyDescent="0.2">
      <c r="A134" s="1"/>
      <c r="B134" s="6" t="s">
        <v>167</v>
      </c>
      <c r="C134" s="6" t="s">
        <v>18</v>
      </c>
      <c r="D134" s="6" t="s">
        <v>19</v>
      </c>
      <c r="E134" s="6" t="s">
        <v>20</v>
      </c>
      <c r="F134" s="6" t="s">
        <v>21</v>
      </c>
      <c r="G134" s="6" t="s">
        <v>36</v>
      </c>
      <c r="H134" s="7">
        <v>92.13</v>
      </c>
      <c r="I134" s="9">
        <v>6</v>
      </c>
      <c r="J134" s="7">
        <v>27.638999999999999</v>
      </c>
      <c r="K134" s="7">
        <v>580.41899999999998</v>
      </c>
      <c r="L134" s="12">
        <v>43530</v>
      </c>
      <c r="M134" s="14">
        <v>0.8569444444444444</v>
      </c>
      <c r="N134" s="9" t="str">
        <f t="shared" si="38"/>
        <v>Weekday</v>
      </c>
      <c r="O134" s="6" t="s">
        <v>29</v>
      </c>
      <c r="P134" s="7">
        <v>552.78</v>
      </c>
      <c r="Q134" s="2">
        <v>4.7619047620000003</v>
      </c>
      <c r="R134" s="7">
        <v>27.638999999999999</v>
      </c>
      <c r="S134" s="8">
        <v>8.3000000000000007</v>
      </c>
      <c r="V134" s="16">
        <f t="shared" si="31"/>
        <v>552.78</v>
      </c>
      <c r="W134" s="18">
        <f t="shared" si="39"/>
        <v>44222.399999999994</v>
      </c>
      <c r="X134" t="b">
        <f t="shared" si="40"/>
        <v>1</v>
      </c>
      <c r="Y134" t="b">
        <f t="shared" si="32"/>
        <v>1</v>
      </c>
      <c r="Z134" t="b">
        <f t="shared" si="33"/>
        <v>1</v>
      </c>
      <c r="AA134" t="b">
        <f t="shared" si="34"/>
        <v>1</v>
      </c>
      <c r="AB134" t="str">
        <f t="shared" si="41"/>
        <v>High</v>
      </c>
      <c r="AC134" t="str">
        <f t="shared" si="35"/>
        <v>Good Product</v>
      </c>
      <c r="AD134">
        <f t="shared" si="36"/>
        <v>522.37710000000004</v>
      </c>
      <c r="AE134">
        <f t="shared" si="37"/>
        <v>92.13</v>
      </c>
      <c r="AG134" t="str">
        <f t="shared" si="30"/>
        <v>Bad Product</v>
      </c>
      <c r="AH134" t="str">
        <f t="shared" si="42"/>
        <v>High</v>
      </c>
    </row>
    <row r="135" spans="1:34" ht="15.75" customHeight="1" x14ac:dyDescent="0.2">
      <c r="A135" s="1"/>
      <c r="B135" s="6" t="s">
        <v>168</v>
      </c>
      <c r="C135" s="6" t="s">
        <v>42</v>
      </c>
      <c r="D135" s="6" t="s">
        <v>43</v>
      </c>
      <c r="E135" s="6" t="s">
        <v>27</v>
      </c>
      <c r="F135" s="6" t="s">
        <v>21</v>
      </c>
      <c r="G135" s="6" t="s">
        <v>36</v>
      </c>
      <c r="H135" s="7">
        <v>34.840000000000003</v>
      </c>
      <c r="I135" s="9">
        <v>4</v>
      </c>
      <c r="J135" s="7">
        <v>6.968</v>
      </c>
      <c r="K135" s="7">
        <v>146.328</v>
      </c>
      <c r="L135" s="12">
        <v>43506</v>
      </c>
      <c r="M135" s="14">
        <v>0.77500000000000002</v>
      </c>
      <c r="N135" s="9" t="str">
        <f t="shared" si="38"/>
        <v>Weekend</v>
      </c>
      <c r="O135" s="6" t="s">
        <v>29</v>
      </c>
      <c r="P135" s="7">
        <v>139.36000000000001</v>
      </c>
      <c r="Q135" s="2">
        <v>4.7619047620000003</v>
      </c>
      <c r="R135" s="7">
        <v>6.968</v>
      </c>
      <c r="S135" s="8">
        <v>7.4</v>
      </c>
      <c r="V135" s="16">
        <f t="shared" si="31"/>
        <v>139.36000000000001</v>
      </c>
      <c r="W135" s="18">
        <f t="shared" si="39"/>
        <v>11148.800000000001</v>
      </c>
      <c r="X135" t="b">
        <f t="shared" si="40"/>
        <v>0</v>
      </c>
      <c r="Y135" t="b">
        <f t="shared" si="32"/>
        <v>1</v>
      </c>
      <c r="Z135" t="b">
        <f t="shared" si="33"/>
        <v>0</v>
      </c>
      <c r="AA135" t="b">
        <f t="shared" si="34"/>
        <v>0</v>
      </c>
      <c r="AB135" t="str">
        <f t="shared" si="41"/>
        <v>Low</v>
      </c>
      <c r="AC135" t="str">
        <f t="shared" si="35"/>
        <v>Bad Product</v>
      </c>
      <c r="AD135">
        <f t="shared" si="36"/>
        <v>146.328</v>
      </c>
      <c r="AE135">
        <f t="shared" si="37"/>
        <v>34.840000000000003</v>
      </c>
      <c r="AG135" t="str">
        <f t="shared" si="30"/>
        <v>Good Product</v>
      </c>
      <c r="AH135" t="str">
        <f t="shared" si="42"/>
        <v>Medium</v>
      </c>
    </row>
    <row r="136" spans="1:34" ht="15.75" customHeight="1" x14ac:dyDescent="0.2">
      <c r="A136" s="1"/>
      <c r="B136" s="6" t="s">
        <v>169</v>
      </c>
      <c r="C136" s="6" t="s">
        <v>42</v>
      </c>
      <c r="D136" s="6" t="s">
        <v>43</v>
      </c>
      <c r="E136" s="6" t="s">
        <v>20</v>
      </c>
      <c r="F136" s="6" t="s">
        <v>31</v>
      </c>
      <c r="G136" s="6" t="s">
        <v>28</v>
      </c>
      <c r="H136" s="7">
        <v>87.45</v>
      </c>
      <c r="I136" s="9">
        <v>6</v>
      </c>
      <c r="J136" s="7">
        <v>26.234999999999999</v>
      </c>
      <c r="K136" s="7">
        <v>550.93499999999995</v>
      </c>
      <c r="L136" s="12">
        <v>43513</v>
      </c>
      <c r="M136" s="14">
        <v>0.61111111111111116</v>
      </c>
      <c r="N136" s="9" t="str">
        <f t="shared" si="38"/>
        <v>Weekend</v>
      </c>
      <c r="O136" s="6" t="s">
        <v>33</v>
      </c>
      <c r="P136" s="7">
        <v>524.70000000000005</v>
      </c>
      <c r="Q136" s="2">
        <v>4.7619047620000003</v>
      </c>
      <c r="R136" s="7">
        <v>26.234999999999999</v>
      </c>
      <c r="S136" s="8">
        <v>8.8000000000000007</v>
      </c>
      <c r="V136" s="16">
        <f t="shared" si="31"/>
        <v>524.70000000000005</v>
      </c>
      <c r="W136" s="18">
        <f t="shared" si="39"/>
        <v>41976</v>
      </c>
      <c r="X136" t="b">
        <f t="shared" si="40"/>
        <v>1</v>
      </c>
      <c r="Y136" t="b">
        <f t="shared" si="32"/>
        <v>1</v>
      </c>
      <c r="Z136" t="b">
        <f t="shared" si="33"/>
        <v>1</v>
      </c>
      <c r="AA136" t="b">
        <f t="shared" si="34"/>
        <v>1</v>
      </c>
      <c r="AB136" t="str">
        <f t="shared" si="41"/>
        <v>High</v>
      </c>
      <c r="AC136" t="str">
        <f t="shared" si="35"/>
        <v>Good Product</v>
      </c>
      <c r="AD136">
        <f t="shared" si="36"/>
        <v>495.84149999999994</v>
      </c>
      <c r="AE136">
        <f t="shared" si="37"/>
        <v>87.45</v>
      </c>
      <c r="AG136" t="str">
        <f t="shared" si="30"/>
        <v>Bad Product</v>
      </c>
      <c r="AH136" t="str">
        <f t="shared" si="42"/>
        <v>High</v>
      </c>
    </row>
    <row r="137" spans="1:34" ht="15.75" customHeight="1" x14ac:dyDescent="0.2">
      <c r="A137" s="1"/>
      <c r="B137" s="6" t="s">
        <v>170</v>
      </c>
      <c r="C137" s="6" t="s">
        <v>25</v>
      </c>
      <c r="D137" s="6" t="s">
        <v>26</v>
      </c>
      <c r="E137" s="6" t="s">
        <v>27</v>
      </c>
      <c r="F137" s="6" t="s">
        <v>21</v>
      </c>
      <c r="G137" s="6" t="s">
        <v>22</v>
      </c>
      <c r="H137" s="7">
        <v>81.3</v>
      </c>
      <c r="I137" s="9">
        <v>6</v>
      </c>
      <c r="J137" s="7">
        <v>24.39</v>
      </c>
      <c r="K137" s="7">
        <v>512.19000000000005</v>
      </c>
      <c r="L137" s="12">
        <v>43532</v>
      </c>
      <c r="M137" s="14">
        <v>0.69652777777777775</v>
      </c>
      <c r="N137" s="9" t="str">
        <f t="shared" si="38"/>
        <v>Weekday</v>
      </c>
      <c r="O137" s="6" t="s">
        <v>23</v>
      </c>
      <c r="P137" s="7">
        <v>487.8</v>
      </c>
      <c r="Q137" s="2">
        <v>4.7619047620000003</v>
      </c>
      <c r="R137" s="7">
        <v>24.39</v>
      </c>
      <c r="S137" s="8">
        <v>5.3</v>
      </c>
      <c r="V137" s="16">
        <f t="shared" si="31"/>
        <v>487.79999999999995</v>
      </c>
      <c r="W137" s="18">
        <f t="shared" si="39"/>
        <v>39024</v>
      </c>
      <c r="X137" t="b">
        <f t="shared" si="40"/>
        <v>0</v>
      </c>
      <c r="Y137" t="b">
        <f t="shared" si="32"/>
        <v>1</v>
      </c>
      <c r="Z137" t="b">
        <f t="shared" si="33"/>
        <v>0</v>
      </c>
      <c r="AA137" t="b">
        <f t="shared" si="34"/>
        <v>1</v>
      </c>
      <c r="AB137" t="str">
        <f t="shared" si="41"/>
        <v>Low</v>
      </c>
      <c r="AC137" t="str">
        <f t="shared" si="35"/>
        <v>Bad Product</v>
      </c>
      <c r="AD137">
        <f t="shared" si="36"/>
        <v>460.97100000000006</v>
      </c>
      <c r="AE137">
        <f t="shared" si="37"/>
        <v>81.3</v>
      </c>
      <c r="AG137" t="str">
        <f t="shared" si="30"/>
        <v>Good Product</v>
      </c>
      <c r="AH137" t="str">
        <f t="shared" si="42"/>
        <v>Low</v>
      </c>
    </row>
    <row r="138" spans="1:34" ht="15.75" customHeight="1" x14ac:dyDescent="0.2">
      <c r="A138" s="1"/>
      <c r="B138" s="6" t="s">
        <v>171</v>
      </c>
      <c r="C138" s="6" t="s">
        <v>25</v>
      </c>
      <c r="D138" s="6" t="s">
        <v>26</v>
      </c>
      <c r="E138" s="6" t="s">
        <v>27</v>
      </c>
      <c r="F138" s="6" t="s">
        <v>31</v>
      </c>
      <c r="G138" s="6" t="s">
        <v>46</v>
      </c>
      <c r="H138" s="7">
        <v>90.22</v>
      </c>
      <c r="I138" s="9">
        <v>3</v>
      </c>
      <c r="J138" s="7">
        <v>13.532999999999999</v>
      </c>
      <c r="K138" s="7">
        <v>284.19299999999998</v>
      </c>
      <c r="L138" s="12">
        <v>43514</v>
      </c>
      <c r="M138" s="14">
        <v>0.81874999999999998</v>
      </c>
      <c r="N138" s="9" t="str">
        <f t="shared" si="38"/>
        <v>Weekday</v>
      </c>
      <c r="O138" s="6" t="s">
        <v>29</v>
      </c>
      <c r="P138" s="7">
        <v>270.66000000000003</v>
      </c>
      <c r="Q138" s="2">
        <v>4.7619047620000003</v>
      </c>
      <c r="R138" s="7">
        <v>13.532999999999999</v>
      </c>
      <c r="S138" s="8">
        <v>6.2</v>
      </c>
      <c r="V138" s="16">
        <f t="shared" si="31"/>
        <v>270.65999999999997</v>
      </c>
      <c r="W138" s="18">
        <f t="shared" si="39"/>
        <v>21652.799999999996</v>
      </c>
      <c r="X138" t="b">
        <f t="shared" si="40"/>
        <v>0</v>
      </c>
      <c r="Y138" t="b">
        <f t="shared" si="32"/>
        <v>1</v>
      </c>
      <c r="Z138" t="b">
        <f t="shared" si="33"/>
        <v>0</v>
      </c>
      <c r="AA138" t="b">
        <f t="shared" si="34"/>
        <v>0</v>
      </c>
      <c r="AB138" t="str">
        <f t="shared" si="41"/>
        <v>Low</v>
      </c>
      <c r="AC138" t="str">
        <f t="shared" si="35"/>
        <v>Bad Product</v>
      </c>
      <c r="AD138">
        <f t="shared" si="36"/>
        <v>284.19299999999998</v>
      </c>
      <c r="AE138">
        <f t="shared" si="37"/>
        <v>90.22</v>
      </c>
      <c r="AG138" t="str">
        <f t="shared" si="30"/>
        <v>Bad Product</v>
      </c>
      <c r="AH138" t="str">
        <f t="shared" si="42"/>
        <v>Low</v>
      </c>
    </row>
    <row r="139" spans="1:34" ht="15.75" customHeight="1" x14ac:dyDescent="0.2">
      <c r="A139" s="1"/>
      <c r="B139" s="6" t="s">
        <v>172</v>
      </c>
      <c r="C139" s="6" t="s">
        <v>18</v>
      </c>
      <c r="D139" s="6" t="s">
        <v>19</v>
      </c>
      <c r="E139" s="6" t="s">
        <v>27</v>
      </c>
      <c r="F139" s="6" t="s">
        <v>21</v>
      </c>
      <c r="G139" s="6" t="s">
        <v>28</v>
      </c>
      <c r="H139" s="7">
        <v>26.31</v>
      </c>
      <c r="I139" s="9">
        <v>5</v>
      </c>
      <c r="J139" s="7">
        <v>6.5774999999999997</v>
      </c>
      <c r="K139" s="7">
        <v>138.1275</v>
      </c>
      <c r="L139" s="12">
        <v>43483</v>
      </c>
      <c r="M139" s="14">
        <v>0.87430555555555556</v>
      </c>
      <c r="N139" s="9" t="str">
        <f t="shared" si="38"/>
        <v>Weekday</v>
      </c>
      <c r="O139" s="6" t="s">
        <v>33</v>
      </c>
      <c r="P139" s="7">
        <v>131.55000000000001</v>
      </c>
      <c r="Q139" s="2">
        <v>4.7619047620000003</v>
      </c>
      <c r="R139" s="7">
        <v>6.5774999999999997</v>
      </c>
      <c r="S139" s="8">
        <v>8.8000000000000007</v>
      </c>
      <c r="V139" s="16">
        <f t="shared" si="31"/>
        <v>131.54999999999998</v>
      </c>
      <c r="W139" s="18">
        <f t="shared" si="39"/>
        <v>10523.999999999998</v>
      </c>
      <c r="X139" t="b">
        <f t="shared" si="40"/>
        <v>1</v>
      </c>
      <c r="Y139" t="b">
        <f t="shared" si="32"/>
        <v>1</v>
      </c>
      <c r="Z139" t="b">
        <f t="shared" si="33"/>
        <v>0</v>
      </c>
      <c r="AA139" t="b">
        <f t="shared" si="34"/>
        <v>1</v>
      </c>
      <c r="AB139" t="str">
        <f t="shared" si="41"/>
        <v>High</v>
      </c>
      <c r="AC139" t="str">
        <f t="shared" si="35"/>
        <v>Bad Product</v>
      </c>
      <c r="AD139">
        <f t="shared" si="36"/>
        <v>138.1275</v>
      </c>
      <c r="AE139">
        <f t="shared" si="37"/>
        <v>26.31</v>
      </c>
      <c r="AG139" t="str">
        <f t="shared" si="30"/>
        <v>Bad Product</v>
      </c>
      <c r="AH139" t="str">
        <f t="shared" si="42"/>
        <v>High</v>
      </c>
    </row>
    <row r="140" spans="1:34" ht="15.75" customHeight="1" x14ac:dyDescent="0.2">
      <c r="A140" s="1"/>
      <c r="B140" s="6" t="s">
        <v>173</v>
      </c>
      <c r="C140" s="6" t="s">
        <v>18</v>
      </c>
      <c r="D140" s="6" t="s">
        <v>19</v>
      </c>
      <c r="E140" s="6" t="s">
        <v>20</v>
      </c>
      <c r="F140" s="6" t="s">
        <v>21</v>
      </c>
      <c r="G140" s="6" t="s">
        <v>32</v>
      </c>
      <c r="H140" s="7">
        <v>34.42</v>
      </c>
      <c r="I140" s="9">
        <v>6</v>
      </c>
      <c r="J140" s="7">
        <v>10.326000000000001</v>
      </c>
      <c r="K140" s="7">
        <v>216.846</v>
      </c>
      <c r="L140" s="12">
        <v>43514</v>
      </c>
      <c r="M140" s="14">
        <v>0.65208333333333335</v>
      </c>
      <c r="N140" s="9" t="str">
        <f t="shared" si="38"/>
        <v>Weekday</v>
      </c>
      <c r="O140" s="6" t="s">
        <v>29</v>
      </c>
      <c r="P140" s="7">
        <v>206.52</v>
      </c>
      <c r="Q140" s="2">
        <v>4.7619047620000003</v>
      </c>
      <c r="R140" s="7">
        <v>10.326000000000001</v>
      </c>
      <c r="S140" s="8">
        <v>9.8000000000000007</v>
      </c>
      <c r="V140" s="16">
        <f t="shared" si="31"/>
        <v>206.52</v>
      </c>
      <c r="W140" s="18">
        <f t="shared" si="39"/>
        <v>16521.600000000002</v>
      </c>
      <c r="X140" t="b">
        <f t="shared" si="40"/>
        <v>1</v>
      </c>
      <c r="Y140" t="b">
        <f t="shared" si="32"/>
        <v>1</v>
      </c>
      <c r="Z140" t="b">
        <f t="shared" si="33"/>
        <v>0</v>
      </c>
      <c r="AA140" t="b">
        <f t="shared" si="34"/>
        <v>1</v>
      </c>
      <c r="AB140" t="str">
        <f t="shared" si="41"/>
        <v>High</v>
      </c>
      <c r="AC140" t="str">
        <f t="shared" si="35"/>
        <v>Bad Product</v>
      </c>
      <c r="AD140">
        <f t="shared" si="36"/>
        <v>216.846</v>
      </c>
      <c r="AE140">
        <f t="shared" si="37"/>
        <v>34.42</v>
      </c>
      <c r="AG140" t="str">
        <f t="shared" si="30"/>
        <v>Bad Product</v>
      </c>
      <c r="AH140" t="str">
        <f t="shared" si="42"/>
        <v>High</v>
      </c>
    </row>
    <row r="141" spans="1:34" ht="15.75" customHeight="1" x14ac:dyDescent="0.2">
      <c r="A141" s="1"/>
      <c r="B141" s="6" t="s">
        <v>174</v>
      </c>
      <c r="C141" s="6" t="s">
        <v>42</v>
      </c>
      <c r="D141" s="6" t="s">
        <v>43</v>
      </c>
      <c r="E141" s="6" t="s">
        <v>27</v>
      </c>
      <c r="F141" s="6" t="s">
        <v>31</v>
      </c>
      <c r="G141" s="6" t="s">
        <v>36</v>
      </c>
      <c r="H141" s="7">
        <v>51.91</v>
      </c>
      <c r="I141" s="9">
        <v>10</v>
      </c>
      <c r="J141" s="7">
        <v>25.954999999999998</v>
      </c>
      <c r="K141" s="7">
        <v>545.05499999999995</v>
      </c>
      <c r="L141" s="12">
        <v>43512</v>
      </c>
      <c r="M141" s="14">
        <v>0.51458333333333328</v>
      </c>
      <c r="N141" s="9" t="str">
        <f t="shared" si="38"/>
        <v>Weekend</v>
      </c>
      <c r="O141" s="6" t="s">
        <v>29</v>
      </c>
      <c r="P141" s="7">
        <v>519.1</v>
      </c>
      <c r="Q141" s="2">
        <v>4.7619047620000003</v>
      </c>
      <c r="R141" s="7">
        <v>25.954999999999998</v>
      </c>
      <c r="S141" s="8">
        <v>8.1999999999999993</v>
      </c>
      <c r="V141" s="16">
        <f t="shared" si="31"/>
        <v>519.09999999999991</v>
      </c>
      <c r="W141" s="18">
        <f t="shared" si="39"/>
        <v>41527.999999999993</v>
      </c>
      <c r="X141" t="b">
        <f t="shared" si="40"/>
        <v>1</v>
      </c>
      <c r="Y141" t="b">
        <f t="shared" si="32"/>
        <v>1</v>
      </c>
      <c r="Z141" t="b">
        <f t="shared" si="33"/>
        <v>1</v>
      </c>
      <c r="AA141" t="b">
        <f t="shared" si="34"/>
        <v>1</v>
      </c>
      <c r="AB141" t="str">
        <f t="shared" si="41"/>
        <v>High</v>
      </c>
      <c r="AC141" t="str">
        <f t="shared" si="35"/>
        <v>Good Product</v>
      </c>
      <c r="AD141">
        <f t="shared" si="36"/>
        <v>490.54949999999997</v>
      </c>
      <c r="AE141">
        <f t="shared" si="37"/>
        <v>49.314499999999995</v>
      </c>
      <c r="AG141" t="str">
        <f t="shared" si="30"/>
        <v>Bad Product</v>
      </c>
      <c r="AH141" t="str">
        <f t="shared" si="42"/>
        <v>High</v>
      </c>
    </row>
    <row r="142" spans="1:34" ht="15.75" customHeight="1" x14ac:dyDescent="0.2">
      <c r="A142" s="1"/>
      <c r="B142" s="6" t="s">
        <v>175</v>
      </c>
      <c r="C142" s="6" t="s">
        <v>18</v>
      </c>
      <c r="D142" s="6" t="s">
        <v>19</v>
      </c>
      <c r="E142" s="6" t="s">
        <v>27</v>
      </c>
      <c r="F142" s="6" t="s">
        <v>31</v>
      </c>
      <c r="G142" s="6" t="s">
        <v>36</v>
      </c>
      <c r="H142" s="7">
        <v>72.5</v>
      </c>
      <c r="I142" s="9">
        <v>8</v>
      </c>
      <c r="J142" s="7">
        <v>29</v>
      </c>
      <c r="K142" s="7">
        <v>609</v>
      </c>
      <c r="L142" s="12">
        <v>43540</v>
      </c>
      <c r="M142" s="14">
        <v>0.80902777777777779</v>
      </c>
      <c r="N142" s="9" t="str">
        <f t="shared" si="38"/>
        <v>Weekend</v>
      </c>
      <c r="O142" s="6" t="s">
        <v>23</v>
      </c>
      <c r="P142" s="7">
        <v>580</v>
      </c>
      <c r="Q142" s="2">
        <v>4.7619047620000003</v>
      </c>
      <c r="R142" s="7">
        <v>29</v>
      </c>
      <c r="S142" s="8">
        <v>9.1999999999999993</v>
      </c>
      <c r="V142" s="16">
        <f t="shared" si="31"/>
        <v>580</v>
      </c>
      <c r="W142" s="18">
        <f t="shared" si="39"/>
        <v>46400</v>
      </c>
      <c r="X142" t="b">
        <f t="shared" si="40"/>
        <v>1</v>
      </c>
      <c r="Y142" t="b">
        <f t="shared" si="32"/>
        <v>1</v>
      </c>
      <c r="Z142" t="b">
        <f t="shared" si="33"/>
        <v>1</v>
      </c>
      <c r="AA142" t="b">
        <f t="shared" si="34"/>
        <v>1</v>
      </c>
      <c r="AB142" t="str">
        <f t="shared" si="41"/>
        <v>High</v>
      </c>
      <c r="AC142" t="str">
        <f t="shared" si="35"/>
        <v>Good Product</v>
      </c>
      <c r="AD142">
        <f t="shared" si="36"/>
        <v>548.1</v>
      </c>
      <c r="AE142">
        <f t="shared" si="37"/>
        <v>68.875</v>
      </c>
      <c r="AG142" t="str">
        <f t="shared" si="30"/>
        <v>Good Product</v>
      </c>
      <c r="AH142" t="str">
        <f t="shared" si="42"/>
        <v>High</v>
      </c>
    </row>
    <row r="143" spans="1:34" ht="15.75" customHeight="1" x14ac:dyDescent="0.2">
      <c r="A143" s="1"/>
      <c r="B143" s="6" t="s">
        <v>176</v>
      </c>
      <c r="C143" s="6" t="s">
        <v>25</v>
      </c>
      <c r="D143" s="6" t="s">
        <v>26</v>
      </c>
      <c r="E143" s="6" t="s">
        <v>20</v>
      </c>
      <c r="F143" s="6" t="s">
        <v>21</v>
      </c>
      <c r="G143" s="6" t="s">
        <v>36</v>
      </c>
      <c r="H143" s="7">
        <v>89.8</v>
      </c>
      <c r="I143" s="9">
        <v>10</v>
      </c>
      <c r="J143" s="7">
        <v>44.9</v>
      </c>
      <c r="K143" s="7">
        <v>942.9</v>
      </c>
      <c r="L143" s="12">
        <v>43488</v>
      </c>
      <c r="M143" s="14">
        <v>0.54166666666666663</v>
      </c>
      <c r="N143" s="9" t="str">
        <f t="shared" si="38"/>
        <v>Weekday</v>
      </c>
      <c r="O143" s="6" t="s">
        <v>33</v>
      </c>
      <c r="P143" s="7">
        <v>898</v>
      </c>
      <c r="Q143" s="2">
        <v>4.7619047620000003</v>
      </c>
      <c r="R143" s="7">
        <v>44.9</v>
      </c>
      <c r="S143" s="8">
        <v>5.4</v>
      </c>
      <c r="V143" s="16">
        <f t="shared" si="31"/>
        <v>898</v>
      </c>
      <c r="W143" s="18">
        <f t="shared" si="39"/>
        <v>71840</v>
      </c>
      <c r="X143" t="b">
        <f t="shared" si="40"/>
        <v>0</v>
      </c>
      <c r="Y143" t="b">
        <f t="shared" si="32"/>
        <v>1</v>
      </c>
      <c r="Z143" t="b">
        <f t="shared" si="33"/>
        <v>0</v>
      </c>
      <c r="AA143" t="b">
        <f t="shared" si="34"/>
        <v>1</v>
      </c>
      <c r="AB143" t="str">
        <f t="shared" si="41"/>
        <v>Low</v>
      </c>
      <c r="AC143" t="str">
        <f t="shared" si="35"/>
        <v>Bad Product</v>
      </c>
      <c r="AD143">
        <f t="shared" si="36"/>
        <v>848.61</v>
      </c>
      <c r="AE143">
        <f t="shared" si="37"/>
        <v>85.309999999999988</v>
      </c>
      <c r="AG143" t="str">
        <f t="shared" si="30"/>
        <v>Good Product</v>
      </c>
      <c r="AH143" t="str">
        <f t="shared" si="42"/>
        <v>Low</v>
      </c>
    </row>
    <row r="144" spans="1:34" ht="15.75" customHeight="1" x14ac:dyDescent="0.2">
      <c r="A144" s="1"/>
      <c r="B144" s="6" t="s">
        <v>177</v>
      </c>
      <c r="C144" s="6" t="s">
        <v>25</v>
      </c>
      <c r="D144" s="6" t="s">
        <v>26</v>
      </c>
      <c r="E144" s="6" t="s">
        <v>20</v>
      </c>
      <c r="F144" s="6" t="s">
        <v>31</v>
      </c>
      <c r="G144" s="6" t="s">
        <v>22</v>
      </c>
      <c r="H144" s="7">
        <v>90.5</v>
      </c>
      <c r="I144" s="9">
        <v>10</v>
      </c>
      <c r="J144" s="7">
        <v>45.25</v>
      </c>
      <c r="K144" s="7">
        <v>950.25</v>
      </c>
      <c r="L144" s="12">
        <v>43490</v>
      </c>
      <c r="M144" s="14">
        <v>0.57499999999999996</v>
      </c>
      <c r="N144" s="9" t="str">
        <f t="shared" si="38"/>
        <v>Weekday</v>
      </c>
      <c r="O144" s="6" t="s">
        <v>29</v>
      </c>
      <c r="P144" s="7">
        <v>905</v>
      </c>
      <c r="Q144" s="2">
        <v>4.7619047620000003</v>
      </c>
      <c r="R144" s="7">
        <v>45.25</v>
      </c>
      <c r="S144" s="8">
        <v>8.1</v>
      </c>
      <c r="V144" s="16">
        <f t="shared" si="31"/>
        <v>905</v>
      </c>
      <c r="W144" s="18">
        <f t="shared" si="39"/>
        <v>72400</v>
      </c>
      <c r="X144" t="b">
        <f t="shared" si="40"/>
        <v>1</v>
      </c>
      <c r="Y144" t="b">
        <f t="shared" si="32"/>
        <v>1</v>
      </c>
      <c r="Z144" t="b">
        <f t="shared" si="33"/>
        <v>1</v>
      </c>
      <c r="AA144" t="b">
        <f t="shared" si="34"/>
        <v>1</v>
      </c>
      <c r="AB144" t="str">
        <f t="shared" si="41"/>
        <v>High</v>
      </c>
      <c r="AC144" t="str">
        <f t="shared" si="35"/>
        <v>Good Product</v>
      </c>
      <c r="AD144">
        <f t="shared" si="36"/>
        <v>855.22500000000002</v>
      </c>
      <c r="AE144">
        <f t="shared" si="37"/>
        <v>85.974999999999994</v>
      </c>
      <c r="AG144" t="str">
        <f t="shared" si="30"/>
        <v>Bad Product</v>
      </c>
      <c r="AH144" t="str">
        <f t="shared" si="42"/>
        <v>High</v>
      </c>
    </row>
    <row r="145" spans="1:34" ht="15.75" customHeight="1" x14ac:dyDescent="0.2">
      <c r="A145" s="1"/>
      <c r="B145" s="6" t="s">
        <v>178</v>
      </c>
      <c r="C145" s="6" t="s">
        <v>25</v>
      </c>
      <c r="D145" s="6" t="s">
        <v>26</v>
      </c>
      <c r="E145" s="6" t="s">
        <v>20</v>
      </c>
      <c r="F145" s="6" t="s">
        <v>21</v>
      </c>
      <c r="G145" s="6" t="s">
        <v>22</v>
      </c>
      <c r="H145" s="7">
        <v>68.599999999999994</v>
      </c>
      <c r="I145" s="9">
        <v>10</v>
      </c>
      <c r="J145" s="7">
        <v>34.299999999999997</v>
      </c>
      <c r="K145" s="7">
        <v>720.3</v>
      </c>
      <c r="L145" s="12">
        <v>43501</v>
      </c>
      <c r="M145" s="14">
        <v>0.83125000000000004</v>
      </c>
      <c r="N145" s="9" t="str">
        <f t="shared" si="38"/>
        <v>Weekday</v>
      </c>
      <c r="O145" s="6" t="s">
        <v>29</v>
      </c>
      <c r="P145" s="7">
        <v>686</v>
      </c>
      <c r="Q145" s="2">
        <v>4.7619047620000003</v>
      </c>
      <c r="R145" s="7">
        <v>34.299999999999997</v>
      </c>
      <c r="S145" s="8">
        <v>9.1</v>
      </c>
      <c r="V145" s="16">
        <f t="shared" si="31"/>
        <v>686</v>
      </c>
      <c r="W145" s="18">
        <f t="shared" si="39"/>
        <v>54880</v>
      </c>
      <c r="X145" t="b">
        <f t="shared" si="40"/>
        <v>1</v>
      </c>
      <c r="Y145" t="b">
        <f t="shared" si="32"/>
        <v>1</v>
      </c>
      <c r="Z145" t="b">
        <f t="shared" si="33"/>
        <v>1</v>
      </c>
      <c r="AA145" t="b">
        <f t="shared" si="34"/>
        <v>1</v>
      </c>
      <c r="AB145" t="str">
        <f t="shared" si="41"/>
        <v>High</v>
      </c>
      <c r="AC145" t="str">
        <f t="shared" si="35"/>
        <v>Good Product</v>
      </c>
      <c r="AD145">
        <f t="shared" si="36"/>
        <v>648.27</v>
      </c>
      <c r="AE145">
        <f t="shared" si="37"/>
        <v>65.169999999999987</v>
      </c>
      <c r="AG145" t="str">
        <f t="shared" si="30"/>
        <v>Good Product</v>
      </c>
      <c r="AH145" t="str">
        <f t="shared" si="42"/>
        <v>High</v>
      </c>
    </row>
    <row r="146" spans="1:34" ht="15.75" customHeight="1" x14ac:dyDescent="0.2">
      <c r="A146" s="1"/>
      <c r="B146" s="6" t="s">
        <v>179</v>
      </c>
      <c r="C146" s="6" t="s">
        <v>25</v>
      </c>
      <c r="D146" s="6" t="s">
        <v>26</v>
      </c>
      <c r="E146" s="6" t="s">
        <v>20</v>
      </c>
      <c r="F146" s="6" t="s">
        <v>21</v>
      </c>
      <c r="G146" s="6" t="s">
        <v>44</v>
      </c>
      <c r="H146" s="7">
        <v>30.41</v>
      </c>
      <c r="I146" s="9">
        <v>1</v>
      </c>
      <c r="J146" s="7">
        <v>1.5205</v>
      </c>
      <c r="K146" s="7">
        <v>31.930499999999999</v>
      </c>
      <c r="L146" s="12">
        <v>43518</v>
      </c>
      <c r="M146" s="14">
        <v>0.44166666666666665</v>
      </c>
      <c r="N146" s="9" t="str">
        <f t="shared" si="38"/>
        <v>Weekday</v>
      </c>
      <c r="O146" s="6" t="s">
        <v>33</v>
      </c>
      <c r="P146" s="7">
        <v>30.41</v>
      </c>
      <c r="Q146" s="2">
        <v>4.7619047620000003</v>
      </c>
      <c r="R146" s="7">
        <v>1.5205</v>
      </c>
      <c r="S146" s="8">
        <v>8.4</v>
      </c>
      <c r="V146" s="16">
        <f t="shared" si="31"/>
        <v>30.41</v>
      </c>
      <c r="W146" s="18">
        <f t="shared" si="39"/>
        <v>2432.8000000000002</v>
      </c>
      <c r="X146" t="b">
        <f t="shared" si="40"/>
        <v>1</v>
      </c>
      <c r="Y146" t="b">
        <f t="shared" si="32"/>
        <v>1</v>
      </c>
      <c r="Z146" t="b">
        <f t="shared" si="33"/>
        <v>0</v>
      </c>
      <c r="AA146" t="b">
        <f t="shared" si="34"/>
        <v>1</v>
      </c>
      <c r="AB146" t="str">
        <f t="shared" si="41"/>
        <v>High</v>
      </c>
      <c r="AC146" t="str">
        <f t="shared" si="35"/>
        <v>Bad Product</v>
      </c>
      <c r="AD146">
        <f t="shared" si="36"/>
        <v>31.930499999999999</v>
      </c>
      <c r="AE146">
        <f t="shared" si="37"/>
        <v>30.41</v>
      </c>
      <c r="AG146" t="str">
        <f t="shared" si="30"/>
        <v>Good Product</v>
      </c>
      <c r="AH146" t="str">
        <f t="shared" si="42"/>
        <v>High</v>
      </c>
    </row>
    <row r="147" spans="1:34" ht="15.75" customHeight="1" x14ac:dyDescent="0.2">
      <c r="A147" s="1"/>
      <c r="B147" s="6" t="s">
        <v>180</v>
      </c>
      <c r="C147" s="6" t="s">
        <v>18</v>
      </c>
      <c r="D147" s="6" t="s">
        <v>19</v>
      </c>
      <c r="E147" s="6" t="s">
        <v>27</v>
      </c>
      <c r="F147" s="6" t="s">
        <v>21</v>
      </c>
      <c r="G147" s="6" t="s">
        <v>32</v>
      </c>
      <c r="H147" s="7">
        <v>77.95</v>
      </c>
      <c r="I147" s="9">
        <v>6</v>
      </c>
      <c r="J147" s="7">
        <v>23.385000000000002</v>
      </c>
      <c r="K147" s="7">
        <v>491.08499999999998</v>
      </c>
      <c r="L147" s="12">
        <v>43486</v>
      </c>
      <c r="M147" s="14">
        <v>0.69236111111111109</v>
      </c>
      <c r="N147" s="9" t="str">
        <f t="shared" si="38"/>
        <v>Weekday</v>
      </c>
      <c r="O147" s="6" t="s">
        <v>23</v>
      </c>
      <c r="P147" s="7">
        <v>467.7</v>
      </c>
      <c r="Q147" s="2">
        <v>4.7619047620000003</v>
      </c>
      <c r="R147" s="7">
        <v>23.385000000000002</v>
      </c>
      <c r="S147" s="8">
        <v>8</v>
      </c>
      <c r="V147" s="16">
        <f t="shared" si="31"/>
        <v>467.70000000000005</v>
      </c>
      <c r="W147" s="18">
        <f t="shared" si="39"/>
        <v>37416</v>
      </c>
      <c r="X147" t="b">
        <f t="shared" si="40"/>
        <v>0</v>
      </c>
      <c r="Y147" t="b">
        <f t="shared" si="32"/>
        <v>1</v>
      </c>
      <c r="Z147" t="b">
        <f t="shared" si="33"/>
        <v>0</v>
      </c>
      <c r="AA147" t="b">
        <f t="shared" si="34"/>
        <v>0</v>
      </c>
      <c r="AB147" t="str">
        <f t="shared" si="41"/>
        <v>Low</v>
      </c>
      <c r="AC147" t="str">
        <f t="shared" si="35"/>
        <v>Bad Product</v>
      </c>
      <c r="AD147">
        <f t="shared" si="36"/>
        <v>491.08499999999998</v>
      </c>
      <c r="AE147">
        <f t="shared" si="37"/>
        <v>77.95</v>
      </c>
      <c r="AG147" t="str">
        <f t="shared" si="30"/>
        <v>Bad Product</v>
      </c>
      <c r="AH147" t="str">
        <f t="shared" si="42"/>
        <v>Medium</v>
      </c>
    </row>
    <row r="148" spans="1:34" ht="15.75" customHeight="1" x14ac:dyDescent="0.2">
      <c r="A148" s="1"/>
      <c r="B148" s="6" t="s">
        <v>181</v>
      </c>
      <c r="C148" s="6" t="s">
        <v>25</v>
      </c>
      <c r="D148" s="6" t="s">
        <v>26</v>
      </c>
      <c r="E148" s="6" t="s">
        <v>27</v>
      </c>
      <c r="F148" s="6" t="s">
        <v>21</v>
      </c>
      <c r="G148" s="6" t="s">
        <v>22</v>
      </c>
      <c r="H148" s="7">
        <v>46.26</v>
      </c>
      <c r="I148" s="9">
        <v>6</v>
      </c>
      <c r="J148" s="7">
        <v>13.878</v>
      </c>
      <c r="K148" s="7">
        <v>291.43799999999999</v>
      </c>
      <c r="L148" s="12">
        <v>43532</v>
      </c>
      <c r="M148" s="14">
        <v>0.71597222222222223</v>
      </c>
      <c r="N148" s="9" t="str">
        <f t="shared" si="38"/>
        <v>Weekday</v>
      </c>
      <c r="O148" s="6" t="s">
        <v>33</v>
      </c>
      <c r="P148" s="7">
        <v>277.56</v>
      </c>
      <c r="Q148" s="2">
        <v>4.7619047620000003</v>
      </c>
      <c r="R148" s="7">
        <v>13.878</v>
      </c>
      <c r="S148" s="8">
        <v>9.5</v>
      </c>
      <c r="V148" s="16">
        <f t="shared" si="31"/>
        <v>277.56</v>
      </c>
      <c r="W148" s="18">
        <f t="shared" si="39"/>
        <v>22204.799999999999</v>
      </c>
      <c r="X148" t="b">
        <f t="shared" si="40"/>
        <v>1</v>
      </c>
      <c r="Y148" t="b">
        <f t="shared" si="32"/>
        <v>1</v>
      </c>
      <c r="Z148" t="b">
        <f t="shared" si="33"/>
        <v>0</v>
      </c>
      <c r="AA148" t="b">
        <f t="shared" si="34"/>
        <v>1</v>
      </c>
      <c r="AB148" t="str">
        <f t="shared" si="41"/>
        <v>High</v>
      </c>
      <c r="AC148" t="str">
        <f t="shared" si="35"/>
        <v>Bad Product</v>
      </c>
      <c r="AD148">
        <f t="shared" si="36"/>
        <v>291.43799999999999</v>
      </c>
      <c r="AE148">
        <f t="shared" si="37"/>
        <v>46.26</v>
      </c>
      <c r="AG148" t="str">
        <f t="shared" si="30"/>
        <v>Bad Product</v>
      </c>
      <c r="AH148" t="str">
        <f t="shared" si="42"/>
        <v>High</v>
      </c>
    </row>
    <row r="149" spans="1:34" ht="15.75" customHeight="1" x14ac:dyDescent="0.2">
      <c r="A149" s="1"/>
      <c r="B149" s="6" t="s">
        <v>182</v>
      </c>
      <c r="C149" s="6" t="s">
        <v>18</v>
      </c>
      <c r="D149" s="6" t="s">
        <v>19</v>
      </c>
      <c r="E149" s="6" t="s">
        <v>20</v>
      </c>
      <c r="F149" s="6" t="s">
        <v>21</v>
      </c>
      <c r="G149" s="6" t="s">
        <v>46</v>
      </c>
      <c r="H149" s="7">
        <v>30.14</v>
      </c>
      <c r="I149" s="9">
        <v>10</v>
      </c>
      <c r="J149" s="7">
        <v>15.07</v>
      </c>
      <c r="K149" s="7">
        <v>316.47000000000003</v>
      </c>
      <c r="L149" s="12">
        <v>43506</v>
      </c>
      <c r="M149" s="14">
        <v>0.51944444444444449</v>
      </c>
      <c r="N149" s="9" t="str">
        <f t="shared" si="38"/>
        <v>Weekend</v>
      </c>
      <c r="O149" s="6" t="s">
        <v>23</v>
      </c>
      <c r="P149" s="7">
        <v>301.39999999999998</v>
      </c>
      <c r="Q149" s="2">
        <v>4.7619047620000003</v>
      </c>
      <c r="R149" s="7">
        <v>15.07</v>
      </c>
      <c r="S149" s="8">
        <v>9.1999999999999993</v>
      </c>
      <c r="V149" s="16">
        <f t="shared" si="31"/>
        <v>301.39999999999998</v>
      </c>
      <c r="W149" s="18">
        <f t="shared" si="39"/>
        <v>24112</v>
      </c>
      <c r="X149" t="b">
        <f t="shared" si="40"/>
        <v>1</v>
      </c>
      <c r="Y149" t="b">
        <f t="shared" si="32"/>
        <v>1</v>
      </c>
      <c r="Z149" t="b">
        <f t="shared" si="33"/>
        <v>0</v>
      </c>
      <c r="AA149" t="b">
        <f t="shared" si="34"/>
        <v>1</v>
      </c>
      <c r="AB149" t="str">
        <f t="shared" si="41"/>
        <v>High</v>
      </c>
      <c r="AC149" t="str">
        <f t="shared" si="35"/>
        <v>Bad Product</v>
      </c>
      <c r="AD149">
        <f t="shared" si="36"/>
        <v>316.47000000000003</v>
      </c>
      <c r="AE149">
        <f t="shared" si="37"/>
        <v>28.632999999999999</v>
      </c>
      <c r="AG149" t="str">
        <f t="shared" si="30"/>
        <v>Bad Product</v>
      </c>
      <c r="AH149" t="str">
        <f t="shared" si="42"/>
        <v>High</v>
      </c>
    </row>
    <row r="150" spans="1:34" ht="15.75" customHeight="1" x14ac:dyDescent="0.2">
      <c r="A150" s="1"/>
      <c r="B150" s="6" t="s">
        <v>183</v>
      </c>
      <c r="C150" s="6" t="s">
        <v>25</v>
      </c>
      <c r="D150" s="6" t="s">
        <v>26</v>
      </c>
      <c r="E150" s="6" t="s">
        <v>27</v>
      </c>
      <c r="F150" s="6" t="s">
        <v>31</v>
      </c>
      <c r="G150" s="6" t="s">
        <v>22</v>
      </c>
      <c r="H150" s="7">
        <v>66.14</v>
      </c>
      <c r="I150" s="9">
        <v>4</v>
      </c>
      <c r="J150" s="7">
        <v>13.228</v>
      </c>
      <c r="K150" s="7">
        <v>277.78800000000001</v>
      </c>
      <c r="L150" s="12">
        <v>43543</v>
      </c>
      <c r="M150" s="14">
        <v>0.53194444444444444</v>
      </c>
      <c r="N150" s="9" t="str">
        <f t="shared" si="38"/>
        <v>Weekday</v>
      </c>
      <c r="O150" s="6" t="s">
        <v>33</v>
      </c>
      <c r="P150" s="7">
        <v>264.56</v>
      </c>
      <c r="Q150" s="2">
        <v>4.7619047620000003</v>
      </c>
      <c r="R150" s="7">
        <v>13.228</v>
      </c>
      <c r="S150" s="8">
        <v>5.6</v>
      </c>
      <c r="V150" s="16">
        <f t="shared" si="31"/>
        <v>264.56</v>
      </c>
      <c r="W150" s="18">
        <f t="shared" si="39"/>
        <v>21164.799999999999</v>
      </c>
      <c r="X150" t="b">
        <f t="shared" si="40"/>
        <v>0</v>
      </c>
      <c r="Y150" t="b">
        <f t="shared" si="32"/>
        <v>1</v>
      </c>
      <c r="Z150" t="b">
        <f t="shared" si="33"/>
        <v>0</v>
      </c>
      <c r="AA150" t="b">
        <f t="shared" si="34"/>
        <v>0</v>
      </c>
      <c r="AB150" t="str">
        <f t="shared" si="41"/>
        <v>Low</v>
      </c>
      <c r="AC150" t="str">
        <f t="shared" si="35"/>
        <v>Bad Product</v>
      </c>
      <c r="AD150">
        <f t="shared" si="36"/>
        <v>277.78800000000001</v>
      </c>
      <c r="AE150">
        <f t="shared" si="37"/>
        <v>66.14</v>
      </c>
      <c r="AG150" t="str">
        <f t="shared" si="30"/>
        <v>Bad Product</v>
      </c>
      <c r="AH150" t="str">
        <f t="shared" si="42"/>
        <v>Low</v>
      </c>
    </row>
    <row r="151" spans="1:34" ht="15.75" customHeight="1" x14ac:dyDescent="0.2">
      <c r="A151" s="1"/>
      <c r="B151" s="6" t="s">
        <v>184</v>
      </c>
      <c r="C151" s="6" t="s">
        <v>42</v>
      </c>
      <c r="D151" s="6" t="s">
        <v>43</v>
      </c>
      <c r="E151" s="6" t="s">
        <v>20</v>
      </c>
      <c r="F151" s="6" t="s">
        <v>31</v>
      </c>
      <c r="G151" s="6" t="s">
        <v>32</v>
      </c>
      <c r="H151" s="7">
        <v>71.86</v>
      </c>
      <c r="I151" s="9">
        <v>8</v>
      </c>
      <c r="J151" s="7">
        <v>28.744</v>
      </c>
      <c r="K151" s="7">
        <v>603.62400000000002</v>
      </c>
      <c r="L151" s="12">
        <v>43530</v>
      </c>
      <c r="M151" s="14">
        <v>0.62986111111111109</v>
      </c>
      <c r="N151" s="9" t="str">
        <f t="shared" si="38"/>
        <v>Weekday</v>
      </c>
      <c r="O151" s="6" t="s">
        <v>33</v>
      </c>
      <c r="P151" s="7">
        <v>574.88</v>
      </c>
      <c r="Q151" s="2">
        <v>4.7619047620000003</v>
      </c>
      <c r="R151" s="7">
        <v>28.744</v>
      </c>
      <c r="S151" s="8">
        <v>6.2</v>
      </c>
      <c r="V151" s="16">
        <f t="shared" si="31"/>
        <v>574.88</v>
      </c>
      <c r="W151" s="18">
        <f t="shared" si="39"/>
        <v>45990.400000000001</v>
      </c>
      <c r="X151" t="b">
        <f t="shared" si="40"/>
        <v>0</v>
      </c>
      <c r="Y151" t="b">
        <f t="shared" si="32"/>
        <v>1</v>
      </c>
      <c r="Z151" t="b">
        <f t="shared" si="33"/>
        <v>0</v>
      </c>
      <c r="AA151" t="b">
        <f t="shared" si="34"/>
        <v>1</v>
      </c>
      <c r="AB151" t="str">
        <f t="shared" si="41"/>
        <v>Low</v>
      </c>
      <c r="AC151" t="str">
        <f t="shared" si="35"/>
        <v>Bad Product</v>
      </c>
      <c r="AD151">
        <f t="shared" si="36"/>
        <v>543.26160000000004</v>
      </c>
      <c r="AE151">
        <f t="shared" si="37"/>
        <v>68.266999999999996</v>
      </c>
      <c r="AG151" t="str">
        <f t="shared" si="30"/>
        <v>Bad Product</v>
      </c>
      <c r="AH151" t="str">
        <f t="shared" si="42"/>
        <v>Low</v>
      </c>
    </row>
    <row r="152" spans="1:34" ht="15.75" customHeight="1" x14ac:dyDescent="0.2">
      <c r="A152" s="1"/>
      <c r="B152" s="6" t="s">
        <v>185</v>
      </c>
      <c r="C152" s="6" t="s">
        <v>18</v>
      </c>
      <c r="D152" s="6" t="s">
        <v>19</v>
      </c>
      <c r="E152" s="6" t="s">
        <v>27</v>
      </c>
      <c r="F152" s="6" t="s">
        <v>31</v>
      </c>
      <c r="G152" s="6" t="s">
        <v>22</v>
      </c>
      <c r="H152" s="7">
        <v>32.46</v>
      </c>
      <c r="I152" s="9">
        <v>8</v>
      </c>
      <c r="J152" s="7">
        <v>12.984</v>
      </c>
      <c r="K152" s="7">
        <v>272.66399999999999</v>
      </c>
      <c r="L152" s="12">
        <v>43551</v>
      </c>
      <c r="M152" s="14">
        <v>0.57499999999999996</v>
      </c>
      <c r="N152" s="9" t="str">
        <f t="shared" si="38"/>
        <v>Weekday</v>
      </c>
      <c r="O152" s="6" t="s">
        <v>33</v>
      </c>
      <c r="P152" s="7">
        <v>259.68</v>
      </c>
      <c r="Q152" s="2">
        <v>4.7619047620000003</v>
      </c>
      <c r="R152" s="7">
        <v>12.984</v>
      </c>
      <c r="S152" s="8">
        <v>4.9000000000000004</v>
      </c>
      <c r="V152" s="16">
        <f t="shared" si="31"/>
        <v>259.68</v>
      </c>
      <c r="W152" s="18">
        <f t="shared" si="39"/>
        <v>20774.400000000001</v>
      </c>
      <c r="X152" t="b">
        <f t="shared" si="40"/>
        <v>0</v>
      </c>
      <c r="Y152" t="b">
        <f t="shared" si="32"/>
        <v>1</v>
      </c>
      <c r="Z152" t="b">
        <f t="shared" si="33"/>
        <v>0</v>
      </c>
      <c r="AA152" t="b">
        <f t="shared" si="34"/>
        <v>0</v>
      </c>
      <c r="AB152" t="str">
        <f t="shared" si="41"/>
        <v>Low</v>
      </c>
      <c r="AC152" t="str">
        <f t="shared" si="35"/>
        <v>Bad Product</v>
      </c>
      <c r="AD152">
        <f t="shared" si="36"/>
        <v>272.66399999999999</v>
      </c>
      <c r="AE152">
        <f t="shared" si="37"/>
        <v>30.837</v>
      </c>
      <c r="AG152" t="str">
        <f t="shared" si="30"/>
        <v>Bad Product</v>
      </c>
      <c r="AH152" t="str">
        <f t="shared" si="42"/>
        <v>Low</v>
      </c>
    </row>
    <row r="153" spans="1:34" ht="15.75" customHeight="1" x14ac:dyDescent="0.2">
      <c r="A153" s="1"/>
      <c r="B153" s="6" t="s">
        <v>186</v>
      </c>
      <c r="C153" s="6" t="s">
        <v>42</v>
      </c>
      <c r="D153" s="6" t="s">
        <v>43</v>
      </c>
      <c r="E153" s="6" t="s">
        <v>20</v>
      </c>
      <c r="F153" s="6" t="s">
        <v>21</v>
      </c>
      <c r="G153" s="6" t="s">
        <v>46</v>
      </c>
      <c r="H153" s="7">
        <v>91.54</v>
      </c>
      <c r="I153" s="9">
        <v>4</v>
      </c>
      <c r="J153" s="7">
        <v>18.308</v>
      </c>
      <c r="K153" s="7">
        <v>384.46800000000002</v>
      </c>
      <c r="L153" s="12">
        <v>43547</v>
      </c>
      <c r="M153" s="14">
        <v>0.80555555555555558</v>
      </c>
      <c r="N153" s="9" t="str">
        <f t="shared" si="38"/>
        <v>Weekend</v>
      </c>
      <c r="O153" s="6" t="s">
        <v>33</v>
      </c>
      <c r="P153" s="7">
        <v>366.16</v>
      </c>
      <c r="Q153" s="2">
        <v>4.7619047620000003</v>
      </c>
      <c r="R153" s="7">
        <v>18.308</v>
      </c>
      <c r="S153" s="8">
        <v>4.8</v>
      </c>
      <c r="V153" s="16">
        <f t="shared" si="31"/>
        <v>366.16</v>
      </c>
      <c r="W153" s="18">
        <f t="shared" si="39"/>
        <v>29292.800000000003</v>
      </c>
      <c r="X153" t="b">
        <f t="shared" si="40"/>
        <v>0</v>
      </c>
      <c r="Y153" t="b">
        <f t="shared" si="32"/>
        <v>1</v>
      </c>
      <c r="Z153" t="b">
        <f t="shared" si="33"/>
        <v>0</v>
      </c>
      <c r="AA153" t="b">
        <f t="shared" si="34"/>
        <v>0</v>
      </c>
      <c r="AB153" t="str">
        <f t="shared" si="41"/>
        <v>Low</v>
      </c>
      <c r="AC153" t="str">
        <f t="shared" si="35"/>
        <v>Bad Product</v>
      </c>
      <c r="AD153">
        <f t="shared" si="36"/>
        <v>384.46800000000002</v>
      </c>
      <c r="AE153">
        <f t="shared" si="37"/>
        <v>91.54</v>
      </c>
      <c r="AG153" t="str">
        <f t="shared" si="30"/>
        <v>Bad Product</v>
      </c>
      <c r="AH153" t="str">
        <f t="shared" si="42"/>
        <v>Low</v>
      </c>
    </row>
    <row r="154" spans="1:34" ht="15.75" customHeight="1" x14ac:dyDescent="0.2">
      <c r="A154" s="1"/>
      <c r="B154" s="6" t="s">
        <v>187</v>
      </c>
      <c r="C154" s="6" t="s">
        <v>25</v>
      </c>
      <c r="D154" s="6" t="s">
        <v>26</v>
      </c>
      <c r="E154" s="6" t="s">
        <v>20</v>
      </c>
      <c r="F154" s="6" t="s">
        <v>31</v>
      </c>
      <c r="G154" s="6" t="s">
        <v>36</v>
      </c>
      <c r="H154" s="7">
        <v>34.56</v>
      </c>
      <c r="I154" s="9">
        <v>7</v>
      </c>
      <c r="J154" s="7">
        <v>12.096</v>
      </c>
      <c r="K154" s="7">
        <v>254.01599999999999</v>
      </c>
      <c r="L154" s="12">
        <v>43535</v>
      </c>
      <c r="M154" s="14">
        <v>0.67152777777777772</v>
      </c>
      <c r="N154" s="9" t="str">
        <f t="shared" si="38"/>
        <v>Weekday</v>
      </c>
      <c r="O154" s="6" t="s">
        <v>33</v>
      </c>
      <c r="P154" s="7">
        <v>241.92</v>
      </c>
      <c r="Q154" s="2">
        <v>4.7619047620000003</v>
      </c>
      <c r="R154" s="7">
        <v>12.096</v>
      </c>
      <c r="S154" s="8">
        <v>7.3</v>
      </c>
      <c r="V154" s="16">
        <f t="shared" si="31"/>
        <v>241.92000000000002</v>
      </c>
      <c r="W154" s="18">
        <f t="shared" si="39"/>
        <v>19353.600000000002</v>
      </c>
      <c r="X154" t="b">
        <f t="shared" si="40"/>
        <v>0</v>
      </c>
      <c r="Y154" t="b">
        <f t="shared" si="32"/>
        <v>1</v>
      </c>
      <c r="Z154" t="b">
        <f t="shared" si="33"/>
        <v>0</v>
      </c>
      <c r="AA154" t="b">
        <f t="shared" si="34"/>
        <v>0</v>
      </c>
      <c r="AB154" t="str">
        <f t="shared" si="41"/>
        <v>Low</v>
      </c>
      <c r="AC154" t="str">
        <f t="shared" si="35"/>
        <v>Bad Product</v>
      </c>
      <c r="AD154">
        <f t="shared" si="36"/>
        <v>254.01599999999999</v>
      </c>
      <c r="AE154">
        <f t="shared" si="37"/>
        <v>34.56</v>
      </c>
      <c r="AG154" t="str">
        <f t="shared" si="30"/>
        <v>Bad Product</v>
      </c>
      <c r="AH154" t="str">
        <f t="shared" si="42"/>
        <v>Medium</v>
      </c>
    </row>
    <row r="155" spans="1:34" ht="15.75" customHeight="1" x14ac:dyDescent="0.2">
      <c r="A155" s="1"/>
      <c r="B155" s="6" t="s">
        <v>188</v>
      </c>
      <c r="C155" s="6" t="s">
        <v>18</v>
      </c>
      <c r="D155" s="6" t="s">
        <v>19</v>
      </c>
      <c r="E155" s="6" t="s">
        <v>27</v>
      </c>
      <c r="F155" s="6" t="s">
        <v>31</v>
      </c>
      <c r="G155" s="6" t="s">
        <v>46</v>
      </c>
      <c r="H155" s="7">
        <v>83.24</v>
      </c>
      <c r="I155" s="9">
        <v>9</v>
      </c>
      <c r="J155" s="7">
        <v>37.457999999999998</v>
      </c>
      <c r="K155" s="7">
        <v>786.61800000000005</v>
      </c>
      <c r="L155" s="12">
        <v>43494</v>
      </c>
      <c r="M155" s="14">
        <v>0.49722222222222223</v>
      </c>
      <c r="N155" s="9" t="str">
        <f t="shared" si="38"/>
        <v>Weekday</v>
      </c>
      <c r="O155" s="6" t="s">
        <v>33</v>
      </c>
      <c r="P155" s="7">
        <v>749.16</v>
      </c>
      <c r="Q155" s="2">
        <v>4.7619047620000003</v>
      </c>
      <c r="R155" s="7">
        <v>37.457999999999998</v>
      </c>
      <c r="S155" s="8">
        <v>7.4</v>
      </c>
      <c r="V155" s="16">
        <f t="shared" si="31"/>
        <v>749.16</v>
      </c>
      <c r="W155" s="18">
        <f t="shared" si="39"/>
        <v>59932.799999999996</v>
      </c>
      <c r="X155" t="b">
        <f t="shared" si="40"/>
        <v>0</v>
      </c>
      <c r="Y155" t="b">
        <f t="shared" si="32"/>
        <v>1</v>
      </c>
      <c r="Z155" t="b">
        <f t="shared" si="33"/>
        <v>0</v>
      </c>
      <c r="AA155" t="b">
        <f t="shared" si="34"/>
        <v>1</v>
      </c>
      <c r="AB155" t="str">
        <f t="shared" si="41"/>
        <v>Low</v>
      </c>
      <c r="AC155" t="str">
        <f t="shared" si="35"/>
        <v>Bad Product</v>
      </c>
      <c r="AD155">
        <f t="shared" si="36"/>
        <v>707.95620000000008</v>
      </c>
      <c r="AE155">
        <f t="shared" si="37"/>
        <v>79.077999999999989</v>
      </c>
      <c r="AG155" t="str">
        <f t="shared" si="30"/>
        <v>Bad Product</v>
      </c>
      <c r="AH155" t="str">
        <f t="shared" si="42"/>
        <v>Medium</v>
      </c>
    </row>
    <row r="156" spans="1:34" ht="15.75" customHeight="1" x14ac:dyDescent="0.2">
      <c r="A156" s="1"/>
      <c r="B156" s="6" t="s">
        <v>189</v>
      </c>
      <c r="C156" s="6" t="s">
        <v>25</v>
      </c>
      <c r="D156" s="6" t="s">
        <v>26</v>
      </c>
      <c r="E156" s="6" t="s">
        <v>27</v>
      </c>
      <c r="F156" s="6" t="s">
        <v>21</v>
      </c>
      <c r="G156" s="6" t="s">
        <v>44</v>
      </c>
      <c r="H156" s="7">
        <v>16.48</v>
      </c>
      <c r="I156" s="9">
        <v>6</v>
      </c>
      <c r="J156" s="7">
        <v>4.944</v>
      </c>
      <c r="K156" s="7">
        <v>103.824</v>
      </c>
      <c r="L156" s="12">
        <v>43503</v>
      </c>
      <c r="M156" s="14">
        <v>0.76597222222222228</v>
      </c>
      <c r="N156" s="9" t="str">
        <f t="shared" si="38"/>
        <v>Weekday</v>
      </c>
      <c r="O156" s="6" t="s">
        <v>23</v>
      </c>
      <c r="P156" s="7">
        <v>98.88</v>
      </c>
      <c r="Q156" s="2">
        <v>4.7619047620000003</v>
      </c>
      <c r="R156" s="7">
        <v>4.944</v>
      </c>
      <c r="S156" s="8">
        <v>9.9</v>
      </c>
      <c r="V156" s="16">
        <f t="shared" si="31"/>
        <v>98.88</v>
      </c>
      <c r="W156" s="18">
        <f t="shared" si="39"/>
        <v>7910.4</v>
      </c>
      <c r="X156" t="b">
        <f t="shared" si="40"/>
        <v>1</v>
      </c>
      <c r="Y156" t="b">
        <f t="shared" si="32"/>
        <v>1</v>
      </c>
      <c r="Z156" t="b">
        <f t="shared" si="33"/>
        <v>0</v>
      </c>
      <c r="AA156" t="b">
        <f t="shared" si="34"/>
        <v>1</v>
      </c>
      <c r="AB156" t="str">
        <f t="shared" si="41"/>
        <v>High</v>
      </c>
      <c r="AC156" t="str">
        <f t="shared" si="35"/>
        <v>Bad Product</v>
      </c>
      <c r="AD156">
        <f t="shared" si="36"/>
        <v>103.824</v>
      </c>
      <c r="AE156">
        <f t="shared" si="37"/>
        <v>16.48</v>
      </c>
      <c r="AG156" t="str">
        <f t="shared" si="30"/>
        <v>Bad Product</v>
      </c>
      <c r="AH156" t="str">
        <f t="shared" si="42"/>
        <v>High</v>
      </c>
    </row>
    <row r="157" spans="1:34" ht="15.75" customHeight="1" x14ac:dyDescent="0.2">
      <c r="A157" s="1"/>
      <c r="B157" s="6" t="s">
        <v>190</v>
      </c>
      <c r="C157" s="6" t="s">
        <v>25</v>
      </c>
      <c r="D157" s="6" t="s">
        <v>26</v>
      </c>
      <c r="E157" s="6" t="s">
        <v>27</v>
      </c>
      <c r="F157" s="6" t="s">
        <v>21</v>
      </c>
      <c r="G157" s="6" t="s">
        <v>36</v>
      </c>
      <c r="H157" s="7">
        <v>80.97</v>
      </c>
      <c r="I157" s="9">
        <v>8</v>
      </c>
      <c r="J157" s="7">
        <v>32.387999999999998</v>
      </c>
      <c r="K157" s="7">
        <v>680.14800000000002</v>
      </c>
      <c r="L157" s="12">
        <v>43493</v>
      </c>
      <c r="M157" s="14">
        <v>0.54513888888888884</v>
      </c>
      <c r="N157" s="9" t="str">
        <f t="shared" si="38"/>
        <v>Weekday</v>
      </c>
      <c r="O157" s="6" t="s">
        <v>29</v>
      </c>
      <c r="P157" s="7">
        <v>647.76</v>
      </c>
      <c r="Q157" s="2">
        <v>4.7619047620000003</v>
      </c>
      <c r="R157" s="7">
        <v>32.387999999999998</v>
      </c>
      <c r="S157" s="8">
        <v>9.3000000000000007</v>
      </c>
      <c r="V157" s="16">
        <f t="shared" si="31"/>
        <v>647.76</v>
      </c>
      <c r="W157" s="18">
        <f t="shared" si="39"/>
        <v>51820.800000000003</v>
      </c>
      <c r="X157" t="b">
        <f t="shared" si="40"/>
        <v>1</v>
      </c>
      <c r="Y157" t="b">
        <f t="shared" si="32"/>
        <v>1</v>
      </c>
      <c r="Z157" t="b">
        <f t="shared" si="33"/>
        <v>1</v>
      </c>
      <c r="AA157" t="b">
        <f t="shared" si="34"/>
        <v>1</v>
      </c>
      <c r="AB157" t="str">
        <f t="shared" si="41"/>
        <v>High</v>
      </c>
      <c r="AC157" t="str">
        <f t="shared" si="35"/>
        <v>Good Product</v>
      </c>
      <c r="AD157">
        <f t="shared" si="36"/>
        <v>612.13319999999999</v>
      </c>
      <c r="AE157">
        <f t="shared" si="37"/>
        <v>76.921499999999995</v>
      </c>
      <c r="AG157" t="str">
        <f t="shared" si="30"/>
        <v>Bad Product</v>
      </c>
      <c r="AH157" t="str">
        <f t="shared" si="42"/>
        <v>High</v>
      </c>
    </row>
    <row r="158" spans="1:34" ht="15.75" customHeight="1" x14ac:dyDescent="0.2">
      <c r="A158" s="1"/>
      <c r="B158" s="6" t="s">
        <v>191</v>
      </c>
      <c r="C158" s="6" t="s">
        <v>18</v>
      </c>
      <c r="D158" s="6" t="s">
        <v>19</v>
      </c>
      <c r="E158" s="6" t="s">
        <v>20</v>
      </c>
      <c r="F158" s="6" t="s">
        <v>31</v>
      </c>
      <c r="G158" s="6" t="s">
        <v>44</v>
      </c>
      <c r="H158" s="7">
        <v>92.29</v>
      </c>
      <c r="I158" s="9">
        <v>5</v>
      </c>
      <c r="J158" s="7">
        <v>23.072500000000002</v>
      </c>
      <c r="K158" s="7">
        <v>484.52249999999998</v>
      </c>
      <c r="L158" s="12">
        <v>43516</v>
      </c>
      <c r="M158" s="14">
        <v>0.66319444444444442</v>
      </c>
      <c r="N158" s="9" t="str">
        <f t="shared" si="38"/>
        <v>Weekday</v>
      </c>
      <c r="O158" s="6" t="s">
        <v>33</v>
      </c>
      <c r="P158" s="7">
        <v>461.45</v>
      </c>
      <c r="Q158" s="2">
        <v>4.7619047620000003</v>
      </c>
      <c r="R158" s="7">
        <v>23.072500000000002</v>
      </c>
      <c r="S158" s="8">
        <v>9</v>
      </c>
      <c r="V158" s="16">
        <f t="shared" si="31"/>
        <v>461.45000000000005</v>
      </c>
      <c r="W158" s="18">
        <f t="shared" si="39"/>
        <v>36916</v>
      </c>
      <c r="X158" t="b">
        <f t="shared" si="40"/>
        <v>1</v>
      </c>
      <c r="Y158" t="b">
        <f t="shared" si="32"/>
        <v>1</v>
      </c>
      <c r="Z158" t="b">
        <f t="shared" si="33"/>
        <v>0</v>
      </c>
      <c r="AA158" t="b">
        <f t="shared" si="34"/>
        <v>1</v>
      </c>
      <c r="AB158" t="str">
        <f t="shared" si="41"/>
        <v>High</v>
      </c>
      <c r="AC158" t="str">
        <f t="shared" si="35"/>
        <v>Bad Product</v>
      </c>
      <c r="AD158">
        <f t="shared" si="36"/>
        <v>484.52249999999998</v>
      </c>
      <c r="AE158">
        <f t="shared" si="37"/>
        <v>92.29</v>
      </c>
      <c r="AG158" t="str">
        <f t="shared" si="30"/>
        <v>Good Product</v>
      </c>
      <c r="AH158" t="str">
        <f t="shared" si="42"/>
        <v>High</v>
      </c>
    </row>
    <row r="159" spans="1:34" ht="15.75" customHeight="1" x14ac:dyDescent="0.2">
      <c r="A159" s="1"/>
      <c r="B159" s="6" t="s">
        <v>192</v>
      </c>
      <c r="C159" s="6" t="s">
        <v>42</v>
      </c>
      <c r="D159" s="6" t="s">
        <v>43</v>
      </c>
      <c r="E159" s="6" t="s">
        <v>20</v>
      </c>
      <c r="F159" s="6" t="s">
        <v>31</v>
      </c>
      <c r="G159" s="6" t="s">
        <v>28</v>
      </c>
      <c r="H159" s="7">
        <v>72.17</v>
      </c>
      <c r="I159" s="9">
        <v>1</v>
      </c>
      <c r="J159" s="7">
        <v>3.6084999999999998</v>
      </c>
      <c r="K159" s="7">
        <v>75.778499999999994</v>
      </c>
      <c r="L159" s="12">
        <v>43469</v>
      </c>
      <c r="M159" s="14">
        <v>0.81944444444444442</v>
      </c>
      <c r="N159" s="9" t="str">
        <f t="shared" si="38"/>
        <v>Weekday</v>
      </c>
      <c r="O159" s="6" t="s">
        <v>29</v>
      </c>
      <c r="P159" s="7">
        <v>72.17</v>
      </c>
      <c r="Q159" s="2">
        <v>4.7619047620000003</v>
      </c>
      <c r="R159" s="7">
        <v>3.6084999999999998</v>
      </c>
      <c r="S159" s="8">
        <v>6.1</v>
      </c>
      <c r="V159" s="16">
        <f t="shared" si="31"/>
        <v>72.17</v>
      </c>
      <c r="W159" s="18">
        <f t="shared" si="39"/>
        <v>5773.6</v>
      </c>
      <c r="X159" t="b">
        <f t="shared" si="40"/>
        <v>0</v>
      </c>
      <c r="Y159" t="b">
        <f t="shared" si="32"/>
        <v>1</v>
      </c>
      <c r="Z159" t="b">
        <f t="shared" si="33"/>
        <v>0</v>
      </c>
      <c r="AA159" t="b">
        <f t="shared" si="34"/>
        <v>0</v>
      </c>
      <c r="AB159" t="str">
        <f t="shared" si="41"/>
        <v>Low</v>
      </c>
      <c r="AC159" t="str">
        <f t="shared" si="35"/>
        <v>Bad Product</v>
      </c>
      <c r="AD159">
        <f t="shared" si="36"/>
        <v>75.778499999999994</v>
      </c>
      <c r="AE159">
        <f t="shared" si="37"/>
        <v>72.17</v>
      </c>
      <c r="AG159" t="str">
        <f t="shared" si="30"/>
        <v>Bad Product</v>
      </c>
      <c r="AH159" t="str">
        <f t="shared" si="42"/>
        <v>Low</v>
      </c>
    </row>
    <row r="160" spans="1:34" ht="15.75" customHeight="1" x14ac:dyDescent="0.2">
      <c r="A160" s="1"/>
      <c r="B160" s="6" t="s">
        <v>193</v>
      </c>
      <c r="C160" s="6" t="s">
        <v>42</v>
      </c>
      <c r="D160" s="6" t="s">
        <v>43</v>
      </c>
      <c r="E160" s="6" t="s">
        <v>27</v>
      </c>
      <c r="F160" s="6" t="s">
        <v>31</v>
      </c>
      <c r="G160" s="6" t="s">
        <v>32</v>
      </c>
      <c r="H160" s="7">
        <v>50.28</v>
      </c>
      <c r="I160" s="9">
        <v>5</v>
      </c>
      <c r="J160" s="7">
        <v>12.57</v>
      </c>
      <c r="K160" s="7">
        <v>263.97000000000003</v>
      </c>
      <c r="L160" s="12">
        <v>43531</v>
      </c>
      <c r="M160" s="14">
        <v>0.58194444444444449</v>
      </c>
      <c r="N160" s="9" t="str">
        <f t="shared" si="38"/>
        <v>Weekday</v>
      </c>
      <c r="O160" s="6" t="s">
        <v>23</v>
      </c>
      <c r="P160" s="7">
        <v>251.4</v>
      </c>
      <c r="Q160" s="2">
        <v>4.7619047620000003</v>
      </c>
      <c r="R160" s="7">
        <v>12.57</v>
      </c>
      <c r="S160" s="8">
        <v>9.6999999999999993</v>
      </c>
      <c r="V160" s="16">
        <f t="shared" si="31"/>
        <v>251.4</v>
      </c>
      <c r="W160" s="18">
        <f t="shared" si="39"/>
        <v>20112</v>
      </c>
      <c r="X160" t="b">
        <f t="shared" si="40"/>
        <v>1</v>
      </c>
      <c r="Y160" t="b">
        <f t="shared" si="32"/>
        <v>1</v>
      </c>
      <c r="Z160" t="b">
        <f t="shared" si="33"/>
        <v>0</v>
      </c>
      <c r="AA160" t="b">
        <f t="shared" si="34"/>
        <v>1</v>
      </c>
      <c r="AB160" t="str">
        <f t="shared" si="41"/>
        <v>High</v>
      </c>
      <c r="AC160" t="str">
        <f t="shared" si="35"/>
        <v>Bad Product</v>
      </c>
      <c r="AD160">
        <f t="shared" si="36"/>
        <v>263.97000000000003</v>
      </c>
      <c r="AE160">
        <f t="shared" si="37"/>
        <v>50.28</v>
      </c>
      <c r="AG160" t="str">
        <f t="shared" si="30"/>
        <v>Bad Product</v>
      </c>
      <c r="AH160" t="str">
        <f t="shared" si="42"/>
        <v>High</v>
      </c>
    </row>
    <row r="161" spans="1:34" ht="15.75" customHeight="1" x14ac:dyDescent="0.2">
      <c r="A161" s="1"/>
      <c r="B161" s="6" t="s">
        <v>194</v>
      </c>
      <c r="C161" s="6" t="s">
        <v>42</v>
      </c>
      <c r="D161" s="6" t="s">
        <v>43</v>
      </c>
      <c r="E161" s="6" t="s">
        <v>20</v>
      </c>
      <c r="F161" s="6" t="s">
        <v>31</v>
      </c>
      <c r="G161" s="6" t="s">
        <v>22</v>
      </c>
      <c r="H161" s="7">
        <v>97.22</v>
      </c>
      <c r="I161" s="9">
        <v>9</v>
      </c>
      <c r="J161" s="7">
        <v>43.749000000000002</v>
      </c>
      <c r="K161" s="7">
        <v>918.72900000000004</v>
      </c>
      <c r="L161" s="12">
        <v>43554</v>
      </c>
      <c r="M161" s="14">
        <v>0.61319444444444449</v>
      </c>
      <c r="N161" s="9" t="str">
        <f t="shared" si="38"/>
        <v>Weekend</v>
      </c>
      <c r="O161" s="6" t="s">
        <v>23</v>
      </c>
      <c r="P161" s="7">
        <v>874.98</v>
      </c>
      <c r="Q161" s="2">
        <v>4.7619047620000003</v>
      </c>
      <c r="R161" s="7">
        <v>43.749000000000002</v>
      </c>
      <c r="S161" s="8">
        <v>6</v>
      </c>
      <c r="V161" s="16">
        <f t="shared" si="31"/>
        <v>874.98</v>
      </c>
      <c r="W161" s="18">
        <f t="shared" si="39"/>
        <v>69998.399999999994</v>
      </c>
      <c r="X161" t="b">
        <f t="shared" si="40"/>
        <v>0</v>
      </c>
      <c r="Y161" t="b">
        <f t="shared" si="32"/>
        <v>1</v>
      </c>
      <c r="Z161" t="b">
        <f t="shared" si="33"/>
        <v>0</v>
      </c>
      <c r="AA161" t="b">
        <f t="shared" si="34"/>
        <v>1</v>
      </c>
      <c r="AB161" t="str">
        <f t="shared" si="41"/>
        <v>Low</v>
      </c>
      <c r="AC161" t="str">
        <f t="shared" si="35"/>
        <v>Bad Product</v>
      </c>
      <c r="AD161">
        <f t="shared" si="36"/>
        <v>826.85610000000008</v>
      </c>
      <c r="AE161">
        <f t="shared" si="37"/>
        <v>92.358999999999995</v>
      </c>
      <c r="AG161" t="str">
        <f t="shared" si="30"/>
        <v>Bad Product</v>
      </c>
      <c r="AH161" t="str">
        <f t="shared" si="42"/>
        <v>Low</v>
      </c>
    </row>
    <row r="162" spans="1:34" ht="15.75" customHeight="1" x14ac:dyDescent="0.2">
      <c r="A162" s="1"/>
      <c r="B162" s="6" t="s">
        <v>195</v>
      </c>
      <c r="C162" s="6" t="s">
        <v>42</v>
      </c>
      <c r="D162" s="6" t="s">
        <v>43</v>
      </c>
      <c r="E162" s="6" t="s">
        <v>27</v>
      </c>
      <c r="F162" s="6" t="s">
        <v>31</v>
      </c>
      <c r="G162" s="6" t="s">
        <v>36</v>
      </c>
      <c r="H162" s="7">
        <v>93.39</v>
      </c>
      <c r="I162" s="9">
        <v>6</v>
      </c>
      <c r="J162" s="7">
        <v>28.016999999999999</v>
      </c>
      <c r="K162" s="7">
        <v>588.35699999999997</v>
      </c>
      <c r="L162" s="12">
        <v>43551</v>
      </c>
      <c r="M162" s="14">
        <v>0.8041666666666667</v>
      </c>
      <c r="N162" s="9" t="str">
        <f t="shared" si="38"/>
        <v>Weekday</v>
      </c>
      <c r="O162" s="6" t="s">
        <v>23</v>
      </c>
      <c r="P162" s="7">
        <v>560.34</v>
      </c>
      <c r="Q162" s="2">
        <v>4.7619047620000003</v>
      </c>
      <c r="R162" s="7">
        <v>28.016999999999999</v>
      </c>
      <c r="S162" s="8">
        <v>10</v>
      </c>
      <c r="V162" s="16">
        <f t="shared" si="31"/>
        <v>560.34</v>
      </c>
      <c r="W162" s="18">
        <f t="shared" si="39"/>
        <v>44827.200000000004</v>
      </c>
      <c r="X162" t="b">
        <f t="shared" si="40"/>
        <v>1</v>
      </c>
      <c r="Y162" t="b">
        <f t="shared" si="32"/>
        <v>1</v>
      </c>
      <c r="Z162" t="b">
        <f t="shared" si="33"/>
        <v>1</v>
      </c>
      <c r="AA162" t="b">
        <f t="shared" si="34"/>
        <v>1</v>
      </c>
      <c r="AB162" t="str">
        <f t="shared" si="41"/>
        <v>High</v>
      </c>
      <c r="AC162" t="str">
        <f t="shared" si="35"/>
        <v>Good Product</v>
      </c>
      <c r="AD162">
        <f t="shared" si="36"/>
        <v>529.5213</v>
      </c>
      <c r="AE162">
        <f t="shared" si="37"/>
        <v>93.39</v>
      </c>
      <c r="AG162" t="str">
        <f t="shared" si="30"/>
        <v>Bad Product</v>
      </c>
      <c r="AH162" t="str">
        <f t="shared" si="42"/>
        <v>High</v>
      </c>
    </row>
    <row r="163" spans="1:34" ht="15.75" customHeight="1" x14ac:dyDescent="0.2">
      <c r="A163" s="1"/>
      <c r="B163" s="6" t="s">
        <v>196</v>
      </c>
      <c r="C163" s="6" t="s">
        <v>25</v>
      </c>
      <c r="D163" s="6" t="s">
        <v>26</v>
      </c>
      <c r="E163" s="6" t="s">
        <v>27</v>
      </c>
      <c r="F163" s="6" t="s">
        <v>21</v>
      </c>
      <c r="G163" s="6" t="s">
        <v>44</v>
      </c>
      <c r="H163" s="7">
        <v>43.18</v>
      </c>
      <c r="I163" s="9">
        <v>8</v>
      </c>
      <c r="J163" s="7">
        <v>17.271999999999998</v>
      </c>
      <c r="K163" s="7">
        <v>362.71199999999999</v>
      </c>
      <c r="L163" s="12">
        <v>43484</v>
      </c>
      <c r="M163" s="14">
        <v>0.81874999999999998</v>
      </c>
      <c r="N163" s="9" t="str">
        <f t="shared" si="38"/>
        <v>Weekend</v>
      </c>
      <c r="O163" s="6" t="s">
        <v>33</v>
      </c>
      <c r="P163" s="7">
        <v>345.44</v>
      </c>
      <c r="Q163" s="2">
        <v>4.7619047620000003</v>
      </c>
      <c r="R163" s="7">
        <v>17.271999999999998</v>
      </c>
      <c r="S163" s="8">
        <v>8.3000000000000007</v>
      </c>
      <c r="V163" s="16">
        <f t="shared" si="31"/>
        <v>345.44</v>
      </c>
      <c r="W163" s="18">
        <f t="shared" si="39"/>
        <v>27635.200000000001</v>
      </c>
      <c r="X163" t="b">
        <f t="shared" si="40"/>
        <v>1</v>
      </c>
      <c r="Y163" t="b">
        <f t="shared" si="32"/>
        <v>1</v>
      </c>
      <c r="Z163" t="b">
        <f t="shared" si="33"/>
        <v>0</v>
      </c>
      <c r="AA163" t="b">
        <f t="shared" si="34"/>
        <v>1</v>
      </c>
      <c r="AB163" t="str">
        <f t="shared" si="41"/>
        <v>High</v>
      </c>
      <c r="AC163" t="str">
        <f t="shared" si="35"/>
        <v>Bad Product</v>
      </c>
      <c r="AD163">
        <f t="shared" si="36"/>
        <v>362.71199999999999</v>
      </c>
      <c r="AE163">
        <f t="shared" si="37"/>
        <v>41.021000000000001</v>
      </c>
      <c r="AG163" t="str">
        <f t="shared" si="30"/>
        <v>Good Product</v>
      </c>
      <c r="AH163" t="str">
        <f t="shared" si="42"/>
        <v>High</v>
      </c>
    </row>
    <row r="164" spans="1:34" ht="15.75" customHeight="1" x14ac:dyDescent="0.2">
      <c r="A164" s="1"/>
      <c r="B164" s="6" t="s">
        <v>197</v>
      </c>
      <c r="C164" s="6" t="s">
        <v>18</v>
      </c>
      <c r="D164" s="6" t="s">
        <v>19</v>
      </c>
      <c r="E164" s="6" t="s">
        <v>27</v>
      </c>
      <c r="F164" s="6" t="s">
        <v>31</v>
      </c>
      <c r="G164" s="6" t="s">
        <v>36</v>
      </c>
      <c r="H164" s="7">
        <v>63.69</v>
      </c>
      <c r="I164" s="9">
        <v>1</v>
      </c>
      <c r="J164" s="7">
        <v>3.1844999999999999</v>
      </c>
      <c r="K164" s="7">
        <v>66.874499999999998</v>
      </c>
      <c r="L164" s="12">
        <v>43521</v>
      </c>
      <c r="M164" s="14">
        <v>0.68125000000000002</v>
      </c>
      <c r="N164" s="9" t="str">
        <f t="shared" si="38"/>
        <v>Weekday</v>
      </c>
      <c r="O164" s="6" t="s">
        <v>29</v>
      </c>
      <c r="P164" s="7">
        <v>63.69</v>
      </c>
      <c r="Q164" s="2">
        <v>4.7619047620000003</v>
      </c>
      <c r="R164" s="7">
        <v>3.1844999999999999</v>
      </c>
      <c r="S164" s="8">
        <v>6</v>
      </c>
      <c r="V164" s="16">
        <f t="shared" si="31"/>
        <v>63.69</v>
      </c>
      <c r="W164" s="18">
        <f t="shared" si="39"/>
        <v>5095.2</v>
      </c>
      <c r="X164" t="b">
        <f t="shared" si="40"/>
        <v>0</v>
      </c>
      <c r="Y164" t="b">
        <f t="shared" si="32"/>
        <v>1</v>
      </c>
      <c r="Z164" t="b">
        <f t="shared" si="33"/>
        <v>0</v>
      </c>
      <c r="AA164" t="b">
        <f t="shared" si="34"/>
        <v>0</v>
      </c>
      <c r="AB164" t="str">
        <f t="shared" si="41"/>
        <v>Low</v>
      </c>
      <c r="AC164" t="str">
        <f t="shared" si="35"/>
        <v>Bad Product</v>
      </c>
      <c r="AD164">
        <f t="shared" si="36"/>
        <v>66.874499999999998</v>
      </c>
      <c r="AE164">
        <f t="shared" si="37"/>
        <v>63.69</v>
      </c>
      <c r="AG164" t="str">
        <f t="shared" si="30"/>
        <v>Bad Product</v>
      </c>
      <c r="AH164" t="str">
        <f t="shared" si="42"/>
        <v>Low</v>
      </c>
    </row>
    <row r="165" spans="1:34" ht="15.75" customHeight="1" x14ac:dyDescent="0.2">
      <c r="A165" s="1"/>
      <c r="B165" s="6" t="s">
        <v>198</v>
      </c>
      <c r="C165" s="6" t="s">
        <v>18</v>
      </c>
      <c r="D165" s="6" t="s">
        <v>19</v>
      </c>
      <c r="E165" s="6" t="s">
        <v>27</v>
      </c>
      <c r="F165" s="6" t="s">
        <v>31</v>
      </c>
      <c r="G165" s="6" t="s">
        <v>44</v>
      </c>
      <c r="H165" s="7">
        <v>45.79</v>
      </c>
      <c r="I165" s="9">
        <v>7</v>
      </c>
      <c r="J165" s="7">
        <v>16.026499999999999</v>
      </c>
      <c r="K165" s="7">
        <v>336.55650000000003</v>
      </c>
      <c r="L165" s="12">
        <v>43537</v>
      </c>
      <c r="M165" s="14">
        <v>0.82222222222222219</v>
      </c>
      <c r="N165" s="9" t="str">
        <f t="shared" si="38"/>
        <v>Weekday</v>
      </c>
      <c r="O165" s="6" t="s">
        <v>33</v>
      </c>
      <c r="P165" s="7">
        <v>320.52999999999997</v>
      </c>
      <c r="Q165" s="2">
        <v>4.7619047620000003</v>
      </c>
      <c r="R165" s="7">
        <v>16.026499999999999</v>
      </c>
      <c r="S165" s="8">
        <v>7</v>
      </c>
      <c r="V165" s="16">
        <f t="shared" si="31"/>
        <v>320.52999999999997</v>
      </c>
      <c r="W165" s="18">
        <f t="shared" si="39"/>
        <v>25642.399999999998</v>
      </c>
      <c r="X165" t="b">
        <f t="shared" si="40"/>
        <v>0</v>
      </c>
      <c r="Y165" t="b">
        <f t="shared" si="32"/>
        <v>1</v>
      </c>
      <c r="Z165" t="b">
        <f t="shared" si="33"/>
        <v>0</v>
      </c>
      <c r="AA165" t="b">
        <f t="shared" si="34"/>
        <v>0</v>
      </c>
      <c r="AB165" t="str">
        <f t="shared" si="41"/>
        <v>Low</v>
      </c>
      <c r="AC165" t="str">
        <f t="shared" si="35"/>
        <v>Bad Product</v>
      </c>
      <c r="AD165">
        <f t="shared" si="36"/>
        <v>336.55650000000003</v>
      </c>
      <c r="AE165">
        <f t="shared" si="37"/>
        <v>45.79</v>
      </c>
      <c r="AG165" t="str">
        <f t="shared" si="30"/>
        <v>Bad Product</v>
      </c>
      <c r="AH165" t="str">
        <f t="shared" si="42"/>
        <v>Medium</v>
      </c>
    </row>
    <row r="166" spans="1:34" ht="15.75" customHeight="1" x14ac:dyDescent="0.2">
      <c r="A166" s="1"/>
      <c r="B166" s="6" t="s">
        <v>199</v>
      </c>
      <c r="C166" s="6" t="s">
        <v>25</v>
      </c>
      <c r="D166" s="6" t="s">
        <v>26</v>
      </c>
      <c r="E166" s="6" t="s">
        <v>27</v>
      </c>
      <c r="F166" s="6" t="s">
        <v>31</v>
      </c>
      <c r="G166" s="6" t="s">
        <v>36</v>
      </c>
      <c r="H166" s="7">
        <v>76.400000000000006</v>
      </c>
      <c r="I166" s="9">
        <v>2</v>
      </c>
      <c r="J166" s="7">
        <v>7.64</v>
      </c>
      <c r="K166" s="7">
        <v>160.44</v>
      </c>
      <c r="L166" s="12">
        <v>43495</v>
      </c>
      <c r="M166" s="14">
        <v>0.8208333333333333</v>
      </c>
      <c r="N166" s="9" t="str">
        <f t="shared" si="38"/>
        <v>Weekday</v>
      </c>
      <c r="O166" s="6" t="s">
        <v>23</v>
      </c>
      <c r="P166" s="7">
        <v>152.80000000000001</v>
      </c>
      <c r="Q166" s="2">
        <v>4.7619047620000003</v>
      </c>
      <c r="R166" s="7">
        <v>7.64</v>
      </c>
      <c r="S166" s="8">
        <v>6.5</v>
      </c>
      <c r="V166" s="16">
        <f t="shared" si="31"/>
        <v>152.80000000000001</v>
      </c>
      <c r="W166" s="18">
        <f t="shared" si="39"/>
        <v>12224</v>
      </c>
      <c r="X166" t="b">
        <f t="shared" si="40"/>
        <v>0</v>
      </c>
      <c r="Y166" t="b">
        <f t="shared" si="32"/>
        <v>1</v>
      </c>
      <c r="Z166" t="b">
        <f t="shared" si="33"/>
        <v>0</v>
      </c>
      <c r="AA166" t="b">
        <f t="shared" si="34"/>
        <v>0</v>
      </c>
      <c r="AB166" t="str">
        <f t="shared" si="41"/>
        <v>Low</v>
      </c>
      <c r="AC166" t="str">
        <f t="shared" si="35"/>
        <v>Bad Product</v>
      </c>
      <c r="AD166">
        <f t="shared" si="36"/>
        <v>160.44</v>
      </c>
      <c r="AE166">
        <f t="shared" si="37"/>
        <v>76.400000000000006</v>
      </c>
      <c r="AG166" t="str">
        <f t="shared" si="30"/>
        <v>Bad Product</v>
      </c>
      <c r="AH166" t="str">
        <f t="shared" si="42"/>
        <v>Medium</v>
      </c>
    </row>
    <row r="167" spans="1:34" ht="15.75" customHeight="1" x14ac:dyDescent="0.2">
      <c r="A167" s="1"/>
      <c r="B167" s="6" t="s">
        <v>200</v>
      </c>
      <c r="C167" s="6" t="s">
        <v>42</v>
      </c>
      <c r="D167" s="6" t="s">
        <v>43</v>
      </c>
      <c r="E167" s="6" t="s">
        <v>27</v>
      </c>
      <c r="F167" s="6" t="s">
        <v>31</v>
      </c>
      <c r="G167" s="6" t="s">
        <v>44</v>
      </c>
      <c r="H167" s="7">
        <v>39.9</v>
      </c>
      <c r="I167" s="9">
        <v>10</v>
      </c>
      <c r="J167" s="7">
        <v>19.95</v>
      </c>
      <c r="K167" s="7">
        <v>418.95</v>
      </c>
      <c r="L167" s="12">
        <v>43516</v>
      </c>
      <c r="M167" s="14">
        <v>0.64166666666666672</v>
      </c>
      <c r="N167" s="9" t="str">
        <f t="shared" si="38"/>
        <v>Weekday</v>
      </c>
      <c r="O167" s="6" t="s">
        <v>33</v>
      </c>
      <c r="P167" s="7">
        <v>399</v>
      </c>
      <c r="Q167" s="2">
        <v>4.7619047620000003</v>
      </c>
      <c r="R167" s="7">
        <v>19.95</v>
      </c>
      <c r="S167" s="8">
        <v>5.9</v>
      </c>
      <c r="V167" s="16">
        <f t="shared" si="31"/>
        <v>399</v>
      </c>
      <c r="W167" s="18">
        <f t="shared" si="39"/>
        <v>31920</v>
      </c>
      <c r="X167" t="b">
        <f t="shared" si="40"/>
        <v>0</v>
      </c>
      <c r="Y167" t="b">
        <f t="shared" si="32"/>
        <v>1</v>
      </c>
      <c r="Z167" t="b">
        <f t="shared" si="33"/>
        <v>0</v>
      </c>
      <c r="AA167" t="b">
        <f t="shared" si="34"/>
        <v>0</v>
      </c>
      <c r="AB167" t="str">
        <f t="shared" si="41"/>
        <v>Low</v>
      </c>
      <c r="AC167" t="str">
        <f t="shared" si="35"/>
        <v>Bad Product</v>
      </c>
      <c r="AD167">
        <f t="shared" si="36"/>
        <v>418.95</v>
      </c>
      <c r="AE167">
        <f t="shared" si="37"/>
        <v>37.904999999999994</v>
      </c>
      <c r="AG167" t="str">
        <f t="shared" si="30"/>
        <v>Bad Product</v>
      </c>
      <c r="AH167" t="str">
        <f t="shared" si="42"/>
        <v>Low</v>
      </c>
    </row>
    <row r="168" spans="1:34" ht="15.75" customHeight="1" x14ac:dyDescent="0.2">
      <c r="A168" s="1"/>
      <c r="B168" s="6" t="s">
        <v>201</v>
      </c>
      <c r="C168" s="6" t="s">
        <v>42</v>
      </c>
      <c r="D168" s="6" t="s">
        <v>43</v>
      </c>
      <c r="E168" s="6" t="s">
        <v>20</v>
      </c>
      <c r="F168" s="6" t="s">
        <v>31</v>
      </c>
      <c r="G168" s="6" t="s">
        <v>22</v>
      </c>
      <c r="H168" s="7">
        <v>42.57</v>
      </c>
      <c r="I168" s="9">
        <v>8</v>
      </c>
      <c r="J168" s="7">
        <v>17.027999999999999</v>
      </c>
      <c r="K168" s="7">
        <v>357.58800000000002</v>
      </c>
      <c r="L168" s="12">
        <v>43521</v>
      </c>
      <c r="M168" s="14">
        <v>0.59166666666666667</v>
      </c>
      <c r="N168" s="9" t="str">
        <f t="shared" si="38"/>
        <v>Weekday</v>
      </c>
      <c r="O168" s="6" t="s">
        <v>23</v>
      </c>
      <c r="P168" s="7">
        <v>340.56</v>
      </c>
      <c r="Q168" s="2">
        <v>4.7619047620000003</v>
      </c>
      <c r="R168" s="7">
        <v>17.027999999999999</v>
      </c>
      <c r="S168" s="8">
        <v>5.6</v>
      </c>
      <c r="V168" s="16">
        <f t="shared" si="31"/>
        <v>340.56</v>
      </c>
      <c r="W168" s="18">
        <f t="shared" si="39"/>
        <v>27244.799999999999</v>
      </c>
      <c r="X168" t="b">
        <f t="shared" si="40"/>
        <v>0</v>
      </c>
      <c r="Y168" t="b">
        <f t="shared" si="32"/>
        <v>1</v>
      </c>
      <c r="Z168" t="b">
        <f t="shared" si="33"/>
        <v>0</v>
      </c>
      <c r="AA168" t="b">
        <f t="shared" si="34"/>
        <v>0</v>
      </c>
      <c r="AB168" t="str">
        <f t="shared" si="41"/>
        <v>Low</v>
      </c>
      <c r="AC168" t="str">
        <f t="shared" si="35"/>
        <v>Bad Product</v>
      </c>
      <c r="AD168">
        <f t="shared" si="36"/>
        <v>357.58800000000002</v>
      </c>
      <c r="AE168">
        <f t="shared" si="37"/>
        <v>40.441499999999998</v>
      </c>
      <c r="AG168" t="str">
        <f t="shared" si="30"/>
        <v>Bad Product</v>
      </c>
      <c r="AH168" t="str">
        <f t="shared" si="42"/>
        <v>Low</v>
      </c>
    </row>
    <row r="169" spans="1:34" ht="15.75" customHeight="1" x14ac:dyDescent="0.2">
      <c r="A169" s="1"/>
      <c r="B169" s="6" t="s">
        <v>202</v>
      </c>
      <c r="C169" s="6" t="s">
        <v>25</v>
      </c>
      <c r="D169" s="6" t="s">
        <v>26</v>
      </c>
      <c r="E169" s="6" t="s">
        <v>27</v>
      </c>
      <c r="F169" s="6" t="s">
        <v>31</v>
      </c>
      <c r="G169" s="6" t="s">
        <v>32</v>
      </c>
      <c r="H169" s="7">
        <v>95.58</v>
      </c>
      <c r="I169" s="9">
        <v>10</v>
      </c>
      <c r="J169" s="7">
        <v>47.79</v>
      </c>
      <c r="K169" s="7">
        <v>1003.59</v>
      </c>
      <c r="L169" s="12">
        <v>43481</v>
      </c>
      <c r="M169" s="14">
        <v>0.56388888888888888</v>
      </c>
      <c r="N169" s="9" t="str">
        <f t="shared" si="38"/>
        <v>Weekday</v>
      </c>
      <c r="O169" s="6" t="s">
        <v>29</v>
      </c>
      <c r="P169" s="7">
        <v>955.8</v>
      </c>
      <c r="Q169" s="2">
        <v>4.7619047620000003</v>
      </c>
      <c r="R169" s="7">
        <v>47.79</v>
      </c>
      <c r="S169" s="8">
        <v>4.8</v>
      </c>
      <c r="V169" s="16">
        <f t="shared" si="31"/>
        <v>955.8</v>
      </c>
      <c r="W169" s="18">
        <f t="shared" si="39"/>
        <v>76464</v>
      </c>
      <c r="X169" t="b">
        <f t="shared" si="40"/>
        <v>0</v>
      </c>
      <c r="Y169" t="b">
        <f t="shared" si="32"/>
        <v>1</v>
      </c>
      <c r="Z169" t="b">
        <f t="shared" si="33"/>
        <v>0</v>
      </c>
      <c r="AA169" t="b">
        <f t="shared" si="34"/>
        <v>1</v>
      </c>
      <c r="AB169" t="str">
        <f t="shared" si="41"/>
        <v>Low</v>
      </c>
      <c r="AC169" t="str">
        <f t="shared" si="35"/>
        <v>Bad Product</v>
      </c>
      <c r="AD169">
        <f t="shared" si="36"/>
        <v>903.23099999999999</v>
      </c>
      <c r="AE169">
        <f t="shared" si="37"/>
        <v>90.800999999999988</v>
      </c>
      <c r="AG169" t="str">
        <f t="shared" si="30"/>
        <v>Bad Product</v>
      </c>
      <c r="AH169" t="str">
        <f t="shared" si="42"/>
        <v>Low</v>
      </c>
    </row>
    <row r="170" spans="1:34" ht="15.75" customHeight="1" x14ac:dyDescent="0.2">
      <c r="A170" s="1"/>
      <c r="B170" s="6" t="s">
        <v>203</v>
      </c>
      <c r="C170" s="6" t="s">
        <v>18</v>
      </c>
      <c r="D170" s="6" t="s">
        <v>19</v>
      </c>
      <c r="E170" s="6" t="s">
        <v>27</v>
      </c>
      <c r="F170" s="6" t="s">
        <v>31</v>
      </c>
      <c r="G170" s="6" t="s">
        <v>46</v>
      </c>
      <c r="H170" s="7">
        <v>98.98</v>
      </c>
      <c r="I170" s="9">
        <v>10</v>
      </c>
      <c r="J170" s="7">
        <v>49.49</v>
      </c>
      <c r="K170" s="7">
        <v>1039.29</v>
      </c>
      <c r="L170" s="12">
        <v>43504</v>
      </c>
      <c r="M170" s="14">
        <v>0.68055555555555558</v>
      </c>
      <c r="N170" s="9" t="str">
        <f t="shared" si="38"/>
        <v>Weekday</v>
      </c>
      <c r="O170" s="6" t="s">
        <v>33</v>
      </c>
      <c r="P170" s="7">
        <v>989.8</v>
      </c>
      <c r="Q170" s="2">
        <v>4.7619047620000003</v>
      </c>
      <c r="R170" s="7">
        <v>49.49</v>
      </c>
      <c r="S170" s="8">
        <v>8.6999999999999993</v>
      </c>
      <c r="V170" s="16">
        <f t="shared" si="31"/>
        <v>989.80000000000007</v>
      </c>
      <c r="W170" s="18">
        <f t="shared" si="39"/>
        <v>79184</v>
      </c>
      <c r="X170" t="b">
        <f t="shared" si="40"/>
        <v>1</v>
      </c>
      <c r="Y170" t="b">
        <f t="shared" si="32"/>
        <v>1</v>
      </c>
      <c r="Z170" t="b">
        <f t="shared" si="33"/>
        <v>1</v>
      </c>
      <c r="AA170" t="b">
        <f t="shared" si="34"/>
        <v>1</v>
      </c>
      <c r="AB170" t="str">
        <f t="shared" si="41"/>
        <v>High</v>
      </c>
      <c r="AC170" t="str">
        <f t="shared" si="35"/>
        <v>Good Product</v>
      </c>
      <c r="AD170">
        <f t="shared" si="36"/>
        <v>935.36099999999999</v>
      </c>
      <c r="AE170">
        <f t="shared" si="37"/>
        <v>94.031000000000006</v>
      </c>
      <c r="AG170" t="str">
        <f t="shared" si="30"/>
        <v>Bad Product</v>
      </c>
      <c r="AH170" t="str">
        <f t="shared" si="42"/>
        <v>High</v>
      </c>
    </row>
    <row r="171" spans="1:34" ht="15.75" customHeight="1" x14ac:dyDescent="0.2">
      <c r="A171" s="1"/>
      <c r="B171" s="6" t="s">
        <v>204</v>
      </c>
      <c r="C171" s="6" t="s">
        <v>18</v>
      </c>
      <c r="D171" s="6" t="s">
        <v>19</v>
      </c>
      <c r="E171" s="6" t="s">
        <v>27</v>
      </c>
      <c r="F171" s="6" t="s">
        <v>31</v>
      </c>
      <c r="G171" s="6" t="s">
        <v>44</v>
      </c>
      <c r="H171" s="7">
        <v>51.28</v>
      </c>
      <c r="I171" s="9">
        <v>6</v>
      </c>
      <c r="J171" s="7">
        <v>15.384</v>
      </c>
      <c r="K171" s="7">
        <v>323.06400000000002</v>
      </c>
      <c r="L171" s="12">
        <v>43484</v>
      </c>
      <c r="M171" s="14">
        <v>0.68819444444444444</v>
      </c>
      <c r="N171" s="9" t="str">
        <f t="shared" si="38"/>
        <v>Weekend</v>
      </c>
      <c r="O171" s="6" t="s">
        <v>29</v>
      </c>
      <c r="P171" s="7">
        <v>307.68</v>
      </c>
      <c r="Q171" s="2">
        <v>4.7619047620000003</v>
      </c>
      <c r="R171" s="7">
        <v>15.384</v>
      </c>
      <c r="S171" s="8">
        <v>6.5</v>
      </c>
      <c r="V171" s="16">
        <f t="shared" si="31"/>
        <v>307.68</v>
      </c>
      <c r="W171" s="18">
        <f t="shared" si="39"/>
        <v>24614.400000000001</v>
      </c>
      <c r="X171" t="b">
        <f t="shared" si="40"/>
        <v>0</v>
      </c>
      <c r="Y171" t="b">
        <f t="shared" si="32"/>
        <v>1</v>
      </c>
      <c r="Z171" t="b">
        <f t="shared" si="33"/>
        <v>0</v>
      </c>
      <c r="AA171" t="b">
        <f t="shared" si="34"/>
        <v>0</v>
      </c>
      <c r="AB171" t="str">
        <f t="shared" si="41"/>
        <v>Low</v>
      </c>
      <c r="AC171" t="str">
        <f t="shared" si="35"/>
        <v>Bad Product</v>
      </c>
      <c r="AD171">
        <f t="shared" si="36"/>
        <v>323.06400000000002</v>
      </c>
      <c r="AE171">
        <f t="shared" si="37"/>
        <v>51.28</v>
      </c>
      <c r="AG171" t="str">
        <f t="shared" si="30"/>
        <v>Good Product</v>
      </c>
      <c r="AH171" t="str">
        <f t="shared" si="42"/>
        <v>Medium</v>
      </c>
    </row>
    <row r="172" spans="1:34" ht="15.75" customHeight="1" x14ac:dyDescent="0.2">
      <c r="A172" s="1"/>
      <c r="B172" s="6" t="s">
        <v>205</v>
      </c>
      <c r="C172" s="6" t="s">
        <v>18</v>
      </c>
      <c r="D172" s="6" t="s">
        <v>19</v>
      </c>
      <c r="E172" s="6" t="s">
        <v>20</v>
      </c>
      <c r="F172" s="6" t="s">
        <v>31</v>
      </c>
      <c r="G172" s="6" t="s">
        <v>36</v>
      </c>
      <c r="H172" s="7">
        <v>69.52</v>
      </c>
      <c r="I172" s="9">
        <v>7</v>
      </c>
      <c r="J172" s="7">
        <v>24.332000000000001</v>
      </c>
      <c r="K172" s="7">
        <v>510.97199999999998</v>
      </c>
      <c r="L172" s="12">
        <v>43497</v>
      </c>
      <c r="M172" s="14">
        <v>0.63194444444444442</v>
      </c>
      <c r="N172" s="9" t="str">
        <f t="shared" si="38"/>
        <v>Weekday</v>
      </c>
      <c r="O172" s="6" t="s">
        <v>33</v>
      </c>
      <c r="P172" s="7">
        <v>486.64</v>
      </c>
      <c r="Q172" s="2">
        <v>4.7619047620000003</v>
      </c>
      <c r="R172" s="7">
        <v>24.332000000000001</v>
      </c>
      <c r="S172" s="8">
        <v>8.5</v>
      </c>
      <c r="V172" s="16">
        <f t="shared" si="31"/>
        <v>486.64</v>
      </c>
      <c r="W172" s="18">
        <f t="shared" si="39"/>
        <v>38931.199999999997</v>
      </c>
      <c r="X172" t="b">
        <f t="shared" si="40"/>
        <v>1</v>
      </c>
      <c r="Y172" t="b">
        <f t="shared" si="32"/>
        <v>1</v>
      </c>
      <c r="Z172" t="b">
        <f t="shared" si="33"/>
        <v>1</v>
      </c>
      <c r="AA172" t="b">
        <f t="shared" si="34"/>
        <v>1</v>
      </c>
      <c r="AB172" t="str">
        <f t="shared" si="41"/>
        <v>High</v>
      </c>
      <c r="AC172" t="str">
        <f t="shared" si="35"/>
        <v>Good Product</v>
      </c>
      <c r="AD172">
        <f t="shared" si="36"/>
        <v>459.87479999999999</v>
      </c>
      <c r="AE172">
        <f t="shared" si="37"/>
        <v>69.52</v>
      </c>
      <c r="AG172" t="str">
        <f t="shared" si="30"/>
        <v>Bad Product</v>
      </c>
      <c r="AH172" t="str">
        <f t="shared" si="42"/>
        <v>High</v>
      </c>
    </row>
    <row r="173" spans="1:34" ht="15.75" customHeight="1" x14ac:dyDescent="0.2">
      <c r="A173" s="1"/>
      <c r="B173" s="6" t="s">
        <v>206</v>
      </c>
      <c r="C173" s="6" t="s">
        <v>18</v>
      </c>
      <c r="D173" s="6" t="s">
        <v>19</v>
      </c>
      <c r="E173" s="6" t="s">
        <v>27</v>
      </c>
      <c r="F173" s="6" t="s">
        <v>31</v>
      </c>
      <c r="G173" s="6" t="s">
        <v>22</v>
      </c>
      <c r="H173" s="7">
        <v>70.010000000000005</v>
      </c>
      <c r="I173" s="9">
        <v>5</v>
      </c>
      <c r="J173" s="7">
        <v>17.502500000000001</v>
      </c>
      <c r="K173" s="7">
        <v>367.55250000000001</v>
      </c>
      <c r="L173" s="12">
        <v>43468</v>
      </c>
      <c r="M173" s="14">
        <v>0.48333333333333334</v>
      </c>
      <c r="N173" s="9" t="str">
        <f t="shared" si="38"/>
        <v>Weekday</v>
      </c>
      <c r="O173" s="6" t="s">
        <v>23</v>
      </c>
      <c r="P173" s="7">
        <v>350.05</v>
      </c>
      <c r="Q173" s="2">
        <v>4.7619047620000003</v>
      </c>
      <c r="R173" s="7">
        <v>17.502500000000001</v>
      </c>
      <c r="S173" s="8">
        <v>5.5</v>
      </c>
      <c r="V173" s="16">
        <f t="shared" si="31"/>
        <v>350.05</v>
      </c>
      <c r="W173" s="18">
        <f t="shared" si="39"/>
        <v>28004</v>
      </c>
      <c r="X173" t="b">
        <f t="shared" si="40"/>
        <v>0</v>
      </c>
      <c r="Y173" t="b">
        <f t="shared" si="32"/>
        <v>1</v>
      </c>
      <c r="Z173" t="b">
        <f t="shared" si="33"/>
        <v>0</v>
      </c>
      <c r="AA173" t="b">
        <f t="shared" si="34"/>
        <v>0</v>
      </c>
      <c r="AB173" t="str">
        <f t="shared" si="41"/>
        <v>Low</v>
      </c>
      <c r="AC173" t="str">
        <f t="shared" si="35"/>
        <v>Bad Product</v>
      </c>
      <c r="AD173">
        <f t="shared" si="36"/>
        <v>367.55250000000001</v>
      </c>
      <c r="AE173">
        <f t="shared" si="37"/>
        <v>70.010000000000005</v>
      </c>
      <c r="AG173" t="str">
        <f t="shared" si="30"/>
        <v>Good Product</v>
      </c>
      <c r="AH173" t="str">
        <f t="shared" si="42"/>
        <v>Low</v>
      </c>
    </row>
    <row r="174" spans="1:34" ht="15.75" customHeight="1" x14ac:dyDescent="0.2">
      <c r="A174" s="1"/>
      <c r="B174" s="6" t="s">
        <v>207</v>
      </c>
      <c r="C174" s="6" t="s">
        <v>42</v>
      </c>
      <c r="D174" s="6" t="s">
        <v>43</v>
      </c>
      <c r="E174" s="6" t="s">
        <v>20</v>
      </c>
      <c r="F174" s="6" t="s">
        <v>31</v>
      </c>
      <c r="G174" s="6" t="s">
        <v>44</v>
      </c>
      <c r="H174" s="7">
        <v>80.05</v>
      </c>
      <c r="I174" s="9">
        <v>5</v>
      </c>
      <c r="J174" s="7">
        <v>20.012499999999999</v>
      </c>
      <c r="K174" s="7">
        <v>420.26249999999999</v>
      </c>
      <c r="L174" s="12">
        <v>43491</v>
      </c>
      <c r="M174" s="14">
        <v>0.53125</v>
      </c>
      <c r="N174" s="9" t="str">
        <f t="shared" si="38"/>
        <v>Weekend</v>
      </c>
      <c r="O174" s="6" t="s">
        <v>33</v>
      </c>
      <c r="P174" s="7">
        <v>400.25</v>
      </c>
      <c r="Q174" s="2">
        <v>4.7619047620000003</v>
      </c>
      <c r="R174" s="7">
        <v>20.012499999999999</v>
      </c>
      <c r="S174" s="8">
        <v>9.4</v>
      </c>
      <c r="V174" s="16">
        <f t="shared" si="31"/>
        <v>400.25</v>
      </c>
      <c r="W174" s="18">
        <f t="shared" si="39"/>
        <v>32020</v>
      </c>
      <c r="X174" t="b">
        <f t="shared" si="40"/>
        <v>1</v>
      </c>
      <c r="Y174" t="b">
        <f t="shared" si="32"/>
        <v>1</v>
      </c>
      <c r="Z174" t="b">
        <f t="shared" si="33"/>
        <v>0</v>
      </c>
      <c r="AA174" t="b">
        <f t="shared" si="34"/>
        <v>1</v>
      </c>
      <c r="AB174" t="str">
        <f t="shared" si="41"/>
        <v>High</v>
      </c>
      <c r="AC174" t="str">
        <f t="shared" si="35"/>
        <v>Bad Product</v>
      </c>
      <c r="AD174">
        <f t="shared" si="36"/>
        <v>420.26249999999999</v>
      </c>
      <c r="AE174">
        <f t="shared" si="37"/>
        <v>80.05</v>
      </c>
      <c r="AG174" t="str">
        <f t="shared" si="30"/>
        <v>Bad Product</v>
      </c>
      <c r="AH174" t="str">
        <f t="shared" si="42"/>
        <v>High</v>
      </c>
    </row>
    <row r="175" spans="1:34" ht="15.75" customHeight="1" x14ac:dyDescent="0.2">
      <c r="A175" s="1"/>
      <c r="B175" s="6" t="s">
        <v>208</v>
      </c>
      <c r="C175" s="6" t="s">
        <v>25</v>
      </c>
      <c r="D175" s="6" t="s">
        <v>26</v>
      </c>
      <c r="E175" s="6" t="s">
        <v>27</v>
      </c>
      <c r="F175" s="6" t="s">
        <v>31</v>
      </c>
      <c r="G175" s="6" t="s">
        <v>28</v>
      </c>
      <c r="H175" s="7">
        <v>20.85</v>
      </c>
      <c r="I175" s="9">
        <v>8</v>
      </c>
      <c r="J175" s="7">
        <v>8.34</v>
      </c>
      <c r="K175" s="7">
        <v>175.14</v>
      </c>
      <c r="L175" s="12">
        <v>43527</v>
      </c>
      <c r="M175" s="14">
        <v>0.80347222222222225</v>
      </c>
      <c r="N175" s="9" t="str">
        <f t="shared" si="38"/>
        <v>Weekend</v>
      </c>
      <c r="O175" s="6" t="s">
        <v>29</v>
      </c>
      <c r="P175" s="7">
        <v>166.8</v>
      </c>
      <c r="Q175" s="2">
        <v>4.7619047620000003</v>
      </c>
      <c r="R175" s="7">
        <v>8.34</v>
      </c>
      <c r="S175" s="8">
        <v>6.3</v>
      </c>
      <c r="V175" s="16">
        <f t="shared" si="31"/>
        <v>166.8</v>
      </c>
      <c r="W175" s="18">
        <f t="shared" si="39"/>
        <v>13344</v>
      </c>
      <c r="X175" t="b">
        <f t="shared" si="40"/>
        <v>0</v>
      </c>
      <c r="Y175" t="b">
        <f t="shared" si="32"/>
        <v>1</v>
      </c>
      <c r="Z175" t="b">
        <f t="shared" si="33"/>
        <v>0</v>
      </c>
      <c r="AA175" t="b">
        <f t="shared" si="34"/>
        <v>0</v>
      </c>
      <c r="AB175" t="str">
        <f t="shared" si="41"/>
        <v>Low</v>
      </c>
      <c r="AC175" t="str">
        <f t="shared" si="35"/>
        <v>Bad Product</v>
      </c>
      <c r="AD175">
        <f t="shared" si="36"/>
        <v>175.14</v>
      </c>
      <c r="AE175">
        <f t="shared" si="37"/>
        <v>19.807500000000001</v>
      </c>
      <c r="AG175" t="str">
        <f t="shared" si="30"/>
        <v>Bad Product</v>
      </c>
      <c r="AH175" t="str">
        <f t="shared" si="42"/>
        <v>Low</v>
      </c>
    </row>
    <row r="176" spans="1:34" ht="15.75" customHeight="1" x14ac:dyDescent="0.2">
      <c r="A176" s="1"/>
      <c r="B176" s="6" t="s">
        <v>209</v>
      </c>
      <c r="C176" s="6" t="s">
        <v>42</v>
      </c>
      <c r="D176" s="6" t="s">
        <v>43</v>
      </c>
      <c r="E176" s="6" t="s">
        <v>20</v>
      </c>
      <c r="F176" s="6" t="s">
        <v>31</v>
      </c>
      <c r="G176" s="6" t="s">
        <v>28</v>
      </c>
      <c r="H176" s="7">
        <v>52.89</v>
      </c>
      <c r="I176" s="9">
        <v>6</v>
      </c>
      <c r="J176" s="7">
        <v>15.867000000000001</v>
      </c>
      <c r="K176" s="7">
        <v>333.20699999999999</v>
      </c>
      <c r="L176" s="12">
        <v>43484</v>
      </c>
      <c r="M176" s="14">
        <v>0.7319444444444444</v>
      </c>
      <c r="N176" s="9" t="str">
        <f t="shared" si="38"/>
        <v>Weekend</v>
      </c>
      <c r="O176" s="6" t="s">
        <v>33</v>
      </c>
      <c r="P176" s="7">
        <v>317.33999999999997</v>
      </c>
      <c r="Q176" s="2">
        <v>4.7619047620000003</v>
      </c>
      <c r="R176" s="7">
        <v>15.867000000000001</v>
      </c>
      <c r="S176" s="8">
        <v>9.8000000000000007</v>
      </c>
      <c r="V176" s="16">
        <f t="shared" si="31"/>
        <v>317.34000000000003</v>
      </c>
      <c r="W176" s="18">
        <f t="shared" si="39"/>
        <v>25387.200000000004</v>
      </c>
      <c r="X176" t="b">
        <f t="shared" si="40"/>
        <v>1</v>
      </c>
      <c r="Y176" t="b">
        <f t="shared" si="32"/>
        <v>1</v>
      </c>
      <c r="Z176" t="b">
        <f t="shared" si="33"/>
        <v>0</v>
      </c>
      <c r="AA176" t="b">
        <f t="shared" si="34"/>
        <v>1</v>
      </c>
      <c r="AB176" t="str">
        <f t="shared" si="41"/>
        <v>High</v>
      </c>
      <c r="AC176" t="str">
        <f t="shared" si="35"/>
        <v>Bad Product</v>
      </c>
      <c r="AD176">
        <f t="shared" si="36"/>
        <v>333.20699999999999</v>
      </c>
      <c r="AE176">
        <f t="shared" si="37"/>
        <v>52.89</v>
      </c>
      <c r="AG176" t="str">
        <f t="shared" si="30"/>
        <v>Bad Product</v>
      </c>
      <c r="AH176" t="str">
        <f t="shared" si="42"/>
        <v>High</v>
      </c>
    </row>
    <row r="177" spans="1:34" ht="15.75" customHeight="1" x14ac:dyDescent="0.2">
      <c r="A177" s="1"/>
      <c r="B177" s="6" t="s">
        <v>210</v>
      </c>
      <c r="C177" s="6" t="s">
        <v>42</v>
      </c>
      <c r="D177" s="6" t="s">
        <v>43</v>
      </c>
      <c r="E177" s="6" t="s">
        <v>27</v>
      </c>
      <c r="F177" s="6" t="s">
        <v>31</v>
      </c>
      <c r="G177" s="6" t="s">
        <v>44</v>
      </c>
      <c r="H177" s="7">
        <v>19.79</v>
      </c>
      <c r="I177" s="9">
        <v>8</v>
      </c>
      <c r="J177" s="7">
        <v>7.9160000000000004</v>
      </c>
      <c r="K177" s="7">
        <v>166.23599999999999</v>
      </c>
      <c r="L177" s="12">
        <v>43483</v>
      </c>
      <c r="M177" s="14">
        <v>0.50277777777777777</v>
      </c>
      <c r="N177" s="9" t="str">
        <f t="shared" si="38"/>
        <v>Weekday</v>
      </c>
      <c r="O177" s="6" t="s">
        <v>23</v>
      </c>
      <c r="P177" s="7">
        <v>158.32</v>
      </c>
      <c r="Q177" s="2">
        <v>4.7619047620000003</v>
      </c>
      <c r="R177" s="7">
        <v>7.9160000000000004</v>
      </c>
      <c r="S177" s="8">
        <v>8.6999999999999993</v>
      </c>
      <c r="V177" s="16">
        <f t="shared" si="31"/>
        <v>158.32</v>
      </c>
      <c r="W177" s="18">
        <f t="shared" si="39"/>
        <v>12665.599999999999</v>
      </c>
      <c r="X177" t="b">
        <f t="shared" si="40"/>
        <v>1</v>
      </c>
      <c r="Y177" t="b">
        <f t="shared" si="32"/>
        <v>1</v>
      </c>
      <c r="Z177" t="b">
        <f t="shared" si="33"/>
        <v>0</v>
      </c>
      <c r="AA177" t="b">
        <f t="shared" si="34"/>
        <v>1</v>
      </c>
      <c r="AB177" t="str">
        <f t="shared" si="41"/>
        <v>High</v>
      </c>
      <c r="AC177" t="str">
        <f t="shared" si="35"/>
        <v>Bad Product</v>
      </c>
      <c r="AD177">
        <f t="shared" si="36"/>
        <v>166.23599999999999</v>
      </c>
      <c r="AE177">
        <f t="shared" si="37"/>
        <v>18.8005</v>
      </c>
      <c r="AG177" t="str">
        <f t="shared" si="30"/>
        <v>Bad Product</v>
      </c>
      <c r="AH177" t="str">
        <f t="shared" si="42"/>
        <v>High</v>
      </c>
    </row>
    <row r="178" spans="1:34" ht="15.75" customHeight="1" x14ac:dyDescent="0.2">
      <c r="A178" s="1"/>
      <c r="B178" s="6" t="s">
        <v>211</v>
      </c>
      <c r="C178" s="6" t="s">
        <v>18</v>
      </c>
      <c r="D178" s="6" t="s">
        <v>19</v>
      </c>
      <c r="E178" s="6" t="s">
        <v>20</v>
      </c>
      <c r="F178" s="6" t="s">
        <v>31</v>
      </c>
      <c r="G178" s="6" t="s">
        <v>32</v>
      </c>
      <c r="H178" s="7">
        <v>33.840000000000003</v>
      </c>
      <c r="I178" s="9">
        <v>9</v>
      </c>
      <c r="J178" s="7">
        <v>15.228</v>
      </c>
      <c r="K178" s="7">
        <v>319.78800000000001</v>
      </c>
      <c r="L178" s="12">
        <v>43545</v>
      </c>
      <c r="M178" s="14">
        <v>0.68125000000000002</v>
      </c>
      <c r="N178" s="9" t="str">
        <f t="shared" si="38"/>
        <v>Weekday</v>
      </c>
      <c r="O178" s="6" t="s">
        <v>23</v>
      </c>
      <c r="P178" s="7">
        <v>304.56</v>
      </c>
      <c r="Q178" s="2">
        <v>4.7619047620000003</v>
      </c>
      <c r="R178" s="7">
        <v>15.228</v>
      </c>
      <c r="S178" s="8">
        <v>8.8000000000000007</v>
      </c>
      <c r="V178" s="16">
        <f t="shared" si="31"/>
        <v>304.56000000000006</v>
      </c>
      <c r="W178" s="18">
        <f t="shared" si="39"/>
        <v>24364.800000000003</v>
      </c>
      <c r="X178" t="b">
        <f t="shared" si="40"/>
        <v>1</v>
      </c>
      <c r="Y178" t="b">
        <f t="shared" si="32"/>
        <v>1</v>
      </c>
      <c r="Z178" t="b">
        <f t="shared" si="33"/>
        <v>0</v>
      </c>
      <c r="AA178" t="b">
        <f t="shared" si="34"/>
        <v>1</v>
      </c>
      <c r="AB178" t="str">
        <f t="shared" si="41"/>
        <v>High</v>
      </c>
      <c r="AC178" t="str">
        <f t="shared" si="35"/>
        <v>Bad Product</v>
      </c>
      <c r="AD178">
        <f t="shared" si="36"/>
        <v>319.78800000000001</v>
      </c>
      <c r="AE178">
        <f t="shared" si="37"/>
        <v>32.148000000000003</v>
      </c>
      <c r="AG178" t="str">
        <f t="shared" si="30"/>
        <v>Bad Product</v>
      </c>
      <c r="AH178" t="str">
        <f t="shared" si="42"/>
        <v>High</v>
      </c>
    </row>
    <row r="179" spans="1:34" ht="15.75" customHeight="1" x14ac:dyDescent="0.2">
      <c r="A179" s="1"/>
      <c r="B179" s="6" t="s">
        <v>212</v>
      </c>
      <c r="C179" s="6" t="s">
        <v>18</v>
      </c>
      <c r="D179" s="6" t="s">
        <v>19</v>
      </c>
      <c r="E179" s="6" t="s">
        <v>20</v>
      </c>
      <c r="F179" s="6" t="s">
        <v>31</v>
      </c>
      <c r="G179" s="6" t="s">
        <v>44</v>
      </c>
      <c r="H179" s="7">
        <v>22.17</v>
      </c>
      <c r="I179" s="9">
        <v>8</v>
      </c>
      <c r="J179" s="7">
        <v>8.8680000000000003</v>
      </c>
      <c r="K179" s="7">
        <v>186.22800000000001</v>
      </c>
      <c r="L179" s="12">
        <v>43527</v>
      </c>
      <c r="M179" s="14">
        <v>0.70902777777777781</v>
      </c>
      <c r="N179" s="9" t="str">
        <f t="shared" si="38"/>
        <v>Weekend</v>
      </c>
      <c r="O179" s="6" t="s">
        <v>33</v>
      </c>
      <c r="P179" s="7">
        <v>177.36</v>
      </c>
      <c r="Q179" s="2">
        <v>4.7619047620000003</v>
      </c>
      <c r="R179" s="7">
        <v>8.8680000000000003</v>
      </c>
      <c r="S179" s="8">
        <v>9.6</v>
      </c>
      <c r="V179" s="16">
        <f t="shared" si="31"/>
        <v>177.36</v>
      </c>
      <c r="W179" s="18">
        <f t="shared" si="39"/>
        <v>14188.800000000001</v>
      </c>
      <c r="X179" t="b">
        <f t="shared" si="40"/>
        <v>1</v>
      </c>
      <c r="Y179" t="b">
        <f t="shared" si="32"/>
        <v>1</v>
      </c>
      <c r="Z179" t="b">
        <f t="shared" si="33"/>
        <v>0</v>
      </c>
      <c r="AA179" t="b">
        <f t="shared" si="34"/>
        <v>1</v>
      </c>
      <c r="AB179" t="str">
        <f t="shared" si="41"/>
        <v>High</v>
      </c>
      <c r="AC179" t="str">
        <f t="shared" si="35"/>
        <v>Bad Product</v>
      </c>
      <c r="AD179">
        <f t="shared" si="36"/>
        <v>186.22800000000001</v>
      </c>
      <c r="AE179">
        <f t="shared" si="37"/>
        <v>21.061500000000002</v>
      </c>
      <c r="AG179" t="str">
        <f t="shared" si="30"/>
        <v>Bad Product</v>
      </c>
      <c r="AH179" t="str">
        <f t="shared" si="42"/>
        <v>High</v>
      </c>
    </row>
    <row r="180" spans="1:34" ht="15.75" customHeight="1" x14ac:dyDescent="0.2">
      <c r="A180" s="1"/>
      <c r="B180" s="6" t="s">
        <v>213</v>
      </c>
      <c r="C180" s="6" t="s">
        <v>25</v>
      </c>
      <c r="D180" s="6" t="s">
        <v>26</v>
      </c>
      <c r="E180" s="6" t="s">
        <v>27</v>
      </c>
      <c r="F180" s="6" t="s">
        <v>21</v>
      </c>
      <c r="G180" s="6" t="s">
        <v>46</v>
      </c>
      <c r="H180" s="7">
        <v>22.51</v>
      </c>
      <c r="I180" s="9">
        <v>7</v>
      </c>
      <c r="J180" s="7">
        <v>7.8784999999999998</v>
      </c>
      <c r="K180" s="7">
        <v>165.4485</v>
      </c>
      <c r="L180" s="12">
        <v>43509</v>
      </c>
      <c r="M180" s="14">
        <v>0.4513888888888889</v>
      </c>
      <c r="N180" s="9" t="str">
        <f t="shared" si="38"/>
        <v>Weekday</v>
      </c>
      <c r="O180" s="6" t="s">
        <v>33</v>
      </c>
      <c r="P180" s="7">
        <v>157.57</v>
      </c>
      <c r="Q180" s="2">
        <v>4.7619047620000003</v>
      </c>
      <c r="R180" s="7">
        <v>7.8784999999999998</v>
      </c>
      <c r="S180" s="8">
        <v>4.8</v>
      </c>
      <c r="V180" s="16">
        <f t="shared" si="31"/>
        <v>157.57000000000002</v>
      </c>
      <c r="W180" s="18">
        <f t="shared" si="39"/>
        <v>12605.600000000002</v>
      </c>
      <c r="X180" t="b">
        <f t="shared" si="40"/>
        <v>0</v>
      </c>
      <c r="Y180" t="b">
        <f t="shared" si="32"/>
        <v>1</v>
      </c>
      <c r="Z180" t="b">
        <f t="shared" si="33"/>
        <v>0</v>
      </c>
      <c r="AA180" t="b">
        <f t="shared" si="34"/>
        <v>0</v>
      </c>
      <c r="AB180" t="str">
        <f t="shared" si="41"/>
        <v>Low</v>
      </c>
      <c r="AC180" t="str">
        <f t="shared" si="35"/>
        <v>Bad Product</v>
      </c>
      <c r="AD180">
        <f t="shared" si="36"/>
        <v>165.4485</v>
      </c>
      <c r="AE180">
        <f t="shared" si="37"/>
        <v>22.51</v>
      </c>
      <c r="AG180" t="str">
        <f t="shared" si="30"/>
        <v>Bad Product</v>
      </c>
      <c r="AH180" t="str">
        <f t="shared" si="42"/>
        <v>Low</v>
      </c>
    </row>
    <row r="181" spans="1:34" ht="15.75" customHeight="1" x14ac:dyDescent="0.2">
      <c r="A181" s="1"/>
      <c r="B181" s="6" t="s">
        <v>214</v>
      </c>
      <c r="C181" s="6" t="s">
        <v>18</v>
      </c>
      <c r="D181" s="6" t="s">
        <v>19</v>
      </c>
      <c r="E181" s="6" t="s">
        <v>27</v>
      </c>
      <c r="F181" s="6" t="s">
        <v>31</v>
      </c>
      <c r="G181" s="6" t="s">
        <v>44</v>
      </c>
      <c r="H181" s="7">
        <v>73.88</v>
      </c>
      <c r="I181" s="9">
        <v>6</v>
      </c>
      <c r="J181" s="7">
        <v>22.164000000000001</v>
      </c>
      <c r="K181" s="7">
        <v>465.44400000000002</v>
      </c>
      <c r="L181" s="12">
        <v>43547</v>
      </c>
      <c r="M181" s="14">
        <v>0.80277777777777781</v>
      </c>
      <c r="N181" s="9" t="str">
        <f t="shared" si="38"/>
        <v>Weekend</v>
      </c>
      <c r="O181" s="6" t="s">
        <v>23</v>
      </c>
      <c r="P181" s="7">
        <v>443.28</v>
      </c>
      <c r="Q181" s="2">
        <v>4.7619047620000003</v>
      </c>
      <c r="R181" s="7">
        <v>22.164000000000001</v>
      </c>
      <c r="S181" s="8">
        <v>4.4000000000000004</v>
      </c>
      <c r="V181" s="16">
        <f t="shared" si="31"/>
        <v>443.28</v>
      </c>
      <c r="W181" s="18">
        <f t="shared" si="39"/>
        <v>35462.399999999994</v>
      </c>
      <c r="X181" t="b">
        <f t="shared" si="40"/>
        <v>0</v>
      </c>
      <c r="Y181" t="b">
        <f t="shared" si="32"/>
        <v>1</v>
      </c>
      <c r="Z181" t="b">
        <f t="shared" si="33"/>
        <v>0</v>
      </c>
      <c r="AA181" t="b">
        <f t="shared" si="34"/>
        <v>0</v>
      </c>
      <c r="AB181" t="str">
        <f t="shared" si="41"/>
        <v>Low</v>
      </c>
      <c r="AC181" t="str">
        <f t="shared" si="35"/>
        <v>Bad Product</v>
      </c>
      <c r="AD181">
        <f t="shared" si="36"/>
        <v>465.44400000000002</v>
      </c>
      <c r="AE181">
        <f t="shared" si="37"/>
        <v>73.88</v>
      </c>
      <c r="AG181" t="str">
        <f t="shared" si="30"/>
        <v>Bad Product</v>
      </c>
      <c r="AH181" t="str">
        <f t="shared" si="42"/>
        <v>Low</v>
      </c>
    </row>
    <row r="182" spans="1:34" ht="15.75" customHeight="1" x14ac:dyDescent="0.2">
      <c r="A182" s="1"/>
      <c r="B182" s="6" t="s">
        <v>215</v>
      </c>
      <c r="C182" s="6" t="s">
        <v>25</v>
      </c>
      <c r="D182" s="6" t="s">
        <v>26</v>
      </c>
      <c r="E182" s="6" t="s">
        <v>20</v>
      </c>
      <c r="F182" s="6" t="s">
        <v>31</v>
      </c>
      <c r="G182" s="6" t="s">
        <v>22</v>
      </c>
      <c r="H182" s="7">
        <v>86.8</v>
      </c>
      <c r="I182" s="9">
        <v>3</v>
      </c>
      <c r="J182" s="7">
        <v>13.02</v>
      </c>
      <c r="K182" s="7">
        <v>273.42</v>
      </c>
      <c r="L182" s="12">
        <v>43493</v>
      </c>
      <c r="M182" s="14">
        <v>0.69930555555555551</v>
      </c>
      <c r="N182" s="9" t="str">
        <f t="shared" si="38"/>
        <v>Weekday</v>
      </c>
      <c r="O182" s="6" t="s">
        <v>23</v>
      </c>
      <c r="P182" s="7">
        <v>260.39999999999998</v>
      </c>
      <c r="Q182" s="2">
        <v>4.7619047620000003</v>
      </c>
      <c r="R182" s="7">
        <v>13.02</v>
      </c>
      <c r="S182" s="8">
        <v>9.9</v>
      </c>
      <c r="V182" s="16">
        <f t="shared" si="31"/>
        <v>260.39999999999998</v>
      </c>
      <c r="W182" s="18">
        <f t="shared" si="39"/>
        <v>20832</v>
      </c>
      <c r="X182" t="b">
        <f t="shared" si="40"/>
        <v>1</v>
      </c>
      <c r="Y182" t="b">
        <f t="shared" si="32"/>
        <v>1</v>
      </c>
      <c r="Z182" t="b">
        <f t="shared" si="33"/>
        <v>0</v>
      </c>
      <c r="AA182" t="b">
        <f t="shared" si="34"/>
        <v>1</v>
      </c>
      <c r="AB182" t="str">
        <f t="shared" si="41"/>
        <v>High</v>
      </c>
      <c r="AC182" t="str">
        <f t="shared" si="35"/>
        <v>Bad Product</v>
      </c>
      <c r="AD182">
        <f t="shared" si="36"/>
        <v>273.42</v>
      </c>
      <c r="AE182">
        <f t="shared" si="37"/>
        <v>86.8</v>
      </c>
      <c r="AG182" t="str">
        <f t="shared" si="30"/>
        <v>Bad Product</v>
      </c>
      <c r="AH182" t="str">
        <f t="shared" si="42"/>
        <v>High</v>
      </c>
    </row>
    <row r="183" spans="1:34" ht="15.75" customHeight="1" x14ac:dyDescent="0.2">
      <c r="A183" s="1"/>
      <c r="B183" s="6" t="s">
        <v>216</v>
      </c>
      <c r="C183" s="6" t="s">
        <v>25</v>
      </c>
      <c r="D183" s="6" t="s">
        <v>26</v>
      </c>
      <c r="E183" s="6" t="s">
        <v>27</v>
      </c>
      <c r="F183" s="6" t="s">
        <v>31</v>
      </c>
      <c r="G183" s="6" t="s">
        <v>46</v>
      </c>
      <c r="H183" s="7">
        <v>64.260000000000005</v>
      </c>
      <c r="I183" s="9">
        <v>7</v>
      </c>
      <c r="J183" s="7">
        <v>22.491</v>
      </c>
      <c r="K183" s="7">
        <v>472.31099999999998</v>
      </c>
      <c r="L183" s="12">
        <v>43505</v>
      </c>
      <c r="M183" s="14">
        <v>0.41666666666666669</v>
      </c>
      <c r="N183" s="9" t="str">
        <f t="shared" si="38"/>
        <v>Weekend</v>
      </c>
      <c r="O183" s="6" t="s">
        <v>29</v>
      </c>
      <c r="P183" s="7">
        <v>449.82</v>
      </c>
      <c r="Q183" s="2">
        <v>4.7619047620000003</v>
      </c>
      <c r="R183" s="7">
        <v>22.491</v>
      </c>
      <c r="S183" s="8">
        <v>5.7</v>
      </c>
      <c r="V183" s="16">
        <f t="shared" si="31"/>
        <v>449.82000000000005</v>
      </c>
      <c r="W183" s="18">
        <f t="shared" si="39"/>
        <v>35985.600000000006</v>
      </c>
      <c r="X183" t="b">
        <f t="shared" si="40"/>
        <v>0</v>
      </c>
      <c r="Y183" t="b">
        <f t="shared" si="32"/>
        <v>1</v>
      </c>
      <c r="Z183" t="b">
        <f t="shared" si="33"/>
        <v>0</v>
      </c>
      <c r="AA183" t="b">
        <f t="shared" si="34"/>
        <v>0</v>
      </c>
      <c r="AB183" t="str">
        <f t="shared" si="41"/>
        <v>Low</v>
      </c>
      <c r="AC183" t="str">
        <f t="shared" si="35"/>
        <v>Bad Product</v>
      </c>
      <c r="AD183">
        <f t="shared" si="36"/>
        <v>472.31099999999998</v>
      </c>
      <c r="AE183">
        <f t="shared" si="37"/>
        <v>64.260000000000005</v>
      </c>
      <c r="AG183" t="str">
        <f t="shared" si="30"/>
        <v>Bad Product</v>
      </c>
      <c r="AH183" t="str">
        <f t="shared" si="42"/>
        <v>Low</v>
      </c>
    </row>
    <row r="184" spans="1:34" ht="15.75" customHeight="1" x14ac:dyDescent="0.2">
      <c r="A184" s="1"/>
      <c r="B184" s="6" t="s">
        <v>217</v>
      </c>
      <c r="C184" s="6" t="s">
        <v>25</v>
      </c>
      <c r="D184" s="6" t="s">
        <v>26</v>
      </c>
      <c r="E184" s="6" t="s">
        <v>20</v>
      </c>
      <c r="F184" s="6" t="s">
        <v>31</v>
      </c>
      <c r="G184" s="6" t="s">
        <v>44</v>
      </c>
      <c r="H184" s="7">
        <v>38.47</v>
      </c>
      <c r="I184" s="9">
        <v>8</v>
      </c>
      <c r="J184" s="7">
        <v>15.388</v>
      </c>
      <c r="K184" s="7">
        <v>323.14800000000002</v>
      </c>
      <c r="L184" s="12">
        <v>43488</v>
      </c>
      <c r="M184" s="14">
        <v>0.49375000000000002</v>
      </c>
      <c r="N184" s="9" t="str">
        <f t="shared" si="38"/>
        <v>Weekday</v>
      </c>
      <c r="O184" s="6" t="s">
        <v>29</v>
      </c>
      <c r="P184" s="7">
        <v>307.76</v>
      </c>
      <c r="Q184" s="2">
        <v>4.7619047620000003</v>
      </c>
      <c r="R184" s="7">
        <v>15.388</v>
      </c>
      <c r="S184" s="8">
        <v>7.7</v>
      </c>
      <c r="V184" s="16">
        <f t="shared" si="31"/>
        <v>307.76</v>
      </c>
      <c r="W184" s="18">
        <f t="shared" si="39"/>
        <v>24620.799999999999</v>
      </c>
      <c r="X184" t="b">
        <f t="shared" si="40"/>
        <v>0</v>
      </c>
      <c r="Y184" t="b">
        <f t="shared" si="32"/>
        <v>1</v>
      </c>
      <c r="Z184" t="b">
        <f t="shared" si="33"/>
        <v>0</v>
      </c>
      <c r="AA184" t="b">
        <f t="shared" si="34"/>
        <v>0</v>
      </c>
      <c r="AB184" t="str">
        <f t="shared" si="41"/>
        <v>Low</v>
      </c>
      <c r="AC184" t="str">
        <f t="shared" si="35"/>
        <v>Bad Product</v>
      </c>
      <c r="AD184">
        <f t="shared" si="36"/>
        <v>323.14800000000002</v>
      </c>
      <c r="AE184">
        <f t="shared" si="37"/>
        <v>36.546499999999995</v>
      </c>
      <c r="AG184" t="str">
        <f t="shared" si="30"/>
        <v>Bad Product</v>
      </c>
      <c r="AH184" t="str">
        <f t="shared" si="42"/>
        <v>Medium</v>
      </c>
    </row>
    <row r="185" spans="1:34" ht="15.75" customHeight="1" x14ac:dyDescent="0.2">
      <c r="A185" s="1"/>
      <c r="B185" s="6" t="s">
        <v>218</v>
      </c>
      <c r="C185" s="6" t="s">
        <v>18</v>
      </c>
      <c r="D185" s="6" t="s">
        <v>19</v>
      </c>
      <c r="E185" s="6" t="s">
        <v>20</v>
      </c>
      <c r="F185" s="6" t="s">
        <v>31</v>
      </c>
      <c r="G185" s="6" t="s">
        <v>36</v>
      </c>
      <c r="H185" s="7">
        <v>15.5</v>
      </c>
      <c r="I185" s="9">
        <v>10</v>
      </c>
      <c r="J185" s="7">
        <v>7.75</v>
      </c>
      <c r="K185" s="7">
        <v>162.75</v>
      </c>
      <c r="L185" s="12">
        <v>43547</v>
      </c>
      <c r="M185" s="14">
        <v>0.4548611111111111</v>
      </c>
      <c r="N185" s="9" t="str">
        <f t="shared" si="38"/>
        <v>Weekend</v>
      </c>
      <c r="O185" s="6" t="s">
        <v>23</v>
      </c>
      <c r="P185" s="7">
        <v>155</v>
      </c>
      <c r="Q185" s="2">
        <v>4.7619047620000003</v>
      </c>
      <c r="R185" s="7">
        <v>7.75</v>
      </c>
      <c r="S185" s="8">
        <v>8</v>
      </c>
      <c r="V185" s="16">
        <f t="shared" si="31"/>
        <v>155</v>
      </c>
      <c r="W185" s="18">
        <f t="shared" si="39"/>
        <v>12400</v>
      </c>
      <c r="X185" t="b">
        <f t="shared" si="40"/>
        <v>0</v>
      </c>
      <c r="Y185" t="b">
        <f t="shared" si="32"/>
        <v>1</v>
      </c>
      <c r="Z185" t="b">
        <f t="shared" si="33"/>
        <v>0</v>
      </c>
      <c r="AA185" t="b">
        <f t="shared" si="34"/>
        <v>0</v>
      </c>
      <c r="AB185" t="str">
        <f t="shared" si="41"/>
        <v>Low</v>
      </c>
      <c r="AC185" t="str">
        <f t="shared" si="35"/>
        <v>Bad Product</v>
      </c>
      <c r="AD185">
        <f t="shared" si="36"/>
        <v>162.75</v>
      </c>
      <c r="AE185">
        <f t="shared" si="37"/>
        <v>14.725</v>
      </c>
      <c r="AG185" t="str">
        <f t="shared" si="30"/>
        <v>Bad Product</v>
      </c>
      <c r="AH185" t="str">
        <f t="shared" si="42"/>
        <v>Medium</v>
      </c>
    </row>
    <row r="186" spans="1:34" ht="15.75" customHeight="1" x14ac:dyDescent="0.2">
      <c r="A186" s="1"/>
      <c r="B186" s="6" t="s">
        <v>219</v>
      </c>
      <c r="C186" s="6" t="s">
        <v>25</v>
      </c>
      <c r="D186" s="6" t="s">
        <v>26</v>
      </c>
      <c r="E186" s="6" t="s">
        <v>27</v>
      </c>
      <c r="F186" s="6" t="s">
        <v>31</v>
      </c>
      <c r="G186" s="6" t="s">
        <v>22</v>
      </c>
      <c r="H186" s="7">
        <v>34.31</v>
      </c>
      <c r="I186" s="9">
        <v>8</v>
      </c>
      <c r="J186" s="7">
        <v>13.724</v>
      </c>
      <c r="K186" s="7">
        <v>288.20400000000001</v>
      </c>
      <c r="L186" s="12">
        <v>43490</v>
      </c>
      <c r="M186" s="14">
        <v>0.625</v>
      </c>
      <c r="N186" s="9" t="str">
        <f t="shared" si="38"/>
        <v>Weekday</v>
      </c>
      <c r="O186" s="6" t="s">
        <v>23</v>
      </c>
      <c r="P186" s="7">
        <v>274.48</v>
      </c>
      <c r="Q186" s="2">
        <v>4.7619047620000003</v>
      </c>
      <c r="R186" s="7">
        <v>13.724</v>
      </c>
      <c r="S186" s="8">
        <v>5.7</v>
      </c>
      <c r="V186" s="16">
        <f t="shared" si="31"/>
        <v>274.48</v>
      </c>
      <c r="W186" s="18">
        <f t="shared" si="39"/>
        <v>21958.400000000001</v>
      </c>
      <c r="X186" t="b">
        <f t="shared" si="40"/>
        <v>0</v>
      </c>
      <c r="Y186" t="b">
        <f t="shared" si="32"/>
        <v>1</v>
      </c>
      <c r="Z186" t="b">
        <f t="shared" si="33"/>
        <v>0</v>
      </c>
      <c r="AA186" t="b">
        <f t="shared" si="34"/>
        <v>0</v>
      </c>
      <c r="AB186" t="str">
        <f t="shared" si="41"/>
        <v>Low</v>
      </c>
      <c r="AC186" t="str">
        <f t="shared" si="35"/>
        <v>Bad Product</v>
      </c>
      <c r="AD186">
        <f t="shared" si="36"/>
        <v>288.20400000000001</v>
      </c>
      <c r="AE186">
        <f t="shared" si="37"/>
        <v>32.594500000000004</v>
      </c>
      <c r="AG186" t="str">
        <f t="shared" si="30"/>
        <v>Bad Product</v>
      </c>
      <c r="AH186" t="str">
        <f t="shared" si="42"/>
        <v>Low</v>
      </c>
    </row>
    <row r="187" spans="1:34" ht="15.75" customHeight="1" x14ac:dyDescent="0.2">
      <c r="A187" s="1"/>
      <c r="B187" s="6" t="s">
        <v>220</v>
      </c>
      <c r="C187" s="6" t="s">
        <v>18</v>
      </c>
      <c r="D187" s="6" t="s">
        <v>19</v>
      </c>
      <c r="E187" s="6" t="s">
        <v>27</v>
      </c>
      <c r="F187" s="6" t="s">
        <v>21</v>
      </c>
      <c r="G187" s="6" t="s">
        <v>36</v>
      </c>
      <c r="H187" s="7">
        <v>12.34</v>
      </c>
      <c r="I187" s="9">
        <v>7</v>
      </c>
      <c r="J187" s="7">
        <v>4.319</v>
      </c>
      <c r="K187" s="7">
        <v>90.698999999999998</v>
      </c>
      <c r="L187" s="12">
        <v>43528</v>
      </c>
      <c r="M187" s="14">
        <v>0.47152777777777777</v>
      </c>
      <c r="N187" s="9" t="str">
        <f t="shared" si="38"/>
        <v>Weekday</v>
      </c>
      <c r="O187" s="6" t="s">
        <v>33</v>
      </c>
      <c r="P187" s="7">
        <v>86.38</v>
      </c>
      <c r="Q187" s="2">
        <v>4.7619047620000003</v>
      </c>
      <c r="R187" s="7">
        <v>4.319</v>
      </c>
      <c r="S187" s="8">
        <v>6.7</v>
      </c>
      <c r="V187" s="16">
        <f t="shared" si="31"/>
        <v>86.38</v>
      </c>
      <c r="W187" s="18">
        <f t="shared" si="39"/>
        <v>6910.4</v>
      </c>
      <c r="X187" t="b">
        <f t="shared" si="40"/>
        <v>0</v>
      </c>
      <c r="Y187" t="b">
        <f t="shared" si="32"/>
        <v>1</v>
      </c>
      <c r="Z187" t="b">
        <f t="shared" si="33"/>
        <v>0</v>
      </c>
      <c r="AA187" t="b">
        <f t="shared" si="34"/>
        <v>0</v>
      </c>
      <c r="AB187" t="str">
        <f t="shared" si="41"/>
        <v>Low</v>
      </c>
      <c r="AC187" t="str">
        <f t="shared" si="35"/>
        <v>Bad Product</v>
      </c>
      <c r="AD187">
        <f t="shared" si="36"/>
        <v>90.698999999999998</v>
      </c>
      <c r="AE187">
        <f t="shared" si="37"/>
        <v>12.34</v>
      </c>
      <c r="AG187" t="str">
        <f t="shared" si="30"/>
        <v>Bad Product</v>
      </c>
      <c r="AH187" t="str">
        <f t="shared" si="42"/>
        <v>Medium</v>
      </c>
    </row>
    <row r="188" spans="1:34" ht="15.75" customHeight="1" x14ac:dyDescent="0.2">
      <c r="A188" s="1"/>
      <c r="B188" s="6" t="s">
        <v>221</v>
      </c>
      <c r="C188" s="6" t="s">
        <v>42</v>
      </c>
      <c r="D188" s="6" t="s">
        <v>43</v>
      </c>
      <c r="E188" s="6" t="s">
        <v>20</v>
      </c>
      <c r="F188" s="6" t="s">
        <v>31</v>
      </c>
      <c r="G188" s="6" t="s">
        <v>44</v>
      </c>
      <c r="H188" s="7">
        <v>18.079999999999998</v>
      </c>
      <c r="I188" s="9">
        <v>3</v>
      </c>
      <c r="J188" s="7">
        <v>2.7120000000000002</v>
      </c>
      <c r="K188" s="7">
        <v>56.951999999999998</v>
      </c>
      <c r="L188" s="12">
        <v>43529</v>
      </c>
      <c r="M188" s="14">
        <v>0.82361111111111107</v>
      </c>
      <c r="N188" s="9" t="str">
        <f t="shared" si="38"/>
        <v>Weekday</v>
      </c>
      <c r="O188" s="6" t="s">
        <v>23</v>
      </c>
      <c r="P188" s="7">
        <v>54.24</v>
      </c>
      <c r="Q188" s="2">
        <v>4.7619047620000003</v>
      </c>
      <c r="R188" s="7">
        <v>2.7120000000000002</v>
      </c>
      <c r="S188" s="8">
        <v>8</v>
      </c>
      <c r="V188" s="16">
        <f t="shared" si="31"/>
        <v>54.239999999999995</v>
      </c>
      <c r="W188" s="18">
        <f t="shared" si="39"/>
        <v>4339.2</v>
      </c>
      <c r="X188" t="b">
        <f t="shared" si="40"/>
        <v>0</v>
      </c>
      <c r="Y188" t="b">
        <f t="shared" si="32"/>
        <v>1</v>
      </c>
      <c r="Z188" t="b">
        <f t="shared" si="33"/>
        <v>0</v>
      </c>
      <c r="AA188" t="b">
        <f t="shared" si="34"/>
        <v>0</v>
      </c>
      <c r="AB188" t="str">
        <f t="shared" si="41"/>
        <v>Low</v>
      </c>
      <c r="AC188" t="str">
        <f t="shared" si="35"/>
        <v>Bad Product</v>
      </c>
      <c r="AD188">
        <f t="shared" si="36"/>
        <v>56.951999999999998</v>
      </c>
      <c r="AE188">
        <f t="shared" si="37"/>
        <v>18.079999999999998</v>
      </c>
      <c r="AG188" t="str">
        <f t="shared" ref="AG188:AG251" si="43">IF(AND(S187&gt;8,K187&gt;500),"Good Product", "Bad Product")</f>
        <v>Bad Product</v>
      </c>
      <c r="AH188" t="str">
        <f t="shared" si="42"/>
        <v>Medium</v>
      </c>
    </row>
    <row r="189" spans="1:34" ht="15.75" customHeight="1" x14ac:dyDescent="0.2">
      <c r="A189" s="1"/>
      <c r="B189" s="6" t="s">
        <v>222</v>
      </c>
      <c r="C189" s="6" t="s">
        <v>42</v>
      </c>
      <c r="D189" s="6" t="s">
        <v>43</v>
      </c>
      <c r="E189" s="6" t="s">
        <v>20</v>
      </c>
      <c r="F189" s="6" t="s">
        <v>21</v>
      </c>
      <c r="G189" s="6" t="s">
        <v>32</v>
      </c>
      <c r="H189" s="7">
        <v>94.49</v>
      </c>
      <c r="I189" s="9">
        <v>8</v>
      </c>
      <c r="J189" s="7">
        <v>37.795999999999999</v>
      </c>
      <c r="K189" s="7">
        <v>793.71600000000001</v>
      </c>
      <c r="L189" s="12">
        <v>43527</v>
      </c>
      <c r="M189" s="14">
        <v>0.79166666666666663</v>
      </c>
      <c r="N189" s="9" t="str">
        <f t="shared" si="38"/>
        <v>Weekend</v>
      </c>
      <c r="O189" s="6" t="s">
        <v>23</v>
      </c>
      <c r="P189" s="7">
        <v>755.92</v>
      </c>
      <c r="Q189" s="2">
        <v>4.7619047620000003</v>
      </c>
      <c r="R189" s="7">
        <v>37.795999999999999</v>
      </c>
      <c r="S189" s="8">
        <v>7.5</v>
      </c>
      <c r="V189" s="16">
        <f t="shared" si="31"/>
        <v>755.92</v>
      </c>
      <c r="W189" s="18">
        <f t="shared" si="39"/>
        <v>60473.599999999999</v>
      </c>
      <c r="X189" t="b">
        <f t="shared" si="40"/>
        <v>0</v>
      </c>
      <c r="Y189" t="b">
        <f t="shared" si="32"/>
        <v>1</v>
      </c>
      <c r="Z189" t="b">
        <f t="shared" si="33"/>
        <v>0</v>
      </c>
      <c r="AA189" t="b">
        <f t="shared" si="34"/>
        <v>1</v>
      </c>
      <c r="AB189" t="str">
        <f t="shared" si="41"/>
        <v>Low</v>
      </c>
      <c r="AC189" t="str">
        <f t="shared" si="35"/>
        <v>Bad Product</v>
      </c>
      <c r="AD189">
        <f t="shared" si="36"/>
        <v>714.34440000000006</v>
      </c>
      <c r="AE189">
        <f t="shared" si="37"/>
        <v>89.765499999999989</v>
      </c>
      <c r="AG189" t="str">
        <f t="shared" si="43"/>
        <v>Bad Product</v>
      </c>
      <c r="AH189" t="str">
        <f t="shared" si="42"/>
        <v>Medium</v>
      </c>
    </row>
    <row r="190" spans="1:34" ht="15.75" customHeight="1" x14ac:dyDescent="0.2">
      <c r="A190" s="1"/>
      <c r="B190" s="6" t="s">
        <v>223</v>
      </c>
      <c r="C190" s="6" t="s">
        <v>42</v>
      </c>
      <c r="D190" s="6" t="s">
        <v>43</v>
      </c>
      <c r="E190" s="6" t="s">
        <v>20</v>
      </c>
      <c r="F190" s="6" t="s">
        <v>31</v>
      </c>
      <c r="G190" s="6" t="s">
        <v>32</v>
      </c>
      <c r="H190" s="7">
        <v>46.47</v>
      </c>
      <c r="I190" s="9">
        <v>4</v>
      </c>
      <c r="J190" s="7">
        <v>9.2940000000000005</v>
      </c>
      <c r="K190" s="7">
        <v>195.17400000000001</v>
      </c>
      <c r="L190" s="12">
        <v>43504</v>
      </c>
      <c r="M190" s="14">
        <v>0.45347222222222222</v>
      </c>
      <c r="N190" s="9" t="str">
        <f t="shared" si="38"/>
        <v>Weekday</v>
      </c>
      <c r="O190" s="6" t="s">
        <v>29</v>
      </c>
      <c r="P190" s="7">
        <v>185.88</v>
      </c>
      <c r="Q190" s="2">
        <v>4.7619047620000003</v>
      </c>
      <c r="R190" s="7">
        <v>9.2940000000000005</v>
      </c>
      <c r="S190" s="8">
        <v>7</v>
      </c>
      <c r="V190" s="16">
        <f t="shared" si="31"/>
        <v>185.88</v>
      </c>
      <c r="W190" s="18">
        <f t="shared" si="39"/>
        <v>14870.4</v>
      </c>
      <c r="X190" t="b">
        <f t="shared" si="40"/>
        <v>0</v>
      </c>
      <c r="Y190" t="b">
        <f t="shared" si="32"/>
        <v>1</v>
      </c>
      <c r="Z190" t="b">
        <f t="shared" si="33"/>
        <v>0</v>
      </c>
      <c r="AA190" t="b">
        <f t="shared" si="34"/>
        <v>0</v>
      </c>
      <c r="AB190" t="str">
        <f t="shared" si="41"/>
        <v>Low</v>
      </c>
      <c r="AC190" t="str">
        <f t="shared" si="35"/>
        <v>Bad Product</v>
      </c>
      <c r="AD190">
        <f t="shared" si="36"/>
        <v>195.17400000000001</v>
      </c>
      <c r="AE190">
        <f t="shared" si="37"/>
        <v>46.47</v>
      </c>
      <c r="AG190" t="str">
        <f t="shared" si="43"/>
        <v>Bad Product</v>
      </c>
      <c r="AH190" t="str">
        <f t="shared" si="42"/>
        <v>Medium</v>
      </c>
    </row>
    <row r="191" spans="1:34" ht="15.75" customHeight="1" x14ac:dyDescent="0.2">
      <c r="A191" s="1"/>
      <c r="B191" s="6" t="s">
        <v>224</v>
      </c>
      <c r="C191" s="6" t="s">
        <v>18</v>
      </c>
      <c r="D191" s="6" t="s">
        <v>19</v>
      </c>
      <c r="E191" s="6" t="s">
        <v>27</v>
      </c>
      <c r="F191" s="6" t="s">
        <v>31</v>
      </c>
      <c r="G191" s="6" t="s">
        <v>32</v>
      </c>
      <c r="H191" s="7">
        <v>74.069999999999993</v>
      </c>
      <c r="I191" s="9">
        <v>1</v>
      </c>
      <c r="J191" s="7">
        <v>3.7035</v>
      </c>
      <c r="K191" s="7">
        <v>77.773499999999999</v>
      </c>
      <c r="L191" s="12">
        <v>43506</v>
      </c>
      <c r="M191" s="14">
        <v>0.53472222222222221</v>
      </c>
      <c r="N191" s="9" t="str">
        <f t="shared" si="38"/>
        <v>Weekend</v>
      </c>
      <c r="O191" s="6" t="s">
        <v>23</v>
      </c>
      <c r="P191" s="7">
        <v>74.069999999999993</v>
      </c>
      <c r="Q191" s="2">
        <v>4.7619047620000003</v>
      </c>
      <c r="R191" s="7">
        <v>3.7035</v>
      </c>
      <c r="S191" s="8">
        <v>9.9</v>
      </c>
      <c r="V191" s="16">
        <f t="shared" si="31"/>
        <v>74.069999999999993</v>
      </c>
      <c r="W191" s="18">
        <f t="shared" si="39"/>
        <v>5925.5999999999995</v>
      </c>
      <c r="X191" t="b">
        <f t="shared" si="40"/>
        <v>1</v>
      </c>
      <c r="Y191" t="b">
        <f t="shared" si="32"/>
        <v>1</v>
      </c>
      <c r="Z191" t="b">
        <f t="shared" si="33"/>
        <v>0</v>
      </c>
      <c r="AA191" t="b">
        <f t="shared" si="34"/>
        <v>1</v>
      </c>
      <c r="AB191" t="str">
        <f t="shared" si="41"/>
        <v>High</v>
      </c>
      <c r="AC191" t="str">
        <f t="shared" si="35"/>
        <v>Bad Product</v>
      </c>
      <c r="AD191">
        <f t="shared" si="36"/>
        <v>77.773499999999999</v>
      </c>
      <c r="AE191">
        <f t="shared" si="37"/>
        <v>74.069999999999993</v>
      </c>
      <c r="AG191" t="str">
        <f t="shared" si="43"/>
        <v>Bad Product</v>
      </c>
      <c r="AH191" t="str">
        <f t="shared" si="42"/>
        <v>High</v>
      </c>
    </row>
    <row r="192" spans="1:34" ht="15.75" customHeight="1" x14ac:dyDescent="0.2">
      <c r="A192" s="1"/>
      <c r="B192" s="6" t="s">
        <v>225</v>
      </c>
      <c r="C192" s="6" t="s">
        <v>25</v>
      </c>
      <c r="D192" s="6" t="s">
        <v>26</v>
      </c>
      <c r="E192" s="6" t="s">
        <v>27</v>
      </c>
      <c r="F192" s="6" t="s">
        <v>21</v>
      </c>
      <c r="G192" s="6" t="s">
        <v>32</v>
      </c>
      <c r="H192" s="7">
        <v>69.81</v>
      </c>
      <c r="I192" s="9">
        <v>4</v>
      </c>
      <c r="J192" s="7">
        <v>13.962</v>
      </c>
      <c r="K192" s="7">
        <v>293.202</v>
      </c>
      <c r="L192" s="12">
        <v>43493</v>
      </c>
      <c r="M192" s="14">
        <v>0.86805555555555558</v>
      </c>
      <c r="N192" s="9" t="str">
        <f t="shared" si="38"/>
        <v>Weekday</v>
      </c>
      <c r="O192" s="6" t="s">
        <v>33</v>
      </c>
      <c r="P192" s="7">
        <v>279.24</v>
      </c>
      <c r="Q192" s="2">
        <v>4.7619047620000003</v>
      </c>
      <c r="R192" s="7">
        <v>13.962</v>
      </c>
      <c r="S192" s="8">
        <v>5.9</v>
      </c>
      <c r="V192" s="16">
        <f t="shared" si="31"/>
        <v>279.24</v>
      </c>
      <c r="W192" s="18">
        <f t="shared" si="39"/>
        <v>22339.200000000001</v>
      </c>
      <c r="X192" t="b">
        <f t="shared" si="40"/>
        <v>0</v>
      </c>
      <c r="Y192" t="b">
        <f t="shared" si="32"/>
        <v>1</v>
      </c>
      <c r="Z192" t="b">
        <f t="shared" si="33"/>
        <v>0</v>
      </c>
      <c r="AA192" t="b">
        <f t="shared" si="34"/>
        <v>0</v>
      </c>
      <c r="AB192" t="str">
        <f t="shared" si="41"/>
        <v>Low</v>
      </c>
      <c r="AC192" t="str">
        <f t="shared" si="35"/>
        <v>Bad Product</v>
      </c>
      <c r="AD192">
        <f t="shared" si="36"/>
        <v>293.202</v>
      </c>
      <c r="AE192">
        <f t="shared" si="37"/>
        <v>69.81</v>
      </c>
      <c r="AG192" t="str">
        <f t="shared" si="43"/>
        <v>Bad Product</v>
      </c>
      <c r="AH192" t="str">
        <f t="shared" si="42"/>
        <v>Low</v>
      </c>
    </row>
    <row r="193" spans="1:34" ht="15.75" customHeight="1" x14ac:dyDescent="0.2">
      <c r="A193" s="1"/>
      <c r="B193" s="6" t="s">
        <v>226</v>
      </c>
      <c r="C193" s="6" t="s">
        <v>42</v>
      </c>
      <c r="D193" s="6" t="s">
        <v>43</v>
      </c>
      <c r="E193" s="6" t="s">
        <v>27</v>
      </c>
      <c r="F193" s="6" t="s">
        <v>21</v>
      </c>
      <c r="G193" s="6" t="s">
        <v>32</v>
      </c>
      <c r="H193" s="7">
        <v>77.040000000000006</v>
      </c>
      <c r="I193" s="9">
        <v>3</v>
      </c>
      <c r="J193" s="7">
        <v>11.555999999999999</v>
      </c>
      <c r="K193" s="7">
        <v>242.67599999999999</v>
      </c>
      <c r="L193" s="12">
        <v>43507</v>
      </c>
      <c r="M193" s="14">
        <v>0.44374999999999998</v>
      </c>
      <c r="N193" s="9" t="str">
        <f t="shared" si="38"/>
        <v>Weekday</v>
      </c>
      <c r="O193" s="6" t="s">
        <v>33</v>
      </c>
      <c r="P193" s="7">
        <v>231.12</v>
      </c>
      <c r="Q193" s="2">
        <v>4.7619047620000003</v>
      </c>
      <c r="R193" s="7">
        <v>11.555999999999999</v>
      </c>
      <c r="S193" s="8">
        <v>7.2</v>
      </c>
      <c r="V193" s="16">
        <f t="shared" si="31"/>
        <v>231.12</v>
      </c>
      <c r="W193" s="18">
        <f t="shared" si="39"/>
        <v>18489.599999999999</v>
      </c>
      <c r="X193" t="b">
        <f t="shared" si="40"/>
        <v>0</v>
      </c>
      <c r="Y193" t="b">
        <f t="shared" si="32"/>
        <v>1</v>
      </c>
      <c r="Z193" t="b">
        <f t="shared" si="33"/>
        <v>0</v>
      </c>
      <c r="AA193" t="b">
        <f t="shared" si="34"/>
        <v>0</v>
      </c>
      <c r="AB193" t="str">
        <f t="shared" si="41"/>
        <v>Low</v>
      </c>
      <c r="AC193" t="str">
        <f t="shared" si="35"/>
        <v>Bad Product</v>
      </c>
      <c r="AD193">
        <f t="shared" si="36"/>
        <v>242.67599999999999</v>
      </c>
      <c r="AE193">
        <f t="shared" si="37"/>
        <v>77.040000000000006</v>
      </c>
      <c r="AG193" t="str">
        <f t="shared" si="43"/>
        <v>Bad Product</v>
      </c>
      <c r="AH193" t="str">
        <f t="shared" si="42"/>
        <v>Medium</v>
      </c>
    </row>
    <row r="194" spans="1:34" ht="15.75" customHeight="1" x14ac:dyDescent="0.2">
      <c r="A194" s="1"/>
      <c r="B194" s="6" t="s">
        <v>227</v>
      </c>
      <c r="C194" s="6" t="s">
        <v>42</v>
      </c>
      <c r="D194" s="6" t="s">
        <v>43</v>
      </c>
      <c r="E194" s="6" t="s">
        <v>27</v>
      </c>
      <c r="F194" s="6" t="s">
        <v>21</v>
      </c>
      <c r="G194" s="6" t="s">
        <v>46</v>
      </c>
      <c r="H194" s="7">
        <v>73.52</v>
      </c>
      <c r="I194" s="9">
        <v>2</v>
      </c>
      <c r="J194" s="7">
        <v>7.3520000000000003</v>
      </c>
      <c r="K194" s="7">
        <v>154.392</v>
      </c>
      <c r="L194" s="12">
        <v>43480</v>
      </c>
      <c r="M194" s="14">
        <v>0.57013888888888886</v>
      </c>
      <c r="N194" s="9" t="str">
        <f t="shared" si="38"/>
        <v>Weekday</v>
      </c>
      <c r="O194" s="6" t="s">
        <v>23</v>
      </c>
      <c r="P194" s="7">
        <v>147.04</v>
      </c>
      <c r="Q194" s="2">
        <v>4.7619047620000003</v>
      </c>
      <c r="R194" s="7">
        <v>7.3520000000000003</v>
      </c>
      <c r="S194" s="8">
        <v>4.5999999999999996</v>
      </c>
      <c r="V194" s="16">
        <f t="shared" si="31"/>
        <v>147.04</v>
      </c>
      <c r="W194" s="18">
        <f t="shared" si="39"/>
        <v>11763.199999999999</v>
      </c>
      <c r="X194" t="b">
        <f t="shared" si="40"/>
        <v>0</v>
      </c>
      <c r="Y194" t="b">
        <f t="shared" si="32"/>
        <v>1</v>
      </c>
      <c r="Z194" t="b">
        <f t="shared" si="33"/>
        <v>0</v>
      </c>
      <c r="AA194" t="b">
        <f t="shared" si="34"/>
        <v>0</v>
      </c>
      <c r="AB194" t="str">
        <f t="shared" si="41"/>
        <v>Low</v>
      </c>
      <c r="AC194" t="str">
        <f t="shared" si="35"/>
        <v>Bad Product</v>
      </c>
      <c r="AD194">
        <f t="shared" si="36"/>
        <v>154.392</v>
      </c>
      <c r="AE194">
        <f t="shared" si="37"/>
        <v>73.52</v>
      </c>
      <c r="AG194" t="str">
        <f t="shared" si="43"/>
        <v>Bad Product</v>
      </c>
      <c r="AH194" t="str">
        <f t="shared" si="42"/>
        <v>Low</v>
      </c>
    </row>
    <row r="195" spans="1:34" ht="15.75" customHeight="1" x14ac:dyDescent="0.2">
      <c r="A195" s="1"/>
      <c r="B195" s="6" t="s">
        <v>228</v>
      </c>
      <c r="C195" s="6" t="s">
        <v>25</v>
      </c>
      <c r="D195" s="6" t="s">
        <v>26</v>
      </c>
      <c r="E195" s="6" t="s">
        <v>27</v>
      </c>
      <c r="F195" s="6" t="s">
        <v>21</v>
      </c>
      <c r="G195" s="6" t="s">
        <v>44</v>
      </c>
      <c r="H195" s="7">
        <v>87.8</v>
      </c>
      <c r="I195" s="9">
        <v>9</v>
      </c>
      <c r="J195" s="7">
        <v>39.51</v>
      </c>
      <c r="K195" s="7">
        <v>829.71</v>
      </c>
      <c r="L195" s="12">
        <v>43540</v>
      </c>
      <c r="M195" s="14">
        <v>0.79722222222222228</v>
      </c>
      <c r="N195" s="9" t="str">
        <f t="shared" si="38"/>
        <v>Weekend</v>
      </c>
      <c r="O195" s="6" t="s">
        <v>29</v>
      </c>
      <c r="P195" s="7">
        <v>790.2</v>
      </c>
      <c r="Q195" s="2">
        <v>4.7619047620000003</v>
      </c>
      <c r="R195" s="7">
        <v>39.51</v>
      </c>
      <c r="S195" s="8">
        <v>9.1999999999999993</v>
      </c>
      <c r="V195" s="16">
        <f t="shared" ref="V195:V258" si="44">H195*I195</f>
        <v>790.19999999999993</v>
      </c>
      <c r="W195" s="18">
        <f t="shared" si="39"/>
        <v>63215.999999999993</v>
      </c>
      <c r="X195" t="b">
        <f t="shared" si="40"/>
        <v>1</v>
      </c>
      <c r="Y195" t="b">
        <f t="shared" ref="Y195:Y258" si="45">R195=J195</f>
        <v>1</v>
      </c>
      <c r="Z195" t="b">
        <f t="shared" ref="Z195:Z258" si="46">AND(S195&gt;8,K195&gt;500)</f>
        <v>1</v>
      </c>
      <c r="AA195" t="b">
        <f t="shared" ref="AA195:AA258" si="47">OR(S195&gt;8,K195&gt;500)</f>
        <v>1</v>
      </c>
      <c r="AB195" t="str">
        <f t="shared" si="41"/>
        <v>High</v>
      </c>
      <c r="AC195" t="str">
        <f t="shared" ref="AC195:AC258" si="48">IF( AND(S195&gt; 8, K195 &gt; 500), "Good Product", "Bad Product")</f>
        <v>Good Product</v>
      </c>
      <c r="AD195">
        <f t="shared" ref="AD195:AD258" si="49">IF(K195&gt;500, 0.9 *K195, K195)</f>
        <v>746.73900000000003</v>
      </c>
      <c r="AE195">
        <f t="shared" ref="AE195:AE258" si="50">IF(I195&gt; 7, H195*0.95,H195)</f>
        <v>83.41</v>
      </c>
      <c r="AG195" t="str">
        <f t="shared" si="43"/>
        <v>Bad Product</v>
      </c>
      <c r="AH195" t="str">
        <f t="shared" si="42"/>
        <v>High</v>
      </c>
    </row>
    <row r="196" spans="1:34" ht="15.75" customHeight="1" x14ac:dyDescent="0.2">
      <c r="A196" s="1"/>
      <c r="B196" s="6" t="s">
        <v>229</v>
      </c>
      <c r="C196" s="6" t="s">
        <v>42</v>
      </c>
      <c r="D196" s="6" t="s">
        <v>43</v>
      </c>
      <c r="E196" s="6" t="s">
        <v>27</v>
      </c>
      <c r="F196" s="6" t="s">
        <v>31</v>
      </c>
      <c r="G196" s="6" t="s">
        <v>32</v>
      </c>
      <c r="H196" s="7">
        <v>25.55</v>
      </c>
      <c r="I196" s="9">
        <v>4</v>
      </c>
      <c r="J196" s="7">
        <v>5.1100000000000003</v>
      </c>
      <c r="K196" s="7">
        <v>107.31</v>
      </c>
      <c r="L196" s="12">
        <v>43491</v>
      </c>
      <c r="M196" s="14">
        <v>0.84930555555555554</v>
      </c>
      <c r="N196" s="9" t="str">
        <f t="shared" ref="N196:N259" si="51">IF(WEEKDAY(L196,2)&gt;=6, "Weekend", "Weekday")</f>
        <v>Weekend</v>
      </c>
      <c r="O196" s="6" t="s">
        <v>23</v>
      </c>
      <c r="P196" s="7">
        <v>102.2</v>
      </c>
      <c r="Q196" s="2">
        <v>4.7619047620000003</v>
      </c>
      <c r="R196" s="7">
        <v>5.1100000000000003</v>
      </c>
      <c r="S196" s="8">
        <v>5.7</v>
      </c>
      <c r="V196" s="16">
        <f t="shared" si="44"/>
        <v>102.2</v>
      </c>
      <c r="W196" s="18">
        <f t="shared" ref="W196:W259" si="52">V196*$AJ$5</f>
        <v>8176</v>
      </c>
      <c r="X196" t="b">
        <f t="shared" ref="X196:X259" si="53">S196&gt;8</f>
        <v>0</v>
      </c>
      <c r="Y196" t="b">
        <f t="shared" si="45"/>
        <v>1</v>
      </c>
      <c r="Z196" t="b">
        <f t="shared" si="46"/>
        <v>0</v>
      </c>
      <c r="AA196" t="b">
        <f t="shared" si="47"/>
        <v>0</v>
      </c>
      <c r="AB196" t="str">
        <f t="shared" ref="AB196:AB259" si="54">IF(S196&gt;8, "High", "Low")</f>
        <v>Low</v>
      </c>
      <c r="AC196" t="str">
        <f t="shared" si="48"/>
        <v>Bad Product</v>
      </c>
      <c r="AD196">
        <f t="shared" si="49"/>
        <v>107.31</v>
      </c>
      <c r="AE196">
        <f t="shared" si="50"/>
        <v>25.55</v>
      </c>
      <c r="AG196" t="str">
        <f t="shared" si="43"/>
        <v>Good Product</v>
      </c>
      <c r="AH196" t="str">
        <f t="shared" ref="AH196:AH259" si="55">IF(S196&gt;8, "High", IF(S196&lt;6.5, "Low", "Medium"))</f>
        <v>Low</v>
      </c>
    </row>
    <row r="197" spans="1:34" ht="15.75" customHeight="1" x14ac:dyDescent="0.2">
      <c r="A197" s="1"/>
      <c r="B197" s="6" t="s">
        <v>230</v>
      </c>
      <c r="C197" s="6" t="s">
        <v>18</v>
      </c>
      <c r="D197" s="6" t="s">
        <v>19</v>
      </c>
      <c r="E197" s="6" t="s">
        <v>27</v>
      </c>
      <c r="F197" s="6" t="s">
        <v>31</v>
      </c>
      <c r="G197" s="6" t="s">
        <v>28</v>
      </c>
      <c r="H197" s="7">
        <v>32.71</v>
      </c>
      <c r="I197" s="9">
        <v>5</v>
      </c>
      <c r="J197" s="7">
        <v>8.1775000000000002</v>
      </c>
      <c r="K197" s="7">
        <v>171.72749999999999</v>
      </c>
      <c r="L197" s="12">
        <v>43543</v>
      </c>
      <c r="M197" s="14">
        <v>0.47916666666666669</v>
      </c>
      <c r="N197" s="9" t="str">
        <f t="shared" si="51"/>
        <v>Weekday</v>
      </c>
      <c r="O197" s="6" t="s">
        <v>33</v>
      </c>
      <c r="P197" s="7">
        <v>163.55000000000001</v>
      </c>
      <c r="Q197" s="2">
        <v>4.7619047620000003</v>
      </c>
      <c r="R197" s="7">
        <v>8.1775000000000002</v>
      </c>
      <c r="S197" s="8">
        <v>9.9</v>
      </c>
      <c r="V197" s="16">
        <f t="shared" si="44"/>
        <v>163.55000000000001</v>
      </c>
      <c r="W197" s="18">
        <f t="shared" si="52"/>
        <v>13084</v>
      </c>
      <c r="X197" t="b">
        <f t="shared" si="53"/>
        <v>1</v>
      </c>
      <c r="Y197" t="b">
        <f t="shared" si="45"/>
        <v>1</v>
      </c>
      <c r="Z197" t="b">
        <f t="shared" si="46"/>
        <v>0</v>
      </c>
      <c r="AA197" t="b">
        <f t="shared" si="47"/>
        <v>1</v>
      </c>
      <c r="AB197" t="str">
        <f t="shared" si="54"/>
        <v>High</v>
      </c>
      <c r="AC197" t="str">
        <f t="shared" si="48"/>
        <v>Bad Product</v>
      </c>
      <c r="AD197">
        <f t="shared" si="49"/>
        <v>171.72749999999999</v>
      </c>
      <c r="AE197">
        <f t="shared" si="50"/>
        <v>32.71</v>
      </c>
      <c r="AG197" t="str">
        <f t="shared" si="43"/>
        <v>Bad Product</v>
      </c>
      <c r="AH197" t="str">
        <f t="shared" si="55"/>
        <v>High</v>
      </c>
    </row>
    <row r="198" spans="1:34" ht="15.75" customHeight="1" x14ac:dyDescent="0.2">
      <c r="A198" s="1"/>
      <c r="B198" s="6" t="s">
        <v>231</v>
      </c>
      <c r="C198" s="6" t="s">
        <v>25</v>
      </c>
      <c r="D198" s="6" t="s">
        <v>26</v>
      </c>
      <c r="E198" s="6" t="s">
        <v>20</v>
      </c>
      <c r="F198" s="6" t="s">
        <v>21</v>
      </c>
      <c r="G198" s="6" t="s">
        <v>46</v>
      </c>
      <c r="H198" s="7">
        <v>74.290000000000006</v>
      </c>
      <c r="I198" s="9">
        <v>1</v>
      </c>
      <c r="J198" s="7">
        <v>3.7145000000000001</v>
      </c>
      <c r="K198" s="7">
        <v>78.004499999999993</v>
      </c>
      <c r="L198" s="12">
        <v>43478</v>
      </c>
      <c r="M198" s="14">
        <v>0.8125</v>
      </c>
      <c r="N198" s="9" t="str">
        <f t="shared" si="51"/>
        <v>Weekend</v>
      </c>
      <c r="O198" s="6" t="s">
        <v>29</v>
      </c>
      <c r="P198" s="7">
        <v>74.290000000000006</v>
      </c>
      <c r="Q198" s="2">
        <v>4.7619047620000003</v>
      </c>
      <c r="R198" s="7">
        <v>3.7145000000000001</v>
      </c>
      <c r="S198" s="8">
        <v>5</v>
      </c>
      <c r="V198" s="16">
        <f t="shared" si="44"/>
        <v>74.290000000000006</v>
      </c>
      <c r="W198" s="18">
        <f t="shared" si="52"/>
        <v>5943.2000000000007</v>
      </c>
      <c r="X198" t="b">
        <f t="shared" si="53"/>
        <v>0</v>
      </c>
      <c r="Y198" t="b">
        <f t="shared" si="45"/>
        <v>1</v>
      </c>
      <c r="Z198" t="b">
        <f t="shared" si="46"/>
        <v>0</v>
      </c>
      <c r="AA198" t="b">
        <f t="shared" si="47"/>
        <v>0</v>
      </c>
      <c r="AB198" t="str">
        <f t="shared" si="54"/>
        <v>Low</v>
      </c>
      <c r="AC198" t="str">
        <f t="shared" si="48"/>
        <v>Bad Product</v>
      </c>
      <c r="AD198">
        <f t="shared" si="49"/>
        <v>78.004499999999993</v>
      </c>
      <c r="AE198">
        <f t="shared" si="50"/>
        <v>74.290000000000006</v>
      </c>
      <c r="AG198" t="str">
        <f t="shared" si="43"/>
        <v>Bad Product</v>
      </c>
      <c r="AH198" t="str">
        <f t="shared" si="55"/>
        <v>Low</v>
      </c>
    </row>
    <row r="199" spans="1:34" ht="15.75" customHeight="1" x14ac:dyDescent="0.2">
      <c r="A199" s="1"/>
      <c r="B199" s="6" t="s">
        <v>232</v>
      </c>
      <c r="C199" s="6" t="s">
        <v>25</v>
      </c>
      <c r="D199" s="6" t="s">
        <v>26</v>
      </c>
      <c r="E199" s="6" t="s">
        <v>20</v>
      </c>
      <c r="F199" s="6" t="s">
        <v>31</v>
      </c>
      <c r="G199" s="6" t="s">
        <v>22</v>
      </c>
      <c r="H199" s="7">
        <v>43.7</v>
      </c>
      <c r="I199" s="9">
        <v>2</v>
      </c>
      <c r="J199" s="7">
        <v>4.37</v>
      </c>
      <c r="K199" s="7">
        <v>91.77</v>
      </c>
      <c r="L199" s="12">
        <v>43550</v>
      </c>
      <c r="M199" s="14">
        <v>0.75208333333333333</v>
      </c>
      <c r="N199" s="9" t="str">
        <f t="shared" si="51"/>
        <v>Weekday</v>
      </c>
      <c r="O199" s="6" t="s">
        <v>29</v>
      </c>
      <c r="P199" s="7">
        <v>87.4</v>
      </c>
      <c r="Q199" s="2">
        <v>4.7619047620000003</v>
      </c>
      <c r="R199" s="7">
        <v>4.37</v>
      </c>
      <c r="S199" s="8">
        <v>4.9000000000000004</v>
      </c>
      <c r="V199" s="16">
        <f t="shared" si="44"/>
        <v>87.4</v>
      </c>
      <c r="W199" s="18">
        <f t="shared" si="52"/>
        <v>6992</v>
      </c>
      <c r="X199" t="b">
        <f t="shared" si="53"/>
        <v>0</v>
      </c>
      <c r="Y199" t="b">
        <f t="shared" si="45"/>
        <v>1</v>
      </c>
      <c r="Z199" t="b">
        <f t="shared" si="46"/>
        <v>0</v>
      </c>
      <c r="AA199" t="b">
        <f t="shared" si="47"/>
        <v>0</v>
      </c>
      <c r="AB199" t="str">
        <f t="shared" si="54"/>
        <v>Low</v>
      </c>
      <c r="AC199" t="str">
        <f t="shared" si="48"/>
        <v>Bad Product</v>
      </c>
      <c r="AD199">
        <f t="shared" si="49"/>
        <v>91.77</v>
      </c>
      <c r="AE199">
        <f t="shared" si="50"/>
        <v>43.7</v>
      </c>
      <c r="AG199" t="str">
        <f t="shared" si="43"/>
        <v>Bad Product</v>
      </c>
      <c r="AH199" t="str">
        <f t="shared" si="55"/>
        <v>Low</v>
      </c>
    </row>
    <row r="200" spans="1:34" ht="15.75" customHeight="1" x14ac:dyDescent="0.2">
      <c r="A200" s="1"/>
      <c r="B200" s="6" t="s">
        <v>233</v>
      </c>
      <c r="C200" s="6" t="s">
        <v>18</v>
      </c>
      <c r="D200" s="6" t="s">
        <v>19</v>
      </c>
      <c r="E200" s="6" t="s">
        <v>27</v>
      </c>
      <c r="F200" s="6" t="s">
        <v>21</v>
      </c>
      <c r="G200" s="6" t="s">
        <v>32</v>
      </c>
      <c r="H200" s="7">
        <v>25.29</v>
      </c>
      <c r="I200" s="9">
        <v>1</v>
      </c>
      <c r="J200" s="7">
        <v>1.2645</v>
      </c>
      <c r="K200" s="7">
        <v>26.554500000000001</v>
      </c>
      <c r="L200" s="12">
        <v>43547</v>
      </c>
      <c r="M200" s="14">
        <v>0.42569444444444443</v>
      </c>
      <c r="N200" s="9" t="str">
        <f t="shared" si="51"/>
        <v>Weekend</v>
      </c>
      <c r="O200" s="6" t="s">
        <v>23</v>
      </c>
      <c r="P200" s="7">
        <v>25.29</v>
      </c>
      <c r="Q200" s="2">
        <v>4.7619047620000003</v>
      </c>
      <c r="R200" s="7">
        <v>1.2645</v>
      </c>
      <c r="S200" s="8">
        <v>6.1</v>
      </c>
      <c r="V200" s="16">
        <f t="shared" si="44"/>
        <v>25.29</v>
      </c>
      <c r="W200" s="18">
        <f t="shared" si="52"/>
        <v>2023.1999999999998</v>
      </c>
      <c r="X200" t="b">
        <f t="shared" si="53"/>
        <v>0</v>
      </c>
      <c r="Y200" t="b">
        <f t="shared" si="45"/>
        <v>1</v>
      </c>
      <c r="Z200" t="b">
        <f t="shared" si="46"/>
        <v>0</v>
      </c>
      <c r="AA200" t="b">
        <f t="shared" si="47"/>
        <v>0</v>
      </c>
      <c r="AB200" t="str">
        <f t="shared" si="54"/>
        <v>Low</v>
      </c>
      <c r="AC200" t="str">
        <f t="shared" si="48"/>
        <v>Bad Product</v>
      </c>
      <c r="AD200">
        <f t="shared" si="49"/>
        <v>26.554500000000001</v>
      </c>
      <c r="AE200">
        <f t="shared" si="50"/>
        <v>25.29</v>
      </c>
      <c r="AG200" t="str">
        <f t="shared" si="43"/>
        <v>Bad Product</v>
      </c>
      <c r="AH200" t="str">
        <f t="shared" si="55"/>
        <v>Low</v>
      </c>
    </row>
    <row r="201" spans="1:34" ht="15.75" customHeight="1" x14ac:dyDescent="0.2">
      <c r="A201" s="1"/>
      <c r="B201" s="6" t="s">
        <v>234</v>
      </c>
      <c r="C201" s="6" t="s">
        <v>25</v>
      </c>
      <c r="D201" s="6" t="s">
        <v>26</v>
      </c>
      <c r="E201" s="6" t="s">
        <v>27</v>
      </c>
      <c r="F201" s="6" t="s">
        <v>31</v>
      </c>
      <c r="G201" s="6" t="s">
        <v>22</v>
      </c>
      <c r="H201" s="7">
        <v>41.5</v>
      </c>
      <c r="I201" s="9">
        <v>4</v>
      </c>
      <c r="J201" s="7">
        <v>8.3000000000000007</v>
      </c>
      <c r="K201" s="7">
        <v>174.3</v>
      </c>
      <c r="L201" s="12">
        <v>43536</v>
      </c>
      <c r="M201" s="14">
        <v>0.83194444444444449</v>
      </c>
      <c r="N201" s="9" t="str">
        <f t="shared" si="51"/>
        <v>Weekday</v>
      </c>
      <c r="O201" s="6" t="s">
        <v>33</v>
      </c>
      <c r="P201" s="7">
        <v>166</v>
      </c>
      <c r="Q201" s="2">
        <v>4.7619047620000003</v>
      </c>
      <c r="R201" s="7">
        <v>8.3000000000000007</v>
      </c>
      <c r="S201" s="8">
        <v>8.1999999999999993</v>
      </c>
      <c r="V201" s="16">
        <f t="shared" si="44"/>
        <v>166</v>
      </c>
      <c r="W201" s="18">
        <f t="shared" si="52"/>
        <v>13280</v>
      </c>
      <c r="X201" t="b">
        <f t="shared" si="53"/>
        <v>1</v>
      </c>
      <c r="Y201" t="b">
        <f t="shared" si="45"/>
        <v>1</v>
      </c>
      <c r="Z201" t="b">
        <f t="shared" si="46"/>
        <v>0</v>
      </c>
      <c r="AA201" t="b">
        <f t="shared" si="47"/>
        <v>1</v>
      </c>
      <c r="AB201" t="str">
        <f t="shared" si="54"/>
        <v>High</v>
      </c>
      <c r="AC201" t="str">
        <f t="shared" si="48"/>
        <v>Bad Product</v>
      </c>
      <c r="AD201">
        <f t="shared" si="49"/>
        <v>174.3</v>
      </c>
      <c r="AE201">
        <f t="shared" si="50"/>
        <v>41.5</v>
      </c>
      <c r="AG201" t="str">
        <f t="shared" si="43"/>
        <v>Bad Product</v>
      </c>
      <c r="AH201" t="str">
        <f t="shared" si="55"/>
        <v>High</v>
      </c>
    </row>
    <row r="202" spans="1:34" ht="15.75" customHeight="1" x14ac:dyDescent="0.2">
      <c r="A202" s="1"/>
      <c r="B202" s="6" t="s">
        <v>235</v>
      </c>
      <c r="C202" s="6" t="s">
        <v>25</v>
      </c>
      <c r="D202" s="6" t="s">
        <v>26</v>
      </c>
      <c r="E202" s="6" t="s">
        <v>20</v>
      </c>
      <c r="F202" s="6" t="s">
        <v>21</v>
      </c>
      <c r="G202" s="6" t="s">
        <v>44</v>
      </c>
      <c r="H202" s="7">
        <v>71.39</v>
      </c>
      <c r="I202" s="9">
        <v>5</v>
      </c>
      <c r="J202" s="7">
        <v>17.8475</v>
      </c>
      <c r="K202" s="7">
        <v>374.79750000000001</v>
      </c>
      <c r="L202" s="12">
        <v>43513</v>
      </c>
      <c r="M202" s="14">
        <v>0.83125000000000004</v>
      </c>
      <c r="N202" s="9" t="str">
        <f t="shared" si="51"/>
        <v>Weekend</v>
      </c>
      <c r="O202" s="6" t="s">
        <v>33</v>
      </c>
      <c r="P202" s="7">
        <v>356.95</v>
      </c>
      <c r="Q202" s="2">
        <v>4.7619047620000003</v>
      </c>
      <c r="R202" s="7">
        <v>17.8475</v>
      </c>
      <c r="S202" s="8">
        <v>5.5</v>
      </c>
      <c r="V202" s="16">
        <f t="shared" si="44"/>
        <v>356.95</v>
      </c>
      <c r="W202" s="18">
        <f t="shared" si="52"/>
        <v>28556</v>
      </c>
      <c r="X202" t="b">
        <f t="shared" si="53"/>
        <v>0</v>
      </c>
      <c r="Y202" t="b">
        <f t="shared" si="45"/>
        <v>1</v>
      </c>
      <c r="Z202" t="b">
        <f t="shared" si="46"/>
        <v>0</v>
      </c>
      <c r="AA202" t="b">
        <f t="shared" si="47"/>
        <v>0</v>
      </c>
      <c r="AB202" t="str">
        <f t="shared" si="54"/>
        <v>Low</v>
      </c>
      <c r="AC202" t="str">
        <f t="shared" si="48"/>
        <v>Bad Product</v>
      </c>
      <c r="AD202">
        <f t="shared" si="49"/>
        <v>374.79750000000001</v>
      </c>
      <c r="AE202">
        <f t="shared" si="50"/>
        <v>71.39</v>
      </c>
      <c r="AG202" t="str">
        <f t="shared" si="43"/>
        <v>Bad Product</v>
      </c>
      <c r="AH202" t="str">
        <f t="shared" si="55"/>
        <v>Low</v>
      </c>
    </row>
    <row r="203" spans="1:34" ht="15.75" customHeight="1" x14ac:dyDescent="0.2">
      <c r="A203" s="1"/>
      <c r="B203" s="6" t="s">
        <v>236</v>
      </c>
      <c r="C203" s="6" t="s">
        <v>25</v>
      </c>
      <c r="D203" s="6" t="s">
        <v>26</v>
      </c>
      <c r="E203" s="6" t="s">
        <v>20</v>
      </c>
      <c r="F203" s="6" t="s">
        <v>21</v>
      </c>
      <c r="G203" s="6" t="s">
        <v>36</v>
      </c>
      <c r="H203" s="7">
        <v>19.149999999999999</v>
      </c>
      <c r="I203" s="9">
        <v>6</v>
      </c>
      <c r="J203" s="7">
        <v>5.7450000000000001</v>
      </c>
      <c r="K203" s="7">
        <v>120.645</v>
      </c>
      <c r="L203" s="12">
        <v>43494</v>
      </c>
      <c r="M203" s="14">
        <v>0.41736111111111113</v>
      </c>
      <c r="N203" s="9" t="str">
        <f t="shared" si="51"/>
        <v>Weekday</v>
      </c>
      <c r="O203" s="6" t="s">
        <v>33</v>
      </c>
      <c r="P203" s="7">
        <v>114.9</v>
      </c>
      <c r="Q203" s="2">
        <v>4.7619047620000003</v>
      </c>
      <c r="R203" s="7">
        <v>5.7450000000000001</v>
      </c>
      <c r="S203" s="8">
        <v>6.8</v>
      </c>
      <c r="V203" s="16">
        <f t="shared" si="44"/>
        <v>114.89999999999999</v>
      </c>
      <c r="W203" s="18">
        <f t="shared" si="52"/>
        <v>9192</v>
      </c>
      <c r="X203" t="b">
        <f t="shared" si="53"/>
        <v>0</v>
      </c>
      <c r="Y203" t="b">
        <f t="shared" si="45"/>
        <v>1</v>
      </c>
      <c r="Z203" t="b">
        <f t="shared" si="46"/>
        <v>0</v>
      </c>
      <c r="AA203" t="b">
        <f t="shared" si="47"/>
        <v>0</v>
      </c>
      <c r="AB203" t="str">
        <f t="shared" si="54"/>
        <v>Low</v>
      </c>
      <c r="AC203" t="str">
        <f t="shared" si="48"/>
        <v>Bad Product</v>
      </c>
      <c r="AD203">
        <f t="shared" si="49"/>
        <v>120.645</v>
      </c>
      <c r="AE203">
        <f t="shared" si="50"/>
        <v>19.149999999999999</v>
      </c>
      <c r="AG203" t="str">
        <f t="shared" si="43"/>
        <v>Bad Product</v>
      </c>
      <c r="AH203" t="str">
        <f t="shared" si="55"/>
        <v>Medium</v>
      </c>
    </row>
    <row r="204" spans="1:34" ht="15.75" customHeight="1" x14ac:dyDescent="0.2">
      <c r="A204" s="1"/>
      <c r="B204" s="6" t="s">
        <v>237</v>
      </c>
      <c r="C204" s="6" t="s">
        <v>42</v>
      </c>
      <c r="D204" s="6" t="s">
        <v>43</v>
      </c>
      <c r="E204" s="6" t="s">
        <v>20</v>
      </c>
      <c r="F204" s="6" t="s">
        <v>21</v>
      </c>
      <c r="G204" s="6" t="s">
        <v>28</v>
      </c>
      <c r="H204" s="7">
        <v>57.49</v>
      </c>
      <c r="I204" s="9">
        <v>4</v>
      </c>
      <c r="J204" s="7">
        <v>11.497999999999999</v>
      </c>
      <c r="K204" s="7">
        <v>241.458</v>
      </c>
      <c r="L204" s="12">
        <v>43539</v>
      </c>
      <c r="M204" s="14">
        <v>0.49791666666666667</v>
      </c>
      <c r="N204" s="9" t="str">
        <f t="shared" si="51"/>
        <v>Weekday</v>
      </c>
      <c r="O204" s="6" t="s">
        <v>29</v>
      </c>
      <c r="P204" s="7">
        <v>229.96</v>
      </c>
      <c r="Q204" s="2">
        <v>4.7619047620000003</v>
      </c>
      <c r="R204" s="7">
        <v>11.497999999999999</v>
      </c>
      <c r="S204" s="8">
        <v>6.6</v>
      </c>
      <c r="V204" s="16">
        <f t="shared" si="44"/>
        <v>229.96</v>
      </c>
      <c r="W204" s="18">
        <f t="shared" si="52"/>
        <v>18396.8</v>
      </c>
      <c r="X204" t="b">
        <f t="shared" si="53"/>
        <v>0</v>
      </c>
      <c r="Y204" t="b">
        <f t="shared" si="45"/>
        <v>1</v>
      </c>
      <c r="Z204" t="b">
        <f t="shared" si="46"/>
        <v>0</v>
      </c>
      <c r="AA204" t="b">
        <f t="shared" si="47"/>
        <v>0</v>
      </c>
      <c r="AB204" t="str">
        <f t="shared" si="54"/>
        <v>Low</v>
      </c>
      <c r="AC204" t="str">
        <f t="shared" si="48"/>
        <v>Bad Product</v>
      </c>
      <c r="AD204">
        <f t="shared" si="49"/>
        <v>241.458</v>
      </c>
      <c r="AE204">
        <f t="shared" si="50"/>
        <v>57.49</v>
      </c>
      <c r="AG204" t="str">
        <f t="shared" si="43"/>
        <v>Bad Product</v>
      </c>
      <c r="AH204" t="str">
        <f t="shared" si="55"/>
        <v>Medium</v>
      </c>
    </row>
    <row r="205" spans="1:34" ht="15.75" customHeight="1" x14ac:dyDescent="0.2">
      <c r="A205" s="1"/>
      <c r="B205" s="6" t="s">
        <v>238</v>
      </c>
      <c r="C205" s="6" t="s">
        <v>25</v>
      </c>
      <c r="D205" s="6" t="s">
        <v>26</v>
      </c>
      <c r="E205" s="6" t="s">
        <v>27</v>
      </c>
      <c r="F205" s="6" t="s">
        <v>31</v>
      </c>
      <c r="G205" s="6" t="s">
        <v>28</v>
      </c>
      <c r="H205" s="7">
        <v>61.41</v>
      </c>
      <c r="I205" s="9">
        <v>7</v>
      </c>
      <c r="J205" s="7">
        <v>21.493500000000001</v>
      </c>
      <c r="K205" s="7">
        <v>451.36349999999999</v>
      </c>
      <c r="L205" s="12">
        <v>43479</v>
      </c>
      <c r="M205" s="14">
        <v>0.41805555555555557</v>
      </c>
      <c r="N205" s="9" t="str">
        <f t="shared" si="51"/>
        <v>Weekday</v>
      </c>
      <c r="O205" s="6" t="s">
        <v>29</v>
      </c>
      <c r="P205" s="7">
        <v>429.87</v>
      </c>
      <c r="Q205" s="2">
        <v>4.7619047620000003</v>
      </c>
      <c r="R205" s="7">
        <v>21.493500000000001</v>
      </c>
      <c r="S205" s="8">
        <v>9.8000000000000007</v>
      </c>
      <c r="V205" s="16">
        <f t="shared" si="44"/>
        <v>429.87</v>
      </c>
      <c r="W205" s="18">
        <f t="shared" si="52"/>
        <v>34389.599999999999</v>
      </c>
      <c r="X205" t="b">
        <f t="shared" si="53"/>
        <v>1</v>
      </c>
      <c r="Y205" t="b">
        <f t="shared" si="45"/>
        <v>1</v>
      </c>
      <c r="Z205" t="b">
        <f t="shared" si="46"/>
        <v>0</v>
      </c>
      <c r="AA205" t="b">
        <f t="shared" si="47"/>
        <v>1</v>
      </c>
      <c r="AB205" t="str">
        <f t="shared" si="54"/>
        <v>High</v>
      </c>
      <c r="AC205" t="str">
        <f t="shared" si="48"/>
        <v>Bad Product</v>
      </c>
      <c r="AD205">
        <f t="shared" si="49"/>
        <v>451.36349999999999</v>
      </c>
      <c r="AE205">
        <f t="shared" si="50"/>
        <v>61.41</v>
      </c>
      <c r="AG205" t="str">
        <f t="shared" si="43"/>
        <v>Bad Product</v>
      </c>
      <c r="AH205" t="str">
        <f t="shared" si="55"/>
        <v>High</v>
      </c>
    </row>
    <row r="206" spans="1:34" ht="15.75" customHeight="1" x14ac:dyDescent="0.2">
      <c r="A206" s="1"/>
      <c r="B206" s="6" t="s">
        <v>239</v>
      </c>
      <c r="C206" s="6" t="s">
        <v>42</v>
      </c>
      <c r="D206" s="6" t="s">
        <v>43</v>
      </c>
      <c r="E206" s="6" t="s">
        <v>20</v>
      </c>
      <c r="F206" s="6" t="s">
        <v>31</v>
      </c>
      <c r="G206" s="6" t="s">
        <v>22</v>
      </c>
      <c r="H206" s="7">
        <v>25.9</v>
      </c>
      <c r="I206" s="9">
        <v>10</v>
      </c>
      <c r="J206" s="7">
        <v>12.95</v>
      </c>
      <c r="K206" s="7">
        <v>271.95</v>
      </c>
      <c r="L206" s="12">
        <v>43502</v>
      </c>
      <c r="M206" s="14">
        <v>0.61875000000000002</v>
      </c>
      <c r="N206" s="9" t="str">
        <f t="shared" si="51"/>
        <v>Weekday</v>
      </c>
      <c r="O206" s="6" t="s">
        <v>23</v>
      </c>
      <c r="P206" s="7">
        <v>259</v>
      </c>
      <c r="Q206" s="2">
        <v>4.7619047620000003</v>
      </c>
      <c r="R206" s="7">
        <v>12.95</v>
      </c>
      <c r="S206" s="8">
        <v>8.6999999999999993</v>
      </c>
      <c r="V206" s="16">
        <f t="shared" si="44"/>
        <v>259</v>
      </c>
      <c r="W206" s="18">
        <f t="shared" si="52"/>
        <v>20720</v>
      </c>
      <c r="X206" t="b">
        <f t="shared" si="53"/>
        <v>1</v>
      </c>
      <c r="Y206" t="b">
        <f t="shared" si="45"/>
        <v>1</v>
      </c>
      <c r="Z206" t="b">
        <f t="shared" si="46"/>
        <v>0</v>
      </c>
      <c r="AA206" t="b">
        <f t="shared" si="47"/>
        <v>1</v>
      </c>
      <c r="AB206" t="str">
        <f t="shared" si="54"/>
        <v>High</v>
      </c>
      <c r="AC206" t="str">
        <f t="shared" si="48"/>
        <v>Bad Product</v>
      </c>
      <c r="AD206">
        <f t="shared" si="49"/>
        <v>271.95</v>
      </c>
      <c r="AE206">
        <f t="shared" si="50"/>
        <v>24.604999999999997</v>
      </c>
      <c r="AG206" t="str">
        <f t="shared" si="43"/>
        <v>Bad Product</v>
      </c>
      <c r="AH206" t="str">
        <f t="shared" si="55"/>
        <v>High</v>
      </c>
    </row>
    <row r="207" spans="1:34" ht="15.75" customHeight="1" x14ac:dyDescent="0.2">
      <c r="A207" s="1"/>
      <c r="B207" s="6" t="s">
        <v>240</v>
      </c>
      <c r="C207" s="6" t="s">
        <v>42</v>
      </c>
      <c r="D207" s="6" t="s">
        <v>43</v>
      </c>
      <c r="E207" s="6" t="s">
        <v>20</v>
      </c>
      <c r="F207" s="6" t="s">
        <v>31</v>
      </c>
      <c r="G207" s="6" t="s">
        <v>32</v>
      </c>
      <c r="H207" s="7">
        <v>17.77</v>
      </c>
      <c r="I207" s="9">
        <v>5</v>
      </c>
      <c r="J207" s="7">
        <v>4.4424999999999999</v>
      </c>
      <c r="K207" s="7">
        <v>93.292500000000004</v>
      </c>
      <c r="L207" s="12">
        <v>43511</v>
      </c>
      <c r="M207" s="14">
        <v>0.52916666666666667</v>
      </c>
      <c r="N207" s="9" t="str">
        <f t="shared" si="51"/>
        <v>Weekday</v>
      </c>
      <c r="O207" s="6" t="s">
        <v>33</v>
      </c>
      <c r="P207" s="7">
        <v>88.85</v>
      </c>
      <c r="Q207" s="2">
        <v>4.7619047620000003</v>
      </c>
      <c r="R207" s="7">
        <v>4.4424999999999999</v>
      </c>
      <c r="S207" s="8">
        <v>5.4</v>
      </c>
      <c r="V207" s="16">
        <f t="shared" si="44"/>
        <v>88.85</v>
      </c>
      <c r="W207" s="18">
        <f t="shared" si="52"/>
        <v>7108</v>
      </c>
      <c r="X207" t="b">
        <f t="shared" si="53"/>
        <v>0</v>
      </c>
      <c r="Y207" t="b">
        <f t="shared" si="45"/>
        <v>1</v>
      </c>
      <c r="Z207" t="b">
        <f t="shared" si="46"/>
        <v>0</v>
      </c>
      <c r="AA207" t="b">
        <f t="shared" si="47"/>
        <v>0</v>
      </c>
      <c r="AB207" t="str">
        <f t="shared" si="54"/>
        <v>Low</v>
      </c>
      <c r="AC207" t="str">
        <f t="shared" si="48"/>
        <v>Bad Product</v>
      </c>
      <c r="AD207">
        <f t="shared" si="49"/>
        <v>93.292500000000004</v>
      </c>
      <c r="AE207">
        <f t="shared" si="50"/>
        <v>17.77</v>
      </c>
      <c r="AG207" t="str">
        <f t="shared" si="43"/>
        <v>Bad Product</v>
      </c>
      <c r="AH207" t="str">
        <f t="shared" si="55"/>
        <v>Low</v>
      </c>
    </row>
    <row r="208" spans="1:34" ht="15.75" customHeight="1" x14ac:dyDescent="0.2">
      <c r="A208" s="1"/>
      <c r="B208" s="6" t="s">
        <v>241</v>
      </c>
      <c r="C208" s="6" t="s">
        <v>18</v>
      </c>
      <c r="D208" s="6" t="s">
        <v>19</v>
      </c>
      <c r="E208" s="6" t="s">
        <v>27</v>
      </c>
      <c r="F208" s="6" t="s">
        <v>21</v>
      </c>
      <c r="G208" s="6" t="s">
        <v>22</v>
      </c>
      <c r="H208" s="7">
        <v>23.03</v>
      </c>
      <c r="I208" s="9">
        <v>9</v>
      </c>
      <c r="J208" s="7">
        <v>10.3635</v>
      </c>
      <c r="K208" s="7">
        <v>217.6335</v>
      </c>
      <c r="L208" s="12">
        <v>43468</v>
      </c>
      <c r="M208" s="14">
        <v>0.50138888888888888</v>
      </c>
      <c r="N208" s="9" t="str">
        <f t="shared" si="51"/>
        <v>Weekday</v>
      </c>
      <c r="O208" s="6" t="s">
        <v>23</v>
      </c>
      <c r="P208" s="7">
        <v>207.27</v>
      </c>
      <c r="Q208" s="2">
        <v>4.7619047620000003</v>
      </c>
      <c r="R208" s="7">
        <v>10.3635</v>
      </c>
      <c r="S208" s="8">
        <v>7.9</v>
      </c>
      <c r="V208" s="16">
        <f t="shared" si="44"/>
        <v>207.27</v>
      </c>
      <c r="W208" s="18">
        <f t="shared" si="52"/>
        <v>16581.600000000002</v>
      </c>
      <c r="X208" t="b">
        <f t="shared" si="53"/>
        <v>0</v>
      </c>
      <c r="Y208" t="b">
        <f t="shared" si="45"/>
        <v>1</v>
      </c>
      <c r="Z208" t="b">
        <f t="shared" si="46"/>
        <v>0</v>
      </c>
      <c r="AA208" t="b">
        <f t="shared" si="47"/>
        <v>0</v>
      </c>
      <c r="AB208" t="str">
        <f t="shared" si="54"/>
        <v>Low</v>
      </c>
      <c r="AC208" t="str">
        <f t="shared" si="48"/>
        <v>Bad Product</v>
      </c>
      <c r="AD208">
        <f t="shared" si="49"/>
        <v>217.6335</v>
      </c>
      <c r="AE208">
        <f t="shared" si="50"/>
        <v>21.878499999999999</v>
      </c>
      <c r="AG208" t="str">
        <f t="shared" si="43"/>
        <v>Bad Product</v>
      </c>
      <c r="AH208" t="str">
        <f t="shared" si="55"/>
        <v>Medium</v>
      </c>
    </row>
    <row r="209" spans="1:34" ht="15.75" customHeight="1" x14ac:dyDescent="0.2">
      <c r="A209" s="1"/>
      <c r="B209" s="6" t="s">
        <v>242</v>
      </c>
      <c r="C209" s="6" t="s">
        <v>25</v>
      </c>
      <c r="D209" s="6" t="s">
        <v>26</v>
      </c>
      <c r="E209" s="6" t="s">
        <v>20</v>
      </c>
      <c r="F209" s="6" t="s">
        <v>21</v>
      </c>
      <c r="G209" s="6" t="s">
        <v>28</v>
      </c>
      <c r="H209" s="7">
        <v>66.650000000000006</v>
      </c>
      <c r="I209" s="9">
        <v>9</v>
      </c>
      <c r="J209" s="7">
        <v>29.9925</v>
      </c>
      <c r="K209" s="7">
        <v>629.84249999999997</v>
      </c>
      <c r="L209" s="12">
        <v>43469</v>
      </c>
      <c r="M209" s="14">
        <v>0.7631944444444444</v>
      </c>
      <c r="N209" s="9" t="str">
        <f t="shared" si="51"/>
        <v>Weekday</v>
      </c>
      <c r="O209" s="6" t="s">
        <v>33</v>
      </c>
      <c r="P209" s="7">
        <v>599.85</v>
      </c>
      <c r="Q209" s="2">
        <v>4.7619047620000003</v>
      </c>
      <c r="R209" s="7">
        <v>29.9925</v>
      </c>
      <c r="S209" s="8">
        <v>9.6999999999999993</v>
      </c>
      <c r="V209" s="16">
        <f t="shared" si="44"/>
        <v>599.85</v>
      </c>
      <c r="W209" s="18">
        <f t="shared" si="52"/>
        <v>47988</v>
      </c>
      <c r="X209" t="b">
        <f t="shared" si="53"/>
        <v>1</v>
      </c>
      <c r="Y209" t="b">
        <f t="shared" si="45"/>
        <v>1</v>
      </c>
      <c r="Z209" t="b">
        <f t="shared" si="46"/>
        <v>1</v>
      </c>
      <c r="AA209" t="b">
        <f t="shared" si="47"/>
        <v>1</v>
      </c>
      <c r="AB209" t="str">
        <f t="shared" si="54"/>
        <v>High</v>
      </c>
      <c r="AC209" t="str">
        <f t="shared" si="48"/>
        <v>Good Product</v>
      </c>
      <c r="AD209">
        <f t="shared" si="49"/>
        <v>566.85825</v>
      </c>
      <c r="AE209">
        <f t="shared" si="50"/>
        <v>63.317500000000003</v>
      </c>
      <c r="AG209" t="str">
        <f t="shared" si="43"/>
        <v>Bad Product</v>
      </c>
      <c r="AH209" t="str">
        <f t="shared" si="55"/>
        <v>High</v>
      </c>
    </row>
    <row r="210" spans="1:34" ht="15.75" customHeight="1" x14ac:dyDescent="0.2">
      <c r="A210" s="1"/>
      <c r="B210" s="6" t="s">
        <v>243</v>
      </c>
      <c r="C210" s="6" t="s">
        <v>25</v>
      </c>
      <c r="D210" s="6" t="s">
        <v>26</v>
      </c>
      <c r="E210" s="6" t="s">
        <v>20</v>
      </c>
      <c r="F210" s="6" t="s">
        <v>21</v>
      </c>
      <c r="G210" s="6" t="s">
        <v>32</v>
      </c>
      <c r="H210" s="7">
        <v>28.53</v>
      </c>
      <c r="I210" s="9">
        <v>10</v>
      </c>
      <c r="J210" s="7">
        <v>14.265000000000001</v>
      </c>
      <c r="K210" s="7">
        <v>299.565</v>
      </c>
      <c r="L210" s="12">
        <v>43542</v>
      </c>
      <c r="M210" s="14">
        <v>0.73472222222222228</v>
      </c>
      <c r="N210" s="9" t="str">
        <f t="shared" si="51"/>
        <v>Weekday</v>
      </c>
      <c r="O210" s="6" t="s">
        <v>23</v>
      </c>
      <c r="P210" s="7">
        <v>285.3</v>
      </c>
      <c r="Q210" s="2">
        <v>4.7619047620000003</v>
      </c>
      <c r="R210" s="7">
        <v>14.265000000000001</v>
      </c>
      <c r="S210" s="8">
        <v>7.8</v>
      </c>
      <c r="V210" s="16">
        <f t="shared" si="44"/>
        <v>285.3</v>
      </c>
      <c r="W210" s="18">
        <f t="shared" si="52"/>
        <v>22824</v>
      </c>
      <c r="X210" t="b">
        <f t="shared" si="53"/>
        <v>0</v>
      </c>
      <c r="Y210" t="b">
        <f t="shared" si="45"/>
        <v>1</v>
      </c>
      <c r="Z210" t="b">
        <f t="shared" si="46"/>
        <v>0</v>
      </c>
      <c r="AA210" t="b">
        <f t="shared" si="47"/>
        <v>0</v>
      </c>
      <c r="AB210" t="str">
        <f t="shared" si="54"/>
        <v>Low</v>
      </c>
      <c r="AC210" t="str">
        <f t="shared" si="48"/>
        <v>Bad Product</v>
      </c>
      <c r="AD210">
        <f t="shared" si="49"/>
        <v>299.565</v>
      </c>
      <c r="AE210">
        <f t="shared" si="50"/>
        <v>27.1035</v>
      </c>
      <c r="AG210" t="str">
        <f t="shared" si="43"/>
        <v>Good Product</v>
      </c>
      <c r="AH210" t="str">
        <f t="shared" si="55"/>
        <v>Medium</v>
      </c>
    </row>
    <row r="211" spans="1:34" ht="15.75" customHeight="1" x14ac:dyDescent="0.2">
      <c r="A211" s="1"/>
      <c r="B211" s="6" t="s">
        <v>244</v>
      </c>
      <c r="C211" s="6" t="s">
        <v>42</v>
      </c>
      <c r="D211" s="6" t="s">
        <v>43</v>
      </c>
      <c r="E211" s="6" t="s">
        <v>27</v>
      </c>
      <c r="F211" s="6" t="s">
        <v>21</v>
      </c>
      <c r="G211" s="6" t="s">
        <v>46</v>
      </c>
      <c r="H211" s="7">
        <v>30.37</v>
      </c>
      <c r="I211" s="9">
        <v>3</v>
      </c>
      <c r="J211" s="7">
        <v>4.5555000000000003</v>
      </c>
      <c r="K211" s="7">
        <v>95.665499999999994</v>
      </c>
      <c r="L211" s="12">
        <v>43552</v>
      </c>
      <c r="M211" s="14">
        <v>0.57013888888888886</v>
      </c>
      <c r="N211" s="9" t="str">
        <f t="shared" si="51"/>
        <v>Weekday</v>
      </c>
      <c r="O211" s="6" t="s">
        <v>23</v>
      </c>
      <c r="P211" s="7">
        <v>91.11</v>
      </c>
      <c r="Q211" s="2">
        <v>4.7619047620000003</v>
      </c>
      <c r="R211" s="7">
        <v>4.5555000000000003</v>
      </c>
      <c r="S211" s="8">
        <v>5.0999999999999996</v>
      </c>
      <c r="V211" s="16">
        <f t="shared" si="44"/>
        <v>91.11</v>
      </c>
      <c r="W211" s="18">
        <f t="shared" si="52"/>
        <v>7288.8</v>
      </c>
      <c r="X211" t="b">
        <f t="shared" si="53"/>
        <v>0</v>
      </c>
      <c r="Y211" t="b">
        <f t="shared" si="45"/>
        <v>1</v>
      </c>
      <c r="Z211" t="b">
        <f t="shared" si="46"/>
        <v>0</v>
      </c>
      <c r="AA211" t="b">
        <f t="shared" si="47"/>
        <v>0</v>
      </c>
      <c r="AB211" t="str">
        <f t="shared" si="54"/>
        <v>Low</v>
      </c>
      <c r="AC211" t="str">
        <f t="shared" si="48"/>
        <v>Bad Product</v>
      </c>
      <c r="AD211">
        <f t="shared" si="49"/>
        <v>95.665499999999994</v>
      </c>
      <c r="AE211">
        <f t="shared" si="50"/>
        <v>30.37</v>
      </c>
      <c r="AG211" t="str">
        <f t="shared" si="43"/>
        <v>Bad Product</v>
      </c>
      <c r="AH211" t="str">
        <f t="shared" si="55"/>
        <v>Low</v>
      </c>
    </row>
    <row r="212" spans="1:34" ht="15.75" customHeight="1" x14ac:dyDescent="0.2">
      <c r="A212" s="1"/>
      <c r="B212" s="6" t="s">
        <v>245</v>
      </c>
      <c r="C212" s="6" t="s">
        <v>42</v>
      </c>
      <c r="D212" s="6" t="s">
        <v>43</v>
      </c>
      <c r="E212" s="6" t="s">
        <v>27</v>
      </c>
      <c r="F212" s="6" t="s">
        <v>21</v>
      </c>
      <c r="G212" s="6" t="s">
        <v>28</v>
      </c>
      <c r="H212" s="7">
        <v>99.73</v>
      </c>
      <c r="I212" s="9">
        <v>9</v>
      </c>
      <c r="J212" s="7">
        <v>44.878500000000003</v>
      </c>
      <c r="K212" s="7">
        <v>942.44849999999997</v>
      </c>
      <c r="L212" s="12">
        <v>43526</v>
      </c>
      <c r="M212" s="14">
        <v>0.8208333333333333</v>
      </c>
      <c r="N212" s="9" t="str">
        <f t="shared" si="51"/>
        <v>Weekend</v>
      </c>
      <c r="O212" s="6" t="s">
        <v>33</v>
      </c>
      <c r="P212" s="7">
        <v>897.57</v>
      </c>
      <c r="Q212" s="2">
        <v>4.7619047620000003</v>
      </c>
      <c r="R212" s="7">
        <v>44.878500000000003</v>
      </c>
      <c r="S212" s="8">
        <v>6.5</v>
      </c>
      <c r="V212" s="16">
        <f t="shared" si="44"/>
        <v>897.57</v>
      </c>
      <c r="W212" s="18">
        <f t="shared" si="52"/>
        <v>71805.600000000006</v>
      </c>
      <c r="X212" t="b">
        <f t="shared" si="53"/>
        <v>0</v>
      </c>
      <c r="Y212" t="b">
        <f t="shared" si="45"/>
        <v>1</v>
      </c>
      <c r="Z212" t="b">
        <f t="shared" si="46"/>
        <v>0</v>
      </c>
      <c r="AA212" t="b">
        <f t="shared" si="47"/>
        <v>1</v>
      </c>
      <c r="AB212" t="str">
        <f t="shared" si="54"/>
        <v>Low</v>
      </c>
      <c r="AC212" t="str">
        <f t="shared" si="48"/>
        <v>Bad Product</v>
      </c>
      <c r="AD212">
        <f t="shared" si="49"/>
        <v>848.20365000000004</v>
      </c>
      <c r="AE212">
        <f t="shared" si="50"/>
        <v>94.743499999999997</v>
      </c>
      <c r="AG212" t="str">
        <f t="shared" si="43"/>
        <v>Bad Product</v>
      </c>
      <c r="AH212" t="str">
        <f t="shared" si="55"/>
        <v>Medium</v>
      </c>
    </row>
    <row r="213" spans="1:34" ht="15.75" customHeight="1" x14ac:dyDescent="0.2">
      <c r="A213" s="1"/>
      <c r="B213" s="6" t="s">
        <v>246</v>
      </c>
      <c r="C213" s="6" t="s">
        <v>18</v>
      </c>
      <c r="D213" s="6" t="s">
        <v>19</v>
      </c>
      <c r="E213" s="6" t="s">
        <v>27</v>
      </c>
      <c r="F213" s="6" t="s">
        <v>31</v>
      </c>
      <c r="G213" s="6" t="s">
        <v>28</v>
      </c>
      <c r="H213" s="7">
        <v>26.23</v>
      </c>
      <c r="I213" s="9">
        <v>9</v>
      </c>
      <c r="J213" s="7">
        <v>11.8035</v>
      </c>
      <c r="K213" s="7">
        <v>247.87350000000001</v>
      </c>
      <c r="L213" s="12">
        <v>43490</v>
      </c>
      <c r="M213" s="14">
        <v>0.85</v>
      </c>
      <c r="N213" s="9" t="str">
        <f t="shared" si="51"/>
        <v>Weekday</v>
      </c>
      <c r="O213" s="6" t="s">
        <v>23</v>
      </c>
      <c r="P213" s="7">
        <v>236.07</v>
      </c>
      <c r="Q213" s="2">
        <v>4.7619047620000003</v>
      </c>
      <c r="R213" s="7">
        <v>11.8035</v>
      </c>
      <c r="S213" s="8">
        <v>5.9</v>
      </c>
      <c r="V213" s="16">
        <f t="shared" si="44"/>
        <v>236.07</v>
      </c>
      <c r="W213" s="18">
        <f t="shared" si="52"/>
        <v>18885.599999999999</v>
      </c>
      <c r="X213" t="b">
        <f t="shared" si="53"/>
        <v>0</v>
      </c>
      <c r="Y213" t="b">
        <f t="shared" si="45"/>
        <v>1</v>
      </c>
      <c r="Z213" t="b">
        <f t="shared" si="46"/>
        <v>0</v>
      </c>
      <c r="AA213" t="b">
        <f t="shared" si="47"/>
        <v>0</v>
      </c>
      <c r="AB213" t="str">
        <f t="shared" si="54"/>
        <v>Low</v>
      </c>
      <c r="AC213" t="str">
        <f t="shared" si="48"/>
        <v>Bad Product</v>
      </c>
      <c r="AD213">
        <f t="shared" si="49"/>
        <v>247.87350000000001</v>
      </c>
      <c r="AE213">
        <f t="shared" si="50"/>
        <v>24.918499999999998</v>
      </c>
      <c r="AG213" t="str">
        <f t="shared" si="43"/>
        <v>Bad Product</v>
      </c>
      <c r="AH213" t="str">
        <f t="shared" si="55"/>
        <v>Low</v>
      </c>
    </row>
    <row r="214" spans="1:34" ht="15.75" customHeight="1" x14ac:dyDescent="0.2">
      <c r="A214" s="1"/>
      <c r="B214" s="6" t="s">
        <v>247</v>
      </c>
      <c r="C214" s="6" t="s">
        <v>25</v>
      </c>
      <c r="D214" s="6" t="s">
        <v>26</v>
      </c>
      <c r="E214" s="6" t="s">
        <v>27</v>
      </c>
      <c r="F214" s="6" t="s">
        <v>21</v>
      </c>
      <c r="G214" s="6" t="s">
        <v>44</v>
      </c>
      <c r="H214" s="7">
        <v>93.26</v>
      </c>
      <c r="I214" s="9">
        <v>9</v>
      </c>
      <c r="J214" s="7">
        <v>41.966999999999999</v>
      </c>
      <c r="K214" s="7">
        <v>881.30700000000002</v>
      </c>
      <c r="L214" s="12">
        <v>43481</v>
      </c>
      <c r="M214" s="14">
        <v>0.75555555555555554</v>
      </c>
      <c r="N214" s="9" t="str">
        <f t="shared" si="51"/>
        <v>Weekday</v>
      </c>
      <c r="O214" s="6" t="s">
        <v>29</v>
      </c>
      <c r="P214" s="7">
        <v>839.34</v>
      </c>
      <c r="Q214" s="2">
        <v>4.7619047620000003</v>
      </c>
      <c r="R214" s="7">
        <v>41.966999999999999</v>
      </c>
      <c r="S214" s="8">
        <v>8.8000000000000007</v>
      </c>
      <c r="V214" s="16">
        <f t="shared" si="44"/>
        <v>839.34</v>
      </c>
      <c r="W214" s="18">
        <f t="shared" si="52"/>
        <v>67147.199999999997</v>
      </c>
      <c r="X214" t="b">
        <f t="shared" si="53"/>
        <v>1</v>
      </c>
      <c r="Y214" t="b">
        <f t="shared" si="45"/>
        <v>1</v>
      </c>
      <c r="Z214" t="b">
        <f t="shared" si="46"/>
        <v>1</v>
      </c>
      <c r="AA214" t="b">
        <f t="shared" si="47"/>
        <v>1</v>
      </c>
      <c r="AB214" t="str">
        <f t="shared" si="54"/>
        <v>High</v>
      </c>
      <c r="AC214" t="str">
        <f t="shared" si="48"/>
        <v>Good Product</v>
      </c>
      <c r="AD214">
        <f t="shared" si="49"/>
        <v>793.17630000000008</v>
      </c>
      <c r="AE214">
        <f t="shared" si="50"/>
        <v>88.596999999999994</v>
      </c>
      <c r="AG214" t="str">
        <f t="shared" si="43"/>
        <v>Bad Product</v>
      </c>
      <c r="AH214" t="str">
        <f t="shared" si="55"/>
        <v>High</v>
      </c>
    </row>
    <row r="215" spans="1:34" ht="15.75" customHeight="1" x14ac:dyDescent="0.2">
      <c r="A215" s="1"/>
      <c r="B215" s="6" t="s">
        <v>248</v>
      </c>
      <c r="C215" s="6" t="s">
        <v>42</v>
      </c>
      <c r="D215" s="6" t="s">
        <v>43</v>
      </c>
      <c r="E215" s="6" t="s">
        <v>27</v>
      </c>
      <c r="F215" s="6" t="s">
        <v>31</v>
      </c>
      <c r="G215" s="6" t="s">
        <v>32</v>
      </c>
      <c r="H215" s="7">
        <v>92.36</v>
      </c>
      <c r="I215" s="9">
        <v>5</v>
      </c>
      <c r="J215" s="7">
        <v>23.09</v>
      </c>
      <c r="K215" s="7">
        <v>484.89</v>
      </c>
      <c r="L215" s="12">
        <v>43544</v>
      </c>
      <c r="M215" s="14">
        <v>0.80347222222222225</v>
      </c>
      <c r="N215" s="9" t="str">
        <f t="shared" si="51"/>
        <v>Weekday</v>
      </c>
      <c r="O215" s="6" t="s">
        <v>23</v>
      </c>
      <c r="P215" s="7">
        <v>461.8</v>
      </c>
      <c r="Q215" s="2">
        <v>4.7619047620000003</v>
      </c>
      <c r="R215" s="7">
        <v>23.09</v>
      </c>
      <c r="S215" s="8">
        <v>4.9000000000000004</v>
      </c>
      <c r="V215" s="16">
        <f t="shared" si="44"/>
        <v>461.8</v>
      </c>
      <c r="W215" s="18">
        <f t="shared" si="52"/>
        <v>36944</v>
      </c>
      <c r="X215" t="b">
        <f t="shared" si="53"/>
        <v>0</v>
      </c>
      <c r="Y215" t="b">
        <f t="shared" si="45"/>
        <v>1</v>
      </c>
      <c r="Z215" t="b">
        <f t="shared" si="46"/>
        <v>0</v>
      </c>
      <c r="AA215" t="b">
        <f t="shared" si="47"/>
        <v>0</v>
      </c>
      <c r="AB215" t="str">
        <f t="shared" si="54"/>
        <v>Low</v>
      </c>
      <c r="AC215" t="str">
        <f t="shared" si="48"/>
        <v>Bad Product</v>
      </c>
      <c r="AD215">
        <f t="shared" si="49"/>
        <v>484.89</v>
      </c>
      <c r="AE215">
        <f t="shared" si="50"/>
        <v>92.36</v>
      </c>
      <c r="AG215" t="str">
        <f t="shared" si="43"/>
        <v>Good Product</v>
      </c>
      <c r="AH215" t="str">
        <f t="shared" si="55"/>
        <v>Low</v>
      </c>
    </row>
    <row r="216" spans="1:34" ht="15.75" customHeight="1" x14ac:dyDescent="0.2">
      <c r="A216" s="1"/>
      <c r="B216" s="6" t="s">
        <v>249</v>
      </c>
      <c r="C216" s="6" t="s">
        <v>42</v>
      </c>
      <c r="D216" s="6" t="s">
        <v>43</v>
      </c>
      <c r="E216" s="6" t="s">
        <v>27</v>
      </c>
      <c r="F216" s="6" t="s">
        <v>31</v>
      </c>
      <c r="G216" s="6" t="s">
        <v>36</v>
      </c>
      <c r="H216" s="7">
        <v>46.42</v>
      </c>
      <c r="I216" s="9">
        <v>3</v>
      </c>
      <c r="J216" s="7">
        <v>6.9630000000000001</v>
      </c>
      <c r="K216" s="7">
        <v>146.22300000000001</v>
      </c>
      <c r="L216" s="12">
        <v>43469</v>
      </c>
      <c r="M216" s="14">
        <v>0.55833333333333335</v>
      </c>
      <c r="N216" s="9" t="str">
        <f t="shared" si="51"/>
        <v>Weekday</v>
      </c>
      <c r="O216" s="6" t="s">
        <v>33</v>
      </c>
      <c r="P216" s="7">
        <v>139.26</v>
      </c>
      <c r="Q216" s="2">
        <v>4.7619047620000003</v>
      </c>
      <c r="R216" s="7">
        <v>6.9630000000000001</v>
      </c>
      <c r="S216" s="8">
        <v>4.4000000000000004</v>
      </c>
      <c r="V216" s="16">
        <f t="shared" si="44"/>
        <v>139.26</v>
      </c>
      <c r="W216" s="18">
        <f t="shared" si="52"/>
        <v>11140.8</v>
      </c>
      <c r="X216" t="b">
        <f t="shared" si="53"/>
        <v>0</v>
      </c>
      <c r="Y216" t="b">
        <f t="shared" si="45"/>
        <v>1</v>
      </c>
      <c r="Z216" t="b">
        <f t="shared" si="46"/>
        <v>0</v>
      </c>
      <c r="AA216" t="b">
        <f t="shared" si="47"/>
        <v>0</v>
      </c>
      <c r="AB216" t="str">
        <f t="shared" si="54"/>
        <v>Low</v>
      </c>
      <c r="AC216" t="str">
        <f t="shared" si="48"/>
        <v>Bad Product</v>
      </c>
      <c r="AD216">
        <f t="shared" si="49"/>
        <v>146.22300000000001</v>
      </c>
      <c r="AE216">
        <f t="shared" si="50"/>
        <v>46.42</v>
      </c>
      <c r="AG216" t="str">
        <f t="shared" si="43"/>
        <v>Bad Product</v>
      </c>
      <c r="AH216" t="str">
        <f t="shared" si="55"/>
        <v>Low</v>
      </c>
    </row>
    <row r="217" spans="1:34" ht="15.75" customHeight="1" x14ac:dyDescent="0.2">
      <c r="A217" s="1"/>
      <c r="B217" s="6" t="s">
        <v>250</v>
      </c>
      <c r="C217" s="6" t="s">
        <v>42</v>
      </c>
      <c r="D217" s="6" t="s">
        <v>43</v>
      </c>
      <c r="E217" s="6" t="s">
        <v>20</v>
      </c>
      <c r="F217" s="6" t="s">
        <v>21</v>
      </c>
      <c r="G217" s="6" t="s">
        <v>36</v>
      </c>
      <c r="H217" s="7">
        <v>29.61</v>
      </c>
      <c r="I217" s="9">
        <v>7</v>
      </c>
      <c r="J217" s="7">
        <v>10.3635</v>
      </c>
      <c r="K217" s="7">
        <v>217.6335</v>
      </c>
      <c r="L217" s="12">
        <v>43535</v>
      </c>
      <c r="M217" s="14">
        <v>0.66180555555555554</v>
      </c>
      <c r="N217" s="9" t="str">
        <f t="shared" si="51"/>
        <v>Weekday</v>
      </c>
      <c r="O217" s="6" t="s">
        <v>29</v>
      </c>
      <c r="P217" s="7">
        <v>207.27</v>
      </c>
      <c r="Q217" s="2">
        <v>4.7619047620000003</v>
      </c>
      <c r="R217" s="7">
        <v>10.3635</v>
      </c>
      <c r="S217" s="8">
        <v>6.5</v>
      </c>
      <c r="V217" s="16">
        <f t="shared" si="44"/>
        <v>207.26999999999998</v>
      </c>
      <c r="W217" s="18">
        <f t="shared" si="52"/>
        <v>16581.599999999999</v>
      </c>
      <c r="X217" t="b">
        <f t="shared" si="53"/>
        <v>0</v>
      </c>
      <c r="Y217" t="b">
        <f t="shared" si="45"/>
        <v>1</v>
      </c>
      <c r="Z217" t="b">
        <f t="shared" si="46"/>
        <v>0</v>
      </c>
      <c r="AA217" t="b">
        <f t="shared" si="47"/>
        <v>0</v>
      </c>
      <c r="AB217" t="str">
        <f t="shared" si="54"/>
        <v>Low</v>
      </c>
      <c r="AC217" t="str">
        <f t="shared" si="48"/>
        <v>Bad Product</v>
      </c>
      <c r="AD217">
        <f t="shared" si="49"/>
        <v>217.6335</v>
      </c>
      <c r="AE217">
        <f t="shared" si="50"/>
        <v>29.61</v>
      </c>
      <c r="AG217" t="str">
        <f t="shared" si="43"/>
        <v>Bad Product</v>
      </c>
      <c r="AH217" t="str">
        <f t="shared" si="55"/>
        <v>Medium</v>
      </c>
    </row>
    <row r="218" spans="1:34" ht="15.75" customHeight="1" x14ac:dyDescent="0.2">
      <c r="A218" s="1"/>
      <c r="B218" s="6" t="s">
        <v>251</v>
      </c>
      <c r="C218" s="6" t="s">
        <v>18</v>
      </c>
      <c r="D218" s="6" t="s">
        <v>19</v>
      </c>
      <c r="E218" s="6" t="s">
        <v>27</v>
      </c>
      <c r="F218" s="6" t="s">
        <v>31</v>
      </c>
      <c r="G218" s="6" t="s">
        <v>32</v>
      </c>
      <c r="H218" s="7">
        <v>18.28</v>
      </c>
      <c r="I218" s="9">
        <v>1</v>
      </c>
      <c r="J218" s="7">
        <v>0.91400000000000003</v>
      </c>
      <c r="K218" s="7">
        <v>19.193999999999999</v>
      </c>
      <c r="L218" s="12">
        <v>43546</v>
      </c>
      <c r="M218" s="14">
        <v>0.62847222222222221</v>
      </c>
      <c r="N218" s="9" t="str">
        <f t="shared" si="51"/>
        <v>Weekday</v>
      </c>
      <c r="O218" s="6" t="s">
        <v>33</v>
      </c>
      <c r="P218" s="7">
        <v>18.28</v>
      </c>
      <c r="Q218" s="2">
        <v>4.7619047620000003</v>
      </c>
      <c r="R218" s="7">
        <v>0.91400000000000003</v>
      </c>
      <c r="S218" s="8">
        <v>8.3000000000000007</v>
      </c>
      <c r="V218" s="16">
        <f t="shared" si="44"/>
        <v>18.28</v>
      </c>
      <c r="W218" s="18">
        <f t="shared" si="52"/>
        <v>1462.4</v>
      </c>
      <c r="X218" t="b">
        <f t="shared" si="53"/>
        <v>1</v>
      </c>
      <c r="Y218" t="b">
        <f t="shared" si="45"/>
        <v>1</v>
      </c>
      <c r="Z218" t="b">
        <f t="shared" si="46"/>
        <v>0</v>
      </c>
      <c r="AA218" t="b">
        <f t="shared" si="47"/>
        <v>1</v>
      </c>
      <c r="AB218" t="str">
        <f t="shared" si="54"/>
        <v>High</v>
      </c>
      <c r="AC218" t="str">
        <f t="shared" si="48"/>
        <v>Bad Product</v>
      </c>
      <c r="AD218">
        <f t="shared" si="49"/>
        <v>19.193999999999999</v>
      </c>
      <c r="AE218">
        <f t="shared" si="50"/>
        <v>18.28</v>
      </c>
      <c r="AG218" t="str">
        <f t="shared" si="43"/>
        <v>Bad Product</v>
      </c>
      <c r="AH218" t="str">
        <f t="shared" si="55"/>
        <v>High</v>
      </c>
    </row>
    <row r="219" spans="1:34" ht="15.75" customHeight="1" x14ac:dyDescent="0.2">
      <c r="A219" s="1"/>
      <c r="B219" s="6" t="s">
        <v>252</v>
      </c>
      <c r="C219" s="6" t="s">
        <v>42</v>
      </c>
      <c r="D219" s="6" t="s">
        <v>43</v>
      </c>
      <c r="E219" s="6" t="s">
        <v>27</v>
      </c>
      <c r="F219" s="6" t="s">
        <v>21</v>
      </c>
      <c r="G219" s="6" t="s">
        <v>36</v>
      </c>
      <c r="H219" s="7">
        <v>24.77</v>
      </c>
      <c r="I219" s="9">
        <v>5</v>
      </c>
      <c r="J219" s="7">
        <v>6.1924999999999999</v>
      </c>
      <c r="K219" s="7">
        <v>130.04249999999999</v>
      </c>
      <c r="L219" s="12">
        <v>43548</v>
      </c>
      <c r="M219" s="14">
        <v>0.76875000000000004</v>
      </c>
      <c r="N219" s="9" t="str">
        <f t="shared" si="51"/>
        <v>Weekend</v>
      </c>
      <c r="O219" s="6" t="s">
        <v>29</v>
      </c>
      <c r="P219" s="7">
        <v>123.85</v>
      </c>
      <c r="Q219" s="2">
        <v>4.7619047620000003</v>
      </c>
      <c r="R219" s="7">
        <v>6.1924999999999999</v>
      </c>
      <c r="S219" s="8">
        <v>8.5</v>
      </c>
      <c r="V219" s="16">
        <f t="shared" si="44"/>
        <v>123.85</v>
      </c>
      <c r="W219" s="18">
        <f t="shared" si="52"/>
        <v>9908</v>
      </c>
      <c r="X219" t="b">
        <f t="shared" si="53"/>
        <v>1</v>
      </c>
      <c r="Y219" t="b">
        <f t="shared" si="45"/>
        <v>1</v>
      </c>
      <c r="Z219" t="b">
        <f t="shared" si="46"/>
        <v>0</v>
      </c>
      <c r="AA219" t="b">
        <f t="shared" si="47"/>
        <v>1</v>
      </c>
      <c r="AB219" t="str">
        <f t="shared" si="54"/>
        <v>High</v>
      </c>
      <c r="AC219" t="str">
        <f t="shared" si="48"/>
        <v>Bad Product</v>
      </c>
      <c r="AD219">
        <f t="shared" si="49"/>
        <v>130.04249999999999</v>
      </c>
      <c r="AE219">
        <f t="shared" si="50"/>
        <v>24.77</v>
      </c>
      <c r="AG219" t="str">
        <f t="shared" si="43"/>
        <v>Bad Product</v>
      </c>
      <c r="AH219" t="str">
        <f t="shared" si="55"/>
        <v>High</v>
      </c>
    </row>
    <row r="220" spans="1:34" ht="15.75" customHeight="1" x14ac:dyDescent="0.2">
      <c r="A220" s="1"/>
      <c r="B220" s="6" t="s">
        <v>253</v>
      </c>
      <c r="C220" s="6" t="s">
        <v>18</v>
      </c>
      <c r="D220" s="6" t="s">
        <v>19</v>
      </c>
      <c r="E220" s="6" t="s">
        <v>20</v>
      </c>
      <c r="F220" s="6" t="s">
        <v>21</v>
      </c>
      <c r="G220" s="6" t="s">
        <v>28</v>
      </c>
      <c r="H220" s="7">
        <v>94.64</v>
      </c>
      <c r="I220" s="9">
        <v>3</v>
      </c>
      <c r="J220" s="7">
        <v>14.196</v>
      </c>
      <c r="K220" s="7">
        <v>298.11599999999999</v>
      </c>
      <c r="L220" s="12">
        <v>43517</v>
      </c>
      <c r="M220" s="14">
        <v>0.70486111111111116</v>
      </c>
      <c r="N220" s="9" t="str">
        <f t="shared" si="51"/>
        <v>Weekday</v>
      </c>
      <c r="O220" s="6" t="s">
        <v>29</v>
      </c>
      <c r="P220" s="7">
        <v>283.92</v>
      </c>
      <c r="Q220" s="2">
        <v>4.7619047620000003</v>
      </c>
      <c r="R220" s="7">
        <v>14.196</v>
      </c>
      <c r="S220" s="8">
        <v>5.5</v>
      </c>
      <c r="V220" s="16">
        <f t="shared" si="44"/>
        <v>283.92</v>
      </c>
      <c r="W220" s="18">
        <f t="shared" si="52"/>
        <v>22713.600000000002</v>
      </c>
      <c r="X220" t="b">
        <f t="shared" si="53"/>
        <v>0</v>
      </c>
      <c r="Y220" t="b">
        <f t="shared" si="45"/>
        <v>1</v>
      </c>
      <c r="Z220" t="b">
        <f t="shared" si="46"/>
        <v>0</v>
      </c>
      <c r="AA220" t="b">
        <f t="shared" si="47"/>
        <v>0</v>
      </c>
      <c r="AB220" t="str">
        <f t="shared" si="54"/>
        <v>Low</v>
      </c>
      <c r="AC220" t="str">
        <f t="shared" si="48"/>
        <v>Bad Product</v>
      </c>
      <c r="AD220">
        <f t="shared" si="49"/>
        <v>298.11599999999999</v>
      </c>
      <c r="AE220">
        <f t="shared" si="50"/>
        <v>94.64</v>
      </c>
      <c r="AG220" t="str">
        <f t="shared" si="43"/>
        <v>Bad Product</v>
      </c>
      <c r="AH220" t="str">
        <f t="shared" si="55"/>
        <v>Low</v>
      </c>
    </row>
    <row r="221" spans="1:34" ht="15.75" customHeight="1" x14ac:dyDescent="0.2">
      <c r="A221" s="1"/>
      <c r="B221" s="6" t="s">
        <v>254</v>
      </c>
      <c r="C221" s="6" t="s">
        <v>42</v>
      </c>
      <c r="D221" s="6" t="s">
        <v>43</v>
      </c>
      <c r="E221" s="6" t="s">
        <v>27</v>
      </c>
      <c r="F221" s="6" t="s">
        <v>31</v>
      </c>
      <c r="G221" s="6" t="s">
        <v>46</v>
      </c>
      <c r="H221" s="7">
        <v>94.87</v>
      </c>
      <c r="I221" s="9">
        <v>8</v>
      </c>
      <c r="J221" s="7">
        <v>37.948</v>
      </c>
      <c r="K221" s="7">
        <v>796.90800000000002</v>
      </c>
      <c r="L221" s="12">
        <v>43508</v>
      </c>
      <c r="M221" s="14">
        <v>0.54027777777777775</v>
      </c>
      <c r="N221" s="9" t="str">
        <f t="shared" si="51"/>
        <v>Weekday</v>
      </c>
      <c r="O221" s="6" t="s">
        <v>23</v>
      </c>
      <c r="P221" s="7">
        <v>758.96</v>
      </c>
      <c r="Q221" s="2">
        <v>4.7619047620000003</v>
      </c>
      <c r="R221" s="7">
        <v>37.948</v>
      </c>
      <c r="S221" s="8">
        <v>8.6999999999999993</v>
      </c>
      <c r="V221" s="16">
        <f t="shared" si="44"/>
        <v>758.96</v>
      </c>
      <c r="W221" s="18">
        <f t="shared" si="52"/>
        <v>60716.800000000003</v>
      </c>
      <c r="X221" t="b">
        <f t="shared" si="53"/>
        <v>1</v>
      </c>
      <c r="Y221" t="b">
        <f t="shared" si="45"/>
        <v>1</v>
      </c>
      <c r="Z221" t="b">
        <f t="shared" si="46"/>
        <v>1</v>
      </c>
      <c r="AA221" t="b">
        <f t="shared" si="47"/>
        <v>1</v>
      </c>
      <c r="AB221" t="str">
        <f t="shared" si="54"/>
        <v>High</v>
      </c>
      <c r="AC221" t="str">
        <f t="shared" si="48"/>
        <v>Good Product</v>
      </c>
      <c r="AD221">
        <f t="shared" si="49"/>
        <v>717.21720000000005</v>
      </c>
      <c r="AE221">
        <f t="shared" si="50"/>
        <v>90.126500000000007</v>
      </c>
      <c r="AG221" t="str">
        <f t="shared" si="43"/>
        <v>Bad Product</v>
      </c>
      <c r="AH221" t="str">
        <f t="shared" si="55"/>
        <v>High</v>
      </c>
    </row>
    <row r="222" spans="1:34" ht="15.75" customHeight="1" x14ac:dyDescent="0.2">
      <c r="A222" s="1"/>
      <c r="B222" s="6" t="s">
        <v>255</v>
      </c>
      <c r="C222" s="6" t="s">
        <v>42</v>
      </c>
      <c r="D222" s="6" t="s">
        <v>43</v>
      </c>
      <c r="E222" s="6" t="s">
        <v>27</v>
      </c>
      <c r="F222" s="6" t="s">
        <v>21</v>
      </c>
      <c r="G222" s="6" t="s">
        <v>44</v>
      </c>
      <c r="H222" s="7">
        <v>57.34</v>
      </c>
      <c r="I222" s="9">
        <v>3</v>
      </c>
      <c r="J222" s="7">
        <v>8.6010000000000009</v>
      </c>
      <c r="K222" s="7">
        <v>180.62100000000001</v>
      </c>
      <c r="L222" s="12">
        <v>43534</v>
      </c>
      <c r="M222" s="14">
        <v>0.79097222222222219</v>
      </c>
      <c r="N222" s="9" t="str">
        <f t="shared" si="51"/>
        <v>Weekend</v>
      </c>
      <c r="O222" s="6" t="s">
        <v>33</v>
      </c>
      <c r="P222" s="7">
        <v>172.02</v>
      </c>
      <c r="Q222" s="2">
        <v>4.7619047620000003</v>
      </c>
      <c r="R222" s="7">
        <v>8.6010000000000009</v>
      </c>
      <c r="S222" s="8">
        <v>7.9</v>
      </c>
      <c r="V222" s="16">
        <f t="shared" si="44"/>
        <v>172.02</v>
      </c>
      <c r="W222" s="18">
        <f t="shared" si="52"/>
        <v>13761.6</v>
      </c>
      <c r="X222" t="b">
        <f t="shared" si="53"/>
        <v>0</v>
      </c>
      <c r="Y222" t="b">
        <f t="shared" si="45"/>
        <v>1</v>
      </c>
      <c r="Z222" t="b">
        <f t="shared" si="46"/>
        <v>0</v>
      </c>
      <c r="AA222" t="b">
        <f t="shared" si="47"/>
        <v>0</v>
      </c>
      <c r="AB222" t="str">
        <f t="shared" si="54"/>
        <v>Low</v>
      </c>
      <c r="AC222" t="str">
        <f t="shared" si="48"/>
        <v>Bad Product</v>
      </c>
      <c r="AD222">
        <f t="shared" si="49"/>
        <v>180.62100000000001</v>
      </c>
      <c r="AE222">
        <f t="shared" si="50"/>
        <v>57.34</v>
      </c>
      <c r="AG222" t="str">
        <f t="shared" si="43"/>
        <v>Good Product</v>
      </c>
      <c r="AH222" t="str">
        <f t="shared" si="55"/>
        <v>Medium</v>
      </c>
    </row>
    <row r="223" spans="1:34" ht="15.75" customHeight="1" x14ac:dyDescent="0.2">
      <c r="A223" s="1"/>
      <c r="B223" s="6" t="s">
        <v>256</v>
      </c>
      <c r="C223" s="6" t="s">
        <v>42</v>
      </c>
      <c r="D223" s="6" t="s">
        <v>43</v>
      </c>
      <c r="E223" s="6" t="s">
        <v>27</v>
      </c>
      <c r="F223" s="6" t="s">
        <v>31</v>
      </c>
      <c r="G223" s="6" t="s">
        <v>28</v>
      </c>
      <c r="H223" s="7">
        <v>45.35</v>
      </c>
      <c r="I223" s="9">
        <v>6</v>
      </c>
      <c r="J223" s="7">
        <v>13.605</v>
      </c>
      <c r="K223" s="7">
        <v>285.70499999999998</v>
      </c>
      <c r="L223" s="12">
        <v>43496</v>
      </c>
      <c r="M223" s="14">
        <v>0.57222222222222219</v>
      </c>
      <c r="N223" s="9" t="str">
        <f t="shared" si="51"/>
        <v>Weekday</v>
      </c>
      <c r="O223" s="6" t="s">
        <v>23</v>
      </c>
      <c r="P223" s="7">
        <v>272.10000000000002</v>
      </c>
      <c r="Q223" s="2">
        <v>4.7619047620000003</v>
      </c>
      <c r="R223" s="7">
        <v>13.605</v>
      </c>
      <c r="S223" s="8">
        <v>6.1</v>
      </c>
      <c r="V223" s="16">
        <f t="shared" si="44"/>
        <v>272.10000000000002</v>
      </c>
      <c r="W223" s="18">
        <f t="shared" si="52"/>
        <v>21768</v>
      </c>
      <c r="X223" t="b">
        <f t="shared" si="53"/>
        <v>0</v>
      </c>
      <c r="Y223" t="b">
        <f t="shared" si="45"/>
        <v>1</v>
      </c>
      <c r="Z223" t="b">
        <f t="shared" si="46"/>
        <v>0</v>
      </c>
      <c r="AA223" t="b">
        <f t="shared" si="47"/>
        <v>0</v>
      </c>
      <c r="AB223" t="str">
        <f t="shared" si="54"/>
        <v>Low</v>
      </c>
      <c r="AC223" t="str">
        <f t="shared" si="48"/>
        <v>Bad Product</v>
      </c>
      <c r="AD223">
        <f t="shared" si="49"/>
        <v>285.70499999999998</v>
      </c>
      <c r="AE223">
        <f t="shared" si="50"/>
        <v>45.35</v>
      </c>
      <c r="AG223" t="str">
        <f t="shared" si="43"/>
        <v>Bad Product</v>
      </c>
      <c r="AH223" t="str">
        <f t="shared" si="55"/>
        <v>Low</v>
      </c>
    </row>
    <row r="224" spans="1:34" ht="15.75" customHeight="1" x14ac:dyDescent="0.2">
      <c r="A224" s="1"/>
      <c r="B224" s="6" t="s">
        <v>257</v>
      </c>
      <c r="C224" s="6" t="s">
        <v>42</v>
      </c>
      <c r="D224" s="6" t="s">
        <v>43</v>
      </c>
      <c r="E224" s="6" t="s">
        <v>27</v>
      </c>
      <c r="F224" s="6" t="s">
        <v>31</v>
      </c>
      <c r="G224" s="6" t="s">
        <v>44</v>
      </c>
      <c r="H224" s="7">
        <v>62.08</v>
      </c>
      <c r="I224" s="9">
        <v>7</v>
      </c>
      <c r="J224" s="7">
        <v>21.728000000000002</v>
      </c>
      <c r="K224" s="7">
        <v>456.28800000000001</v>
      </c>
      <c r="L224" s="12">
        <v>43530</v>
      </c>
      <c r="M224" s="14">
        <v>0.57361111111111107</v>
      </c>
      <c r="N224" s="9" t="str">
        <f t="shared" si="51"/>
        <v>Weekday</v>
      </c>
      <c r="O224" s="6" t="s">
        <v>23</v>
      </c>
      <c r="P224" s="7">
        <v>434.56</v>
      </c>
      <c r="Q224" s="2">
        <v>4.7619047620000003</v>
      </c>
      <c r="R224" s="7">
        <v>21.728000000000002</v>
      </c>
      <c r="S224" s="8">
        <v>5.4</v>
      </c>
      <c r="V224" s="16">
        <f t="shared" si="44"/>
        <v>434.56</v>
      </c>
      <c r="W224" s="18">
        <f t="shared" si="52"/>
        <v>34764.800000000003</v>
      </c>
      <c r="X224" t="b">
        <f t="shared" si="53"/>
        <v>0</v>
      </c>
      <c r="Y224" t="b">
        <f t="shared" si="45"/>
        <v>1</v>
      </c>
      <c r="Z224" t="b">
        <f t="shared" si="46"/>
        <v>0</v>
      </c>
      <c r="AA224" t="b">
        <f t="shared" si="47"/>
        <v>0</v>
      </c>
      <c r="AB224" t="str">
        <f t="shared" si="54"/>
        <v>Low</v>
      </c>
      <c r="AC224" t="str">
        <f t="shared" si="48"/>
        <v>Bad Product</v>
      </c>
      <c r="AD224">
        <f t="shared" si="49"/>
        <v>456.28800000000001</v>
      </c>
      <c r="AE224">
        <f t="shared" si="50"/>
        <v>62.08</v>
      </c>
      <c r="AG224" t="str">
        <f t="shared" si="43"/>
        <v>Bad Product</v>
      </c>
      <c r="AH224" t="str">
        <f t="shared" si="55"/>
        <v>Low</v>
      </c>
    </row>
    <row r="225" spans="1:34" ht="15.75" customHeight="1" x14ac:dyDescent="0.2">
      <c r="A225" s="1"/>
      <c r="B225" s="6" t="s">
        <v>258</v>
      </c>
      <c r="C225" s="6" t="s">
        <v>25</v>
      </c>
      <c r="D225" s="6" t="s">
        <v>26</v>
      </c>
      <c r="E225" s="6" t="s">
        <v>27</v>
      </c>
      <c r="F225" s="6" t="s">
        <v>31</v>
      </c>
      <c r="G225" s="6" t="s">
        <v>28</v>
      </c>
      <c r="H225" s="7">
        <v>11.81</v>
      </c>
      <c r="I225" s="9">
        <v>5</v>
      </c>
      <c r="J225" s="7">
        <v>2.9525000000000001</v>
      </c>
      <c r="K225" s="7">
        <v>62.002499999999998</v>
      </c>
      <c r="L225" s="12">
        <v>43513</v>
      </c>
      <c r="M225" s="14">
        <v>0.75416666666666665</v>
      </c>
      <c r="N225" s="9" t="str">
        <f t="shared" si="51"/>
        <v>Weekend</v>
      </c>
      <c r="O225" s="6" t="s">
        <v>29</v>
      </c>
      <c r="P225" s="7">
        <v>59.05</v>
      </c>
      <c r="Q225" s="2">
        <v>4.7619047620000003</v>
      </c>
      <c r="R225" s="7">
        <v>2.9525000000000001</v>
      </c>
      <c r="S225" s="8">
        <v>9.4</v>
      </c>
      <c r="V225" s="16">
        <f t="shared" si="44"/>
        <v>59.050000000000004</v>
      </c>
      <c r="W225" s="18">
        <f t="shared" si="52"/>
        <v>4724</v>
      </c>
      <c r="X225" t="b">
        <f t="shared" si="53"/>
        <v>1</v>
      </c>
      <c r="Y225" t="b">
        <f t="shared" si="45"/>
        <v>1</v>
      </c>
      <c r="Z225" t="b">
        <f t="shared" si="46"/>
        <v>0</v>
      </c>
      <c r="AA225" t="b">
        <f t="shared" si="47"/>
        <v>1</v>
      </c>
      <c r="AB225" t="str">
        <f t="shared" si="54"/>
        <v>High</v>
      </c>
      <c r="AC225" t="str">
        <f t="shared" si="48"/>
        <v>Bad Product</v>
      </c>
      <c r="AD225">
        <f t="shared" si="49"/>
        <v>62.002499999999998</v>
      </c>
      <c r="AE225">
        <f t="shared" si="50"/>
        <v>11.81</v>
      </c>
      <c r="AG225" t="str">
        <f t="shared" si="43"/>
        <v>Bad Product</v>
      </c>
      <c r="AH225" t="str">
        <f t="shared" si="55"/>
        <v>High</v>
      </c>
    </row>
    <row r="226" spans="1:34" ht="15.75" customHeight="1" x14ac:dyDescent="0.2">
      <c r="A226" s="1"/>
      <c r="B226" s="6" t="s">
        <v>259</v>
      </c>
      <c r="C226" s="6" t="s">
        <v>25</v>
      </c>
      <c r="D226" s="6" t="s">
        <v>26</v>
      </c>
      <c r="E226" s="6" t="s">
        <v>20</v>
      </c>
      <c r="F226" s="6" t="s">
        <v>21</v>
      </c>
      <c r="G226" s="6" t="s">
        <v>46</v>
      </c>
      <c r="H226" s="7">
        <v>12.54</v>
      </c>
      <c r="I226" s="9">
        <v>1</v>
      </c>
      <c r="J226" s="7">
        <v>0.627</v>
      </c>
      <c r="K226" s="7">
        <v>13.167</v>
      </c>
      <c r="L226" s="12">
        <v>43517</v>
      </c>
      <c r="M226" s="14">
        <v>0.52638888888888891</v>
      </c>
      <c r="N226" s="9" t="str">
        <f t="shared" si="51"/>
        <v>Weekday</v>
      </c>
      <c r="O226" s="6" t="s">
        <v>29</v>
      </c>
      <c r="P226" s="7">
        <v>12.54</v>
      </c>
      <c r="Q226" s="2">
        <v>4.7619047620000003</v>
      </c>
      <c r="R226" s="7">
        <v>0.627</v>
      </c>
      <c r="S226" s="8">
        <v>8.1999999999999993</v>
      </c>
      <c r="V226" s="16">
        <f t="shared" si="44"/>
        <v>12.54</v>
      </c>
      <c r="W226" s="18">
        <f t="shared" si="52"/>
        <v>1003.1999999999999</v>
      </c>
      <c r="X226" t="b">
        <f t="shared" si="53"/>
        <v>1</v>
      </c>
      <c r="Y226" t="b">
        <f t="shared" si="45"/>
        <v>1</v>
      </c>
      <c r="Z226" t="b">
        <f t="shared" si="46"/>
        <v>0</v>
      </c>
      <c r="AA226" t="b">
        <f t="shared" si="47"/>
        <v>1</v>
      </c>
      <c r="AB226" t="str">
        <f t="shared" si="54"/>
        <v>High</v>
      </c>
      <c r="AC226" t="str">
        <f t="shared" si="48"/>
        <v>Bad Product</v>
      </c>
      <c r="AD226">
        <f t="shared" si="49"/>
        <v>13.167</v>
      </c>
      <c r="AE226">
        <f t="shared" si="50"/>
        <v>12.54</v>
      </c>
      <c r="AG226" t="str">
        <f t="shared" si="43"/>
        <v>Bad Product</v>
      </c>
      <c r="AH226" t="str">
        <f t="shared" si="55"/>
        <v>High</v>
      </c>
    </row>
    <row r="227" spans="1:34" ht="15.75" customHeight="1" x14ac:dyDescent="0.2">
      <c r="A227" s="1"/>
      <c r="B227" s="6" t="s">
        <v>260</v>
      </c>
      <c r="C227" s="6" t="s">
        <v>18</v>
      </c>
      <c r="D227" s="6" t="s">
        <v>19</v>
      </c>
      <c r="E227" s="6" t="s">
        <v>27</v>
      </c>
      <c r="F227" s="6" t="s">
        <v>31</v>
      </c>
      <c r="G227" s="6" t="s">
        <v>44</v>
      </c>
      <c r="H227" s="7">
        <v>43.25</v>
      </c>
      <c r="I227" s="9">
        <v>2</v>
      </c>
      <c r="J227" s="7">
        <v>4.3250000000000002</v>
      </c>
      <c r="K227" s="7">
        <v>90.825000000000003</v>
      </c>
      <c r="L227" s="12">
        <v>43544</v>
      </c>
      <c r="M227" s="14">
        <v>0.66388888888888886</v>
      </c>
      <c r="N227" s="9" t="str">
        <f t="shared" si="51"/>
        <v>Weekday</v>
      </c>
      <c r="O227" s="6" t="s">
        <v>29</v>
      </c>
      <c r="P227" s="7">
        <v>86.5</v>
      </c>
      <c r="Q227" s="2">
        <v>4.7619047620000003</v>
      </c>
      <c r="R227" s="7">
        <v>4.3250000000000002</v>
      </c>
      <c r="S227" s="8">
        <v>6.2</v>
      </c>
      <c r="V227" s="16">
        <f t="shared" si="44"/>
        <v>86.5</v>
      </c>
      <c r="W227" s="18">
        <f t="shared" si="52"/>
        <v>6920</v>
      </c>
      <c r="X227" t="b">
        <f t="shared" si="53"/>
        <v>0</v>
      </c>
      <c r="Y227" t="b">
        <f t="shared" si="45"/>
        <v>1</v>
      </c>
      <c r="Z227" t="b">
        <f t="shared" si="46"/>
        <v>0</v>
      </c>
      <c r="AA227" t="b">
        <f t="shared" si="47"/>
        <v>0</v>
      </c>
      <c r="AB227" t="str">
        <f t="shared" si="54"/>
        <v>Low</v>
      </c>
      <c r="AC227" t="str">
        <f t="shared" si="48"/>
        <v>Bad Product</v>
      </c>
      <c r="AD227">
        <f t="shared" si="49"/>
        <v>90.825000000000003</v>
      </c>
      <c r="AE227">
        <f t="shared" si="50"/>
        <v>43.25</v>
      </c>
      <c r="AG227" t="str">
        <f t="shared" si="43"/>
        <v>Bad Product</v>
      </c>
      <c r="AH227" t="str">
        <f t="shared" si="55"/>
        <v>Low</v>
      </c>
    </row>
    <row r="228" spans="1:34" ht="15.75" customHeight="1" x14ac:dyDescent="0.2">
      <c r="A228" s="1"/>
      <c r="B228" s="6" t="s">
        <v>261</v>
      </c>
      <c r="C228" s="6" t="s">
        <v>25</v>
      </c>
      <c r="D228" s="6" t="s">
        <v>26</v>
      </c>
      <c r="E228" s="6" t="s">
        <v>20</v>
      </c>
      <c r="F228" s="6" t="s">
        <v>21</v>
      </c>
      <c r="G228" s="6" t="s">
        <v>36</v>
      </c>
      <c r="H228" s="7">
        <v>87.16</v>
      </c>
      <c r="I228" s="9">
        <v>2</v>
      </c>
      <c r="J228" s="7">
        <v>8.7159999999999993</v>
      </c>
      <c r="K228" s="7">
        <v>183.036</v>
      </c>
      <c r="L228" s="12">
        <v>43476</v>
      </c>
      <c r="M228" s="14">
        <v>0.60347222222222219</v>
      </c>
      <c r="N228" s="9" t="str">
        <f t="shared" si="51"/>
        <v>Weekday</v>
      </c>
      <c r="O228" s="6" t="s">
        <v>33</v>
      </c>
      <c r="P228" s="7">
        <v>174.32</v>
      </c>
      <c r="Q228" s="2">
        <v>4.7619047620000003</v>
      </c>
      <c r="R228" s="7">
        <v>8.7159999999999993</v>
      </c>
      <c r="S228" s="8">
        <v>9.6999999999999993</v>
      </c>
      <c r="V228" s="16">
        <f t="shared" si="44"/>
        <v>174.32</v>
      </c>
      <c r="W228" s="18">
        <f t="shared" si="52"/>
        <v>13945.599999999999</v>
      </c>
      <c r="X228" t="b">
        <f t="shared" si="53"/>
        <v>1</v>
      </c>
      <c r="Y228" t="b">
        <f t="shared" si="45"/>
        <v>1</v>
      </c>
      <c r="Z228" t="b">
        <f t="shared" si="46"/>
        <v>0</v>
      </c>
      <c r="AA228" t="b">
        <f t="shared" si="47"/>
        <v>1</v>
      </c>
      <c r="AB228" t="str">
        <f t="shared" si="54"/>
        <v>High</v>
      </c>
      <c r="AC228" t="str">
        <f t="shared" si="48"/>
        <v>Bad Product</v>
      </c>
      <c r="AD228">
        <f t="shared" si="49"/>
        <v>183.036</v>
      </c>
      <c r="AE228">
        <f t="shared" si="50"/>
        <v>87.16</v>
      </c>
      <c r="AG228" t="str">
        <f t="shared" si="43"/>
        <v>Bad Product</v>
      </c>
      <c r="AH228" t="str">
        <f t="shared" si="55"/>
        <v>High</v>
      </c>
    </row>
    <row r="229" spans="1:34" ht="15.75" customHeight="1" x14ac:dyDescent="0.2">
      <c r="A229" s="1"/>
      <c r="B229" s="6" t="s">
        <v>262</v>
      </c>
      <c r="C229" s="6" t="s">
        <v>42</v>
      </c>
      <c r="D229" s="6" t="s">
        <v>43</v>
      </c>
      <c r="E229" s="6" t="s">
        <v>20</v>
      </c>
      <c r="F229" s="6" t="s">
        <v>31</v>
      </c>
      <c r="G229" s="6" t="s">
        <v>22</v>
      </c>
      <c r="H229" s="7">
        <v>69.37</v>
      </c>
      <c r="I229" s="9">
        <v>9</v>
      </c>
      <c r="J229" s="7">
        <v>31.2165</v>
      </c>
      <c r="K229" s="7">
        <v>655.54650000000004</v>
      </c>
      <c r="L229" s="12">
        <v>43491</v>
      </c>
      <c r="M229" s="14">
        <v>0.80138888888888893</v>
      </c>
      <c r="N229" s="9" t="str">
        <f t="shared" si="51"/>
        <v>Weekend</v>
      </c>
      <c r="O229" s="6" t="s">
        <v>23</v>
      </c>
      <c r="P229" s="7">
        <v>624.33000000000004</v>
      </c>
      <c r="Q229" s="2">
        <v>4.7619047620000003</v>
      </c>
      <c r="R229" s="7">
        <v>31.2165</v>
      </c>
      <c r="S229" s="8">
        <v>4</v>
      </c>
      <c r="V229" s="16">
        <f t="shared" si="44"/>
        <v>624.33000000000004</v>
      </c>
      <c r="W229" s="18">
        <f t="shared" si="52"/>
        <v>49946.400000000001</v>
      </c>
      <c r="X229" t="b">
        <f t="shared" si="53"/>
        <v>0</v>
      </c>
      <c r="Y229" t="b">
        <f t="shared" si="45"/>
        <v>1</v>
      </c>
      <c r="Z229" t="b">
        <f t="shared" si="46"/>
        <v>0</v>
      </c>
      <c r="AA229" t="b">
        <f t="shared" si="47"/>
        <v>1</v>
      </c>
      <c r="AB229" t="str">
        <f t="shared" si="54"/>
        <v>Low</v>
      </c>
      <c r="AC229" t="str">
        <f t="shared" si="48"/>
        <v>Bad Product</v>
      </c>
      <c r="AD229">
        <f t="shared" si="49"/>
        <v>589.99185</v>
      </c>
      <c r="AE229">
        <f t="shared" si="50"/>
        <v>65.901499999999999</v>
      </c>
      <c r="AG229" t="str">
        <f t="shared" si="43"/>
        <v>Bad Product</v>
      </c>
      <c r="AH229" t="str">
        <f t="shared" si="55"/>
        <v>Low</v>
      </c>
    </row>
    <row r="230" spans="1:34" ht="15.75" customHeight="1" x14ac:dyDescent="0.2">
      <c r="A230" s="1"/>
      <c r="B230" s="6" t="s">
        <v>263</v>
      </c>
      <c r="C230" s="6" t="s">
        <v>25</v>
      </c>
      <c r="D230" s="6" t="s">
        <v>26</v>
      </c>
      <c r="E230" s="6" t="s">
        <v>20</v>
      </c>
      <c r="F230" s="6" t="s">
        <v>31</v>
      </c>
      <c r="G230" s="6" t="s">
        <v>28</v>
      </c>
      <c r="H230" s="7">
        <v>37.06</v>
      </c>
      <c r="I230" s="9">
        <v>4</v>
      </c>
      <c r="J230" s="7">
        <v>7.4119999999999999</v>
      </c>
      <c r="K230" s="7">
        <v>155.65199999999999</v>
      </c>
      <c r="L230" s="12">
        <v>43496</v>
      </c>
      <c r="M230" s="14">
        <v>0.68333333333333335</v>
      </c>
      <c r="N230" s="9" t="str">
        <f t="shared" si="51"/>
        <v>Weekday</v>
      </c>
      <c r="O230" s="6" t="s">
        <v>23</v>
      </c>
      <c r="P230" s="7">
        <v>148.24</v>
      </c>
      <c r="Q230" s="2">
        <v>4.7619047620000003</v>
      </c>
      <c r="R230" s="7">
        <v>7.4119999999999999</v>
      </c>
      <c r="S230" s="8">
        <v>9.6999999999999993</v>
      </c>
      <c r="V230" s="16">
        <f t="shared" si="44"/>
        <v>148.24</v>
      </c>
      <c r="W230" s="18">
        <f t="shared" si="52"/>
        <v>11859.2</v>
      </c>
      <c r="X230" t="b">
        <f t="shared" si="53"/>
        <v>1</v>
      </c>
      <c r="Y230" t="b">
        <f t="shared" si="45"/>
        <v>1</v>
      </c>
      <c r="Z230" t="b">
        <f t="shared" si="46"/>
        <v>0</v>
      </c>
      <c r="AA230" t="b">
        <f t="shared" si="47"/>
        <v>1</v>
      </c>
      <c r="AB230" t="str">
        <f t="shared" si="54"/>
        <v>High</v>
      </c>
      <c r="AC230" t="str">
        <f t="shared" si="48"/>
        <v>Bad Product</v>
      </c>
      <c r="AD230">
        <f t="shared" si="49"/>
        <v>155.65199999999999</v>
      </c>
      <c r="AE230">
        <f t="shared" si="50"/>
        <v>37.06</v>
      </c>
      <c r="AG230" t="str">
        <f t="shared" si="43"/>
        <v>Bad Product</v>
      </c>
      <c r="AH230" t="str">
        <f t="shared" si="55"/>
        <v>High</v>
      </c>
    </row>
    <row r="231" spans="1:34" ht="15.75" customHeight="1" x14ac:dyDescent="0.2">
      <c r="A231" s="1"/>
      <c r="B231" s="6" t="s">
        <v>264</v>
      </c>
      <c r="C231" s="6" t="s">
        <v>42</v>
      </c>
      <c r="D231" s="6" t="s">
        <v>43</v>
      </c>
      <c r="E231" s="6" t="s">
        <v>20</v>
      </c>
      <c r="F231" s="6" t="s">
        <v>21</v>
      </c>
      <c r="G231" s="6" t="s">
        <v>28</v>
      </c>
      <c r="H231" s="7">
        <v>90.7</v>
      </c>
      <c r="I231" s="9">
        <v>6</v>
      </c>
      <c r="J231" s="7">
        <v>27.21</v>
      </c>
      <c r="K231" s="7">
        <v>571.41</v>
      </c>
      <c r="L231" s="12">
        <v>43522</v>
      </c>
      <c r="M231" s="14">
        <v>0.45277777777777778</v>
      </c>
      <c r="N231" s="9" t="str">
        <f t="shared" si="51"/>
        <v>Weekday</v>
      </c>
      <c r="O231" s="6" t="s">
        <v>29</v>
      </c>
      <c r="P231" s="7">
        <v>544.20000000000005</v>
      </c>
      <c r="Q231" s="2">
        <v>4.7619047620000003</v>
      </c>
      <c r="R231" s="7">
        <v>27.21</v>
      </c>
      <c r="S231" s="8">
        <v>5.3</v>
      </c>
      <c r="V231" s="16">
        <f t="shared" si="44"/>
        <v>544.20000000000005</v>
      </c>
      <c r="W231" s="18">
        <f t="shared" si="52"/>
        <v>43536</v>
      </c>
      <c r="X231" t="b">
        <f t="shared" si="53"/>
        <v>0</v>
      </c>
      <c r="Y231" t="b">
        <f t="shared" si="45"/>
        <v>1</v>
      </c>
      <c r="Z231" t="b">
        <f t="shared" si="46"/>
        <v>0</v>
      </c>
      <c r="AA231" t="b">
        <f t="shared" si="47"/>
        <v>1</v>
      </c>
      <c r="AB231" t="str">
        <f t="shared" si="54"/>
        <v>Low</v>
      </c>
      <c r="AC231" t="str">
        <f t="shared" si="48"/>
        <v>Bad Product</v>
      </c>
      <c r="AD231">
        <f t="shared" si="49"/>
        <v>514.26900000000001</v>
      </c>
      <c r="AE231">
        <f t="shared" si="50"/>
        <v>90.7</v>
      </c>
      <c r="AG231" t="str">
        <f t="shared" si="43"/>
        <v>Bad Product</v>
      </c>
      <c r="AH231" t="str">
        <f t="shared" si="55"/>
        <v>Low</v>
      </c>
    </row>
    <row r="232" spans="1:34" ht="15.75" customHeight="1" x14ac:dyDescent="0.2">
      <c r="A232" s="1"/>
      <c r="B232" s="6" t="s">
        <v>265</v>
      </c>
      <c r="C232" s="6" t="s">
        <v>18</v>
      </c>
      <c r="D232" s="6" t="s">
        <v>19</v>
      </c>
      <c r="E232" s="6" t="s">
        <v>27</v>
      </c>
      <c r="F232" s="6" t="s">
        <v>21</v>
      </c>
      <c r="G232" s="6" t="s">
        <v>32</v>
      </c>
      <c r="H232" s="7">
        <v>63.42</v>
      </c>
      <c r="I232" s="9">
        <v>8</v>
      </c>
      <c r="J232" s="7">
        <v>25.367999999999999</v>
      </c>
      <c r="K232" s="7">
        <v>532.72799999999995</v>
      </c>
      <c r="L232" s="12">
        <v>43535</v>
      </c>
      <c r="M232" s="14">
        <v>0.53819444444444442</v>
      </c>
      <c r="N232" s="9" t="str">
        <f t="shared" si="51"/>
        <v>Weekday</v>
      </c>
      <c r="O232" s="6" t="s">
        <v>23</v>
      </c>
      <c r="P232" s="7">
        <v>507.36</v>
      </c>
      <c r="Q232" s="2">
        <v>4.7619047620000003</v>
      </c>
      <c r="R232" s="7">
        <v>25.367999999999999</v>
      </c>
      <c r="S232" s="8">
        <v>7.4</v>
      </c>
      <c r="V232" s="16">
        <f t="shared" si="44"/>
        <v>507.36</v>
      </c>
      <c r="W232" s="18">
        <f t="shared" si="52"/>
        <v>40588.800000000003</v>
      </c>
      <c r="X232" t="b">
        <f t="shared" si="53"/>
        <v>0</v>
      </c>
      <c r="Y232" t="b">
        <f t="shared" si="45"/>
        <v>1</v>
      </c>
      <c r="Z232" t="b">
        <f t="shared" si="46"/>
        <v>0</v>
      </c>
      <c r="AA232" t="b">
        <f t="shared" si="47"/>
        <v>1</v>
      </c>
      <c r="AB232" t="str">
        <f t="shared" si="54"/>
        <v>Low</v>
      </c>
      <c r="AC232" t="str">
        <f t="shared" si="48"/>
        <v>Bad Product</v>
      </c>
      <c r="AD232">
        <f t="shared" si="49"/>
        <v>479.45519999999999</v>
      </c>
      <c r="AE232">
        <f t="shared" si="50"/>
        <v>60.249000000000002</v>
      </c>
      <c r="AG232" t="str">
        <f t="shared" si="43"/>
        <v>Bad Product</v>
      </c>
      <c r="AH232" t="str">
        <f t="shared" si="55"/>
        <v>Medium</v>
      </c>
    </row>
    <row r="233" spans="1:34" ht="15.75" customHeight="1" x14ac:dyDescent="0.2">
      <c r="A233" s="1"/>
      <c r="B233" s="6" t="s">
        <v>266</v>
      </c>
      <c r="C233" s="6" t="s">
        <v>42</v>
      </c>
      <c r="D233" s="6" t="s">
        <v>43</v>
      </c>
      <c r="E233" s="6" t="s">
        <v>27</v>
      </c>
      <c r="F233" s="6" t="s">
        <v>21</v>
      </c>
      <c r="G233" s="6" t="s">
        <v>46</v>
      </c>
      <c r="H233" s="7">
        <v>81.37</v>
      </c>
      <c r="I233" s="9">
        <v>2</v>
      </c>
      <c r="J233" s="7">
        <v>8.1370000000000005</v>
      </c>
      <c r="K233" s="7">
        <v>170.87700000000001</v>
      </c>
      <c r="L233" s="12">
        <v>43491</v>
      </c>
      <c r="M233" s="14">
        <v>0.81111111111111112</v>
      </c>
      <c r="N233" s="9" t="str">
        <f t="shared" si="51"/>
        <v>Weekend</v>
      </c>
      <c r="O233" s="6" t="s">
        <v>29</v>
      </c>
      <c r="P233" s="7">
        <v>162.74</v>
      </c>
      <c r="Q233" s="2">
        <v>4.7619047620000003</v>
      </c>
      <c r="R233" s="7">
        <v>8.1370000000000005</v>
      </c>
      <c r="S233" s="8">
        <v>6.5</v>
      </c>
      <c r="V233" s="16">
        <f t="shared" si="44"/>
        <v>162.74</v>
      </c>
      <c r="W233" s="18">
        <f t="shared" si="52"/>
        <v>13019.2</v>
      </c>
      <c r="X233" t="b">
        <f t="shared" si="53"/>
        <v>0</v>
      </c>
      <c r="Y233" t="b">
        <f t="shared" si="45"/>
        <v>1</v>
      </c>
      <c r="Z233" t="b">
        <f t="shared" si="46"/>
        <v>0</v>
      </c>
      <c r="AA233" t="b">
        <f t="shared" si="47"/>
        <v>0</v>
      </c>
      <c r="AB233" t="str">
        <f t="shared" si="54"/>
        <v>Low</v>
      </c>
      <c r="AC233" t="str">
        <f t="shared" si="48"/>
        <v>Bad Product</v>
      </c>
      <c r="AD233">
        <f t="shared" si="49"/>
        <v>170.87700000000001</v>
      </c>
      <c r="AE233">
        <f t="shared" si="50"/>
        <v>81.37</v>
      </c>
      <c r="AG233" t="str">
        <f t="shared" si="43"/>
        <v>Bad Product</v>
      </c>
      <c r="AH233" t="str">
        <f t="shared" si="55"/>
        <v>Medium</v>
      </c>
    </row>
    <row r="234" spans="1:34" ht="15.75" customHeight="1" x14ac:dyDescent="0.2">
      <c r="A234" s="1"/>
      <c r="B234" s="6" t="s">
        <v>267</v>
      </c>
      <c r="C234" s="6" t="s">
        <v>42</v>
      </c>
      <c r="D234" s="6" t="s">
        <v>43</v>
      </c>
      <c r="E234" s="6" t="s">
        <v>20</v>
      </c>
      <c r="F234" s="6" t="s">
        <v>21</v>
      </c>
      <c r="G234" s="6" t="s">
        <v>28</v>
      </c>
      <c r="H234" s="7">
        <v>10.59</v>
      </c>
      <c r="I234" s="9">
        <v>3</v>
      </c>
      <c r="J234" s="7">
        <v>1.5885</v>
      </c>
      <c r="K234" s="7">
        <v>33.358499999999999</v>
      </c>
      <c r="L234" s="12">
        <v>43536</v>
      </c>
      <c r="M234" s="14">
        <v>0.57777777777777772</v>
      </c>
      <c r="N234" s="9" t="str">
        <f t="shared" si="51"/>
        <v>Weekday</v>
      </c>
      <c r="O234" s="6" t="s">
        <v>33</v>
      </c>
      <c r="P234" s="7">
        <v>31.77</v>
      </c>
      <c r="Q234" s="2">
        <v>4.7619047620000003</v>
      </c>
      <c r="R234" s="7">
        <v>1.5885</v>
      </c>
      <c r="S234" s="8">
        <v>8.6999999999999993</v>
      </c>
      <c r="V234" s="16">
        <f t="shared" si="44"/>
        <v>31.77</v>
      </c>
      <c r="W234" s="18">
        <f t="shared" si="52"/>
        <v>2541.6</v>
      </c>
      <c r="X234" t="b">
        <f t="shared" si="53"/>
        <v>1</v>
      </c>
      <c r="Y234" t="b">
        <f t="shared" si="45"/>
        <v>1</v>
      </c>
      <c r="Z234" t="b">
        <f t="shared" si="46"/>
        <v>0</v>
      </c>
      <c r="AA234" t="b">
        <f t="shared" si="47"/>
        <v>1</v>
      </c>
      <c r="AB234" t="str">
        <f t="shared" si="54"/>
        <v>High</v>
      </c>
      <c r="AC234" t="str">
        <f t="shared" si="48"/>
        <v>Bad Product</v>
      </c>
      <c r="AD234">
        <f t="shared" si="49"/>
        <v>33.358499999999999</v>
      </c>
      <c r="AE234">
        <f t="shared" si="50"/>
        <v>10.59</v>
      </c>
      <c r="AG234" t="str">
        <f t="shared" si="43"/>
        <v>Bad Product</v>
      </c>
      <c r="AH234" t="str">
        <f t="shared" si="55"/>
        <v>High</v>
      </c>
    </row>
    <row r="235" spans="1:34" ht="15.75" customHeight="1" x14ac:dyDescent="0.2">
      <c r="A235" s="1"/>
      <c r="B235" s="6" t="s">
        <v>268</v>
      </c>
      <c r="C235" s="6" t="s">
        <v>42</v>
      </c>
      <c r="D235" s="6" t="s">
        <v>43</v>
      </c>
      <c r="E235" s="6" t="s">
        <v>27</v>
      </c>
      <c r="F235" s="6" t="s">
        <v>21</v>
      </c>
      <c r="G235" s="6" t="s">
        <v>22</v>
      </c>
      <c r="H235" s="7">
        <v>84.09</v>
      </c>
      <c r="I235" s="9">
        <v>9</v>
      </c>
      <c r="J235" s="7">
        <v>37.840499999999999</v>
      </c>
      <c r="K235" s="7">
        <v>794.65049999999997</v>
      </c>
      <c r="L235" s="12">
        <v>43507</v>
      </c>
      <c r="M235" s="14">
        <v>0.45416666666666666</v>
      </c>
      <c r="N235" s="9" t="str">
        <f t="shared" si="51"/>
        <v>Weekday</v>
      </c>
      <c r="O235" s="6" t="s">
        <v>29</v>
      </c>
      <c r="P235" s="7">
        <v>756.81</v>
      </c>
      <c r="Q235" s="2">
        <v>4.7619047620000003</v>
      </c>
      <c r="R235" s="7">
        <v>37.840499999999999</v>
      </c>
      <c r="S235" s="8">
        <v>8</v>
      </c>
      <c r="V235" s="16">
        <f t="shared" si="44"/>
        <v>756.81000000000006</v>
      </c>
      <c r="W235" s="18">
        <f t="shared" si="52"/>
        <v>60544.800000000003</v>
      </c>
      <c r="X235" t="b">
        <f t="shared" si="53"/>
        <v>0</v>
      </c>
      <c r="Y235" t="b">
        <f t="shared" si="45"/>
        <v>1</v>
      </c>
      <c r="Z235" t="b">
        <f t="shared" si="46"/>
        <v>0</v>
      </c>
      <c r="AA235" t="b">
        <f t="shared" si="47"/>
        <v>1</v>
      </c>
      <c r="AB235" t="str">
        <f t="shared" si="54"/>
        <v>Low</v>
      </c>
      <c r="AC235" t="str">
        <f t="shared" si="48"/>
        <v>Bad Product</v>
      </c>
      <c r="AD235">
        <f t="shared" si="49"/>
        <v>715.18544999999995</v>
      </c>
      <c r="AE235">
        <f t="shared" si="50"/>
        <v>79.885499999999993</v>
      </c>
      <c r="AG235" t="str">
        <f t="shared" si="43"/>
        <v>Bad Product</v>
      </c>
      <c r="AH235" t="str">
        <f t="shared" si="55"/>
        <v>Medium</v>
      </c>
    </row>
    <row r="236" spans="1:34" ht="15.75" customHeight="1" x14ac:dyDescent="0.2">
      <c r="A236" s="1"/>
      <c r="B236" s="6" t="s">
        <v>269</v>
      </c>
      <c r="C236" s="6" t="s">
        <v>42</v>
      </c>
      <c r="D236" s="6" t="s">
        <v>43</v>
      </c>
      <c r="E236" s="6" t="s">
        <v>20</v>
      </c>
      <c r="F236" s="6" t="s">
        <v>31</v>
      </c>
      <c r="G236" s="6" t="s">
        <v>46</v>
      </c>
      <c r="H236" s="7">
        <v>73.819999999999993</v>
      </c>
      <c r="I236" s="9">
        <v>4</v>
      </c>
      <c r="J236" s="7">
        <v>14.763999999999999</v>
      </c>
      <c r="K236" s="7">
        <v>310.04399999999998</v>
      </c>
      <c r="L236" s="12">
        <v>43517</v>
      </c>
      <c r="M236" s="14">
        <v>0.77152777777777781</v>
      </c>
      <c r="N236" s="9" t="str">
        <f t="shared" si="51"/>
        <v>Weekday</v>
      </c>
      <c r="O236" s="6" t="s">
        <v>29</v>
      </c>
      <c r="P236" s="7">
        <v>295.27999999999997</v>
      </c>
      <c r="Q236" s="2">
        <v>4.7619047620000003</v>
      </c>
      <c r="R236" s="7">
        <v>14.763999999999999</v>
      </c>
      <c r="S236" s="8">
        <v>6.7</v>
      </c>
      <c r="V236" s="16">
        <f t="shared" si="44"/>
        <v>295.27999999999997</v>
      </c>
      <c r="W236" s="18">
        <f t="shared" si="52"/>
        <v>23622.399999999998</v>
      </c>
      <c r="X236" t="b">
        <f t="shared" si="53"/>
        <v>0</v>
      </c>
      <c r="Y236" t="b">
        <f t="shared" si="45"/>
        <v>1</v>
      </c>
      <c r="Z236" t="b">
        <f t="shared" si="46"/>
        <v>0</v>
      </c>
      <c r="AA236" t="b">
        <f t="shared" si="47"/>
        <v>0</v>
      </c>
      <c r="AB236" t="str">
        <f t="shared" si="54"/>
        <v>Low</v>
      </c>
      <c r="AC236" t="str">
        <f t="shared" si="48"/>
        <v>Bad Product</v>
      </c>
      <c r="AD236">
        <f t="shared" si="49"/>
        <v>310.04399999999998</v>
      </c>
      <c r="AE236">
        <f t="shared" si="50"/>
        <v>73.819999999999993</v>
      </c>
      <c r="AG236" t="str">
        <f t="shared" si="43"/>
        <v>Bad Product</v>
      </c>
      <c r="AH236" t="str">
        <f t="shared" si="55"/>
        <v>Medium</v>
      </c>
    </row>
    <row r="237" spans="1:34" ht="15.75" customHeight="1" x14ac:dyDescent="0.2">
      <c r="A237" s="1"/>
      <c r="B237" s="6" t="s">
        <v>270</v>
      </c>
      <c r="C237" s="6" t="s">
        <v>18</v>
      </c>
      <c r="D237" s="6" t="s">
        <v>19</v>
      </c>
      <c r="E237" s="6" t="s">
        <v>20</v>
      </c>
      <c r="F237" s="6" t="s">
        <v>31</v>
      </c>
      <c r="G237" s="6" t="s">
        <v>22</v>
      </c>
      <c r="H237" s="7">
        <v>51.94</v>
      </c>
      <c r="I237" s="9">
        <v>10</v>
      </c>
      <c r="J237" s="7">
        <v>25.97</v>
      </c>
      <c r="K237" s="7">
        <v>545.37</v>
      </c>
      <c r="L237" s="12">
        <v>43533</v>
      </c>
      <c r="M237" s="14">
        <v>0.76666666666666672</v>
      </c>
      <c r="N237" s="9" t="str">
        <f t="shared" si="51"/>
        <v>Weekend</v>
      </c>
      <c r="O237" s="6" t="s">
        <v>23</v>
      </c>
      <c r="P237" s="7">
        <v>519.4</v>
      </c>
      <c r="Q237" s="2">
        <v>4.7619047620000003</v>
      </c>
      <c r="R237" s="7">
        <v>25.97</v>
      </c>
      <c r="S237" s="8">
        <v>6.5</v>
      </c>
      <c r="V237" s="16">
        <f t="shared" si="44"/>
        <v>519.4</v>
      </c>
      <c r="W237" s="18">
        <f t="shared" si="52"/>
        <v>41552</v>
      </c>
      <c r="X237" t="b">
        <f t="shared" si="53"/>
        <v>0</v>
      </c>
      <c r="Y237" t="b">
        <f t="shared" si="45"/>
        <v>1</v>
      </c>
      <c r="Z237" t="b">
        <f t="shared" si="46"/>
        <v>0</v>
      </c>
      <c r="AA237" t="b">
        <f t="shared" si="47"/>
        <v>1</v>
      </c>
      <c r="AB237" t="str">
        <f t="shared" si="54"/>
        <v>Low</v>
      </c>
      <c r="AC237" t="str">
        <f t="shared" si="48"/>
        <v>Bad Product</v>
      </c>
      <c r="AD237">
        <f t="shared" si="49"/>
        <v>490.83300000000003</v>
      </c>
      <c r="AE237">
        <f t="shared" si="50"/>
        <v>49.342999999999996</v>
      </c>
      <c r="AG237" t="str">
        <f t="shared" si="43"/>
        <v>Bad Product</v>
      </c>
      <c r="AH237" t="str">
        <f t="shared" si="55"/>
        <v>Medium</v>
      </c>
    </row>
    <row r="238" spans="1:34" ht="15.75" customHeight="1" x14ac:dyDescent="0.2">
      <c r="A238" s="1"/>
      <c r="B238" s="6" t="s">
        <v>271</v>
      </c>
      <c r="C238" s="6" t="s">
        <v>18</v>
      </c>
      <c r="D238" s="6" t="s">
        <v>19</v>
      </c>
      <c r="E238" s="6" t="s">
        <v>27</v>
      </c>
      <c r="F238" s="6" t="s">
        <v>21</v>
      </c>
      <c r="G238" s="6" t="s">
        <v>36</v>
      </c>
      <c r="H238" s="7">
        <v>93.14</v>
      </c>
      <c r="I238" s="9">
        <v>2</v>
      </c>
      <c r="J238" s="7">
        <v>9.3140000000000001</v>
      </c>
      <c r="K238" s="7">
        <v>195.59399999999999</v>
      </c>
      <c r="L238" s="12">
        <v>43485</v>
      </c>
      <c r="M238" s="14">
        <v>0.75624999999999998</v>
      </c>
      <c r="N238" s="9" t="str">
        <f t="shared" si="51"/>
        <v>Weekend</v>
      </c>
      <c r="O238" s="6" t="s">
        <v>23</v>
      </c>
      <c r="P238" s="7">
        <v>186.28</v>
      </c>
      <c r="Q238" s="2">
        <v>4.7619047620000003</v>
      </c>
      <c r="R238" s="7">
        <v>9.3140000000000001</v>
      </c>
      <c r="S238" s="8">
        <v>4.0999999999999996</v>
      </c>
      <c r="V238" s="16">
        <f t="shared" si="44"/>
        <v>186.28</v>
      </c>
      <c r="W238" s="18">
        <f t="shared" si="52"/>
        <v>14902.4</v>
      </c>
      <c r="X238" t="b">
        <f t="shared" si="53"/>
        <v>0</v>
      </c>
      <c r="Y238" t="b">
        <f t="shared" si="45"/>
        <v>1</v>
      </c>
      <c r="Z238" t="b">
        <f t="shared" si="46"/>
        <v>0</v>
      </c>
      <c r="AA238" t="b">
        <f t="shared" si="47"/>
        <v>0</v>
      </c>
      <c r="AB238" t="str">
        <f t="shared" si="54"/>
        <v>Low</v>
      </c>
      <c r="AC238" t="str">
        <f t="shared" si="48"/>
        <v>Bad Product</v>
      </c>
      <c r="AD238">
        <f t="shared" si="49"/>
        <v>195.59399999999999</v>
      </c>
      <c r="AE238">
        <f t="shared" si="50"/>
        <v>93.14</v>
      </c>
      <c r="AG238" t="str">
        <f t="shared" si="43"/>
        <v>Bad Product</v>
      </c>
      <c r="AH238" t="str">
        <f t="shared" si="55"/>
        <v>Low</v>
      </c>
    </row>
    <row r="239" spans="1:34" ht="15.75" customHeight="1" x14ac:dyDescent="0.2">
      <c r="A239" s="1"/>
      <c r="B239" s="6" t="s">
        <v>272</v>
      </c>
      <c r="C239" s="6" t="s">
        <v>25</v>
      </c>
      <c r="D239" s="6" t="s">
        <v>26</v>
      </c>
      <c r="E239" s="6" t="s">
        <v>27</v>
      </c>
      <c r="F239" s="6" t="s">
        <v>31</v>
      </c>
      <c r="G239" s="6" t="s">
        <v>22</v>
      </c>
      <c r="H239" s="7">
        <v>17.41</v>
      </c>
      <c r="I239" s="9">
        <v>5</v>
      </c>
      <c r="J239" s="7">
        <v>4.3525</v>
      </c>
      <c r="K239" s="7">
        <v>91.402500000000003</v>
      </c>
      <c r="L239" s="12">
        <v>43493</v>
      </c>
      <c r="M239" s="14">
        <v>0.63611111111111107</v>
      </c>
      <c r="N239" s="9" t="str">
        <f t="shared" si="51"/>
        <v>Weekday</v>
      </c>
      <c r="O239" s="6" t="s">
        <v>33</v>
      </c>
      <c r="P239" s="7">
        <v>87.05</v>
      </c>
      <c r="Q239" s="2">
        <v>4.7619047620000003</v>
      </c>
      <c r="R239" s="7">
        <v>4.3525</v>
      </c>
      <c r="S239" s="8">
        <v>4.9000000000000004</v>
      </c>
      <c r="V239" s="16">
        <f t="shared" si="44"/>
        <v>87.05</v>
      </c>
      <c r="W239" s="18">
        <f t="shared" si="52"/>
        <v>6964</v>
      </c>
      <c r="X239" t="b">
        <f t="shared" si="53"/>
        <v>0</v>
      </c>
      <c r="Y239" t="b">
        <f t="shared" si="45"/>
        <v>1</v>
      </c>
      <c r="Z239" t="b">
        <f t="shared" si="46"/>
        <v>0</v>
      </c>
      <c r="AA239" t="b">
        <f t="shared" si="47"/>
        <v>0</v>
      </c>
      <c r="AB239" t="str">
        <f t="shared" si="54"/>
        <v>Low</v>
      </c>
      <c r="AC239" t="str">
        <f t="shared" si="48"/>
        <v>Bad Product</v>
      </c>
      <c r="AD239">
        <f t="shared" si="49"/>
        <v>91.402500000000003</v>
      </c>
      <c r="AE239">
        <f t="shared" si="50"/>
        <v>17.41</v>
      </c>
      <c r="AG239" t="str">
        <f t="shared" si="43"/>
        <v>Bad Product</v>
      </c>
      <c r="AH239" t="str">
        <f t="shared" si="55"/>
        <v>Low</v>
      </c>
    </row>
    <row r="240" spans="1:34" ht="15.75" customHeight="1" x14ac:dyDescent="0.2">
      <c r="A240" s="1"/>
      <c r="B240" s="6" t="s">
        <v>273</v>
      </c>
      <c r="C240" s="6" t="s">
        <v>25</v>
      </c>
      <c r="D240" s="6" t="s">
        <v>26</v>
      </c>
      <c r="E240" s="6" t="s">
        <v>20</v>
      </c>
      <c r="F240" s="6" t="s">
        <v>21</v>
      </c>
      <c r="G240" s="6" t="s">
        <v>46</v>
      </c>
      <c r="H240" s="7">
        <v>44.22</v>
      </c>
      <c r="I240" s="9">
        <v>5</v>
      </c>
      <c r="J240" s="7">
        <v>11.055</v>
      </c>
      <c r="K240" s="7">
        <v>232.155</v>
      </c>
      <c r="L240" s="12">
        <v>43529</v>
      </c>
      <c r="M240" s="14">
        <v>0.71319444444444446</v>
      </c>
      <c r="N240" s="9" t="str">
        <f t="shared" si="51"/>
        <v>Weekday</v>
      </c>
      <c r="O240" s="6" t="s">
        <v>33</v>
      </c>
      <c r="P240" s="7">
        <v>221.1</v>
      </c>
      <c r="Q240" s="2">
        <v>4.7619047620000003</v>
      </c>
      <c r="R240" s="7">
        <v>11.055</v>
      </c>
      <c r="S240" s="8">
        <v>8.6</v>
      </c>
      <c r="V240" s="16">
        <f t="shared" si="44"/>
        <v>221.1</v>
      </c>
      <c r="W240" s="18">
        <f t="shared" si="52"/>
        <v>17688</v>
      </c>
      <c r="X240" t="b">
        <f t="shared" si="53"/>
        <v>1</v>
      </c>
      <c r="Y240" t="b">
        <f t="shared" si="45"/>
        <v>1</v>
      </c>
      <c r="Z240" t="b">
        <f t="shared" si="46"/>
        <v>0</v>
      </c>
      <c r="AA240" t="b">
        <f t="shared" si="47"/>
        <v>1</v>
      </c>
      <c r="AB240" t="str">
        <f t="shared" si="54"/>
        <v>High</v>
      </c>
      <c r="AC240" t="str">
        <f t="shared" si="48"/>
        <v>Bad Product</v>
      </c>
      <c r="AD240">
        <f t="shared" si="49"/>
        <v>232.155</v>
      </c>
      <c r="AE240">
        <f t="shared" si="50"/>
        <v>44.22</v>
      </c>
      <c r="AG240" t="str">
        <f t="shared" si="43"/>
        <v>Bad Product</v>
      </c>
      <c r="AH240" t="str">
        <f t="shared" si="55"/>
        <v>High</v>
      </c>
    </row>
    <row r="241" spans="1:34" ht="15.75" customHeight="1" x14ac:dyDescent="0.2">
      <c r="A241" s="1"/>
      <c r="B241" s="6" t="s">
        <v>274</v>
      </c>
      <c r="C241" s="6" t="s">
        <v>42</v>
      </c>
      <c r="D241" s="6" t="s">
        <v>43</v>
      </c>
      <c r="E241" s="6" t="s">
        <v>20</v>
      </c>
      <c r="F241" s="6" t="s">
        <v>21</v>
      </c>
      <c r="G241" s="6" t="s">
        <v>28</v>
      </c>
      <c r="H241" s="7">
        <v>13.22</v>
      </c>
      <c r="I241" s="9">
        <v>5</v>
      </c>
      <c r="J241" s="7">
        <v>3.3050000000000002</v>
      </c>
      <c r="K241" s="7">
        <v>69.405000000000001</v>
      </c>
      <c r="L241" s="12">
        <v>43526</v>
      </c>
      <c r="M241" s="14">
        <v>0.80972222222222223</v>
      </c>
      <c r="N241" s="9" t="str">
        <f t="shared" si="51"/>
        <v>Weekend</v>
      </c>
      <c r="O241" s="6" t="s">
        <v>29</v>
      </c>
      <c r="P241" s="7">
        <v>66.099999999999994</v>
      </c>
      <c r="Q241" s="2">
        <v>4.7619047620000003</v>
      </c>
      <c r="R241" s="7">
        <v>3.3050000000000002</v>
      </c>
      <c r="S241" s="8">
        <v>4.3</v>
      </c>
      <c r="V241" s="16">
        <f t="shared" si="44"/>
        <v>66.100000000000009</v>
      </c>
      <c r="W241" s="18">
        <f t="shared" si="52"/>
        <v>5288.0000000000009</v>
      </c>
      <c r="X241" t="b">
        <f t="shared" si="53"/>
        <v>0</v>
      </c>
      <c r="Y241" t="b">
        <f t="shared" si="45"/>
        <v>1</v>
      </c>
      <c r="Z241" t="b">
        <f t="shared" si="46"/>
        <v>0</v>
      </c>
      <c r="AA241" t="b">
        <f t="shared" si="47"/>
        <v>0</v>
      </c>
      <c r="AB241" t="str">
        <f t="shared" si="54"/>
        <v>Low</v>
      </c>
      <c r="AC241" t="str">
        <f t="shared" si="48"/>
        <v>Bad Product</v>
      </c>
      <c r="AD241">
        <f t="shared" si="49"/>
        <v>69.405000000000001</v>
      </c>
      <c r="AE241">
        <f t="shared" si="50"/>
        <v>13.22</v>
      </c>
      <c r="AG241" t="str">
        <f t="shared" si="43"/>
        <v>Bad Product</v>
      </c>
      <c r="AH241" t="str">
        <f t="shared" si="55"/>
        <v>Low</v>
      </c>
    </row>
    <row r="242" spans="1:34" ht="15.75" customHeight="1" x14ac:dyDescent="0.2">
      <c r="A242" s="1"/>
      <c r="B242" s="6" t="s">
        <v>275</v>
      </c>
      <c r="C242" s="6" t="s">
        <v>18</v>
      </c>
      <c r="D242" s="6" t="s">
        <v>19</v>
      </c>
      <c r="E242" s="6" t="s">
        <v>27</v>
      </c>
      <c r="F242" s="6" t="s">
        <v>31</v>
      </c>
      <c r="G242" s="6" t="s">
        <v>46</v>
      </c>
      <c r="H242" s="7">
        <v>89.69</v>
      </c>
      <c r="I242" s="9">
        <v>1</v>
      </c>
      <c r="J242" s="7">
        <v>4.4844999999999997</v>
      </c>
      <c r="K242" s="7">
        <v>94.174499999999995</v>
      </c>
      <c r="L242" s="12">
        <v>43476</v>
      </c>
      <c r="M242" s="14">
        <v>0.47222222222222221</v>
      </c>
      <c r="N242" s="9" t="str">
        <f t="shared" si="51"/>
        <v>Weekday</v>
      </c>
      <c r="O242" s="6" t="s">
        <v>23</v>
      </c>
      <c r="P242" s="7">
        <v>89.69</v>
      </c>
      <c r="Q242" s="2">
        <v>4.7619047620000003</v>
      </c>
      <c r="R242" s="7">
        <v>4.4844999999999997</v>
      </c>
      <c r="S242" s="8">
        <v>4.9000000000000004</v>
      </c>
      <c r="V242" s="16">
        <f t="shared" si="44"/>
        <v>89.69</v>
      </c>
      <c r="W242" s="18">
        <f t="shared" si="52"/>
        <v>7175.2</v>
      </c>
      <c r="X242" t="b">
        <f t="shared" si="53"/>
        <v>0</v>
      </c>
      <c r="Y242" t="b">
        <f t="shared" si="45"/>
        <v>1</v>
      </c>
      <c r="Z242" t="b">
        <f t="shared" si="46"/>
        <v>0</v>
      </c>
      <c r="AA242" t="b">
        <f t="shared" si="47"/>
        <v>0</v>
      </c>
      <c r="AB242" t="str">
        <f t="shared" si="54"/>
        <v>Low</v>
      </c>
      <c r="AC242" t="str">
        <f t="shared" si="48"/>
        <v>Bad Product</v>
      </c>
      <c r="AD242">
        <f t="shared" si="49"/>
        <v>94.174499999999995</v>
      </c>
      <c r="AE242">
        <f t="shared" si="50"/>
        <v>89.69</v>
      </c>
      <c r="AG242" t="str">
        <f t="shared" si="43"/>
        <v>Bad Product</v>
      </c>
      <c r="AH242" t="str">
        <f t="shared" si="55"/>
        <v>Low</v>
      </c>
    </row>
    <row r="243" spans="1:34" ht="15.75" customHeight="1" x14ac:dyDescent="0.2">
      <c r="A243" s="1"/>
      <c r="B243" s="6" t="s">
        <v>276</v>
      </c>
      <c r="C243" s="6" t="s">
        <v>18</v>
      </c>
      <c r="D243" s="6" t="s">
        <v>19</v>
      </c>
      <c r="E243" s="6" t="s">
        <v>27</v>
      </c>
      <c r="F243" s="6" t="s">
        <v>31</v>
      </c>
      <c r="G243" s="6" t="s">
        <v>44</v>
      </c>
      <c r="H243" s="7">
        <v>24.94</v>
      </c>
      <c r="I243" s="9">
        <v>9</v>
      </c>
      <c r="J243" s="7">
        <v>11.223000000000001</v>
      </c>
      <c r="K243" s="7">
        <v>235.68299999999999</v>
      </c>
      <c r="L243" s="12">
        <v>43476</v>
      </c>
      <c r="M243" s="14">
        <v>0.7006944444444444</v>
      </c>
      <c r="N243" s="9" t="str">
        <f t="shared" si="51"/>
        <v>Weekday</v>
      </c>
      <c r="O243" s="6" t="s">
        <v>33</v>
      </c>
      <c r="P243" s="7">
        <v>224.46</v>
      </c>
      <c r="Q243" s="2">
        <v>4.7619047620000003</v>
      </c>
      <c r="R243" s="7">
        <v>11.223000000000001</v>
      </c>
      <c r="S243" s="8">
        <v>5.6</v>
      </c>
      <c r="V243" s="16">
        <f t="shared" si="44"/>
        <v>224.46</v>
      </c>
      <c r="W243" s="18">
        <f t="shared" si="52"/>
        <v>17956.8</v>
      </c>
      <c r="X243" t="b">
        <f t="shared" si="53"/>
        <v>0</v>
      </c>
      <c r="Y243" t="b">
        <f t="shared" si="45"/>
        <v>1</v>
      </c>
      <c r="Z243" t="b">
        <f t="shared" si="46"/>
        <v>0</v>
      </c>
      <c r="AA243" t="b">
        <f t="shared" si="47"/>
        <v>0</v>
      </c>
      <c r="AB243" t="str">
        <f t="shared" si="54"/>
        <v>Low</v>
      </c>
      <c r="AC243" t="str">
        <f t="shared" si="48"/>
        <v>Bad Product</v>
      </c>
      <c r="AD243">
        <f t="shared" si="49"/>
        <v>235.68299999999999</v>
      </c>
      <c r="AE243">
        <f t="shared" si="50"/>
        <v>23.693000000000001</v>
      </c>
      <c r="AG243" t="str">
        <f t="shared" si="43"/>
        <v>Bad Product</v>
      </c>
      <c r="AH243" t="str">
        <f t="shared" si="55"/>
        <v>Low</v>
      </c>
    </row>
    <row r="244" spans="1:34" ht="15.75" customHeight="1" x14ac:dyDescent="0.2">
      <c r="A244" s="1"/>
      <c r="B244" s="6" t="s">
        <v>277</v>
      </c>
      <c r="C244" s="6" t="s">
        <v>18</v>
      </c>
      <c r="D244" s="6" t="s">
        <v>19</v>
      </c>
      <c r="E244" s="6" t="s">
        <v>27</v>
      </c>
      <c r="F244" s="6" t="s">
        <v>31</v>
      </c>
      <c r="G244" s="6" t="s">
        <v>22</v>
      </c>
      <c r="H244" s="7">
        <v>59.77</v>
      </c>
      <c r="I244" s="9">
        <v>2</v>
      </c>
      <c r="J244" s="7">
        <v>5.9770000000000003</v>
      </c>
      <c r="K244" s="7">
        <v>125.517</v>
      </c>
      <c r="L244" s="12">
        <v>43535</v>
      </c>
      <c r="M244" s="14">
        <v>0.50069444444444444</v>
      </c>
      <c r="N244" s="9" t="str">
        <f t="shared" si="51"/>
        <v>Weekday</v>
      </c>
      <c r="O244" s="6" t="s">
        <v>33</v>
      </c>
      <c r="P244" s="7">
        <v>119.54</v>
      </c>
      <c r="Q244" s="2">
        <v>4.7619047620000003</v>
      </c>
      <c r="R244" s="7">
        <v>5.9770000000000003</v>
      </c>
      <c r="S244" s="8">
        <v>5.8</v>
      </c>
      <c r="V244" s="16">
        <f t="shared" si="44"/>
        <v>119.54</v>
      </c>
      <c r="W244" s="18">
        <f t="shared" si="52"/>
        <v>9563.2000000000007</v>
      </c>
      <c r="X244" t="b">
        <f t="shared" si="53"/>
        <v>0</v>
      </c>
      <c r="Y244" t="b">
        <f t="shared" si="45"/>
        <v>1</v>
      </c>
      <c r="Z244" t="b">
        <f t="shared" si="46"/>
        <v>0</v>
      </c>
      <c r="AA244" t="b">
        <f t="shared" si="47"/>
        <v>0</v>
      </c>
      <c r="AB244" t="str">
        <f t="shared" si="54"/>
        <v>Low</v>
      </c>
      <c r="AC244" t="str">
        <f t="shared" si="48"/>
        <v>Bad Product</v>
      </c>
      <c r="AD244">
        <f t="shared" si="49"/>
        <v>125.517</v>
      </c>
      <c r="AE244">
        <f t="shared" si="50"/>
        <v>59.77</v>
      </c>
      <c r="AG244" t="str">
        <f t="shared" si="43"/>
        <v>Bad Product</v>
      </c>
      <c r="AH244" t="str">
        <f t="shared" si="55"/>
        <v>Low</v>
      </c>
    </row>
    <row r="245" spans="1:34" ht="15.75" customHeight="1" x14ac:dyDescent="0.2">
      <c r="A245" s="1"/>
      <c r="B245" s="6" t="s">
        <v>278</v>
      </c>
      <c r="C245" s="6" t="s">
        <v>25</v>
      </c>
      <c r="D245" s="6" t="s">
        <v>26</v>
      </c>
      <c r="E245" s="6" t="s">
        <v>20</v>
      </c>
      <c r="F245" s="6" t="s">
        <v>31</v>
      </c>
      <c r="G245" s="6" t="s">
        <v>46</v>
      </c>
      <c r="H245" s="7">
        <v>93.2</v>
      </c>
      <c r="I245" s="9">
        <v>2</v>
      </c>
      <c r="J245" s="7">
        <v>9.32</v>
      </c>
      <c r="K245" s="7">
        <v>195.72</v>
      </c>
      <c r="L245" s="12">
        <v>43524</v>
      </c>
      <c r="M245" s="14">
        <v>0.77569444444444446</v>
      </c>
      <c r="N245" s="9" t="str">
        <f t="shared" si="51"/>
        <v>Weekday</v>
      </c>
      <c r="O245" s="6" t="s">
        <v>33</v>
      </c>
      <c r="P245" s="7">
        <v>186.4</v>
      </c>
      <c r="Q245" s="2">
        <v>4.7619047620000003</v>
      </c>
      <c r="R245" s="7">
        <v>9.32</v>
      </c>
      <c r="S245" s="8">
        <v>6</v>
      </c>
      <c r="V245" s="16">
        <f t="shared" si="44"/>
        <v>186.4</v>
      </c>
      <c r="W245" s="18">
        <f t="shared" si="52"/>
        <v>14912</v>
      </c>
      <c r="X245" t="b">
        <f t="shared" si="53"/>
        <v>0</v>
      </c>
      <c r="Y245" t="b">
        <f t="shared" si="45"/>
        <v>1</v>
      </c>
      <c r="Z245" t="b">
        <f t="shared" si="46"/>
        <v>0</v>
      </c>
      <c r="AA245" t="b">
        <f t="shared" si="47"/>
        <v>0</v>
      </c>
      <c r="AB245" t="str">
        <f t="shared" si="54"/>
        <v>Low</v>
      </c>
      <c r="AC245" t="str">
        <f t="shared" si="48"/>
        <v>Bad Product</v>
      </c>
      <c r="AD245">
        <f t="shared" si="49"/>
        <v>195.72</v>
      </c>
      <c r="AE245">
        <f t="shared" si="50"/>
        <v>93.2</v>
      </c>
      <c r="AG245" t="str">
        <f t="shared" si="43"/>
        <v>Bad Product</v>
      </c>
      <c r="AH245" t="str">
        <f t="shared" si="55"/>
        <v>Low</v>
      </c>
    </row>
    <row r="246" spans="1:34" ht="15.75" customHeight="1" x14ac:dyDescent="0.2">
      <c r="A246" s="1"/>
      <c r="B246" s="6" t="s">
        <v>279</v>
      </c>
      <c r="C246" s="6" t="s">
        <v>18</v>
      </c>
      <c r="D246" s="6" t="s">
        <v>19</v>
      </c>
      <c r="E246" s="6" t="s">
        <v>20</v>
      </c>
      <c r="F246" s="6" t="s">
        <v>31</v>
      </c>
      <c r="G246" s="6" t="s">
        <v>32</v>
      </c>
      <c r="H246" s="7">
        <v>62.65</v>
      </c>
      <c r="I246" s="9">
        <v>4</v>
      </c>
      <c r="J246" s="7">
        <v>12.53</v>
      </c>
      <c r="K246" s="7">
        <v>263.13</v>
      </c>
      <c r="L246" s="12">
        <v>43470</v>
      </c>
      <c r="M246" s="14">
        <v>0.47569444444444442</v>
      </c>
      <c r="N246" s="9" t="str">
        <f t="shared" si="51"/>
        <v>Weekend</v>
      </c>
      <c r="O246" s="6" t="s">
        <v>29</v>
      </c>
      <c r="P246" s="7">
        <v>250.6</v>
      </c>
      <c r="Q246" s="2">
        <v>4.7619047620000003</v>
      </c>
      <c r="R246" s="7">
        <v>12.53</v>
      </c>
      <c r="S246" s="8">
        <v>4.2</v>
      </c>
      <c r="V246" s="16">
        <f t="shared" si="44"/>
        <v>250.6</v>
      </c>
      <c r="W246" s="18">
        <f t="shared" si="52"/>
        <v>20048</v>
      </c>
      <c r="X246" t="b">
        <f t="shared" si="53"/>
        <v>0</v>
      </c>
      <c r="Y246" t="b">
        <f t="shared" si="45"/>
        <v>1</v>
      </c>
      <c r="Z246" t="b">
        <f t="shared" si="46"/>
        <v>0</v>
      </c>
      <c r="AA246" t="b">
        <f t="shared" si="47"/>
        <v>0</v>
      </c>
      <c r="AB246" t="str">
        <f t="shared" si="54"/>
        <v>Low</v>
      </c>
      <c r="AC246" t="str">
        <f t="shared" si="48"/>
        <v>Bad Product</v>
      </c>
      <c r="AD246">
        <f t="shared" si="49"/>
        <v>263.13</v>
      </c>
      <c r="AE246">
        <f t="shared" si="50"/>
        <v>62.65</v>
      </c>
      <c r="AG246" t="str">
        <f t="shared" si="43"/>
        <v>Bad Product</v>
      </c>
      <c r="AH246" t="str">
        <f t="shared" si="55"/>
        <v>Low</v>
      </c>
    </row>
    <row r="247" spans="1:34" ht="15.75" customHeight="1" x14ac:dyDescent="0.2">
      <c r="A247" s="1"/>
      <c r="B247" s="6" t="s">
        <v>280</v>
      </c>
      <c r="C247" s="6" t="s">
        <v>42</v>
      </c>
      <c r="D247" s="6" t="s">
        <v>43</v>
      </c>
      <c r="E247" s="6" t="s">
        <v>27</v>
      </c>
      <c r="F247" s="6" t="s">
        <v>31</v>
      </c>
      <c r="G247" s="6" t="s">
        <v>32</v>
      </c>
      <c r="H247" s="7">
        <v>93.87</v>
      </c>
      <c r="I247" s="9">
        <v>8</v>
      </c>
      <c r="J247" s="7">
        <v>37.548000000000002</v>
      </c>
      <c r="K247" s="7">
        <v>788.50800000000004</v>
      </c>
      <c r="L247" s="12">
        <v>43498</v>
      </c>
      <c r="M247" s="14">
        <v>0.77916666666666667</v>
      </c>
      <c r="N247" s="9" t="str">
        <f t="shared" si="51"/>
        <v>Weekend</v>
      </c>
      <c r="O247" s="6" t="s">
        <v>33</v>
      </c>
      <c r="P247" s="7">
        <v>750.96</v>
      </c>
      <c r="Q247" s="2">
        <v>4.7619047620000003</v>
      </c>
      <c r="R247" s="7">
        <v>37.548000000000002</v>
      </c>
      <c r="S247" s="8">
        <v>8.3000000000000007</v>
      </c>
      <c r="V247" s="16">
        <f t="shared" si="44"/>
        <v>750.96</v>
      </c>
      <c r="W247" s="18">
        <f t="shared" si="52"/>
        <v>60076.800000000003</v>
      </c>
      <c r="X247" t="b">
        <f t="shared" si="53"/>
        <v>1</v>
      </c>
      <c r="Y247" t="b">
        <f t="shared" si="45"/>
        <v>1</v>
      </c>
      <c r="Z247" t="b">
        <f t="shared" si="46"/>
        <v>1</v>
      </c>
      <c r="AA247" t="b">
        <f t="shared" si="47"/>
        <v>1</v>
      </c>
      <c r="AB247" t="str">
        <f t="shared" si="54"/>
        <v>High</v>
      </c>
      <c r="AC247" t="str">
        <f t="shared" si="48"/>
        <v>Good Product</v>
      </c>
      <c r="AD247">
        <f t="shared" si="49"/>
        <v>709.6572000000001</v>
      </c>
      <c r="AE247">
        <f t="shared" si="50"/>
        <v>89.176500000000004</v>
      </c>
      <c r="AG247" t="str">
        <f t="shared" si="43"/>
        <v>Bad Product</v>
      </c>
      <c r="AH247" t="str">
        <f t="shared" si="55"/>
        <v>High</v>
      </c>
    </row>
    <row r="248" spans="1:34" ht="15.75" customHeight="1" x14ac:dyDescent="0.2">
      <c r="A248" s="1"/>
      <c r="B248" s="6" t="s">
        <v>281</v>
      </c>
      <c r="C248" s="6" t="s">
        <v>18</v>
      </c>
      <c r="D248" s="6" t="s">
        <v>19</v>
      </c>
      <c r="E248" s="6" t="s">
        <v>20</v>
      </c>
      <c r="F248" s="6" t="s">
        <v>31</v>
      </c>
      <c r="G248" s="6" t="s">
        <v>32</v>
      </c>
      <c r="H248" s="7">
        <v>47.59</v>
      </c>
      <c r="I248" s="9">
        <v>8</v>
      </c>
      <c r="J248" s="7">
        <v>19.036000000000001</v>
      </c>
      <c r="K248" s="7">
        <v>399.75599999999997</v>
      </c>
      <c r="L248" s="12">
        <v>43466</v>
      </c>
      <c r="M248" s="14">
        <v>0.61597222222222225</v>
      </c>
      <c r="N248" s="9" t="str">
        <f t="shared" si="51"/>
        <v>Weekday</v>
      </c>
      <c r="O248" s="6" t="s">
        <v>29</v>
      </c>
      <c r="P248" s="7">
        <v>380.72</v>
      </c>
      <c r="Q248" s="2">
        <v>4.7619047620000003</v>
      </c>
      <c r="R248" s="7">
        <v>19.036000000000001</v>
      </c>
      <c r="S248" s="8">
        <v>5.7</v>
      </c>
      <c r="V248" s="16">
        <f t="shared" si="44"/>
        <v>380.72</v>
      </c>
      <c r="W248" s="18">
        <f t="shared" si="52"/>
        <v>30457.600000000002</v>
      </c>
      <c r="X248" t="b">
        <f t="shared" si="53"/>
        <v>0</v>
      </c>
      <c r="Y248" t="b">
        <f t="shared" si="45"/>
        <v>1</v>
      </c>
      <c r="Z248" t="b">
        <f t="shared" si="46"/>
        <v>0</v>
      </c>
      <c r="AA248" t="b">
        <f t="shared" si="47"/>
        <v>0</v>
      </c>
      <c r="AB248" t="str">
        <f t="shared" si="54"/>
        <v>Low</v>
      </c>
      <c r="AC248" t="str">
        <f t="shared" si="48"/>
        <v>Bad Product</v>
      </c>
      <c r="AD248">
        <f t="shared" si="49"/>
        <v>399.75599999999997</v>
      </c>
      <c r="AE248">
        <f t="shared" si="50"/>
        <v>45.210500000000003</v>
      </c>
      <c r="AG248" t="str">
        <f t="shared" si="43"/>
        <v>Good Product</v>
      </c>
      <c r="AH248" t="str">
        <f t="shared" si="55"/>
        <v>Low</v>
      </c>
    </row>
    <row r="249" spans="1:34" ht="15.75" customHeight="1" x14ac:dyDescent="0.2">
      <c r="A249" s="1"/>
      <c r="B249" s="6" t="s">
        <v>282</v>
      </c>
      <c r="C249" s="6" t="s">
        <v>42</v>
      </c>
      <c r="D249" s="6" t="s">
        <v>43</v>
      </c>
      <c r="E249" s="6" t="s">
        <v>20</v>
      </c>
      <c r="F249" s="6" t="s">
        <v>21</v>
      </c>
      <c r="G249" s="6" t="s">
        <v>28</v>
      </c>
      <c r="H249" s="7">
        <v>81.400000000000006</v>
      </c>
      <c r="I249" s="9">
        <v>3</v>
      </c>
      <c r="J249" s="7">
        <v>12.21</v>
      </c>
      <c r="K249" s="7">
        <v>256.41000000000003</v>
      </c>
      <c r="L249" s="12">
        <v>43505</v>
      </c>
      <c r="M249" s="14">
        <v>0.82152777777777775</v>
      </c>
      <c r="N249" s="9" t="str">
        <f t="shared" si="51"/>
        <v>Weekend</v>
      </c>
      <c r="O249" s="6" t="s">
        <v>29</v>
      </c>
      <c r="P249" s="7">
        <v>244.2</v>
      </c>
      <c r="Q249" s="2">
        <v>4.7619047620000003</v>
      </c>
      <c r="R249" s="7">
        <v>12.21</v>
      </c>
      <c r="S249" s="8">
        <v>4.8</v>
      </c>
      <c r="V249" s="16">
        <f t="shared" si="44"/>
        <v>244.20000000000002</v>
      </c>
      <c r="W249" s="18">
        <f t="shared" si="52"/>
        <v>19536</v>
      </c>
      <c r="X249" t="b">
        <f t="shared" si="53"/>
        <v>0</v>
      </c>
      <c r="Y249" t="b">
        <f t="shared" si="45"/>
        <v>1</v>
      </c>
      <c r="Z249" t="b">
        <f t="shared" si="46"/>
        <v>0</v>
      </c>
      <c r="AA249" t="b">
        <f t="shared" si="47"/>
        <v>0</v>
      </c>
      <c r="AB249" t="str">
        <f t="shared" si="54"/>
        <v>Low</v>
      </c>
      <c r="AC249" t="str">
        <f t="shared" si="48"/>
        <v>Bad Product</v>
      </c>
      <c r="AD249">
        <f t="shared" si="49"/>
        <v>256.41000000000003</v>
      </c>
      <c r="AE249">
        <f t="shared" si="50"/>
        <v>81.400000000000006</v>
      </c>
      <c r="AG249" t="str">
        <f t="shared" si="43"/>
        <v>Bad Product</v>
      </c>
      <c r="AH249" t="str">
        <f t="shared" si="55"/>
        <v>Low</v>
      </c>
    </row>
    <row r="250" spans="1:34" ht="15.75" customHeight="1" x14ac:dyDescent="0.2">
      <c r="A250" s="1"/>
      <c r="B250" s="6" t="s">
        <v>283</v>
      </c>
      <c r="C250" s="6" t="s">
        <v>18</v>
      </c>
      <c r="D250" s="6" t="s">
        <v>19</v>
      </c>
      <c r="E250" s="6" t="s">
        <v>20</v>
      </c>
      <c r="F250" s="6" t="s">
        <v>31</v>
      </c>
      <c r="G250" s="6" t="s">
        <v>46</v>
      </c>
      <c r="H250" s="7">
        <v>17.940000000000001</v>
      </c>
      <c r="I250" s="9">
        <v>5</v>
      </c>
      <c r="J250" s="7">
        <v>4.4850000000000003</v>
      </c>
      <c r="K250" s="7">
        <v>94.185000000000002</v>
      </c>
      <c r="L250" s="12">
        <v>43488</v>
      </c>
      <c r="M250" s="14">
        <v>0.58611111111111114</v>
      </c>
      <c r="N250" s="9" t="str">
        <f t="shared" si="51"/>
        <v>Weekday</v>
      </c>
      <c r="O250" s="6" t="s">
        <v>23</v>
      </c>
      <c r="P250" s="7">
        <v>89.7</v>
      </c>
      <c r="Q250" s="2">
        <v>4.7619047620000003</v>
      </c>
      <c r="R250" s="7">
        <v>4.4850000000000003</v>
      </c>
      <c r="S250" s="8">
        <v>6.8</v>
      </c>
      <c r="V250" s="16">
        <f t="shared" si="44"/>
        <v>89.7</v>
      </c>
      <c r="W250" s="18">
        <f t="shared" si="52"/>
        <v>7176</v>
      </c>
      <c r="X250" t="b">
        <f t="shared" si="53"/>
        <v>0</v>
      </c>
      <c r="Y250" t="b">
        <f t="shared" si="45"/>
        <v>1</v>
      </c>
      <c r="Z250" t="b">
        <f t="shared" si="46"/>
        <v>0</v>
      </c>
      <c r="AA250" t="b">
        <f t="shared" si="47"/>
        <v>0</v>
      </c>
      <c r="AB250" t="str">
        <f t="shared" si="54"/>
        <v>Low</v>
      </c>
      <c r="AC250" t="str">
        <f t="shared" si="48"/>
        <v>Bad Product</v>
      </c>
      <c r="AD250">
        <f t="shared" si="49"/>
        <v>94.185000000000002</v>
      </c>
      <c r="AE250">
        <f t="shared" si="50"/>
        <v>17.940000000000001</v>
      </c>
      <c r="AG250" t="str">
        <f t="shared" si="43"/>
        <v>Bad Product</v>
      </c>
      <c r="AH250" t="str">
        <f t="shared" si="55"/>
        <v>Medium</v>
      </c>
    </row>
    <row r="251" spans="1:34" ht="15.75" customHeight="1" x14ac:dyDescent="0.2">
      <c r="A251" s="1"/>
      <c r="B251" s="6" t="s">
        <v>284</v>
      </c>
      <c r="C251" s="6" t="s">
        <v>18</v>
      </c>
      <c r="D251" s="6" t="s">
        <v>19</v>
      </c>
      <c r="E251" s="6" t="s">
        <v>20</v>
      </c>
      <c r="F251" s="6" t="s">
        <v>31</v>
      </c>
      <c r="G251" s="6" t="s">
        <v>28</v>
      </c>
      <c r="H251" s="7">
        <v>77.72</v>
      </c>
      <c r="I251" s="9">
        <v>4</v>
      </c>
      <c r="J251" s="7">
        <v>15.544</v>
      </c>
      <c r="K251" s="7">
        <v>326.42399999999998</v>
      </c>
      <c r="L251" s="12">
        <v>43472</v>
      </c>
      <c r="M251" s="14">
        <v>0.6743055555555556</v>
      </c>
      <c r="N251" s="9" t="str">
        <f t="shared" si="51"/>
        <v>Weekday</v>
      </c>
      <c r="O251" s="6" t="s">
        <v>33</v>
      </c>
      <c r="P251" s="7">
        <v>310.88</v>
      </c>
      <c r="Q251" s="2">
        <v>4.7619047620000003</v>
      </c>
      <c r="R251" s="7">
        <v>15.544</v>
      </c>
      <c r="S251" s="8">
        <v>8.8000000000000007</v>
      </c>
      <c r="V251" s="16">
        <f t="shared" si="44"/>
        <v>310.88</v>
      </c>
      <c r="W251" s="18">
        <f t="shared" si="52"/>
        <v>24870.400000000001</v>
      </c>
      <c r="X251" t="b">
        <f t="shared" si="53"/>
        <v>1</v>
      </c>
      <c r="Y251" t="b">
        <f t="shared" si="45"/>
        <v>1</v>
      </c>
      <c r="Z251" t="b">
        <f t="shared" si="46"/>
        <v>0</v>
      </c>
      <c r="AA251" t="b">
        <f t="shared" si="47"/>
        <v>1</v>
      </c>
      <c r="AB251" t="str">
        <f t="shared" si="54"/>
        <v>High</v>
      </c>
      <c r="AC251" t="str">
        <f t="shared" si="48"/>
        <v>Bad Product</v>
      </c>
      <c r="AD251">
        <f t="shared" si="49"/>
        <v>326.42399999999998</v>
      </c>
      <c r="AE251">
        <f t="shared" si="50"/>
        <v>77.72</v>
      </c>
      <c r="AG251" t="str">
        <f t="shared" si="43"/>
        <v>Bad Product</v>
      </c>
      <c r="AH251" t="str">
        <f t="shared" si="55"/>
        <v>High</v>
      </c>
    </row>
    <row r="252" spans="1:34" ht="15.75" customHeight="1" x14ac:dyDescent="0.2">
      <c r="A252" s="1"/>
      <c r="B252" s="6" t="s">
        <v>285</v>
      </c>
      <c r="C252" s="6" t="s">
        <v>42</v>
      </c>
      <c r="D252" s="6" t="s">
        <v>43</v>
      </c>
      <c r="E252" s="6" t="s">
        <v>27</v>
      </c>
      <c r="F252" s="6" t="s">
        <v>31</v>
      </c>
      <c r="G252" s="6" t="s">
        <v>44</v>
      </c>
      <c r="H252" s="7">
        <v>73.06</v>
      </c>
      <c r="I252" s="9">
        <v>7</v>
      </c>
      <c r="J252" s="7">
        <v>25.571000000000002</v>
      </c>
      <c r="K252" s="7">
        <v>536.99099999999999</v>
      </c>
      <c r="L252" s="12">
        <v>43479</v>
      </c>
      <c r="M252" s="14">
        <v>0.79583333333333328</v>
      </c>
      <c r="N252" s="9" t="str">
        <f t="shared" si="51"/>
        <v>Weekday</v>
      </c>
      <c r="O252" s="6" t="s">
        <v>33</v>
      </c>
      <c r="P252" s="7">
        <v>511.42</v>
      </c>
      <c r="Q252" s="2">
        <v>4.7619047620000003</v>
      </c>
      <c r="R252" s="7">
        <v>25.571000000000002</v>
      </c>
      <c r="S252" s="8">
        <v>4.2</v>
      </c>
      <c r="V252" s="16">
        <f t="shared" si="44"/>
        <v>511.42</v>
      </c>
      <c r="W252" s="18">
        <f t="shared" si="52"/>
        <v>40913.599999999999</v>
      </c>
      <c r="X252" t="b">
        <f t="shared" si="53"/>
        <v>0</v>
      </c>
      <c r="Y252" t="b">
        <f t="shared" si="45"/>
        <v>1</v>
      </c>
      <c r="Z252" t="b">
        <f t="shared" si="46"/>
        <v>0</v>
      </c>
      <c r="AA252" t="b">
        <f t="shared" si="47"/>
        <v>1</v>
      </c>
      <c r="AB252" t="str">
        <f t="shared" si="54"/>
        <v>Low</v>
      </c>
      <c r="AC252" t="str">
        <f t="shared" si="48"/>
        <v>Bad Product</v>
      </c>
      <c r="AD252">
        <f t="shared" si="49"/>
        <v>483.2919</v>
      </c>
      <c r="AE252">
        <f t="shared" si="50"/>
        <v>73.06</v>
      </c>
      <c r="AG252" t="str">
        <f t="shared" ref="AG252:AG315" si="56">IF(AND(S251&gt;8,K251&gt;500),"Good Product", "Bad Product")</f>
        <v>Bad Product</v>
      </c>
      <c r="AH252" t="str">
        <f t="shared" si="55"/>
        <v>Low</v>
      </c>
    </row>
    <row r="253" spans="1:34" ht="15.75" customHeight="1" x14ac:dyDescent="0.2">
      <c r="A253" s="1"/>
      <c r="B253" s="6" t="s">
        <v>286</v>
      </c>
      <c r="C253" s="6" t="s">
        <v>42</v>
      </c>
      <c r="D253" s="6" t="s">
        <v>43</v>
      </c>
      <c r="E253" s="6" t="s">
        <v>20</v>
      </c>
      <c r="F253" s="6" t="s">
        <v>31</v>
      </c>
      <c r="G253" s="6" t="s">
        <v>44</v>
      </c>
      <c r="H253" s="7">
        <v>46.55</v>
      </c>
      <c r="I253" s="9">
        <v>9</v>
      </c>
      <c r="J253" s="7">
        <v>20.947500000000002</v>
      </c>
      <c r="K253" s="7">
        <v>439.89749999999998</v>
      </c>
      <c r="L253" s="12">
        <v>43498</v>
      </c>
      <c r="M253" s="14">
        <v>0.64861111111111114</v>
      </c>
      <c r="N253" s="9" t="str">
        <f t="shared" si="51"/>
        <v>Weekend</v>
      </c>
      <c r="O253" s="6" t="s">
        <v>23</v>
      </c>
      <c r="P253" s="7">
        <v>418.95</v>
      </c>
      <c r="Q253" s="2">
        <v>4.7619047620000003</v>
      </c>
      <c r="R253" s="7">
        <v>20.947500000000002</v>
      </c>
      <c r="S253" s="8">
        <v>6.4</v>
      </c>
      <c r="V253" s="16">
        <f t="shared" si="44"/>
        <v>418.95</v>
      </c>
      <c r="W253" s="18">
        <f t="shared" si="52"/>
        <v>33516</v>
      </c>
      <c r="X253" t="b">
        <f t="shared" si="53"/>
        <v>0</v>
      </c>
      <c r="Y253" t="b">
        <f t="shared" si="45"/>
        <v>1</v>
      </c>
      <c r="Z253" t="b">
        <f t="shared" si="46"/>
        <v>0</v>
      </c>
      <c r="AA253" t="b">
        <f t="shared" si="47"/>
        <v>0</v>
      </c>
      <c r="AB253" t="str">
        <f t="shared" si="54"/>
        <v>Low</v>
      </c>
      <c r="AC253" t="str">
        <f t="shared" si="48"/>
        <v>Bad Product</v>
      </c>
      <c r="AD253">
        <f t="shared" si="49"/>
        <v>439.89749999999998</v>
      </c>
      <c r="AE253">
        <f t="shared" si="50"/>
        <v>44.222499999999997</v>
      </c>
      <c r="AG253" t="str">
        <f t="shared" si="56"/>
        <v>Bad Product</v>
      </c>
      <c r="AH253" t="str">
        <f t="shared" si="55"/>
        <v>Low</v>
      </c>
    </row>
    <row r="254" spans="1:34" ht="15.75" customHeight="1" x14ac:dyDescent="0.2">
      <c r="A254" s="1"/>
      <c r="B254" s="6" t="s">
        <v>287</v>
      </c>
      <c r="C254" s="6" t="s">
        <v>25</v>
      </c>
      <c r="D254" s="6" t="s">
        <v>26</v>
      </c>
      <c r="E254" s="6" t="s">
        <v>20</v>
      </c>
      <c r="F254" s="6" t="s">
        <v>31</v>
      </c>
      <c r="G254" s="6" t="s">
        <v>46</v>
      </c>
      <c r="H254" s="7">
        <v>35.19</v>
      </c>
      <c r="I254" s="9">
        <v>10</v>
      </c>
      <c r="J254" s="7">
        <v>17.594999999999999</v>
      </c>
      <c r="K254" s="7">
        <v>369.495</v>
      </c>
      <c r="L254" s="12">
        <v>43541</v>
      </c>
      <c r="M254" s="14">
        <v>0.79583333333333328</v>
      </c>
      <c r="N254" s="9" t="str">
        <f t="shared" si="51"/>
        <v>Weekend</v>
      </c>
      <c r="O254" s="6" t="s">
        <v>33</v>
      </c>
      <c r="P254" s="7">
        <v>351.9</v>
      </c>
      <c r="Q254" s="2">
        <v>4.7619047620000003</v>
      </c>
      <c r="R254" s="7">
        <v>17.594999999999999</v>
      </c>
      <c r="S254" s="8">
        <v>8.4</v>
      </c>
      <c r="V254" s="16">
        <f t="shared" si="44"/>
        <v>351.9</v>
      </c>
      <c r="W254" s="18">
        <f t="shared" si="52"/>
        <v>28152</v>
      </c>
      <c r="X254" t="b">
        <f t="shared" si="53"/>
        <v>1</v>
      </c>
      <c r="Y254" t="b">
        <f t="shared" si="45"/>
        <v>1</v>
      </c>
      <c r="Z254" t="b">
        <f t="shared" si="46"/>
        <v>0</v>
      </c>
      <c r="AA254" t="b">
        <f t="shared" si="47"/>
        <v>1</v>
      </c>
      <c r="AB254" t="str">
        <f t="shared" si="54"/>
        <v>High</v>
      </c>
      <c r="AC254" t="str">
        <f t="shared" si="48"/>
        <v>Bad Product</v>
      </c>
      <c r="AD254">
        <f t="shared" si="49"/>
        <v>369.495</v>
      </c>
      <c r="AE254">
        <f t="shared" si="50"/>
        <v>33.430499999999995</v>
      </c>
      <c r="AG254" t="str">
        <f t="shared" si="56"/>
        <v>Bad Product</v>
      </c>
      <c r="AH254" t="str">
        <f t="shared" si="55"/>
        <v>High</v>
      </c>
    </row>
    <row r="255" spans="1:34" ht="15.75" customHeight="1" x14ac:dyDescent="0.2">
      <c r="A255" s="1"/>
      <c r="B255" s="6" t="s">
        <v>288</v>
      </c>
      <c r="C255" s="6" t="s">
        <v>25</v>
      </c>
      <c r="D255" s="6" t="s">
        <v>26</v>
      </c>
      <c r="E255" s="6" t="s">
        <v>27</v>
      </c>
      <c r="F255" s="6" t="s">
        <v>21</v>
      </c>
      <c r="G255" s="6" t="s">
        <v>36</v>
      </c>
      <c r="H255" s="7">
        <v>14.39</v>
      </c>
      <c r="I255" s="9">
        <v>2</v>
      </c>
      <c r="J255" s="7">
        <v>1.4390000000000001</v>
      </c>
      <c r="K255" s="7">
        <v>30.219000000000001</v>
      </c>
      <c r="L255" s="12">
        <v>43526</v>
      </c>
      <c r="M255" s="14">
        <v>0.82222222222222219</v>
      </c>
      <c r="N255" s="9" t="str">
        <f t="shared" si="51"/>
        <v>Weekend</v>
      </c>
      <c r="O255" s="6" t="s">
        <v>33</v>
      </c>
      <c r="P255" s="7">
        <v>28.78</v>
      </c>
      <c r="Q255" s="2">
        <v>4.7619047620000003</v>
      </c>
      <c r="R255" s="7">
        <v>1.4390000000000001</v>
      </c>
      <c r="S255" s="8">
        <v>7.2</v>
      </c>
      <c r="V255" s="16">
        <f t="shared" si="44"/>
        <v>28.78</v>
      </c>
      <c r="W255" s="18">
        <f t="shared" si="52"/>
        <v>2302.4</v>
      </c>
      <c r="X255" t="b">
        <f t="shared" si="53"/>
        <v>0</v>
      </c>
      <c r="Y255" t="b">
        <f t="shared" si="45"/>
        <v>1</v>
      </c>
      <c r="Z255" t="b">
        <f t="shared" si="46"/>
        <v>0</v>
      </c>
      <c r="AA255" t="b">
        <f t="shared" si="47"/>
        <v>0</v>
      </c>
      <c r="AB255" t="str">
        <f t="shared" si="54"/>
        <v>Low</v>
      </c>
      <c r="AC255" t="str">
        <f t="shared" si="48"/>
        <v>Bad Product</v>
      </c>
      <c r="AD255">
        <f t="shared" si="49"/>
        <v>30.219000000000001</v>
      </c>
      <c r="AE255">
        <f t="shared" si="50"/>
        <v>14.39</v>
      </c>
      <c r="AG255" t="str">
        <f t="shared" si="56"/>
        <v>Bad Product</v>
      </c>
      <c r="AH255" t="str">
        <f t="shared" si="55"/>
        <v>Medium</v>
      </c>
    </row>
    <row r="256" spans="1:34" ht="15.75" customHeight="1" x14ac:dyDescent="0.2">
      <c r="A256" s="1"/>
      <c r="B256" s="6" t="s">
        <v>289</v>
      </c>
      <c r="C256" s="6" t="s">
        <v>18</v>
      </c>
      <c r="D256" s="6" t="s">
        <v>19</v>
      </c>
      <c r="E256" s="6" t="s">
        <v>27</v>
      </c>
      <c r="F256" s="6" t="s">
        <v>31</v>
      </c>
      <c r="G256" s="6" t="s">
        <v>32</v>
      </c>
      <c r="H256" s="7">
        <v>23.75</v>
      </c>
      <c r="I256" s="9">
        <v>4</v>
      </c>
      <c r="J256" s="7">
        <v>4.75</v>
      </c>
      <c r="K256" s="7">
        <v>99.75</v>
      </c>
      <c r="L256" s="12">
        <v>43540</v>
      </c>
      <c r="M256" s="14">
        <v>0.47361111111111109</v>
      </c>
      <c r="N256" s="9" t="str">
        <f t="shared" si="51"/>
        <v>Weekend</v>
      </c>
      <c r="O256" s="6" t="s">
        <v>29</v>
      </c>
      <c r="P256" s="7">
        <v>95</v>
      </c>
      <c r="Q256" s="2">
        <v>4.7619047620000003</v>
      </c>
      <c r="R256" s="7">
        <v>4.75</v>
      </c>
      <c r="S256" s="8">
        <v>5.2</v>
      </c>
      <c r="V256" s="16">
        <f t="shared" si="44"/>
        <v>95</v>
      </c>
      <c r="W256" s="18">
        <f t="shared" si="52"/>
        <v>7600</v>
      </c>
      <c r="X256" t="b">
        <f t="shared" si="53"/>
        <v>0</v>
      </c>
      <c r="Y256" t="b">
        <f t="shared" si="45"/>
        <v>1</v>
      </c>
      <c r="Z256" t="b">
        <f t="shared" si="46"/>
        <v>0</v>
      </c>
      <c r="AA256" t="b">
        <f t="shared" si="47"/>
        <v>0</v>
      </c>
      <c r="AB256" t="str">
        <f t="shared" si="54"/>
        <v>Low</v>
      </c>
      <c r="AC256" t="str">
        <f t="shared" si="48"/>
        <v>Bad Product</v>
      </c>
      <c r="AD256">
        <f t="shared" si="49"/>
        <v>99.75</v>
      </c>
      <c r="AE256">
        <f t="shared" si="50"/>
        <v>23.75</v>
      </c>
      <c r="AG256" t="str">
        <f t="shared" si="56"/>
        <v>Bad Product</v>
      </c>
      <c r="AH256" t="str">
        <f t="shared" si="55"/>
        <v>Low</v>
      </c>
    </row>
    <row r="257" spans="1:34" ht="15.75" customHeight="1" x14ac:dyDescent="0.2">
      <c r="A257" s="1"/>
      <c r="B257" s="6" t="s">
        <v>290</v>
      </c>
      <c r="C257" s="6" t="s">
        <v>18</v>
      </c>
      <c r="D257" s="6" t="s">
        <v>19</v>
      </c>
      <c r="E257" s="6" t="s">
        <v>20</v>
      </c>
      <c r="F257" s="6" t="s">
        <v>31</v>
      </c>
      <c r="G257" s="6" t="s">
        <v>32</v>
      </c>
      <c r="H257" s="7">
        <v>58.9</v>
      </c>
      <c r="I257" s="9">
        <v>8</v>
      </c>
      <c r="J257" s="7">
        <v>23.56</v>
      </c>
      <c r="K257" s="7">
        <v>494.76</v>
      </c>
      <c r="L257" s="12">
        <v>43471</v>
      </c>
      <c r="M257" s="14">
        <v>0.47430555555555554</v>
      </c>
      <c r="N257" s="9" t="str">
        <f t="shared" si="51"/>
        <v>Weekend</v>
      </c>
      <c r="O257" s="6" t="s">
        <v>29</v>
      </c>
      <c r="P257" s="7">
        <v>471.2</v>
      </c>
      <c r="Q257" s="2">
        <v>4.7619047620000003</v>
      </c>
      <c r="R257" s="7">
        <v>23.56</v>
      </c>
      <c r="S257" s="8">
        <v>8.9</v>
      </c>
      <c r="V257" s="16">
        <f t="shared" si="44"/>
        <v>471.2</v>
      </c>
      <c r="W257" s="18">
        <f t="shared" si="52"/>
        <v>37696</v>
      </c>
      <c r="X257" t="b">
        <f t="shared" si="53"/>
        <v>1</v>
      </c>
      <c r="Y257" t="b">
        <f t="shared" si="45"/>
        <v>1</v>
      </c>
      <c r="Z257" t="b">
        <f t="shared" si="46"/>
        <v>0</v>
      </c>
      <c r="AA257" t="b">
        <f t="shared" si="47"/>
        <v>1</v>
      </c>
      <c r="AB257" t="str">
        <f t="shared" si="54"/>
        <v>High</v>
      </c>
      <c r="AC257" t="str">
        <f t="shared" si="48"/>
        <v>Bad Product</v>
      </c>
      <c r="AD257">
        <f t="shared" si="49"/>
        <v>494.76</v>
      </c>
      <c r="AE257">
        <f t="shared" si="50"/>
        <v>55.954999999999998</v>
      </c>
      <c r="AG257" t="str">
        <f t="shared" si="56"/>
        <v>Bad Product</v>
      </c>
      <c r="AH257" t="str">
        <f t="shared" si="55"/>
        <v>High</v>
      </c>
    </row>
    <row r="258" spans="1:34" ht="15.75" customHeight="1" x14ac:dyDescent="0.2">
      <c r="A258" s="1"/>
      <c r="B258" s="6" t="s">
        <v>291</v>
      </c>
      <c r="C258" s="6" t="s">
        <v>42</v>
      </c>
      <c r="D258" s="6" t="s">
        <v>43</v>
      </c>
      <c r="E258" s="6" t="s">
        <v>20</v>
      </c>
      <c r="F258" s="6" t="s">
        <v>31</v>
      </c>
      <c r="G258" s="6" t="s">
        <v>46</v>
      </c>
      <c r="H258" s="7">
        <v>32.619999999999997</v>
      </c>
      <c r="I258" s="9">
        <v>4</v>
      </c>
      <c r="J258" s="7">
        <v>6.524</v>
      </c>
      <c r="K258" s="7">
        <v>137.00399999999999</v>
      </c>
      <c r="L258" s="12">
        <v>43494</v>
      </c>
      <c r="M258" s="14">
        <v>0.59166666666666667</v>
      </c>
      <c r="N258" s="9" t="str">
        <f t="shared" si="51"/>
        <v>Weekday</v>
      </c>
      <c r="O258" s="6" t="s">
        <v>29</v>
      </c>
      <c r="P258" s="7">
        <v>130.47999999999999</v>
      </c>
      <c r="Q258" s="2">
        <v>4.7619047620000003</v>
      </c>
      <c r="R258" s="7">
        <v>6.524</v>
      </c>
      <c r="S258" s="8">
        <v>9</v>
      </c>
      <c r="V258" s="16">
        <f t="shared" si="44"/>
        <v>130.47999999999999</v>
      </c>
      <c r="W258" s="18">
        <f t="shared" si="52"/>
        <v>10438.4</v>
      </c>
      <c r="X258" t="b">
        <f t="shared" si="53"/>
        <v>1</v>
      </c>
      <c r="Y258" t="b">
        <f t="shared" si="45"/>
        <v>1</v>
      </c>
      <c r="Z258" t="b">
        <f t="shared" si="46"/>
        <v>0</v>
      </c>
      <c r="AA258" t="b">
        <f t="shared" si="47"/>
        <v>1</v>
      </c>
      <c r="AB258" t="str">
        <f t="shared" si="54"/>
        <v>High</v>
      </c>
      <c r="AC258" t="str">
        <f t="shared" si="48"/>
        <v>Bad Product</v>
      </c>
      <c r="AD258">
        <f t="shared" si="49"/>
        <v>137.00399999999999</v>
      </c>
      <c r="AE258">
        <f t="shared" si="50"/>
        <v>32.619999999999997</v>
      </c>
      <c r="AG258" t="str">
        <f t="shared" si="56"/>
        <v>Bad Product</v>
      </c>
      <c r="AH258" t="str">
        <f t="shared" si="55"/>
        <v>High</v>
      </c>
    </row>
    <row r="259" spans="1:34" ht="15.75" customHeight="1" x14ac:dyDescent="0.2">
      <c r="A259" s="1"/>
      <c r="B259" s="6" t="s">
        <v>292</v>
      </c>
      <c r="C259" s="6" t="s">
        <v>18</v>
      </c>
      <c r="D259" s="6" t="s">
        <v>19</v>
      </c>
      <c r="E259" s="6" t="s">
        <v>20</v>
      </c>
      <c r="F259" s="6" t="s">
        <v>31</v>
      </c>
      <c r="G259" s="6" t="s">
        <v>28</v>
      </c>
      <c r="H259" s="7">
        <v>66.349999999999994</v>
      </c>
      <c r="I259" s="9">
        <v>1</v>
      </c>
      <c r="J259" s="7">
        <v>3.3174999999999999</v>
      </c>
      <c r="K259" s="7">
        <v>69.667500000000004</v>
      </c>
      <c r="L259" s="12">
        <v>43496</v>
      </c>
      <c r="M259" s="14">
        <v>0.44861111111111113</v>
      </c>
      <c r="N259" s="9" t="str">
        <f t="shared" si="51"/>
        <v>Weekday</v>
      </c>
      <c r="O259" s="6" t="s">
        <v>33</v>
      </c>
      <c r="P259" s="7">
        <v>66.349999999999994</v>
      </c>
      <c r="Q259" s="2">
        <v>4.7619047620000003</v>
      </c>
      <c r="R259" s="7">
        <v>3.3174999999999999</v>
      </c>
      <c r="S259" s="8">
        <v>9.6999999999999993</v>
      </c>
      <c r="V259" s="16">
        <f t="shared" ref="V259:V322" si="57">H259*I259</f>
        <v>66.349999999999994</v>
      </c>
      <c r="W259" s="18">
        <f t="shared" si="52"/>
        <v>5308</v>
      </c>
      <c r="X259" t="b">
        <f t="shared" si="53"/>
        <v>1</v>
      </c>
      <c r="Y259" t="b">
        <f t="shared" ref="Y259:Y322" si="58">R259=J259</f>
        <v>1</v>
      </c>
      <c r="Z259" t="b">
        <f t="shared" ref="Z259:Z322" si="59">AND(S259&gt;8,K259&gt;500)</f>
        <v>0</v>
      </c>
      <c r="AA259" t="b">
        <f t="shared" ref="AA259:AA322" si="60">OR(S259&gt;8,K259&gt;500)</f>
        <v>1</v>
      </c>
      <c r="AB259" t="str">
        <f t="shared" si="54"/>
        <v>High</v>
      </c>
      <c r="AC259" t="str">
        <f t="shared" ref="AC259:AC322" si="61">IF( AND(S259&gt; 8, K259 &gt; 500), "Good Product", "Bad Product")</f>
        <v>Bad Product</v>
      </c>
      <c r="AD259">
        <f t="shared" ref="AD259:AD322" si="62">IF(K259&gt;500, 0.9 *K259, K259)</f>
        <v>69.667500000000004</v>
      </c>
      <c r="AE259">
        <f t="shared" ref="AE259:AE322" si="63">IF(I259&gt; 7, H259*0.95,H259)</f>
        <v>66.349999999999994</v>
      </c>
      <c r="AG259" t="str">
        <f t="shared" si="56"/>
        <v>Bad Product</v>
      </c>
      <c r="AH259" t="str">
        <f t="shared" si="55"/>
        <v>High</v>
      </c>
    </row>
    <row r="260" spans="1:34" ht="15.75" customHeight="1" x14ac:dyDescent="0.2">
      <c r="A260" s="1"/>
      <c r="B260" s="6" t="s">
        <v>293</v>
      </c>
      <c r="C260" s="6" t="s">
        <v>18</v>
      </c>
      <c r="D260" s="6" t="s">
        <v>19</v>
      </c>
      <c r="E260" s="6" t="s">
        <v>20</v>
      </c>
      <c r="F260" s="6" t="s">
        <v>31</v>
      </c>
      <c r="G260" s="6" t="s">
        <v>32</v>
      </c>
      <c r="H260" s="7">
        <v>25.91</v>
      </c>
      <c r="I260" s="9">
        <v>6</v>
      </c>
      <c r="J260" s="7">
        <v>7.7729999999999997</v>
      </c>
      <c r="K260" s="7">
        <v>163.233</v>
      </c>
      <c r="L260" s="12">
        <v>43501</v>
      </c>
      <c r="M260" s="14">
        <v>0.42777777777777776</v>
      </c>
      <c r="N260" s="9" t="str">
        <f t="shared" ref="N260:N323" si="64">IF(WEEKDAY(L260,2)&gt;=6, "Weekend", "Weekday")</f>
        <v>Weekday</v>
      </c>
      <c r="O260" s="6" t="s">
        <v>23</v>
      </c>
      <c r="P260" s="7">
        <v>155.46</v>
      </c>
      <c r="Q260" s="2">
        <v>4.7619047620000003</v>
      </c>
      <c r="R260" s="7">
        <v>7.7729999999999997</v>
      </c>
      <c r="S260" s="8">
        <v>8.6999999999999993</v>
      </c>
      <c r="V260" s="16">
        <f t="shared" si="57"/>
        <v>155.46</v>
      </c>
      <c r="W260" s="18">
        <f t="shared" ref="W260:W323" si="65">V260*$AJ$5</f>
        <v>12436.800000000001</v>
      </c>
      <c r="X260" t="b">
        <f t="shared" ref="X260:X323" si="66">S260&gt;8</f>
        <v>1</v>
      </c>
      <c r="Y260" t="b">
        <f t="shared" si="58"/>
        <v>1</v>
      </c>
      <c r="Z260" t="b">
        <f t="shared" si="59"/>
        <v>0</v>
      </c>
      <c r="AA260" t="b">
        <f t="shared" si="60"/>
        <v>1</v>
      </c>
      <c r="AB260" t="str">
        <f t="shared" ref="AB260:AB323" si="67">IF(S260&gt;8, "High", "Low")</f>
        <v>High</v>
      </c>
      <c r="AC260" t="str">
        <f t="shared" si="61"/>
        <v>Bad Product</v>
      </c>
      <c r="AD260">
        <f t="shared" si="62"/>
        <v>163.233</v>
      </c>
      <c r="AE260">
        <f t="shared" si="63"/>
        <v>25.91</v>
      </c>
      <c r="AG260" t="str">
        <f t="shared" si="56"/>
        <v>Bad Product</v>
      </c>
      <c r="AH260" t="str">
        <f t="shared" ref="AH260:AH323" si="68">IF(S260&gt;8, "High", IF(S260&lt;6.5, "Low", "Medium"))</f>
        <v>High</v>
      </c>
    </row>
    <row r="261" spans="1:34" ht="15.75" customHeight="1" x14ac:dyDescent="0.2">
      <c r="A261" s="1"/>
      <c r="B261" s="6" t="s">
        <v>294</v>
      </c>
      <c r="C261" s="6" t="s">
        <v>18</v>
      </c>
      <c r="D261" s="6" t="s">
        <v>19</v>
      </c>
      <c r="E261" s="6" t="s">
        <v>20</v>
      </c>
      <c r="F261" s="6" t="s">
        <v>31</v>
      </c>
      <c r="G261" s="6" t="s">
        <v>28</v>
      </c>
      <c r="H261" s="7">
        <v>32.25</v>
      </c>
      <c r="I261" s="9">
        <v>4</v>
      </c>
      <c r="J261" s="7">
        <v>6.45</v>
      </c>
      <c r="K261" s="7">
        <v>135.44999999999999</v>
      </c>
      <c r="L261" s="12">
        <v>43509</v>
      </c>
      <c r="M261" s="14">
        <v>0.52638888888888891</v>
      </c>
      <c r="N261" s="9" t="str">
        <f t="shared" si="64"/>
        <v>Weekday</v>
      </c>
      <c r="O261" s="6" t="s">
        <v>23</v>
      </c>
      <c r="P261" s="7">
        <v>129</v>
      </c>
      <c r="Q261" s="2">
        <v>4.7619047620000003</v>
      </c>
      <c r="R261" s="7">
        <v>6.45</v>
      </c>
      <c r="S261" s="8">
        <v>6.5</v>
      </c>
      <c r="V261" s="16">
        <f t="shared" si="57"/>
        <v>129</v>
      </c>
      <c r="W261" s="18">
        <f t="shared" si="65"/>
        <v>10320</v>
      </c>
      <c r="X261" t="b">
        <f t="shared" si="66"/>
        <v>0</v>
      </c>
      <c r="Y261" t="b">
        <f t="shared" si="58"/>
        <v>1</v>
      </c>
      <c r="Z261" t="b">
        <f t="shared" si="59"/>
        <v>0</v>
      </c>
      <c r="AA261" t="b">
        <f t="shared" si="60"/>
        <v>0</v>
      </c>
      <c r="AB261" t="str">
        <f t="shared" si="67"/>
        <v>Low</v>
      </c>
      <c r="AC261" t="str">
        <f t="shared" si="61"/>
        <v>Bad Product</v>
      </c>
      <c r="AD261">
        <f t="shared" si="62"/>
        <v>135.44999999999999</v>
      </c>
      <c r="AE261">
        <f t="shared" si="63"/>
        <v>32.25</v>
      </c>
      <c r="AG261" t="str">
        <f t="shared" si="56"/>
        <v>Bad Product</v>
      </c>
      <c r="AH261" t="str">
        <f t="shared" si="68"/>
        <v>Medium</v>
      </c>
    </row>
    <row r="262" spans="1:34" ht="15.75" customHeight="1" x14ac:dyDescent="0.2">
      <c r="A262" s="1"/>
      <c r="B262" s="6" t="s">
        <v>295</v>
      </c>
      <c r="C262" s="6" t="s">
        <v>25</v>
      </c>
      <c r="D262" s="6" t="s">
        <v>26</v>
      </c>
      <c r="E262" s="6" t="s">
        <v>20</v>
      </c>
      <c r="F262" s="6" t="s">
        <v>31</v>
      </c>
      <c r="G262" s="6" t="s">
        <v>28</v>
      </c>
      <c r="H262" s="7">
        <v>65.94</v>
      </c>
      <c r="I262" s="9">
        <v>4</v>
      </c>
      <c r="J262" s="7">
        <v>13.188000000000001</v>
      </c>
      <c r="K262" s="7">
        <v>276.94799999999998</v>
      </c>
      <c r="L262" s="12">
        <v>43503</v>
      </c>
      <c r="M262" s="14">
        <v>0.54513888888888884</v>
      </c>
      <c r="N262" s="9" t="str">
        <f t="shared" si="64"/>
        <v>Weekday</v>
      </c>
      <c r="O262" s="6" t="s">
        <v>33</v>
      </c>
      <c r="P262" s="7">
        <v>263.76</v>
      </c>
      <c r="Q262" s="2">
        <v>4.7619047620000003</v>
      </c>
      <c r="R262" s="7">
        <v>13.188000000000001</v>
      </c>
      <c r="S262" s="8">
        <v>6.9</v>
      </c>
      <c r="V262" s="16">
        <f t="shared" si="57"/>
        <v>263.76</v>
      </c>
      <c r="W262" s="18">
        <f t="shared" si="65"/>
        <v>21100.799999999999</v>
      </c>
      <c r="X262" t="b">
        <f t="shared" si="66"/>
        <v>0</v>
      </c>
      <c r="Y262" t="b">
        <f t="shared" si="58"/>
        <v>1</v>
      </c>
      <c r="Z262" t="b">
        <f t="shared" si="59"/>
        <v>0</v>
      </c>
      <c r="AA262" t="b">
        <f t="shared" si="60"/>
        <v>0</v>
      </c>
      <c r="AB262" t="str">
        <f t="shared" si="67"/>
        <v>Low</v>
      </c>
      <c r="AC262" t="str">
        <f t="shared" si="61"/>
        <v>Bad Product</v>
      </c>
      <c r="AD262">
        <f t="shared" si="62"/>
        <v>276.94799999999998</v>
      </c>
      <c r="AE262">
        <f t="shared" si="63"/>
        <v>65.94</v>
      </c>
      <c r="AG262" t="str">
        <f t="shared" si="56"/>
        <v>Bad Product</v>
      </c>
      <c r="AH262" t="str">
        <f t="shared" si="68"/>
        <v>Medium</v>
      </c>
    </row>
    <row r="263" spans="1:34" ht="15.75" customHeight="1" x14ac:dyDescent="0.2">
      <c r="A263" s="1"/>
      <c r="B263" s="6" t="s">
        <v>296</v>
      </c>
      <c r="C263" s="6" t="s">
        <v>18</v>
      </c>
      <c r="D263" s="6" t="s">
        <v>19</v>
      </c>
      <c r="E263" s="6" t="s">
        <v>27</v>
      </c>
      <c r="F263" s="6" t="s">
        <v>21</v>
      </c>
      <c r="G263" s="6" t="s">
        <v>28</v>
      </c>
      <c r="H263" s="7">
        <v>75.06</v>
      </c>
      <c r="I263" s="9">
        <v>9</v>
      </c>
      <c r="J263" s="7">
        <v>33.777000000000001</v>
      </c>
      <c r="K263" s="7">
        <v>709.31700000000001</v>
      </c>
      <c r="L263" s="12">
        <v>43543</v>
      </c>
      <c r="M263" s="14">
        <v>0.55902777777777779</v>
      </c>
      <c r="N263" s="9" t="str">
        <f t="shared" si="64"/>
        <v>Weekday</v>
      </c>
      <c r="O263" s="6" t="s">
        <v>23</v>
      </c>
      <c r="P263" s="7">
        <v>675.54</v>
      </c>
      <c r="Q263" s="2">
        <v>4.7619047620000003</v>
      </c>
      <c r="R263" s="7">
        <v>33.777000000000001</v>
      </c>
      <c r="S263" s="8">
        <v>6.2</v>
      </c>
      <c r="V263" s="16">
        <f t="shared" si="57"/>
        <v>675.54</v>
      </c>
      <c r="W263" s="18">
        <f t="shared" si="65"/>
        <v>54043.199999999997</v>
      </c>
      <c r="X263" t="b">
        <f t="shared" si="66"/>
        <v>0</v>
      </c>
      <c r="Y263" t="b">
        <f t="shared" si="58"/>
        <v>1</v>
      </c>
      <c r="Z263" t="b">
        <f t="shared" si="59"/>
        <v>0</v>
      </c>
      <c r="AA263" t="b">
        <f t="shared" si="60"/>
        <v>1</v>
      </c>
      <c r="AB263" t="str">
        <f t="shared" si="67"/>
        <v>Low</v>
      </c>
      <c r="AC263" t="str">
        <f t="shared" si="61"/>
        <v>Bad Product</v>
      </c>
      <c r="AD263">
        <f t="shared" si="62"/>
        <v>638.38530000000003</v>
      </c>
      <c r="AE263">
        <f t="shared" si="63"/>
        <v>71.307000000000002</v>
      </c>
      <c r="AG263" t="str">
        <f t="shared" si="56"/>
        <v>Bad Product</v>
      </c>
      <c r="AH263" t="str">
        <f t="shared" si="68"/>
        <v>Low</v>
      </c>
    </row>
    <row r="264" spans="1:34" ht="15.75" customHeight="1" x14ac:dyDescent="0.2">
      <c r="A264" s="1"/>
      <c r="B264" s="6" t="s">
        <v>297</v>
      </c>
      <c r="C264" s="6" t="s">
        <v>25</v>
      </c>
      <c r="D264" s="6" t="s">
        <v>26</v>
      </c>
      <c r="E264" s="6" t="s">
        <v>27</v>
      </c>
      <c r="F264" s="6" t="s">
        <v>21</v>
      </c>
      <c r="G264" s="6" t="s">
        <v>46</v>
      </c>
      <c r="H264" s="7">
        <v>16.45</v>
      </c>
      <c r="I264" s="9">
        <v>4</v>
      </c>
      <c r="J264" s="7">
        <v>3.29</v>
      </c>
      <c r="K264" s="7">
        <v>69.09</v>
      </c>
      <c r="L264" s="12">
        <v>43531</v>
      </c>
      <c r="M264" s="14">
        <v>0.62013888888888891</v>
      </c>
      <c r="N264" s="9" t="str">
        <f t="shared" si="64"/>
        <v>Weekday</v>
      </c>
      <c r="O264" s="6" t="s">
        <v>23</v>
      </c>
      <c r="P264" s="7">
        <v>65.8</v>
      </c>
      <c r="Q264" s="2">
        <v>4.7619047620000003</v>
      </c>
      <c r="R264" s="7">
        <v>3.29</v>
      </c>
      <c r="S264" s="8">
        <v>5.6</v>
      </c>
      <c r="V264" s="16">
        <f t="shared" si="57"/>
        <v>65.8</v>
      </c>
      <c r="W264" s="18">
        <f t="shared" si="65"/>
        <v>5264</v>
      </c>
      <c r="X264" t="b">
        <f t="shared" si="66"/>
        <v>0</v>
      </c>
      <c r="Y264" t="b">
        <f t="shared" si="58"/>
        <v>1</v>
      </c>
      <c r="Z264" t="b">
        <f t="shared" si="59"/>
        <v>0</v>
      </c>
      <c r="AA264" t="b">
        <f t="shared" si="60"/>
        <v>0</v>
      </c>
      <c r="AB264" t="str">
        <f t="shared" si="67"/>
        <v>Low</v>
      </c>
      <c r="AC264" t="str">
        <f t="shared" si="61"/>
        <v>Bad Product</v>
      </c>
      <c r="AD264">
        <f t="shared" si="62"/>
        <v>69.09</v>
      </c>
      <c r="AE264">
        <f t="shared" si="63"/>
        <v>16.45</v>
      </c>
      <c r="AG264" t="str">
        <f t="shared" si="56"/>
        <v>Bad Product</v>
      </c>
      <c r="AH264" t="str">
        <f t="shared" si="68"/>
        <v>Low</v>
      </c>
    </row>
    <row r="265" spans="1:34" ht="15.75" customHeight="1" x14ac:dyDescent="0.2">
      <c r="A265" s="1"/>
      <c r="B265" s="6" t="s">
        <v>298</v>
      </c>
      <c r="C265" s="6" t="s">
        <v>42</v>
      </c>
      <c r="D265" s="6" t="s">
        <v>43</v>
      </c>
      <c r="E265" s="6" t="s">
        <v>20</v>
      </c>
      <c r="F265" s="6" t="s">
        <v>21</v>
      </c>
      <c r="G265" s="6" t="s">
        <v>46</v>
      </c>
      <c r="H265" s="7">
        <v>38.299999999999997</v>
      </c>
      <c r="I265" s="9">
        <v>4</v>
      </c>
      <c r="J265" s="7">
        <v>7.66</v>
      </c>
      <c r="K265" s="7">
        <v>160.86000000000001</v>
      </c>
      <c r="L265" s="12">
        <v>43537</v>
      </c>
      <c r="M265" s="14">
        <v>0.80694444444444446</v>
      </c>
      <c r="N265" s="9" t="str">
        <f t="shared" si="64"/>
        <v>Weekday</v>
      </c>
      <c r="O265" s="6" t="s">
        <v>29</v>
      </c>
      <c r="P265" s="7">
        <v>153.19999999999999</v>
      </c>
      <c r="Q265" s="2">
        <v>4.7619047620000003</v>
      </c>
      <c r="R265" s="7">
        <v>7.66</v>
      </c>
      <c r="S265" s="8">
        <v>5.7</v>
      </c>
      <c r="V265" s="16">
        <f t="shared" si="57"/>
        <v>153.19999999999999</v>
      </c>
      <c r="W265" s="18">
        <f t="shared" si="65"/>
        <v>12256</v>
      </c>
      <c r="X265" t="b">
        <f t="shared" si="66"/>
        <v>0</v>
      </c>
      <c r="Y265" t="b">
        <f t="shared" si="58"/>
        <v>1</v>
      </c>
      <c r="Z265" t="b">
        <f t="shared" si="59"/>
        <v>0</v>
      </c>
      <c r="AA265" t="b">
        <f t="shared" si="60"/>
        <v>0</v>
      </c>
      <c r="AB265" t="str">
        <f t="shared" si="67"/>
        <v>Low</v>
      </c>
      <c r="AC265" t="str">
        <f t="shared" si="61"/>
        <v>Bad Product</v>
      </c>
      <c r="AD265">
        <f t="shared" si="62"/>
        <v>160.86000000000001</v>
      </c>
      <c r="AE265">
        <f t="shared" si="63"/>
        <v>38.299999999999997</v>
      </c>
      <c r="AG265" t="str">
        <f t="shared" si="56"/>
        <v>Bad Product</v>
      </c>
      <c r="AH265" t="str">
        <f t="shared" si="68"/>
        <v>Low</v>
      </c>
    </row>
    <row r="266" spans="1:34" ht="15.75" customHeight="1" x14ac:dyDescent="0.2">
      <c r="A266" s="1"/>
      <c r="B266" s="6" t="s">
        <v>299</v>
      </c>
      <c r="C266" s="6" t="s">
        <v>18</v>
      </c>
      <c r="D266" s="6" t="s">
        <v>19</v>
      </c>
      <c r="E266" s="6" t="s">
        <v>20</v>
      </c>
      <c r="F266" s="6" t="s">
        <v>21</v>
      </c>
      <c r="G266" s="6" t="s">
        <v>36</v>
      </c>
      <c r="H266" s="7">
        <v>22.24</v>
      </c>
      <c r="I266" s="9">
        <v>10</v>
      </c>
      <c r="J266" s="7">
        <v>11.12</v>
      </c>
      <c r="K266" s="7">
        <v>233.52</v>
      </c>
      <c r="L266" s="12">
        <v>43505</v>
      </c>
      <c r="M266" s="14">
        <v>0.45833333333333331</v>
      </c>
      <c r="N266" s="9" t="str">
        <f t="shared" si="64"/>
        <v>Weekend</v>
      </c>
      <c r="O266" s="6" t="s">
        <v>29</v>
      </c>
      <c r="P266" s="7">
        <v>222.4</v>
      </c>
      <c r="Q266" s="2">
        <v>4.7619047620000003</v>
      </c>
      <c r="R266" s="7">
        <v>11.12</v>
      </c>
      <c r="S266" s="8">
        <v>4.2</v>
      </c>
      <c r="V266" s="16">
        <f t="shared" si="57"/>
        <v>222.39999999999998</v>
      </c>
      <c r="W266" s="18">
        <f t="shared" si="65"/>
        <v>17792</v>
      </c>
      <c r="X266" t="b">
        <f t="shared" si="66"/>
        <v>0</v>
      </c>
      <c r="Y266" t="b">
        <f t="shared" si="58"/>
        <v>1</v>
      </c>
      <c r="Z266" t="b">
        <f t="shared" si="59"/>
        <v>0</v>
      </c>
      <c r="AA266" t="b">
        <f t="shared" si="60"/>
        <v>0</v>
      </c>
      <c r="AB266" t="str">
        <f t="shared" si="67"/>
        <v>Low</v>
      </c>
      <c r="AC266" t="str">
        <f t="shared" si="61"/>
        <v>Bad Product</v>
      </c>
      <c r="AD266">
        <f t="shared" si="62"/>
        <v>233.52</v>
      </c>
      <c r="AE266">
        <f t="shared" si="63"/>
        <v>21.127999999999997</v>
      </c>
      <c r="AG266" t="str">
        <f t="shared" si="56"/>
        <v>Bad Product</v>
      </c>
      <c r="AH266" t="str">
        <f t="shared" si="68"/>
        <v>Low</v>
      </c>
    </row>
    <row r="267" spans="1:34" ht="15.75" customHeight="1" x14ac:dyDescent="0.2">
      <c r="A267" s="1"/>
      <c r="B267" s="6" t="s">
        <v>300</v>
      </c>
      <c r="C267" s="6" t="s">
        <v>42</v>
      </c>
      <c r="D267" s="6" t="s">
        <v>43</v>
      </c>
      <c r="E267" s="6" t="s">
        <v>27</v>
      </c>
      <c r="F267" s="6" t="s">
        <v>31</v>
      </c>
      <c r="G267" s="6" t="s">
        <v>36</v>
      </c>
      <c r="H267" s="7">
        <v>54.45</v>
      </c>
      <c r="I267" s="9">
        <v>1</v>
      </c>
      <c r="J267" s="7">
        <v>2.7225000000000001</v>
      </c>
      <c r="K267" s="7">
        <v>57.172499999999999</v>
      </c>
      <c r="L267" s="12">
        <v>43522</v>
      </c>
      <c r="M267" s="14">
        <v>0.80833333333333335</v>
      </c>
      <c r="N267" s="9" t="str">
        <f t="shared" si="64"/>
        <v>Weekday</v>
      </c>
      <c r="O267" s="6" t="s">
        <v>23</v>
      </c>
      <c r="P267" s="7">
        <v>54.45</v>
      </c>
      <c r="Q267" s="2">
        <v>4.7619047620000003</v>
      </c>
      <c r="R267" s="7">
        <v>2.7225000000000001</v>
      </c>
      <c r="S267" s="8">
        <v>7.9</v>
      </c>
      <c r="V267" s="16">
        <f t="shared" si="57"/>
        <v>54.45</v>
      </c>
      <c r="W267" s="18">
        <f t="shared" si="65"/>
        <v>4356</v>
      </c>
      <c r="X267" t="b">
        <f t="shared" si="66"/>
        <v>0</v>
      </c>
      <c r="Y267" t="b">
        <f t="shared" si="58"/>
        <v>1</v>
      </c>
      <c r="Z267" t="b">
        <f t="shared" si="59"/>
        <v>0</v>
      </c>
      <c r="AA267" t="b">
        <f t="shared" si="60"/>
        <v>0</v>
      </c>
      <c r="AB267" t="str">
        <f t="shared" si="67"/>
        <v>Low</v>
      </c>
      <c r="AC267" t="str">
        <f t="shared" si="61"/>
        <v>Bad Product</v>
      </c>
      <c r="AD267">
        <f t="shared" si="62"/>
        <v>57.172499999999999</v>
      </c>
      <c r="AE267">
        <f t="shared" si="63"/>
        <v>54.45</v>
      </c>
      <c r="AG267" t="str">
        <f t="shared" si="56"/>
        <v>Bad Product</v>
      </c>
      <c r="AH267" t="str">
        <f t="shared" si="68"/>
        <v>Medium</v>
      </c>
    </row>
    <row r="268" spans="1:34" ht="15.75" customHeight="1" x14ac:dyDescent="0.2">
      <c r="A268" s="1"/>
      <c r="B268" s="6" t="s">
        <v>301</v>
      </c>
      <c r="C268" s="6" t="s">
        <v>18</v>
      </c>
      <c r="D268" s="6" t="s">
        <v>19</v>
      </c>
      <c r="E268" s="6" t="s">
        <v>20</v>
      </c>
      <c r="F268" s="6" t="s">
        <v>21</v>
      </c>
      <c r="G268" s="6" t="s">
        <v>36</v>
      </c>
      <c r="H268" s="7">
        <v>98.4</v>
      </c>
      <c r="I268" s="9">
        <v>7</v>
      </c>
      <c r="J268" s="7">
        <v>34.44</v>
      </c>
      <c r="K268" s="7">
        <v>723.24</v>
      </c>
      <c r="L268" s="12">
        <v>43536</v>
      </c>
      <c r="M268" s="14">
        <v>0.52986111111111112</v>
      </c>
      <c r="N268" s="9" t="str">
        <f t="shared" si="64"/>
        <v>Weekday</v>
      </c>
      <c r="O268" s="6" t="s">
        <v>33</v>
      </c>
      <c r="P268" s="7">
        <v>688.8</v>
      </c>
      <c r="Q268" s="2">
        <v>4.7619047620000003</v>
      </c>
      <c r="R268" s="7">
        <v>34.44</v>
      </c>
      <c r="S268" s="8">
        <v>8.6999999999999993</v>
      </c>
      <c r="V268" s="16">
        <f t="shared" si="57"/>
        <v>688.80000000000007</v>
      </c>
      <c r="W268" s="18">
        <f t="shared" si="65"/>
        <v>55104.000000000007</v>
      </c>
      <c r="X268" t="b">
        <f t="shared" si="66"/>
        <v>1</v>
      </c>
      <c r="Y268" t="b">
        <f t="shared" si="58"/>
        <v>1</v>
      </c>
      <c r="Z268" t="b">
        <f t="shared" si="59"/>
        <v>1</v>
      </c>
      <c r="AA268" t="b">
        <f t="shared" si="60"/>
        <v>1</v>
      </c>
      <c r="AB268" t="str">
        <f t="shared" si="67"/>
        <v>High</v>
      </c>
      <c r="AC268" t="str">
        <f t="shared" si="61"/>
        <v>Good Product</v>
      </c>
      <c r="AD268">
        <f t="shared" si="62"/>
        <v>650.91600000000005</v>
      </c>
      <c r="AE268">
        <f t="shared" si="63"/>
        <v>98.4</v>
      </c>
      <c r="AG268" t="str">
        <f t="shared" si="56"/>
        <v>Bad Product</v>
      </c>
      <c r="AH268" t="str">
        <f t="shared" si="68"/>
        <v>High</v>
      </c>
    </row>
    <row r="269" spans="1:34" ht="15.75" customHeight="1" x14ac:dyDescent="0.2">
      <c r="A269" s="1"/>
      <c r="B269" s="6" t="s">
        <v>302</v>
      </c>
      <c r="C269" s="6" t="s">
        <v>25</v>
      </c>
      <c r="D269" s="6" t="s">
        <v>26</v>
      </c>
      <c r="E269" s="6" t="s">
        <v>27</v>
      </c>
      <c r="F269" s="6" t="s">
        <v>31</v>
      </c>
      <c r="G269" s="6" t="s">
        <v>32</v>
      </c>
      <c r="H269" s="7">
        <v>35.47</v>
      </c>
      <c r="I269" s="9">
        <v>4</v>
      </c>
      <c r="J269" s="7">
        <v>7.0940000000000003</v>
      </c>
      <c r="K269" s="7">
        <v>148.97399999999999</v>
      </c>
      <c r="L269" s="12">
        <v>43538</v>
      </c>
      <c r="M269" s="14">
        <v>0.72361111111111109</v>
      </c>
      <c r="N269" s="9" t="str">
        <f t="shared" si="64"/>
        <v>Weekday</v>
      </c>
      <c r="O269" s="6" t="s">
        <v>33</v>
      </c>
      <c r="P269" s="7">
        <v>141.88</v>
      </c>
      <c r="Q269" s="2">
        <v>4.7619047620000003</v>
      </c>
      <c r="R269" s="7">
        <v>7.0940000000000003</v>
      </c>
      <c r="S269" s="8">
        <v>6.9</v>
      </c>
      <c r="V269" s="16">
        <f t="shared" si="57"/>
        <v>141.88</v>
      </c>
      <c r="W269" s="18">
        <f t="shared" si="65"/>
        <v>11350.4</v>
      </c>
      <c r="X269" t="b">
        <f t="shared" si="66"/>
        <v>0</v>
      </c>
      <c r="Y269" t="b">
        <f t="shared" si="58"/>
        <v>1</v>
      </c>
      <c r="Z269" t="b">
        <f t="shared" si="59"/>
        <v>0</v>
      </c>
      <c r="AA269" t="b">
        <f t="shared" si="60"/>
        <v>0</v>
      </c>
      <c r="AB269" t="str">
        <f t="shared" si="67"/>
        <v>Low</v>
      </c>
      <c r="AC269" t="str">
        <f t="shared" si="61"/>
        <v>Bad Product</v>
      </c>
      <c r="AD269">
        <f t="shared" si="62"/>
        <v>148.97399999999999</v>
      </c>
      <c r="AE269">
        <f t="shared" si="63"/>
        <v>35.47</v>
      </c>
      <c r="AG269" t="str">
        <f t="shared" si="56"/>
        <v>Good Product</v>
      </c>
      <c r="AH269" t="str">
        <f t="shared" si="68"/>
        <v>Medium</v>
      </c>
    </row>
    <row r="270" spans="1:34" ht="15.75" customHeight="1" x14ac:dyDescent="0.2">
      <c r="A270" s="1"/>
      <c r="B270" s="6" t="s">
        <v>303</v>
      </c>
      <c r="C270" s="6" t="s">
        <v>42</v>
      </c>
      <c r="D270" s="6" t="s">
        <v>43</v>
      </c>
      <c r="E270" s="6" t="s">
        <v>20</v>
      </c>
      <c r="F270" s="6" t="s">
        <v>21</v>
      </c>
      <c r="G270" s="6" t="s">
        <v>44</v>
      </c>
      <c r="H270" s="7">
        <v>74.599999999999994</v>
      </c>
      <c r="I270" s="9">
        <v>10</v>
      </c>
      <c r="J270" s="7">
        <v>37.299999999999997</v>
      </c>
      <c r="K270" s="7">
        <v>783.3</v>
      </c>
      <c r="L270" s="12">
        <v>43473</v>
      </c>
      <c r="M270" s="14">
        <v>0.87152777777777779</v>
      </c>
      <c r="N270" s="9" t="str">
        <f t="shared" si="64"/>
        <v>Weekday</v>
      </c>
      <c r="O270" s="6" t="s">
        <v>29</v>
      </c>
      <c r="P270" s="7">
        <v>746</v>
      </c>
      <c r="Q270" s="2">
        <v>4.7619047620000003</v>
      </c>
      <c r="R270" s="7">
        <v>37.299999999999997</v>
      </c>
      <c r="S270" s="8">
        <v>9.5</v>
      </c>
      <c r="V270" s="16">
        <f t="shared" si="57"/>
        <v>746</v>
      </c>
      <c r="W270" s="18">
        <f t="shared" si="65"/>
        <v>59680</v>
      </c>
      <c r="X270" t="b">
        <f t="shared" si="66"/>
        <v>1</v>
      </c>
      <c r="Y270" t="b">
        <f t="shared" si="58"/>
        <v>1</v>
      </c>
      <c r="Z270" t="b">
        <f t="shared" si="59"/>
        <v>1</v>
      </c>
      <c r="AA270" t="b">
        <f t="shared" si="60"/>
        <v>1</v>
      </c>
      <c r="AB270" t="str">
        <f t="shared" si="67"/>
        <v>High</v>
      </c>
      <c r="AC270" t="str">
        <f t="shared" si="61"/>
        <v>Good Product</v>
      </c>
      <c r="AD270">
        <f t="shared" si="62"/>
        <v>704.97</v>
      </c>
      <c r="AE270">
        <f t="shared" si="63"/>
        <v>70.86999999999999</v>
      </c>
      <c r="AG270" t="str">
        <f t="shared" si="56"/>
        <v>Bad Product</v>
      </c>
      <c r="AH270" t="str">
        <f t="shared" si="68"/>
        <v>High</v>
      </c>
    </row>
    <row r="271" spans="1:34" ht="15.75" customHeight="1" x14ac:dyDescent="0.2">
      <c r="A271" s="1"/>
      <c r="B271" s="6" t="s">
        <v>304</v>
      </c>
      <c r="C271" s="6" t="s">
        <v>18</v>
      </c>
      <c r="D271" s="6" t="s">
        <v>19</v>
      </c>
      <c r="E271" s="6" t="s">
        <v>20</v>
      </c>
      <c r="F271" s="6" t="s">
        <v>31</v>
      </c>
      <c r="G271" s="6" t="s">
        <v>32</v>
      </c>
      <c r="H271" s="7">
        <v>70.739999999999995</v>
      </c>
      <c r="I271" s="9">
        <v>4</v>
      </c>
      <c r="J271" s="7">
        <v>14.148</v>
      </c>
      <c r="K271" s="7">
        <v>297.108</v>
      </c>
      <c r="L271" s="12">
        <v>43470</v>
      </c>
      <c r="M271" s="14">
        <v>0.67013888888888884</v>
      </c>
      <c r="N271" s="9" t="str">
        <f t="shared" si="64"/>
        <v>Weekend</v>
      </c>
      <c r="O271" s="6" t="s">
        <v>33</v>
      </c>
      <c r="P271" s="7">
        <v>282.95999999999998</v>
      </c>
      <c r="Q271" s="2">
        <v>4.7619047620000003</v>
      </c>
      <c r="R271" s="7">
        <v>14.148</v>
      </c>
      <c r="S271" s="8">
        <v>4.4000000000000004</v>
      </c>
      <c r="V271" s="16">
        <f t="shared" si="57"/>
        <v>282.95999999999998</v>
      </c>
      <c r="W271" s="18">
        <f t="shared" si="65"/>
        <v>22636.799999999999</v>
      </c>
      <c r="X271" t="b">
        <f t="shared" si="66"/>
        <v>0</v>
      </c>
      <c r="Y271" t="b">
        <f t="shared" si="58"/>
        <v>1</v>
      </c>
      <c r="Z271" t="b">
        <f t="shared" si="59"/>
        <v>0</v>
      </c>
      <c r="AA271" t="b">
        <f t="shared" si="60"/>
        <v>0</v>
      </c>
      <c r="AB271" t="str">
        <f t="shared" si="67"/>
        <v>Low</v>
      </c>
      <c r="AC271" t="str">
        <f t="shared" si="61"/>
        <v>Bad Product</v>
      </c>
      <c r="AD271">
        <f t="shared" si="62"/>
        <v>297.108</v>
      </c>
      <c r="AE271">
        <f t="shared" si="63"/>
        <v>70.739999999999995</v>
      </c>
      <c r="AG271" t="str">
        <f t="shared" si="56"/>
        <v>Good Product</v>
      </c>
      <c r="AH271" t="str">
        <f t="shared" si="68"/>
        <v>Low</v>
      </c>
    </row>
    <row r="272" spans="1:34" ht="15.75" customHeight="1" x14ac:dyDescent="0.2">
      <c r="A272" s="1"/>
      <c r="B272" s="6" t="s">
        <v>305</v>
      </c>
      <c r="C272" s="6" t="s">
        <v>18</v>
      </c>
      <c r="D272" s="6" t="s">
        <v>19</v>
      </c>
      <c r="E272" s="6" t="s">
        <v>20</v>
      </c>
      <c r="F272" s="6" t="s">
        <v>21</v>
      </c>
      <c r="G272" s="6" t="s">
        <v>32</v>
      </c>
      <c r="H272" s="7">
        <v>35.54</v>
      </c>
      <c r="I272" s="9">
        <v>10</v>
      </c>
      <c r="J272" s="7">
        <v>17.77</v>
      </c>
      <c r="K272" s="7">
        <v>373.17</v>
      </c>
      <c r="L272" s="12">
        <v>43469</v>
      </c>
      <c r="M272" s="14">
        <v>0.56527777777777777</v>
      </c>
      <c r="N272" s="9" t="str">
        <f t="shared" si="64"/>
        <v>Weekday</v>
      </c>
      <c r="O272" s="6" t="s">
        <v>23</v>
      </c>
      <c r="P272" s="7">
        <v>355.4</v>
      </c>
      <c r="Q272" s="2">
        <v>4.7619047620000003</v>
      </c>
      <c r="R272" s="7">
        <v>17.77</v>
      </c>
      <c r="S272" s="8">
        <v>7</v>
      </c>
      <c r="V272" s="16">
        <f t="shared" si="57"/>
        <v>355.4</v>
      </c>
      <c r="W272" s="18">
        <f t="shared" si="65"/>
        <v>28432</v>
      </c>
      <c r="X272" t="b">
        <f t="shared" si="66"/>
        <v>0</v>
      </c>
      <c r="Y272" t="b">
        <f t="shared" si="58"/>
        <v>1</v>
      </c>
      <c r="Z272" t="b">
        <f t="shared" si="59"/>
        <v>0</v>
      </c>
      <c r="AA272" t="b">
        <f t="shared" si="60"/>
        <v>0</v>
      </c>
      <c r="AB272" t="str">
        <f t="shared" si="67"/>
        <v>Low</v>
      </c>
      <c r="AC272" t="str">
        <f t="shared" si="61"/>
        <v>Bad Product</v>
      </c>
      <c r="AD272">
        <f t="shared" si="62"/>
        <v>373.17</v>
      </c>
      <c r="AE272">
        <f t="shared" si="63"/>
        <v>33.762999999999998</v>
      </c>
      <c r="AG272" t="str">
        <f t="shared" si="56"/>
        <v>Bad Product</v>
      </c>
      <c r="AH272" t="str">
        <f t="shared" si="68"/>
        <v>Medium</v>
      </c>
    </row>
    <row r="273" spans="1:34" ht="15.75" customHeight="1" x14ac:dyDescent="0.2">
      <c r="A273" s="1"/>
      <c r="B273" s="6" t="s">
        <v>306</v>
      </c>
      <c r="C273" s="6" t="s">
        <v>42</v>
      </c>
      <c r="D273" s="6" t="s">
        <v>43</v>
      </c>
      <c r="E273" s="6" t="s">
        <v>27</v>
      </c>
      <c r="F273" s="6" t="s">
        <v>21</v>
      </c>
      <c r="G273" s="6" t="s">
        <v>36</v>
      </c>
      <c r="H273" s="7">
        <v>67.430000000000007</v>
      </c>
      <c r="I273" s="9">
        <v>5</v>
      </c>
      <c r="J273" s="7">
        <v>16.857500000000002</v>
      </c>
      <c r="K273" s="7">
        <v>354.00749999999999</v>
      </c>
      <c r="L273" s="12">
        <v>43530</v>
      </c>
      <c r="M273" s="14">
        <v>0.75902777777777775</v>
      </c>
      <c r="N273" s="9" t="str">
        <f t="shared" si="64"/>
        <v>Weekday</v>
      </c>
      <c r="O273" s="6" t="s">
        <v>23</v>
      </c>
      <c r="P273" s="7">
        <v>337.15</v>
      </c>
      <c r="Q273" s="2">
        <v>4.7619047620000003</v>
      </c>
      <c r="R273" s="7">
        <v>16.857500000000002</v>
      </c>
      <c r="S273" s="8">
        <v>6.3</v>
      </c>
      <c r="V273" s="16">
        <f t="shared" si="57"/>
        <v>337.15000000000003</v>
      </c>
      <c r="W273" s="18">
        <f t="shared" si="65"/>
        <v>26972.000000000004</v>
      </c>
      <c r="X273" t="b">
        <f t="shared" si="66"/>
        <v>0</v>
      </c>
      <c r="Y273" t="b">
        <f t="shared" si="58"/>
        <v>1</v>
      </c>
      <c r="Z273" t="b">
        <f t="shared" si="59"/>
        <v>0</v>
      </c>
      <c r="AA273" t="b">
        <f t="shared" si="60"/>
        <v>0</v>
      </c>
      <c r="AB273" t="str">
        <f t="shared" si="67"/>
        <v>Low</v>
      </c>
      <c r="AC273" t="str">
        <f t="shared" si="61"/>
        <v>Bad Product</v>
      </c>
      <c r="AD273">
        <f t="shared" si="62"/>
        <v>354.00749999999999</v>
      </c>
      <c r="AE273">
        <f t="shared" si="63"/>
        <v>67.430000000000007</v>
      </c>
      <c r="AG273" t="str">
        <f t="shared" si="56"/>
        <v>Bad Product</v>
      </c>
      <c r="AH273" t="str">
        <f t="shared" si="68"/>
        <v>Low</v>
      </c>
    </row>
    <row r="274" spans="1:34" ht="15.75" customHeight="1" x14ac:dyDescent="0.2">
      <c r="A274" s="1"/>
      <c r="B274" s="6" t="s">
        <v>307</v>
      </c>
      <c r="C274" s="6" t="s">
        <v>25</v>
      </c>
      <c r="D274" s="6" t="s">
        <v>26</v>
      </c>
      <c r="E274" s="6" t="s">
        <v>20</v>
      </c>
      <c r="F274" s="6" t="s">
        <v>21</v>
      </c>
      <c r="G274" s="6" t="s">
        <v>22</v>
      </c>
      <c r="H274" s="7">
        <v>21.12</v>
      </c>
      <c r="I274" s="9">
        <v>2</v>
      </c>
      <c r="J274" s="7">
        <v>2.1120000000000001</v>
      </c>
      <c r="K274" s="7">
        <v>44.351999999999997</v>
      </c>
      <c r="L274" s="12">
        <v>43468</v>
      </c>
      <c r="M274" s="14">
        <v>0.80347222222222225</v>
      </c>
      <c r="N274" s="9" t="str">
        <f t="shared" si="64"/>
        <v>Weekday</v>
      </c>
      <c r="O274" s="6" t="s">
        <v>29</v>
      </c>
      <c r="P274" s="7">
        <v>42.24</v>
      </c>
      <c r="Q274" s="2">
        <v>4.7619047620000003</v>
      </c>
      <c r="R274" s="7">
        <v>2.1120000000000001</v>
      </c>
      <c r="S274" s="8">
        <v>9.6999999999999993</v>
      </c>
      <c r="V274" s="16">
        <f t="shared" si="57"/>
        <v>42.24</v>
      </c>
      <c r="W274" s="18">
        <f t="shared" si="65"/>
        <v>3379.2000000000003</v>
      </c>
      <c r="X274" t="b">
        <f t="shared" si="66"/>
        <v>1</v>
      </c>
      <c r="Y274" t="b">
        <f t="shared" si="58"/>
        <v>1</v>
      </c>
      <c r="Z274" t="b">
        <f t="shared" si="59"/>
        <v>0</v>
      </c>
      <c r="AA274" t="b">
        <f t="shared" si="60"/>
        <v>1</v>
      </c>
      <c r="AB274" t="str">
        <f t="shared" si="67"/>
        <v>High</v>
      </c>
      <c r="AC274" t="str">
        <f t="shared" si="61"/>
        <v>Bad Product</v>
      </c>
      <c r="AD274">
        <f t="shared" si="62"/>
        <v>44.351999999999997</v>
      </c>
      <c r="AE274">
        <f t="shared" si="63"/>
        <v>21.12</v>
      </c>
      <c r="AG274" t="str">
        <f t="shared" si="56"/>
        <v>Bad Product</v>
      </c>
      <c r="AH274" t="str">
        <f t="shared" si="68"/>
        <v>High</v>
      </c>
    </row>
    <row r="275" spans="1:34" ht="15.75" customHeight="1" x14ac:dyDescent="0.2">
      <c r="A275" s="1"/>
      <c r="B275" s="6" t="s">
        <v>308</v>
      </c>
      <c r="C275" s="6" t="s">
        <v>18</v>
      </c>
      <c r="D275" s="6" t="s">
        <v>19</v>
      </c>
      <c r="E275" s="6" t="s">
        <v>20</v>
      </c>
      <c r="F275" s="6" t="s">
        <v>21</v>
      </c>
      <c r="G275" s="6" t="s">
        <v>32</v>
      </c>
      <c r="H275" s="7">
        <v>21.54</v>
      </c>
      <c r="I275" s="9">
        <v>9</v>
      </c>
      <c r="J275" s="7">
        <v>9.6929999999999996</v>
      </c>
      <c r="K275" s="7">
        <v>203.553</v>
      </c>
      <c r="L275" s="12">
        <v>43472</v>
      </c>
      <c r="M275" s="14">
        <v>0.48888888888888887</v>
      </c>
      <c r="N275" s="9" t="str">
        <f t="shared" si="64"/>
        <v>Weekday</v>
      </c>
      <c r="O275" s="6" t="s">
        <v>33</v>
      </c>
      <c r="P275" s="7">
        <v>193.86</v>
      </c>
      <c r="Q275" s="2">
        <v>4.7619047620000003</v>
      </c>
      <c r="R275" s="7">
        <v>9.6929999999999996</v>
      </c>
      <c r="S275" s="8">
        <v>8.8000000000000007</v>
      </c>
      <c r="V275" s="16">
        <f t="shared" si="57"/>
        <v>193.85999999999999</v>
      </c>
      <c r="W275" s="18">
        <f t="shared" si="65"/>
        <v>15508.8</v>
      </c>
      <c r="X275" t="b">
        <f t="shared" si="66"/>
        <v>1</v>
      </c>
      <c r="Y275" t="b">
        <f t="shared" si="58"/>
        <v>1</v>
      </c>
      <c r="Z275" t="b">
        <f t="shared" si="59"/>
        <v>0</v>
      </c>
      <c r="AA275" t="b">
        <f t="shared" si="60"/>
        <v>1</v>
      </c>
      <c r="AB275" t="str">
        <f t="shared" si="67"/>
        <v>High</v>
      </c>
      <c r="AC275" t="str">
        <f t="shared" si="61"/>
        <v>Bad Product</v>
      </c>
      <c r="AD275">
        <f t="shared" si="62"/>
        <v>203.553</v>
      </c>
      <c r="AE275">
        <f t="shared" si="63"/>
        <v>20.462999999999997</v>
      </c>
      <c r="AG275" t="str">
        <f t="shared" si="56"/>
        <v>Bad Product</v>
      </c>
      <c r="AH275" t="str">
        <f t="shared" si="68"/>
        <v>High</v>
      </c>
    </row>
    <row r="276" spans="1:34" ht="15.75" customHeight="1" x14ac:dyDescent="0.2">
      <c r="A276" s="1"/>
      <c r="B276" s="6" t="s">
        <v>309</v>
      </c>
      <c r="C276" s="6" t="s">
        <v>18</v>
      </c>
      <c r="D276" s="6" t="s">
        <v>19</v>
      </c>
      <c r="E276" s="6" t="s">
        <v>27</v>
      </c>
      <c r="F276" s="6" t="s">
        <v>21</v>
      </c>
      <c r="G276" s="6" t="s">
        <v>32</v>
      </c>
      <c r="H276" s="7">
        <v>12.03</v>
      </c>
      <c r="I276" s="9">
        <v>2</v>
      </c>
      <c r="J276" s="7">
        <v>1.2030000000000001</v>
      </c>
      <c r="K276" s="7">
        <v>25.263000000000002</v>
      </c>
      <c r="L276" s="12">
        <v>43492</v>
      </c>
      <c r="M276" s="14">
        <v>0.66041666666666665</v>
      </c>
      <c r="N276" s="9" t="str">
        <f t="shared" si="64"/>
        <v>Weekend</v>
      </c>
      <c r="O276" s="6" t="s">
        <v>29</v>
      </c>
      <c r="P276" s="7">
        <v>24.06</v>
      </c>
      <c r="Q276" s="2">
        <v>4.7619047620000003</v>
      </c>
      <c r="R276" s="7">
        <v>1.2030000000000001</v>
      </c>
      <c r="S276" s="8">
        <v>5.0999999999999996</v>
      </c>
      <c r="V276" s="16">
        <f t="shared" si="57"/>
        <v>24.06</v>
      </c>
      <c r="W276" s="18">
        <f t="shared" si="65"/>
        <v>1924.8</v>
      </c>
      <c r="X276" t="b">
        <f t="shared" si="66"/>
        <v>0</v>
      </c>
      <c r="Y276" t="b">
        <f t="shared" si="58"/>
        <v>1</v>
      </c>
      <c r="Z276" t="b">
        <f t="shared" si="59"/>
        <v>0</v>
      </c>
      <c r="AA276" t="b">
        <f t="shared" si="60"/>
        <v>0</v>
      </c>
      <c r="AB276" t="str">
        <f t="shared" si="67"/>
        <v>Low</v>
      </c>
      <c r="AC276" t="str">
        <f t="shared" si="61"/>
        <v>Bad Product</v>
      </c>
      <c r="AD276">
        <f t="shared" si="62"/>
        <v>25.263000000000002</v>
      </c>
      <c r="AE276">
        <f t="shared" si="63"/>
        <v>12.03</v>
      </c>
      <c r="AG276" t="str">
        <f t="shared" si="56"/>
        <v>Bad Product</v>
      </c>
      <c r="AH276" t="str">
        <f t="shared" si="68"/>
        <v>Low</v>
      </c>
    </row>
    <row r="277" spans="1:34" ht="15.75" customHeight="1" x14ac:dyDescent="0.2">
      <c r="A277" s="1"/>
      <c r="B277" s="6" t="s">
        <v>310</v>
      </c>
      <c r="C277" s="6" t="s">
        <v>42</v>
      </c>
      <c r="D277" s="6" t="s">
        <v>43</v>
      </c>
      <c r="E277" s="6" t="s">
        <v>27</v>
      </c>
      <c r="F277" s="6" t="s">
        <v>21</v>
      </c>
      <c r="G277" s="6" t="s">
        <v>22</v>
      </c>
      <c r="H277" s="7">
        <v>99.71</v>
      </c>
      <c r="I277" s="9">
        <v>6</v>
      </c>
      <c r="J277" s="7">
        <v>29.913</v>
      </c>
      <c r="K277" s="7">
        <v>628.173</v>
      </c>
      <c r="L277" s="12">
        <v>43522</v>
      </c>
      <c r="M277" s="14">
        <v>0.70277777777777772</v>
      </c>
      <c r="N277" s="9" t="str">
        <f t="shared" si="64"/>
        <v>Weekday</v>
      </c>
      <c r="O277" s="6" t="s">
        <v>23</v>
      </c>
      <c r="P277" s="7">
        <v>598.26</v>
      </c>
      <c r="Q277" s="2">
        <v>4.7619047620000003</v>
      </c>
      <c r="R277" s="7">
        <v>29.913</v>
      </c>
      <c r="S277" s="8">
        <v>7.9</v>
      </c>
      <c r="V277" s="16">
        <f t="shared" si="57"/>
        <v>598.26</v>
      </c>
      <c r="W277" s="18">
        <f t="shared" si="65"/>
        <v>47860.800000000003</v>
      </c>
      <c r="X277" t="b">
        <f t="shared" si="66"/>
        <v>0</v>
      </c>
      <c r="Y277" t="b">
        <f t="shared" si="58"/>
        <v>1</v>
      </c>
      <c r="Z277" t="b">
        <f t="shared" si="59"/>
        <v>0</v>
      </c>
      <c r="AA277" t="b">
        <f t="shared" si="60"/>
        <v>1</v>
      </c>
      <c r="AB277" t="str">
        <f t="shared" si="67"/>
        <v>Low</v>
      </c>
      <c r="AC277" t="str">
        <f t="shared" si="61"/>
        <v>Bad Product</v>
      </c>
      <c r="AD277">
        <f t="shared" si="62"/>
        <v>565.35570000000007</v>
      </c>
      <c r="AE277">
        <f t="shared" si="63"/>
        <v>99.71</v>
      </c>
      <c r="AG277" t="str">
        <f t="shared" si="56"/>
        <v>Bad Product</v>
      </c>
      <c r="AH277" t="str">
        <f t="shared" si="68"/>
        <v>Medium</v>
      </c>
    </row>
    <row r="278" spans="1:34" ht="15.75" customHeight="1" x14ac:dyDescent="0.2">
      <c r="A278" s="1"/>
      <c r="B278" s="6" t="s">
        <v>311</v>
      </c>
      <c r="C278" s="6" t="s">
        <v>42</v>
      </c>
      <c r="D278" s="6" t="s">
        <v>43</v>
      </c>
      <c r="E278" s="6" t="s">
        <v>27</v>
      </c>
      <c r="F278" s="6" t="s">
        <v>31</v>
      </c>
      <c r="G278" s="6" t="s">
        <v>46</v>
      </c>
      <c r="H278" s="7">
        <v>47.97</v>
      </c>
      <c r="I278" s="9">
        <v>7</v>
      </c>
      <c r="J278" s="7">
        <v>16.7895</v>
      </c>
      <c r="K278" s="7">
        <v>352.5795</v>
      </c>
      <c r="L278" s="12">
        <v>43472</v>
      </c>
      <c r="M278" s="14">
        <v>0.86944444444444446</v>
      </c>
      <c r="N278" s="9" t="str">
        <f t="shared" si="64"/>
        <v>Weekday</v>
      </c>
      <c r="O278" s="6" t="s">
        <v>29</v>
      </c>
      <c r="P278" s="7">
        <v>335.79</v>
      </c>
      <c r="Q278" s="2">
        <v>4.7619047620000003</v>
      </c>
      <c r="R278" s="7">
        <v>16.7895</v>
      </c>
      <c r="S278" s="8">
        <v>6.2</v>
      </c>
      <c r="V278" s="16">
        <f t="shared" si="57"/>
        <v>335.78999999999996</v>
      </c>
      <c r="W278" s="18">
        <f t="shared" si="65"/>
        <v>26863.199999999997</v>
      </c>
      <c r="X278" t="b">
        <f t="shared" si="66"/>
        <v>0</v>
      </c>
      <c r="Y278" t="b">
        <f t="shared" si="58"/>
        <v>1</v>
      </c>
      <c r="Z278" t="b">
        <f t="shared" si="59"/>
        <v>0</v>
      </c>
      <c r="AA278" t="b">
        <f t="shared" si="60"/>
        <v>0</v>
      </c>
      <c r="AB278" t="str">
        <f t="shared" si="67"/>
        <v>Low</v>
      </c>
      <c r="AC278" t="str">
        <f t="shared" si="61"/>
        <v>Bad Product</v>
      </c>
      <c r="AD278">
        <f t="shared" si="62"/>
        <v>352.5795</v>
      </c>
      <c r="AE278">
        <f t="shared" si="63"/>
        <v>47.97</v>
      </c>
      <c r="AG278" t="str">
        <f t="shared" si="56"/>
        <v>Bad Product</v>
      </c>
      <c r="AH278" t="str">
        <f t="shared" si="68"/>
        <v>Low</v>
      </c>
    </row>
    <row r="279" spans="1:34" ht="15.75" customHeight="1" x14ac:dyDescent="0.2">
      <c r="A279" s="1"/>
      <c r="B279" s="6" t="s">
        <v>312</v>
      </c>
      <c r="C279" s="6" t="s">
        <v>25</v>
      </c>
      <c r="D279" s="6" t="s">
        <v>26</v>
      </c>
      <c r="E279" s="6" t="s">
        <v>20</v>
      </c>
      <c r="F279" s="6" t="s">
        <v>21</v>
      </c>
      <c r="G279" s="6" t="s">
        <v>32</v>
      </c>
      <c r="H279" s="7">
        <v>21.82</v>
      </c>
      <c r="I279" s="9">
        <v>10</v>
      </c>
      <c r="J279" s="7">
        <v>10.91</v>
      </c>
      <c r="K279" s="7">
        <v>229.11</v>
      </c>
      <c r="L279" s="12">
        <v>43472</v>
      </c>
      <c r="M279" s="14">
        <v>0.73333333333333328</v>
      </c>
      <c r="N279" s="9" t="str">
        <f t="shared" si="64"/>
        <v>Weekday</v>
      </c>
      <c r="O279" s="6" t="s">
        <v>29</v>
      </c>
      <c r="P279" s="7">
        <v>218.2</v>
      </c>
      <c r="Q279" s="2">
        <v>4.7619047620000003</v>
      </c>
      <c r="R279" s="7">
        <v>10.91</v>
      </c>
      <c r="S279" s="8">
        <v>7.1</v>
      </c>
      <c r="V279" s="16">
        <f t="shared" si="57"/>
        <v>218.2</v>
      </c>
      <c r="W279" s="18">
        <f t="shared" si="65"/>
        <v>17456</v>
      </c>
      <c r="X279" t="b">
        <f t="shared" si="66"/>
        <v>0</v>
      </c>
      <c r="Y279" t="b">
        <f t="shared" si="58"/>
        <v>1</v>
      </c>
      <c r="Z279" t="b">
        <f t="shared" si="59"/>
        <v>0</v>
      </c>
      <c r="AA279" t="b">
        <f t="shared" si="60"/>
        <v>0</v>
      </c>
      <c r="AB279" t="str">
        <f t="shared" si="67"/>
        <v>Low</v>
      </c>
      <c r="AC279" t="str">
        <f t="shared" si="61"/>
        <v>Bad Product</v>
      </c>
      <c r="AD279">
        <f t="shared" si="62"/>
        <v>229.11</v>
      </c>
      <c r="AE279">
        <f t="shared" si="63"/>
        <v>20.728999999999999</v>
      </c>
      <c r="AG279" t="str">
        <f t="shared" si="56"/>
        <v>Bad Product</v>
      </c>
      <c r="AH279" t="str">
        <f t="shared" si="68"/>
        <v>Medium</v>
      </c>
    </row>
    <row r="280" spans="1:34" ht="15.75" customHeight="1" x14ac:dyDescent="0.2">
      <c r="A280" s="1"/>
      <c r="B280" s="6" t="s">
        <v>313</v>
      </c>
      <c r="C280" s="6" t="s">
        <v>25</v>
      </c>
      <c r="D280" s="6" t="s">
        <v>26</v>
      </c>
      <c r="E280" s="6" t="s">
        <v>27</v>
      </c>
      <c r="F280" s="6" t="s">
        <v>21</v>
      </c>
      <c r="G280" s="6" t="s">
        <v>46</v>
      </c>
      <c r="H280" s="7">
        <v>95.42</v>
      </c>
      <c r="I280" s="9">
        <v>4</v>
      </c>
      <c r="J280" s="7">
        <v>19.084</v>
      </c>
      <c r="K280" s="7">
        <v>400.76400000000001</v>
      </c>
      <c r="L280" s="12">
        <v>43498</v>
      </c>
      <c r="M280" s="14">
        <v>0.55763888888888891</v>
      </c>
      <c r="N280" s="9" t="str">
        <f t="shared" si="64"/>
        <v>Weekend</v>
      </c>
      <c r="O280" s="6" t="s">
        <v>23</v>
      </c>
      <c r="P280" s="7">
        <v>381.68</v>
      </c>
      <c r="Q280" s="2">
        <v>4.7619047620000003</v>
      </c>
      <c r="R280" s="7">
        <v>19.084</v>
      </c>
      <c r="S280" s="8">
        <v>6.4</v>
      </c>
      <c r="V280" s="16">
        <f t="shared" si="57"/>
        <v>381.68</v>
      </c>
      <c r="W280" s="18">
        <f t="shared" si="65"/>
        <v>30534.400000000001</v>
      </c>
      <c r="X280" t="b">
        <f t="shared" si="66"/>
        <v>0</v>
      </c>
      <c r="Y280" t="b">
        <f t="shared" si="58"/>
        <v>1</v>
      </c>
      <c r="Z280" t="b">
        <f t="shared" si="59"/>
        <v>0</v>
      </c>
      <c r="AA280" t="b">
        <f t="shared" si="60"/>
        <v>0</v>
      </c>
      <c r="AB280" t="str">
        <f t="shared" si="67"/>
        <v>Low</v>
      </c>
      <c r="AC280" t="str">
        <f t="shared" si="61"/>
        <v>Bad Product</v>
      </c>
      <c r="AD280">
        <f t="shared" si="62"/>
        <v>400.76400000000001</v>
      </c>
      <c r="AE280">
        <f t="shared" si="63"/>
        <v>95.42</v>
      </c>
      <c r="AG280" t="str">
        <f t="shared" si="56"/>
        <v>Bad Product</v>
      </c>
      <c r="AH280" t="str">
        <f t="shared" si="68"/>
        <v>Low</v>
      </c>
    </row>
    <row r="281" spans="1:34" ht="15.75" customHeight="1" x14ac:dyDescent="0.2">
      <c r="A281" s="1"/>
      <c r="B281" s="6" t="s">
        <v>314</v>
      </c>
      <c r="C281" s="6" t="s">
        <v>25</v>
      </c>
      <c r="D281" s="6" t="s">
        <v>26</v>
      </c>
      <c r="E281" s="6" t="s">
        <v>20</v>
      </c>
      <c r="F281" s="6" t="s">
        <v>31</v>
      </c>
      <c r="G281" s="6" t="s">
        <v>46</v>
      </c>
      <c r="H281" s="7">
        <v>70.989999999999995</v>
      </c>
      <c r="I281" s="9">
        <v>10</v>
      </c>
      <c r="J281" s="7">
        <v>35.494999999999997</v>
      </c>
      <c r="K281" s="7">
        <v>745.39499999999998</v>
      </c>
      <c r="L281" s="12">
        <v>43544</v>
      </c>
      <c r="M281" s="14">
        <v>0.68611111111111112</v>
      </c>
      <c r="N281" s="9" t="str">
        <f t="shared" si="64"/>
        <v>Weekday</v>
      </c>
      <c r="O281" s="6" t="s">
        <v>29</v>
      </c>
      <c r="P281" s="7">
        <v>709.9</v>
      </c>
      <c r="Q281" s="2">
        <v>4.7619047620000003</v>
      </c>
      <c r="R281" s="7">
        <v>35.494999999999997</v>
      </c>
      <c r="S281" s="8">
        <v>5.7</v>
      </c>
      <c r="V281" s="16">
        <f t="shared" si="57"/>
        <v>709.9</v>
      </c>
      <c r="W281" s="18">
        <f t="shared" si="65"/>
        <v>56792</v>
      </c>
      <c r="X281" t="b">
        <f t="shared" si="66"/>
        <v>0</v>
      </c>
      <c r="Y281" t="b">
        <f t="shared" si="58"/>
        <v>1</v>
      </c>
      <c r="Z281" t="b">
        <f t="shared" si="59"/>
        <v>0</v>
      </c>
      <c r="AA281" t="b">
        <f t="shared" si="60"/>
        <v>1</v>
      </c>
      <c r="AB281" t="str">
        <f t="shared" si="67"/>
        <v>Low</v>
      </c>
      <c r="AC281" t="str">
        <f t="shared" si="61"/>
        <v>Bad Product</v>
      </c>
      <c r="AD281">
        <f t="shared" si="62"/>
        <v>670.85550000000001</v>
      </c>
      <c r="AE281">
        <f t="shared" si="63"/>
        <v>67.440499999999986</v>
      </c>
      <c r="AG281" t="str">
        <f t="shared" si="56"/>
        <v>Bad Product</v>
      </c>
      <c r="AH281" t="str">
        <f t="shared" si="68"/>
        <v>Low</v>
      </c>
    </row>
    <row r="282" spans="1:34" ht="15.75" customHeight="1" x14ac:dyDescent="0.2">
      <c r="A282" s="1"/>
      <c r="B282" s="6" t="s">
        <v>315</v>
      </c>
      <c r="C282" s="6" t="s">
        <v>18</v>
      </c>
      <c r="D282" s="6" t="s">
        <v>19</v>
      </c>
      <c r="E282" s="6" t="s">
        <v>20</v>
      </c>
      <c r="F282" s="6" t="s">
        <v>31</v>
      </c>
      <c r="G282" s="6" t="s">
        <v>36</v>
      </c>
      <c r="H282" s="7">
        <v>44.02</v>
      </c>
      <c r="I282" s="9">
        <v>10</v>
      </c>
      <c r="J282" s="7">
        <v>22.01</v>
      </c>
      <c r="K282" s="7">
        <v>462.21</v>
      </c>
      <c r="L282" s="12">
        <v>43544</v>
      </c>
      <c r="M282" s="14">
        <v>0.83125000000000004</v>
      </c>
      <c r="N282" s="9" t="str">
        <f t="shared" si="64"/>
        <v>Weekday</v>
      </c>
      <c r="O282" s="6" t="s">
        <v>33</v>
      </c>
      <c r="P282" s="7">
        <v>440.2</v>
      </c>
      <c r="Q282" s="2">
        <v>4.7619047620000003</v>
      </c>
      <c r="R282" s="7">
        <v>22.01</v>
      </c>
      <c r="S282" s="8">
        <v>9.6</v>
      </c>
      <c r="V282" s="16">
        <f t="shared" si="57"/>
        <v>440.20000000000005</v>
      </c>
      <c r="W282" s="18">
        <f t="shared" si="65"/>
        <v>35216</v>
      </c>
      <c r="X282" t="b">
        <f t="shared" si="66"/>
        <v>1</v>
      </c>
      <c r="Y282" t="b">
        <f t="shared" si="58"/>
        <v>1</v>
      </c>
      <c r="Z282" t="b">
        <f t="shared" si="59"/>
        <v>0</v>
      </c>
      <c r="AA282" t="b">
        <f t="shared" si="60"/>
        <v>1</v>
      </c>
      <c r="AB282" t="str">
        <f t="shared" si="67"/>
        <v>High</v>
      </c>
      <c r="AC282" t="str">
        <f t="shared" si="61"/>
        <v>Bad Product</v>
      </c>
      <c r="AD282">
        <f t="shared" si="62"/>
        <v>462.21</v>
      </c>
      <c r="AE282">
        <f t="shared" si="63"/>
        <v>41.819000000000003</v>
      </c>
      <c r="AG282" t="str">
        <f t="shared" si="56"/>
        <v>Bad Product</v>
      </c>
      <c r="AH282" t="str">
        <f t="shared" si="68"/>
        <v>High</v>
      </c>
    </row>
    <row r="283" spans="1:34" ht="15.75" customHeight="1" x14ac:dyDescent="0.2">
      <c r="A283" s="1"/>
      <c r="B283" s="6" t="s">
        <v>316</v>
      </c>
      <c r="C283" s="6" t="s">
        <v>18</v>
      </c>
      <c r="D283" s="6" t="s">
        <v>19</v>
      </c>
      <c r="E283" s="6" t="s">
        <v>27</v>
      </c>
      <c r="F283" s="6" t="s">
        <v>21</v>
      </c>
      <c r="G283" s="6" t="s">
        <v>32</v>
      </c>
      <c r="H283" s="7">
        <v>69.959999999999994</v>
      </c>
      <c r="I283" s="9">
        <v>8</v>
      </c>
      <c r="J283" s="7">
        <v>27.984000000000002</v>
      </c>
      <c r="K283" s="7">
        <v>587.66399999999999</v>
      </c>
      <c r="L283" s="12">
        <v>43511</v>
      </c>
      <c r="M283" s="14">
        <v>0.70902777777777781</v>
      </c>
      <c r="N283" s="9" t="str">
        <f t="shared" si="64"/>
        <v>Weekday</v>
      </c>
      <c r="O283" s="6" t="s">
        <v>33</v>
      </c>
      <c r="P283" s="7">
        <v>559.67999999999995</v>
      </c>
      <c r="Q283" s="2">
        <v>4.7619047620000003</v>
      </c>
      <c r="R283" s="7">
        <v>27.984000000000002</v>
      </c>
      <c r="S283" s="8">
        <v>6.4</v>
      </c>
      <c r="V283" s="16">
        <f t="shared" si="57"/>
        <v>559.67999999999995</v>
      </c>
      <c r="W283" s="18">
        <f t="shared" si="65"/>
        <v>44774.399999999994</v>
      </c>
      <c r="X283" t="b">
        <f t="shared" si="66"/>
        <v>0</v>
      </c>
      <c r="Y283" t="b">
        <f t="shared" si="58"/>
        <v>1</v>
      </c>
      <c r="Z283" t="b">
        <f t="shared" si="59"/>
        <v>0</v>
      </c>
      <c r="AA283" t="b">
        <f t="shared" si="60"/>
        <v>1</v>
      </c>
      <c r="AB283" t="str">
        <f t="shared" si="67"/>
        <v>Low</v>
      </c>
      <c r="AC283" t="str">
        <f t="shared" si="61"/>
        <v>Bad Product</v>
      </c>
      <c r="AD283">
        <f t="shared" si="62"/>
        <v>528.89760000000001</v>
      </c>
      <c r="AE283">
        <f t="shared" si="63"/>
        <v>66.461999999999989</v>
      </c>
      <c r="AG283" t="str">
        <f t="shared" si="56"/>
        <v>Bad Product</v>
      </c>
      <c r="AH283" t="str">
        <f t="shared" si="68"/>
        <v>Low</v>
      </c>
    </row>
    <row r="284" spans="1:34" ht="15.75" customHeight="1" x14ac:dyDescent="0.2">
      <c r="A284" s="1"/>
      <c r="B284" s="6" t="s">
        <v>317</v>
      </c>
      <c r="C284" s="6" t="s">
        <v>25</v>
      </c>
      <c r="D284" s="6" t="s">
        <v>26</v>
      </c>
      <c r="E284" s="6" t="s">
        <v>27</v>
      </c>
      <c r="F284" s="6" t="s">
        <v>31</v>
      </c>
      <c r="G284" s="6" t="s">
        <v>32</v>
      </c>
      <c r="H284" s="7">
        <v>37</v>
      </c>
      <c r="I284" s="9">
        <v>1</v>
      </c>
      <c r="J284" s="7">
        <v>1.85</v>
      </c>
      <c r="K284" s="7">
        <v>38.85</v>
      </c>
      <c r="L284" s="12">
        <v>43530</v>
      </c>
      <c r="M284" s="14">
        <v>0.56180555555555556</v>
      </c>
      <c r="N284" s="9" t="str">
        <f t="shared" si="64"/>
        <v>Weekday</v>
      </c>
      <c r="O284" s="6" t="s">
        <v>33</v>
      </c>
      <c r="P284" s="7">
        <v>37</v>
      </c>
      <c r="Q284" s="2">
        <v>4.7619047620000003</v>
      </c>
      <c r="R284" s="7">
        <v>1.85</v>
      </c>
      <c r="S284" s="8">
        <v>7.9</v>
      </c>
      <c r="V284" s="16">
        <f t="shared" si="57"/>
        <v>37</v>
      </c>
      <c r="W284" s="18">
        <f t="shared" si="65"/>
        <v>2960</v>
      </c>
      <c r="X284" t="b">
        <f t="shared" si="66"/>
        <v>0</v>
      </c>
      <c r="Y284" t="b">
        <f t="shared" si="58"/>
        <v>1</v>
      </c>
      <c r="Z284" t="b">
        <f t="shared" si="59"/>
        <v>0</v>
      </c>
      <c r="AA284" t="b">
        <f t="shared" si="60"/>
        <v>0</v>
      </c>
      <c r="AB284" t="str">
        <f t="shared" si="67"/>
        <v>Low</v>
      </c>
      <c r="AC284" t="str">
        <f t="shared" si="61"/>
        <v>Bad Product</v>
      </c>
      <c r="AD284">
        <f t="shared" si="62"/>
        <v>38.85</v>
      </c>
      <c r="AE284">
        <f t="shared" si="63"/>
        <v>37</v>
      </c>
      <c r="AG284" t="str">
        <f t="shared" si="56"/>
        <v>Bad Product</v>
      </c>
      <c r="AH284" t="str">
        <f t="shared" si="68"/>
        <v>Medium</v>
      </c>
    </row>
    <row r="285" spans="1:34" ht="15.75" customHeight="1" x14ac:dyDescent="0.2">
      <c r="A285" s="1"/>
      <c r="B285" s="6" t="s">
        <v>318</v>
      </c>
      <c r="C285" s="6" t="s">
        <v>18</v>
      </c>
      <c r="D285" s="6" t="s">
        <v>19</v>
      </c>
      <c r="E285" s="6" t="s">
        <v>27</v>
      </c>
      <c r="F285" s="6" t="s">
        <v>21</v>
      </c>
      <c r="G285" s="6" t="s">
        <v>36</v>
      </c>
      <c r="H285" s="7">
        <v>15.34</v>
      </c>
      <c r="I285" s="9">
        <v>1</v>
      </c>
      <c r="J285" s="7">
        <v>0.76700000000000002</v>
      </c>
      <c r="K285" s="7">
        <v>16.106999999999999</v>
      </c>
      <c r="L285" s="12">
        <v>43471</v>
      </c>
      <c r="M285" s="14">
        <v>0.46458333333333335</v>
      </c>
      <c r="N285" s="9" t="str">
        <f t="shared" si="64"/>
        <v>Weekend</v>
      </c>
      <c r="O285" s="6" t="s">
        <v>29</v>
      </c>
      <c r="P285" s="7">
        <v>15.34</v>
      </c>
      <c r="Q285" s="2">
        <v>4.7619047620000003</v>
      </c>
      <c r="R285" s="7">
        <v>0.76700000000000002</v>
      </c>
      <c r="S285" s="8">
        <v>6.5</v>
      </c>
      <c r="V285" s="16">
        <f t="shared" si="57"/>
        <v>15.34</v>
      </c>
      <c r="W285" s="18">
        <f t="shared" si="65"/>
        <v>1227.2</v>
      </c>
      <c r="X285" t="b">
        <f t="shared" si="66"/>
        <v>0</v>
      </c>
      <c r="Y285" t="b">
        <f t="shared" si="58"/>
        <v>1</v>
      </c>
      <c r="Z285" t="b">
        <f t="shared" si="59"/>
        <v>0</v>
      </c>
      <c r="AA285" t="b">
        <f t="shared" si="60"/>
        <v>0</v>
      </c>
      <c r="AB285" t="str">
        <f t="shared" si="67"/>
        <v>Low</v>
      </c>
      <c r="AC285" t="str">
        <f t="shared" si="61"/>
        <v>Bad Product</v>
      </c>
      <c r="AD285">
        <f t="shared" si="62"/>
        <v>16.106999999999999</v>
      </c>
      <c r="AE285">
        <f t="shared" si="63"/>
        <v>15.34</v>
      </c>
      <c r="AG285" t="str">
        <f t="shared" si="56"/>
        <v>Bad Product</v>
      </c>
      <c r="AH285" t="str">
        <f t="shared" si="68"/>
        <v>Medium</v>
      </c>
    </row>
    <row r="286" spans="1:34" ht="15.75" customHeight="1" x14ac:dyDescent="0.2">
      <c r="A286" s="1"/>
      <c r="B286" s="6" t="s">
        <v>319</v>
      </c>
      <c r="C286" s="6" t="s">
        <v>18</v>
      </c>
      <c r="D286" s="6" t="s">
        <v>19</v>
      </c>
      <c r="E286" s="6" t="s">
        <v>20</v>
      </c>
      <c r="F286" s="6" t="s">
        <v>31</v>
      </c>
      <c r="G286" s="6" t="s">
        <v>22</v>
      </c>
      <c r="H286" s="7">
        <v>99.83</v>
      </c>
      <c r="I286" s="9">
        <v>6</v>
      </c>
      <c r="J286" s="7">
        <v>29.949000000000002</v>
      </c>
      <c r="K286" s="7">
        <v>628.92899999999997</v>
      </c>
      <c r="L286" s="12">
        <v>43528</v>
      </c>
      <c r="M286" s="14">
        <v>0.62638888888888888</v>
      </c>
      <c r="N286" s="9" t="str">
        <f t="shared" si="64"/>
        <v>Weekday</v>
      </c>
      <c r="O286" s="6" t="s">
        <v>23</v>
      </c>
      <c r="P286" s="7">
        <v>598.98</v>
      </c>
      <c r="Q286" s="2">
        <v>4.7619047620000003</v>
      </c>
      <c r="R286" s="7">
        <v>29.949000000000002</v>
      </c>
      <c r="S286" s="8">
        <v>8.5</v>
      </c>
      <c r="V286" s="16">
        <f t="shared" si="57"/>
        <v>598.98</v>
      </c>
      <c r="W286" s="18">
        <f t="shared" si="65"/>
        <v>47918.400000000001</v>
      </c>
      <c r="X286" t="b">
        <f t="shared" si="66"/>
        <v>1</v>
      </c>
      <c r="Y286" t="b">
        <f t="shared" si="58"/>
        <v>1</v>
      </c>
      <c r="Z286" t="b">
        <f t="shared" si="59"/>
        <v>1</v>
      </c>
      <c r="AA286" t="b">
        <f t="shared" si="60"/>
        <v>1</v>
      </c>
      <c r="AB286" t="str">
        <f t="shared" si="67"/>
        <v>High</v>
      </c>
      <c r="AC286" t="str">
        <f t="shared" si="61"/>
        <v>Good Product</v>
      </c>
      <c r="AD286">
        <f t="shared" si="62"/>
        <v>566.03610000000003</v>
      </c>
      <c r="AE286">
        <f t="shared" si="63"/>
        <v>99.83</v>
      </c>
      <c r="AG286" t="str">
        <f t="shared" si="56"/>
        <v>Bad Product</v>
      </c>
      <c r="AH286" t="str">
        <f t="shared" si="68"/>
        <v>High</v>
      </c>
    </row>
    <row r="287" spans="1:34" ht="15.75" customHeight="1" x14ac:dyDescent="0.2">
      <c r="A287" s="1"/>
      <c r="B287" s="6" t="s">
        <v>320</v>
      </c>
      <c r="C287" s="6" t="s">
        <v>18</v>
      </c>
      <c r="D287" s="6" t="s">
        <v>19</v>
      </c>
      <c r="E287" s="6" t="s">
        <v>20</v>
      </c>
      <c r="F287" s="6" t="s">
        <v>21</v>
      </c>
      <c r="G287" s="6" t="s">
        <v>22</v>
      </c>
      <c r="H287" s="7">
        <v>47.67</v>
      </c>
      <c r="I287" s="9">
        <v>4</v>
      </c>
      <c r="J287" s="7">
        <v>9.5340000000000007</v>
      </c>
      <c r="K287" s="7">
        <v>200.214</v>
      </c>
      <c r="L287" s="12">
        <v>43536</v>
      </c>
      <c r="M287" s="14">
        <v>0.59791666666666665</v>
      </c>
      <c r="N287" s="9" t="str">
        <f t="shared" si="64"/>
        <v>Weekday</v>
      </c>
      <c r="O287" s="6" t="s">
        <v>29</v>
      </c>
      <c r="P287" s="7">
        <v>190.68</v>
      </c>
      <c r="Q287" s="2">
        <v>4.7619047620000003</v>
      </c>
      <c r="R287" s="7">
        <v>9.5340000000000007</v>
      </c>
      <c r="S287" s="8">
        <v>9.1</v>
      </c>
      <c r="V287" s="16">
        <f t="shared" si="57"/>
        <v>190.68</v>
      </c>
      <c r="W287" s="18">
        <f t="shared" si="65"/>
        <v>15254.400000000001</v>
      </c>
      <c r="X287" t="b">
        <f t="shared" si="66"/>
        <v>1</v>
      </c>
      <c r="Y287" t="b">
        <f t="shared" si="58"/>
        <v>1</v>
      </c>
      <c r="Z287" t="b">
        <f t="shared" si="59"/>
        <v>0</v>
      </c>
      <c r="AA287" t="b">
        <f t="shared" si="60"/>
        <v>1</v>
      </c>
      <c r="AB287" t="str">
        <f t="shared" si="67"/>
        <v>High</v>
      </c>
      <c r="AC287" t="str">
        <f t="shared" si="61"/>
        <v>Bad Product</v>
      </c>
      <c r="AD287">
        <f t="shared" si="62"/>
        <v>200.214</v>
      </c>
      <c r="AE287">
        <f t="shared" si="63"/>
        <v>47.67</v>
      </c>
      <c r="AG287" t="str">
        <f t="shared" si="56"/>
        <v>Good Product</v>
      </c>
      <c r="AH287" t="str">
        <f t="shared" si="68"/>
        <v>High</v>
      </c>
    </row>
    <row r="288" spans="1:34" ht="15.75" customHeight="1" x14ac:dyDescent="0.2">
      <c r="A288" s="1"/>
      <c r="B288" s="6" t="s">
        <v>321</v>
      </c>
      <c r="C288" s="6" t="s">
        <v>42</v>
      </c>
      <c r="D288" s="6" t="s">
        <v>43</v>
      </c>
      <c r="E288" s="6" t="s">
        <v>27</v>
      </c>
      <c r="F288" s="6" t="s">
        <v>31</v>
      </c>
      <c r="G288" s="6" t="s">
        <v>22</v>
      </c>
      <c r="H288" s="7">
        <v>66.680000000000007</v>
      </c>
      <c r="I288" s="9">
        <v>5</v>
      </c>
      <c r="J288" s="7">
        <v>16.670000000000002</v>
      </c>
      <c r="K288" s="7">
        <v>350.07</v>
      </c>
      <c r="L288" s="12">
        <v>43516</v>
      </c>
      <c r="M288" s="14">
        <v>0.75069444444444444</v>
      </c>
      <c r="N288" s="9" t="str">
        <f t="shared" si="64"/>
        <v>Weekday</v>
      </c>
      <c r="O288" s="6" t="s">
        <v>29</v>
      </c>
      <c r="P288" s="7">
        <v>333.4</v>
      </c>
      <c r="Q288" s="2">
        <v>4.7619047620000003</v>
      </c>
      <c r="R288" s="7">
        <v>16.670000000000002</v>
      </c>
      <c r="S288" s="8">
        <v>7.6</v>
      </c>
      <c r="V288" s="16">
        <f t="shared" si="57"/>
        <v>333.40000000000003</v>
      </c>
      <c r="W288" s="18">
        <f t="shared" si="65"/>
        <v>26672.000000000004</v>
      </c>
      <c r="X288" t="b">
        <f t="shared" si="66"/>
        <v>0</v>
      </c>
      <c r="Y288" t="b">
        <f t="shared" si="58"/>
        <v>1</v>
      </c>
      <c r="Z288" t="b">
        <f t="shared" si="59"/>
        <v>0</v>
      </c>
      <c r="AA288" t="b">
        <f t="shared" si="60"/>
        <v>0</v>
      </c>
      <c r="AB288" t="str">
        <f t="shared" si="67"/>
        <v>Low</v>
      </c>
      <c r="AC288" t="str">
        <f t="shared" si="61"/>
        <v>Bad Product</v>
      </c>
      <c r="AD288">
        <f t="shared" si="62"/>
        <v>350.07</v>
      </c>
      <c r="AE288">
        <f t="shared" si="63"/>
        <v>66.680000000000007</v>
      </c>
      <c r="AG288" t="str">
        <f t="shared" si="56"/>
        <v>Bad Product</v>
      </c>
      <c r="AH288" t="str">
        <f t="shared" si="68"/>
        <v>Medium</v>
      </c>
    </row>
    <row r="289" spans="1:34" ht="15.75" customHeight="1" x14ac:dyDescent="0.2">
      <c r="A289" s="1"/>
      <c r="B289" s="6" t="s">
        <v>322</v>
      </c>
      <c r="C289" s="6" t="s">
        <v>25</v>
      </c>
      <c r="D289" s="6" t="s">
        <v>26</v>
      </c>
      <c r="E289" s="6" t="s">
        <v>20</v>
      </c>
      <c r="F289" s="6" t="s">
        <v>31</v>
      </c>
      <c r="G289" s="6" t="s">
        <v>32</v>
      </c>
      <c r="H289" s="7">
        <v>74.86</v>
      </c>
      <c r="I289" s="9">
        <v>1</v>
      </c>
      <c r="J289" s="7">
        <v>3.7429999999999999</v>
      </c>
      <c r="K289" s="7">
        <v>78.602999999999994</v>
      </c>
      <c r="L289" s="12">
        <v>43548</v>
      </c>
      <c r="M289" s="14">
        <v>0.61736111111111114</v>
      </c>
      <c r="N289" s="9" t="str">
        <f t="shared" si="64"/>
        <v>Weekend</v>
      </c>
      <c r="O289" s="6" t="s">
        <v>29</v>
      </c>
      <c r="P289" s="7">
        <v>74.86</v>
      </c>
      <c r="Q289" s="2">
        <v>4.7619047620000003</v>
      </c>
      <c r="R289" s="7">
        <v>3.7429999999999999</v>
      </c>
      <c r="S289" s="8">
        <v>6.9</v>
      </c>
      <c r="V289" s="16">
        <f t="shared" si="57"/>
        <v>74.86</v>
      </c>
      <c r="W289" s="18">
        <f t="shared" si="65"/>
        <v>5988.8</v>
      </c>
      <c r="X289" t="b">
        <f t="shared" si="66"/>
        <v>0</v>
      </c>
      <c r="Y289" t="b">
        <f t="shared" si="58"/>
        <v>1</v>
      </c>
      <c r="Z289" t="b">
        <f t="shared" si="59"/>
        <v>0</v>
      </c>
      <c r="AA289" t="b">
        <f t="shared" si="60"/>
        <v>0</v>
      </c>
      <c r="AB289" t="str">
        <f t="shared" si="67"/>
        <v>Low</v>
      </c>
      <c r="AC289" t="str">
        <f t="shared" si="61"/>
        <v>Bad Product</v>
      </c>
      <c r="AD289">
        <f t="shared" si="62"/>
        <v>78.602999999999994</v>
      </c>
      <c r="AE289">
        <f t="shared" si="63"/>
        <v>74.86</v>
      </c>
      <c r="AG289" t="str">
        <f t="shared" si="56"/>
        <v>Bad Product</v>
      </c>
      <c r="AH289" t="str">
        <f t="shared" si="68"/>
        <v>Medium</v>
      </c>
    </row>
    <row r="290" spans="1:34" ht="15.75" customHeight="1" x14ac:dyDescent="0.2">
      <c r="A290" s="1"/>
      <c r="B290" s="6" t="s">
        <v>323</v>
      </c>
      <c r="C290" s="6" t="s">
        <v>25</v>
      </c>
      <c r="D290" s="6" t="s">
        <v>26</v>
      </c>
      <c r="E290" s="6" t="s">
        <v>27</v>
      </c>
      <c r="F290" s="6" t="s">
        <v>21</v>
      </c>
      <c r="G290" s="6" t="s">
        <v>36</v>
      </c>
      <c r="H290" s="7">
        <v>23.75</v>
      </c>
      <c r="I290" s="9">
        <v>9</v>
      </c>
      <c r="J290" s="7">
        <v>10.6875</v>
      </c>
      <c r="K290" s="7">
        <v>224.4375</v>
      </c>
      <c r="L290" s="12">
        <v>43496</v>
      </c>
      <c r="M290" s="14">
        <v>0.50138888888888888</v>
      </c>
      <c r="N290" s="9" t="str">
        <f t="shared" si="64"/>
        <v>Weekday</v>
      </c>
      <c r="O290" s="6" t="s">
        <v>29</v>
      </c>
      <c r="P290" s="7">
        <v>213.75</v>
      </c>
      <c r="Q290" s="2">
        <v>4.7619047620000003</v>
      </c>
      <c r="R290" s="7">
        <v>10.6875</v>
      </c>
      <c r="S290" s="8">
        <v>9.5</v>
      </c>
      <c r="V290" s="16">
        <f t="shared" si="57"/>
        <v>213.75</v>
      </c>
      <c r="W290" s="18">
        <f t="shared" si="65"/>
        <v>17100</v>
      </c>
      <c r="X290" t="b">
        <f t="shared" si="66"/>
        <v>1</v>
      </c>
      <c r="Y290" t="b">
        <f t="shared" si="58"/>
        <v>1</v>
      </c>
      <c r="Z290" t="b">
        <f t="shared" si="59"/>
        <v>0</v>
      </c>
      <c r="AA290" t="b">
        <f t="shared" si="60"/>
        <v>1</v>
      </c>
      <c r="AB290" t="str">
        <f t="shared" si="67"/>
        <v>High</v>
      </c>
      <c r="AC290" t="str">
        <f t="shared" si="61"/>
        <v>Bad Product</v>
      </c>
      <c r="AD290">
        <f t="shared" si="62"/>
        <v>224.4375</v>
      </c>
      <c r="AE290">
        <f t="shared" si="63"/>
        <v>22.5625</v>
      </c>
      <c r="AG290" t="str">
        <f t="shared" si="56"/>
        <v>Bad Product</v>
      </c>
      <c r="AH290" t="str">
        <f t="shared" si="68"/>
        <v>High</v>
      </c>
    </row>
    <row r="291" spans="1:34" ht="15.75" customHeight="1" x14ac:dyDescent="0.2">
      <c r="A291" s="1"/>
      <c r="B291" s="6" t="s">
        <v>324</v>
      </c>
      <c r="C291" s="6" t="s">
        <v>42</v>
      </c>
      <c r="D291" s="6" t="s">
        <v>43</v>
      </c>
      <c r="E291" s="6" t="s">
        <v>27</v>
      </c>
      <c r="F291" s="6" t="s">
        <v>21</v>
      </c>
      <c r="G291" s="6" t="s">
        <v>44</v>
      </c>
      <c r="H291" s="7">
        <v>48.51</v>
      </c>
      <c r="I291" s="9">
        <v>7</v>
      </c>
      <c r="J291" s="7">
        <v>16.9785</v>
      </c>
      <c r="K291" s="7">
        <v>356.54849999999999</v>
      </c>
      <c r="L291" s="12">
        <v>43490</v>
      </c>
      <c r="M291" s="14">
        <v>0.5625</v>
      </c>
      <c r="N291" s="9" t="str">
        <f t="shared" si="64"/>
        <v>Weekday</v>
      </c>
      <c r="O291" s="6" t="s">
        <v>33</v>
      </c>
      <c r="P291" s="7">
        <v>339.57</v>
      </c>
      <c r="Q291" s="2">
        <v>4.7619047620000003</v>
      </c>
      <c r="R291" s="7">
        <v>16.9785</v>
      </c>
      <c r="S291" s="8">
        <v>5.2</v>
      </c>
      <c r="V291" s="16">
        <f t="shared" si="57"/>
        <v>339.57</v>
      </c>
      <c r="W291" s="18">
        <f t="shared" si="65"/>
        <v>27165.599999999999</v>
      </c>
      <c r="X291" t="b">
        <f t="shared" si="66"/>
        <v>0</v>
      </c>
      <c r="Y291" t="b">
        <f t="shared" si="58"/>
        <v>1</v>
      </c>
      <c r="Z291" t="b">
        <f t="shared" si="59"/>
        <v>0</v>
      </c>
      <c r="AA291" t="b">
        <f t="shared" si="60"/>
        <v>0</v>
      </c>
      <c r="AB291" t="str">
        <f t="shared" si="67"/>
        <v>Low</v>
      </c>
      <c r="AC291" t="str">
        <f t="shared" si="61"/>
        <v>Bad Product</v>
      </c>
      <c r="AD291">
        <f t="shared" si="62"/>
        <v>356.54849999999999</v>
      </c>
      <c r="AE291">
        <f t="shared" si="63"/>
        <v>48.51</v>
      </c>
      <c r="AG291" t="str">
        <f t="shared" si="56"/>
        <v>Bad Product</v>
      </c>
      <c r="AH291" t="str">
        <f t="shared" si="68"/>
        <v>Low</v>
      </c>
    </row>
    <row r="292" spans="1:34" ht="15.75" customHeight="1" x14ac:dyDescent="0.2">
      <c r="A292" s="1"/>
      <c r="B292" s="6" t="s">
        <v>325</v>
      </c>
      <c r="C292" s="6" t="s">
        <v>18</v>
      </c>
      <c r="D292" s="6" t="s">
        <v>19</v>
      </c>
      <c r="E292" s="6" t="s">
        <v>20</v>
      </c>
      <c r="F292" s="6" t="s">
        <v>21</v>
      </c>
      <c r="G292" s="6" t="s">
        <v>32</v>
      </c>
      <c r="H292" s="7">
        <v>94.88</v>
      </c>
      <c r="I292" s="9">
        <v>7</v>
      </c>
      <c r="J292" s="7">
        <v>33.207999999999998</v>
      </c>
      <c r="K292" s="7">
        <v>697.36800000000005</v>
      </c>
      <c r="L292" s="12">
        <v>43499</v>
      </c>
      <c r="M292" s="14">
        <v>0.60972222222222228</v>
      </c>
      <c r="N292" s="9" t="str">
        <f t="shared" si="64"/>
        <v>Weekend</v>
      </c>
      <c r="O292" s="6" t="s">
        <v>29</v>
      </c>
      <c r="P292" s="7">
        <v>664.16</v>
      </c>
      <c r="Q292" s="2">
        <v>4.7619047620000003</v>
      </c>
      <c r="R292" s="7">
        <v>33.207999999999998</v>
      </c>
      <c r="S292" s="8">
        <v>4.2</v>
      </c>
      <c r="V292" s="16">
        <f t="shared" si="57"/>
        <v>664.16</v>
      </c>
      <c r="W292" s="18">
        <f t="shared" si="65"/>
        <v>53132.799999999996</v>
      </c>
      <c r="X292" t="b">
        <f t="shared" si="66"/>
        <v>0</v>
      </c>
      <c r="Y292" t="b">
        <f t="shared" si="58"/>
        <v>1</v>
      </c>
      <c r="Z292" t="b">
        <f t="shared" si="59"/>
        <v>0</v>
      </c>
      <c r="AA292" t="b">
        <f t="shared" si="60"/>
        <v>1</v>
      </c>
      <c r="AB292" t="str">
        <f t="shared" si="67"/>
        <v>Low</v>
      </c>
      <c r="AC292" t="str">
        <f t="shared" si="61"/>
        <v>Bad Product</v>
      </c>
      <c r="AD292">
        <f t="shared" si="62"/>
        <v>627.63120000000004</v>
      </c>
      <c r="AE292">
        <f t="shared" si="63"/>
        <v>94.88</v>
      </c>
      <c r="AG292" t="str">
        <f t="shared" si="56"/>
        <v>Bad Product</v>
      </c>
      <c r="AH292" t="str">
        <f t="shared" si="68"/>
        <v>Low</v>
      </c>
    </row>
    <row r="293" spans="1:34" ht="15.75" customHeight="1" x14ac:dyDescent="0.2">
      <c r="A293" s="1"/>
      <c r="B293" s="6" t="s">
        <v>326</v>
      </c>
      <c r="C293" s="6" t="s">
        <v>42</v>
      </c>
      <c r="D293" s="6" t="s">
        <v>43</v>
      </c>
      <c r="E293" s="6" t="s">
        <v>20</v>
      </c>
      <c r="F293" s="6" t="s">
        <v>31</v>
      </c>
      <c r="G293" s="6" t="s">
        <v>28</v>
      </c>
      <c r="H293" s="7">
        <v>40.299999999999997</v>
      </c>
      <c r="I293" s="9">
        <v>10</v>
      </c>
      <c r="J293" s="7">
        <v>20.149999999999999</v>
      </c>
      <c r="K293" s="7">
        <v>423.15</v>
      </c>
      <c r="L293" s="12">
        <v>43489</v>
      </c>
      <c r="M293" s="14">
        <v>0.73402777777777772</v>
      </c>
      <c r="N293" s="9" t="str">
        <f t="shared" si="64"/>
        <v>Weekday</v>
      </c>
      <c r="O293" s="6" t="s">
        <v>33</v>
      </c>
      <c r="P293" s="7">
        <v>403</v>
      </c>
      <c r="Q293" s="2">
        <v>4.7619047620000003</v>
      </c>
      <c r="R293" s="7">
        <v>20.149999999999999</v>
      </c>
      <c r="S293" s="8">
        <v>7</v>
      </c>
      <c r="V293" s="16">
        <f t="shared" si="57"/>
        <v>403</v>
      </c>
      <c r="W293" s="18">
        <f t="shared" si="65"/>
        <v>32240</v>
      </c>
      <c r="X293" t="b">
        <f t="shared" si="66"/>
        <v>0</v>
      </c>
      <c r="Y293" t="b">
        <f t="shared" si="58"/>
        <v>1</v>
      </c>
      <c r="Z293" t="b">
        <f t="shared" si="59"/>
        <v>0</v>
      </c>
      <c r="AA293" t="b">
        <f t="shared" si="60"/>
        <v>0</v>
      </c>
      <c r="AB293" t="str">
        <f t="shared" si="67"/>
        <v>Low</v>
      </c>
      <c r="AC293" t="str">
        <f t="shared" si="61"/>
        <v>Bad Product</v>
      </c>
      <c r="AD293">
        <f t="shared" si="62"/>
        <v>423.15</v>
      </c>
      <c r="AE293">
        <f t="shared" si="63"/>
        <v>38.284999999999997</v>
      </c>
      <c r="AG293" t="str">
        <f t="shared" si="56"/>
        <v>Bad Product</v>
      </c>
      <c r="AH293" t="str">
        <f t="shared" si="68"/>
        <v>Medium</v>
      </c>
    </row>
    <row r="294" spans="1:34" ht="15.75" customHeight="1" x14ac:dyDescent="0.2">
      <c r="A294" s="1"/>
      <c r="B294" s="6" t="s">
        <v>327</v>
      </c>
      <c r="C294" s="6" t="s">
        <v>25</v>
      </c>
      <c r="D294" s="6" t="s">
        <v>26</v>
      </c>
      <c r="E294" s="6" t="s">
        <v>27</v>
      </c>
      <c r="F294" s="6" t="s">
        <v>31</v>
      </c>
      <c r="G294" s="6" t="s">
        <v>28</v>
      </c>
      <c r="H294" s="7">
        <v>27.85</v>
      </c>
      <c r="I294" s="9">
        <v>7</v>
      </c>
      <c r="J294" s="7">
        <v>9.7475000000000005</v>
      </c>
      <c r="K294" s="7">
        <v>204.69749999999999</v>
      </c>
      <c r="L294" s="12">
        <v>43538</v>
      </c>
      <c r="M294" s="14">
        <v>0.72222222222222221</v>
      </c>
      <c r="N294" s="9" t="str">
        <f t="shared" si="64"/>
        <v>Weekday</v>
      </c>
      <c r="O294" s="6" t="s">
        <v>23</v>
      </c>
      <c r="P294" s="7">
        <v>194.95</v>
      </c>
      <c r="Q294" s="2">
        <v>4.7619047620000003</v>
      </c>
      <c r="R294" s="7">
        <v>9.7475000000000005</v>
      </c>
      <c r="S294" s="8">
        <v>6</v>
      </c>
      <c r="V294" s="16">
        <f t="shared" si="57"/>
        <v>194.95000000000002</v>
      </c>
      <c r="W294" s="18">
        <f t="shared" si="65"/>
        <v>15596.000000000002</v>
      </c>
      <c r="X294" t="b">
        <f t="shared" si="66"/>
        <v>0</v>
      </c>
      <c r="Y294" t="b">
        <f t="shared" si="58"/>
        <v>1</v>
      </c>
      <c r="Z294" t="b">
        <f t="shared" si="59"/>
        <v>0</v>
      </c>
      <c r="AA294" t="b">
        <f t="shared" si="60"/>
        <v>0</v>
      </c>
      <c r="AB294" t="str">
        <f t="shared" si="67"/>
        <v>Low</v>
      </c>
      <c r="AC294" t="str">
        <f t="shared" si="61"/>
        <v>Bad Product</v>
      </c>
      <c r="AD294">
        <f t="shared" si="62"/>
        <v>204.69749999999999</v>
      </c>
      <c r="AE294">
        <f t="shared" si="63"/>
        <v>27.85</v>
      </c>
      <c r="AG294" t="str">
        <f t="shared" si="56"/>
        <v>Bad Product</v>
      </c>
      <c r="AH294" t="str">
        <f t="shared" si="68"/>
        <v>Low</v>
      </c>
    </row>
    <row r="295" spans="1:34" ht="15.75" customHeight="1" x14ac:dyDescent="0.2">
      <c r="A295" s="1"/>
      <c r="B295" s="6" t="s">
        <v>328</v>
      </c>
      <c r="C295" s="6" t="s">
        <v>18</v>
      </c>
      <c r="D295" s="6" t="s">
        <v>19</v>
      </c>
      <c r="E295" s="6" t="s">
        <v>20</v>
      </c>
      <c r="F295" s="6" t="s">
        <v>21</v>
      </c>
      <c r="G295" s="6" t="s">
        <v>28</v>
      </c>
      <c r="H295" s="7">
        <v>62.48</v>
      </c>
      <c r="I295" s="9">
        <v>1</v>
      </c>
      <c r="J295" s="7">
        <v>3.1240000000000001</v>
      </c>
      <c r="K295" s="7">
        <v>65.603999999999999</v>
      </c>
      <c r="L295" s="12">
        <v>43514</v>
      </c>
      <c r="M295" s="14">
        <v>0.85347222222222219</v>
      </c>
      <c r="N295" s="9" t="str">
        <f t="shared" si="64"/>
        <v>Weekday</v>
      </c>
      <c r="O295" s="6" t="s">
        <v>29</v>
      </c>
      <c r="P295" s="7">
        <v>62.48</v>
      </c>
      <c r="Q295" s="2">
        <v>4.7619047620000003</v>
      </c>
      <c r="R295" s="7">
        <v>3.1240000000000001</v>
      </c>
      <c r="S295" s="8">
        <v>4.7</v>
      </c>
      <c r="V295" s="16">
        <f t="shared" si="57"/>
        <v>62.48</v>
      </c>
      <c r="W295" s="18">
        <f t="shared" si="65"/>
        <v>4998.3999999999996</v>
      </c>
      <c r="X295" t="b">
        <f t="shared" si="66"/>
        <v>0</v>
      </c>
      <c r="Y295" t="b">
        <f t="shared" si="58"/>
        <v>1</v>
      </c>
      <c r="Z295" t="b">
        <f t="shared" si="59"/>
        <v>0</v>
      </c>
      <c r="AA295" t="b">
        <f t="shared" si="60"/>
        <v>0</v>
      </c>
      <c r="AB295" t="str">
        <f t="shared" si="67"/>
        <v>Low</v>
      </c>
      <c r="AC295" t="str">
        <f t="shared" si="61"/>
        <v>Bad Product</v>
      </c>
      <c r="AD295">
        <f t="shared" si="62"/>
        <v>65.603999999999999</v>
      </c>
      <c r="AE295">
        <f t="shared" si="63"/>
        <v>62.48</v>
      </c>
      <c r="AG295" t="str">
        <f t="shared" si="56"/>
        <v>Bad Product</v>
      </c>
      <c r="AH295" t="str">
        <f t="shared" si="68"/>
        <v>Low</v>
      </c>
    </row>
    <row r="296" spans="1:34" ht="15.75" customHeight="1" x14ac:dyDescent="0.2">
      <c r="A296" s="1"/>
      <c r="B296" s="6" t="s">
        <v>329</v>
      </c>
      <c r="C296" s="6" t="s">
        <v>18</v>
      </c>
      <c r="D296" s="6" t="s">
        <v>19</v>
      </c>
      <c r="E296" s="6" t="s">
        <v>20</v>
      </c>
      <c r="F296" s="6" t="s">
        <v>21</v>
      </c>
      <c r="G296" s="6" t="s">
        <v>44</v>
      </c>
      <c r="H296" s="7">
        <v>36.36</v>
      </c>
      <c r="I296" s="9">
        <v>2</v>
      </c>
      <c r="J296" s="7">
        <v>3.6360000000000001</v>
      </c>
      <c r="K296" s="7">
        <v>76.355999999999995</v>
      </c>
      <c r="L296" s="12">
        <v>43486</v>
      </c>
      <c r="M296" s="14">
        <v>0.41666666666666669</v>
      </c>
      <c r="N296" s="9" t="str">
        <f t="shared" si="64"/>
        <v>Weekday</v>
      </c>
      <c r="O296" s="6" t="s">
        <v>29</v>
      </c>
      <c r="P296" s="7">
        <v>72.72</v>
      </c>
      <c r="Q296" s="2">
        <v>4.7619047620000003</v>
      </c>
      <c r="R296" s="7">
        <v>3.6360000000000001</v>
      </c>
      <c r="S296" s="8">
        <v>7.1</v>
      </c>
      <c r="V296" s="16">
        <f t="shared" si="57"/>
        <v>72.72</v>
      </c>
      <c r="W296" s="18">
        <f t="shared" si="65"/>
        <v>5817.6</v>
      </c>
      <c r="X296" t="b">
        <f t="shared" si="66"/>
        <v>0</v>
      </c>
      <c r="Y296" t="b">
        <f t="shared" si="58"/>
        <v>1</v>
      </c>
      <c r="Z296" t="b">
        <f t="shared" si="59"/>
        <v>0</v>
      </c>
      <c r="AA296" t="b">
        <f t="shared" si="60"/>
        <v>0</v>
      </c>
      <c r="AB296" t="str">
        <f t="shared" si="67"/>
        <v>Low</v>
      </c>
      <c r="AC296" t="str">
        <f t="shared" si="61"/>
        <v>Bad Product</v>
      </c>
      <c r="AD296">
        <f t="shared" si="62"/>
        <v>76.355999999999995</v>
      </c>
      <c r="AE296">
        <f t="shared" si="63"/>
        <v>36.36</v>
      </c>
      <c r="AG296" t="str">
        <f t="shared" si="56"/>
        <v>Bad Product</v>
      </c>
      <c r="AH296" t="str">
        <f t="shared" si="68"/>
        <v>Medium</v>
      </c>
    </row>
    <row r="297" spans="1:34" ht="15.75" customHeight="1" x14ac:dyDescent="0.2">
      <c r="A297" s="1"/>
      <c r="B297" s="6" t="s">
        <v>330</v>
      </c>
      <c r="C297" s="6" t="s">
        <v>42</v>
      </c>
      <c r="D297" s="6" t="s">
        <v>43</v>
      </c>
      <c r="E297" s="6" t="s">
        <v>27</v>
      </c>
      <c r="F297" s="6" t="s">
        <v>31</v>
      </c>
      <c r="G297" s="6" t="s">
        <v>22</v>
      </c>
      <c r="H297" s="7">
        <v>18.11</v>
      </c>
      <c r="I297" s="9">
        <v>10</v>
      </c>
      <c r="J297" s="7">
        <v>9.0549999999999997</v>
      </c>
      <c r="K297" s="7">
        <v>190.155</v>
      </c>
      <c r="L297" s="12">
        <v>43537</v>
      </c>
      <c r="M297" s="14">
        <v>0.49027777777777776</v>
      </c>
      <c r="N297" s="9" t="str">
        <f t="shared" si="64"/>
        <v>Weekday</v>
      </c>
      <c r="O297" s="6" t="s">
        <v>23</v>
      </c>
      <c r="P297" s="7">
        <v>181.1</v>
      </c>
      <c r="Q297" s="2">
        <v>4.7619047620000003</v>
      </c>
      <c r="R297" s="7">
        <v>9.0549999999999997</v>
      </c>
      <c r="S297" s="8">
        <v>5.9</v>
      </c>
      <c r="V297" s="16">
        <f t="shared" si="57"/>
        <v>181.1</v>
      </c>
      <c r="W297" s="18">
        <f t="shared" si="65"/>
        <v>14488</v>
      </c>
      <c r="X297" t="b">
        <f t="shared" si="66"/>
        <v>0</v>
      </c>
      <c r="Y297" t="b">
        <f t="shared" si="58"/>
        <v>1</v>
      </c>
      <c r="Z297" t="b">
        <f t="shared" si="59"/>
        <v>0</v>
      </c>
      <c r="AA297" t="b">
        <f t="shared" si="60"/>
        <v>0</v>
      </c>
      <c r="AB297" t="str">
        <f t="shared" si="67"/>
        <v>Low</v>
      </c>
      <c r="AC297" t="str">
        <f t="shared" si="61"/>
        <v>Bad Product</v>
      </c>
      <c r="AD297">
        <f t="shared" si="62"/>
        <v>190.155</v>
      </c>
      <c r="AE297">
        <f t="shared" si="63"/>
        <v>17.204499999999999</v>
      </c>
      <c r="AG297" t="str">
        <f t="shared" si="56"/>
        <v>Bad Product</v>
      </c>
      <c r="AH297" t="str">
        <f t="shared" si="68"/>
        <v>Low</v>
      </c>
    </row>
    <row r="298" spans="1:34" ht="15.75" customHeight="1" x14ac:dyDescent="0.2">
      <c r="A298" s="1"/>
      <c r="B298" s="6" t="s">
        <v>331</v>
      </c>
      <c r="C298" s="6" t="s">
        <v>25</v>
      </c>
      <c r="D298" s="6" t="s">
        <v>26</v>
      </c>
      <c r="E298" s="6" t="s">
        <v>20</v>
      </c>
      <c r="F298" s="6" t="s">
        <v>21</v>
      </c>
      <c r="G298" s="6" t="s">
        <v>28</v>
      </c>
      <c r="H298" s="7">
        <v>51.92</v>
      </c>
      <c r="I298" s="9">
        <v>5</v>
      </c>
      <c r="J298" s="7">
        <v>12.98</v>
      </c>
      <c r="K298" s="7">
        <v>272.58</v>
      </c>
      <c r="L298" s="12">
        <v>43527</v>
      </c>
      <c r="M298" s="14">
        <v>0.5708333333333333</v>
      </c>
      <c r="N298" s="9" t="str">
        <f t="shared" si="64"/>
        <v>Weekend</v>
      </c>
      <c r="O298" s="6" t="s">
        <v>29</v>
      </c>
      <c r="P298" s="7">
        <v>259.60000000000002</v>
      </c>
      <c r="Q298" s="2">
        <v>4.7619047620000003</v>
      </c>
      <c r="R298" s="7">
        <v>12.98</v>
      </c>
      <c r="S298" s="8">
        <v>7.5</v>
      </c>
      <c r="V298" s="16">
        <f t="shared" si="57"/>
        <v>259.60000000000002</v>
      </c>
      <c r="W298" s="18">
        <f t="shared" si="65"/>
        <v>20768</v>
      </c>
      <c r="X298" t="b">
        <f t="shared" si="66"/>
        <v>0</v>
      </c>
      <c r="Y298" t="b">
        <f t="shared" si="58"/>
        <v>1</v>
      </c>
      <c r="Z298" t="b">
        <f t="shared" si="59"/>
        <v>0</v>
      </c>
      <c r="AA298" t="b">
        <f t="shared" si="60"/>
        <v>0</v>
      </c>
      <c r="AB298" t="str">
        <f t="shared" si="67"/>
        <v>Low</v>
      </c>
      <c r="AC298" t="str">
        <f t="shared" si="61"/>
        <v>Bad Product</v>
      </c>
      <c r="AD298">
        <f t="shared" si="62"/>
        <v>272.58</v>
      </c>
      <c r="AE298">
        <f t="shared" si="63"/>
        <v>51.92</v>
      </c>
      <c r="AG298" t="str">
        <f t="shared" si="56"/>
        <v>Bad Product</v>
      </c>
      <c r="AH298" t="str">
        <f t="shared" si="68"/>
        <v>Medium</v>
      </c>
    </row>
    <row r="299" spans="1:34" ht="15.75" customHeight="1" x14ac:dyDescent="0.2">
      <c r="A299" s="1"/>
      <c r="B299" s="6" t="s">
        <v>332</v>
      </c>
      <c r="C299" s="6" t="s">
        <v>25</v>
      </c>
      <c r="D299" s="6" t="s">
        <v>26</v>
      </c>
      <c r="E299" s="6" t="s">
        <v>27</v>
      </c>
      <c r="F299" s="6" t="s">
        <v>31</v>
      </c>
      <c r="G299" s="6" t="s">
        <v>28</v>
      </c>
      <c r="H299" s="7">
        <v>28.84</v>
      </c>
      <c r="I299" s="9">
        <v>4</v>
      </c>
      <c r="J299" s="7">
        <v>5.7679999999999998</v>
      </c>
      <c r="K299" s="7">
        <v>121.128</v>
      </c>
      <c r="L299" s="12">
        <v>43553</v>
      </c>
      <c r="M299" s="14">
        <v>0.61388888888888893</v>
      </c>
      <c r="N299" s="9" t="str">
        <f t="shared" si="64"/>
        <v>Weekday</v>
      </c>
      <c r="O299" s="6" t="s">
        <v>29</v>
      </c>
      <c r="P299" s="7">
        <v>115.36</v>
      </c>
      <c r="Q299" s="2">
        <v>4.7619047620000003</v>
      </c>
      <c r="R299" s="7">
        <v>5.7679999999999998</v>
      </c>
      <c r="S299" s="8">
        <v>6.4</v>
      </c>
      <c r="V299" s="16">
        <f t="shared" si="57"/>
        <v>115.36</v>
      </c>
      <c r="W299" s="18">
        <f t="shared" si="65"/>
        <v>9228.7999999999993</v>
      </c>
      <c r="X299" t="b">
        <f t="shared" si="66"/>
        <v>0</v>
      </c>
      <c r="Y299" t="b">
        <f t="shared" si="58"/>
        <v>1</v>
      </c>
      <c r="Z299" t="b">
        <f t="shared" si="59"/>
        <v>0</v>
      </c>
      <c r="AA299" t="b">
        <f t="shared" si="60"/>
        <v>0</v>
      </c>
      <c r="AB299" t="str">
        <f t="shared" si="67"/>
        <v>Low</v>
      </c>
      <c r="AC299" t="str">
        <f t="shared" si="61"/>
        <v>Bad Product</v>
      </c>
      <c r="AD299">
        <f t="shared" si="62"/>
        <v>121.128</v>
      </c>
      <c r="AE299">
        <f t="shared" si="63"/>
        <v>28.84</v>
      </c>
      <c r="AG299" t="str">
        <f t="shared" si="56"/>
        <v>Bad Product</v>
      </c>
      <c r="AH299" t="str">
        <f t="shared" si="68"/>
        <v>Low</v>
      </c>
    </row>
    <row r="300" spans="1:34" ht="15.75" customHeight="1" x14ac:dyDescent="0.2">
      <c r="A300" s="1"/>
      <c r="B300" s="6" t="s">
        <v>333</v>
      </c>
      <c r="C300" s="6" t="s">
        <v>18</v>
      </c>
      <c r="D300" s="6" t="s">
        <v>19</v>
      </c>
      <c r="E300" s="6" t="s">
        <v>20</v>
      </c>
      <c r="F300" s="6" t="s">
        <v>31</v>
      </c>
      <c r="G300" s="6" t="s">
        <v>32</v>
      </c>
      <c r="H300" s="7">
        <v>78.38</v>
      </c>
      <c r="I300" s="9">
        <v>6</v>
      </c>
      <c r="J300" s="7">
        <v>23.513999999999999</v>
      </c>
      <c r="K300" s="7">
        <v>493.79399999999998</v>
      </c>
      <c r="L300" s="12">
        <v>43475</v>
      </c>
      <c r="M300" s="14">
        <v>0.59444444444444444</v>
      </c>
      <c r="N300" s="9" t="str">
        <f t="shared" si="64"/>
        <v>Weekday</v>
      </c>
      <c r="O300" s="6" t="s">
        <v>23</v>
      </c>
      <c r="P300" s="7">
        <v>470.28</v>
      </c>
      <c r="Q300" s="2">
        <v>4.7619047620000003</v>
      </c>
      <c r="R300" s="7">
        <v>23.513999999999999</v>
      </c>
      <c r="S300" s="8">
        <v>5.8</v>
      </c>
      <c r="V300" s="16">
        <f t="shared" si="57"/>
        <v>470.28</v>
      </c>
      <c r="W300" s="18">
        <f t="shared" si="65"/>
        <v>37622.399999999994</v>
      </c>
      <c r="X300" t="b">
        <f t="shared" si="66"/>
        <v>0</v>
      </c>
      <c r="Y300" t="b">
        <f t="shared" si="58"/>
        <v>1</v>
      </c>
      <c r="Z300" t="b">
        <f t="shared" si="59"/>
        <v>0</v>
      </c>
      <c r="AA300" t="b">
        <f t="shared" si="60"/>
        <v>0</v>
      </c>
      <c r="AB300" t="str">
        <f t="shared" si="67"/>
        <v>Low</v>
      </c>
      <c r="AC300" t="str">
        <f t="shared" si="61"/>
        <v>Bad Product</v>
      </c>
      <c r="AD300">
        <f t="shared" si="62"/>
        <v>493.79399999999998</v>
      </c>
      <c r="AE300">
        <f t="shared" si="63"/>
        <v>78.38</v>
      </c>
      <c r="AG300" t="str">
        <f t="shared" si="56"/>
        <v>Bad Product</v>
      </c>
      <c r="AH300" t="str">
        <f t="shared" si="68"/>
        <v>Low</v>
      </c>
    </row>
    <row r="301" spans="1:34" ht="15.75" customHeight="1" x14ac:dyDescent="0.2">
      <c r="A301" s="1"/>
      <c r="B301" s="6" t="s">
        <v>334</v>
      </c>
      <c r="C301" s="6" t="s">
        <v>18</v>
      </c>
      <c r="D301" s="6" t="s">
        <v>19</v>
      </c>
      <c r="E301" s="6" t="s">
        <v>20</v>
      </c>
      <c r="F301" s="6" t="s">
        <v>31</v>
      </c>
      <c r="G301" s="6" t="s">
        <v>32</v>
      </c>
      <c r="H301" s="7">
        <v>60.01</v>
      </c>
      <c r="I301" s="9">
        <v>4</v>
      </c>
      <c r="J301" s="7">
        <v>12.002000000000001</v>
      </c>
      <c r="K301" s="7">
        <v>252.042</v>
      </c>
      <c r="L301" s="12">
        <v>43490</v>
      </c>
      <c r="M301" s="14">
        <v>0.66249999999999998</v>
      </c>
      <c r="N301" s="9" t="str">
        <f t="shared" si="64"/>
        <v>Weekday</v>
      </c>
      <c r="O301" s="6" t="s">
        <v>29</v>
      </c>
      <c r="P301" s="7">
        <v>240.04</v>
      </c>
      <c r="Q301" s="2">
        <v>4.7619047620000003</v>
      </c>
      <c r="R301" s="7">
        <v>12.002000000000001</v>
      </c>
      <c r="S301" s="8">
        <v>4.5</v>
      </c>
      <c r="V301" s="16">
        <f t="shared" si="57"/>
        <v>240.04</v>
      </c>
      <c r="W301" s="18">
        <f t="shared" si="65"/>
        <v>19203.2</v>
      </c>
      <c r="X301" t="b">
        <f t="shared" si="66"/>
        <v>0</v>
      </c>
      <c r="Y301" t="b">
        <f t="shared" si="58"/>
        <v>1</v>
      </c>
      <c r="Z301" t="b">
        <f t="shared" si="59"/>
        <v>0</v>
      </c>
      <c r="AA301" t="b">
        <f t="shared" si="60"/>
        <v>0</v>
      </c>
      <c r="AB301" t="str">
        <f t="shared" si="67"/>
        <v>Low</v>
      </c>
      <c r="AC301" t="str">
        <f t="shared" si="61"/>
        <v>Bad Product</v>
      </c>
      <c r="AD301">
        <f t="shared" si="62"/>
        <v>252.042</v>
      </c>
      <c r="AE301">
        <f t="shared" si="63"/>
        <v>60.01</v>
      </c>
      <c r="AG301" t="str">
        <f t="shared" si="56"/>
        <v>Bad Product</v>
      </c>
      <c r="AH301" t="str">
        <f t="shared" si="68"/>
        <v>Low</v>
      </c>
    </row>
    <row r="302" spans="1:34" ht="15.75" customHeight="1" x14ac:dyDescent="0.2">
      <c r="A302" s="1"/>
      <c r="B302" s="6" t="s">
        <v>335</v>
      </c>
      <c r="C302" s="6" t="s">
        <v>25</v>
      </c>
      <c r="D302" s="6" t="s">
        <v>26</v>
      </c>
      <c r="E302" s="6" t="s">
        <v>20</v>
      </c>
      <c r="F302" s="6" t="s">
        <v>21</v>
      </c>
      <c r="G302" s="6" t="s">
        <v>32</v>
      </c>
      <c r="H302" s="7">
        <v>88.61</v>
      </c>
      <c r="I302" s="9">
        <v>1</v>
      </c>
      <c r="J302" s="7">
        <v>4.4305000000000003</v>
      </c>
      <c r="K302" s="7">
        <v>93.040499999999994</v>
      </c>
      <c r="L302" s="12">
        <v>43484</v>
      </c>
      <c r="M302" s="14">
        <v>0.43125000000000002</v>
      </c>
      <c r="N302" s="9" t="str">
        <f t="shared" si="64"/>
        <v>Weekend</v>
      </c>
      <c r="O302" s="6" t="s">
        <v>29</v>
      </c>
      <c r="P302" s="7">
        <v>88.61</v>
      </c>
      <c r="Q302" s="2">
        <v>4.7619047620000003</v>
      </c>
      <c r="R302" s="7">
        <v>4.4305000000000003</v>
      </c>
      <c r="S302" s="8">
        <v>7.7</v>
      </c>
      <c r="V302" s="16">
        <f t="shared" si="57"/>
        <v>88.61</v>
      </c>
      <c r="W302" s="18">
        <f t="shared" si="65"/>
        <v>7088.8</v>
      </c>
      <c r="X302" t="b">
        <f t="shared" si="66"/>
        <v>0</v>
      </c>
      <c r="Y302" t="b">
        <f t="shared" si="58"/>
        <v>1</v>
      </c>
      <c r="Z302" t="b">
        <f t="shared" si="59"/>
        <v>0</v>
      </c>
      <c r="AA302" t="b">
        <f t="shared" si="60"/>
        <v>0</v>
      </c>
      <c r="AB302" t="str">
        <f t="shared" si="67"/>
        <v>Low</v>
      </c>
      <c r="AC302" t="str">
        <f t="shared" si="61"/>
        <v>Bad Product</v>
      </c>
      <c r="AD302">
        <f t="shared" si="62"/>
        <v>93.040499999999994</v>
      </c>
      <c r="AE302">
        <f t="shared" si="63"/>
        <v>88.61</v>
      </c>
      <c r="AG302" t="str">
        <f t="shared" si="56"/>
        <v>Bad Product</v>
      </c>
      <c r="AH302" t="str">
        <f t="shared" si="68"/>
        <v>Medium</v>
      </c>
    </row>
    <row r="303" spans="1:34" ht="15.75" customHeight="1" x14ac:dyDescent="0.2">
      <c r="A303" s="1"/>
      <c r="B303" s="6" t="s">
        <v>336</v>
      </c>
      <c r="C303" s="6" t="s">
        <v>25</v>
      </c>
      <c r="D303" s="6" t="s">
        <v>26</v>
      </c>
      <c r="E303" s="6" t="s">
        <v>27</v>
      </c>
      <c r="F303" s="6" t="s">
        <v>31</v>
      </c>
      <c r="G303" s="6" t="s">
        <v>46</v>
      </c>
      <c r="H303" s="7">
        <v>99.82</v>
      </c>
      <c r="I303" s="9">
        <v>2</v>
      </c>
      <c r="J303" s="7">
        <v>9.9819999999999993</v>
      </c>
      <c r="K303" s="7">
        <v>209.62200000000001</v>
      </c>
      <c r="L303" s="12">
        <v>43467</v>
      </c>
      <c r="M303" s="14">
        <v>0.75624999999999998</v>
      </c>
      <c r="N303" s="9" t="str">
        <f t="shared" si="64"/>
        <v>Weekday</v>
      </c>
      <c r="O303" s="6" t="s">
        <v>33</v>
      </c>
      <c r="P303" s="7">
        <v>199.64</v>
      </c>
      <c r="Q303" s="2">
        <v>4.7619047620000003</v>
      </c>
      <c r="R303" s="7">
        <v>9.9819999999999993</v>
      </c>
      <c r="S303" s="8">
        <v>6.7</v>
      </c>
      <c r="V303" s="16">
        <f t="shared" si="57"/>
        <v>199.64</v>
      </c>
      <c r="W303" s="18">
        <f t="shared" si="65"/>
        <v>15971.199999999999</v>
      </c>
      <c r="X303" t="b">
        <f t="shared" si="66"/>
        <v>0</v>
      </c>
      <c r="Y303" t="b">
        <f t="shared" si="58"/>
        <v>1</v>
      </c>
      <c r="Z303" t="b">
        <f t="shared" si="59"/>
        <v>0</v>
      </c>
      <c r="AA303" t="b">
        <f t="shared" si="60"/>
        <v>0</v>
      </c>
      <c r="AB303" t="str">
        <f t="shared" si="67"/>
        <v>Low</v>
      </c>
      <c r="AC303" t="str">
        <f t="shared" si="61"/>
        <v>Bad Product</v>
      </c>
      <c r="AD303">
        <f t="shared" si="62"/>
        <v>209.62200000000001</v>
      </c>
      <c r="AE303">
        <f t="shared" si="63"/>
        <v>99.82</v>
      </c>
      <c r="AG303" t="str">
        <f t="shared" si="56"/>
        <v>Bad Product</v>
      </c>
      <c r="AH303" t="str">
        <f t="shared" si="68"/>
        <v>Medium</v>
      </c>
    </row>
    <row r="304" spans="1:34" ht="15.75" customHeight="1" x14ac:dyDescent="0.2">
      <c r="A304" s="1"/>
      <c r="B304" s="6" t="s">
        <v>337</v>
      </c>
      <c r="C304" s="6" t="s">
        <v>42</v>
      </c>
      <c r="D304" s="6" t="s">
        <v>43</v>
      </c>
      <c r="E304" s="6" t="s">
        <v>20</v>
      </c>
      <c r="F304" s="6" t="s">
        <v>31</v>
      </c>
      <c r="G304" s="6" t="s">
        <v>22</v>
      </c>
      <c r="H304" s="7">
        <v>39.01</v>
      </c>
      <c r="I304" s="9">
        <v>1</v>
      </c>
      <c r="J304" s="7">
        <v>1.9504999999999999</v>
      </c>
      <c r="K304" s="7">
        <v>40.960500000000003</v>
      </c>
      <c r="L304" s="12">
        <v>43536</v>
      </c>
      <c r="M304" s="14">
        <v>0.69861111111111107</v>
      </c>
      <c r="N304" s="9" t="str">
        <f t="shared" si="64"/>
        <v>Weekday</v>
      </c>
      <c r="O304" s="6" t="s">
        <v>33</v>
      </c>
      <c r="P304" s="7">
        <v>39.01</v>
      </c>
      <c r="Q304" s="2">
        <v>4.7619047620000003</v>
      </c>
      <c r="R304" s="7">
        <v>1.9504999999999999</v>
      </c>
      <c r="S304" s="8">
        <v>4.7</v>
      </c>
      <c r="V304" s="16">
        <f t="shared" si="57"/>
        <v>39.01</v>
      </c>
      <c r="W304" s="18">
        <f t="shared" si="65"/>
        <v>3120.7999999999997</v>
      </c>
      <c r="X304" t="b">
        <f t="shared" si="66"/>
        <v>0</v>
      </c>
      <c r="Y304" t="b">
        <f t="shared" si="58"/>
        <v>1</v>
      </c>
      <c r="Z304" t="b">
        <f t="shared" si="59"/>
        <v>0</v>
      </c>
      <c r="AA304" t="b">
        <f t="shared" si="60"/>
        <v>0</v>
      </c>
      <c r="AB304" t="str">
        <f t="shared" si="67"/>
        <v>Low</v>
      </c>
      <c r="AC304" t="str">
        <f t="shared" si="61"/>
        <v>Bad Product</v>
      </c>
      <c r="AD304">
        <f t="shared" si="62"/>
        <v>40.960500000000003</v>
      </c>
      <c r="AE304">
        <f t="shared" si="63"/>
        <v>39.01</v>
      </c>
      <c r="AG304" t="str">
        <f t="shared" si="56"/>
        <v>Bad Product</v>
      </c>
      <c r="AH304" t="str">
        <f t="shared" si="68"/>
        <v>Low</v>
      </c>
    </row>
    <row r="305" spans="1:34" ht="15.75" customHeight="1" x14ac:dyDescent="0.2">
      <c r="A305" s="1"/>
      <c r="B305" s="6" t="s">
        <v>338</v>
      </c>
      <c r="C305" s="6" t="s">
        <v>25</v>
      </c>
      <c r="D305" s="6" t="s">
        <v>26</v>
      </c>
      <c r="E305" s="6" t="s">
        <v>27</v>
      </c>
      <c r="F305" s="6" t="s">
        <v>31</v>
      </c>
      <c r="G305" s="6" t="s">
        <v>44</v>
      </c>
      <c r="H305" s="7">
        <v>48.61</v>
      </c>
      <c r="I305" s="9">
        <v>1</v>
      </c>
      <c r="J305" s="7">
        <v>2.4304999999999999</v>
      </c>
      <c r="K305" s="7">
        <v>51.040500000000002</v>
      </c>
      <c r="L305" s="12">
        <v>43521</v>
      </c>
      <c r="M305" s="14">
        <v>0.64652777777777781</v>
      </c>
      <c r="N305" s="9" t="str">
        <f t="shared" si="64"/>
        <v>Weekday</v>
      </c>
      <c r="O305" s="6" t="s">
        <v>29</v>
      </c>
      <c r="P305" s="7">
        <v>48.61</v>
      </c>
      <c r="Q305" s="2">
        <v>4.7619047620000003</v>
      </c>
      <c r="R305" s="7">
        <v>2.4304999999999999</v>
      </c>
      <c r="S305" s="8">
        <v>4.4000000000000004</v>
      </c>
      <c r="V305" s="16">
        <f t="shared" si="57"/>
        <v>48.61</v>
      </c>
      <c r="W305" s="18">
        <f t="shared" si="65"/>
        <v>3888.8</v>
      </c>
      <c r="X305" t="b">
        <f t="shared" si="66"/>
        <v>0</v>
      </c>
      <c r="Y305" t="b">
        <f t="shared" si="58"/>
        <v>1</v>
      </c>
      <c r="Z305" t="b">
        <f t="shared" si="59"/>
        <v>0</v>
      </c>
      <c r="AA305" t="b">
        <f t="shared" si="60"/>
        <v>0</v>
      </c>
      <c r="AB305" t="str">
        <f t="shared" si="67"/>
        <v>Low</v>
      </c>
      <c r="AC305" t="str">
        <f t="shared" si="61"/>
        <v>Bad Product</v>
      </c>
      <c r="AD305">
        <f t="shared" si="62"/>
        <v>51.040500000000002</v>
      </c>
      <c r="AE305">
        <f t="shared" si="63"/>
        <v>48.61</v>
      </c>
      <c r="AG305" t="str">
        <f t="shared" si="56"/>
        <v>Bad Product</v>
      </c>
      <c r="AH305" t="str">
        <f t="shared" si="68"/>
        <v>Low</v>
      </c>
    </row>
    <row r="306" spans="1:34" ht="15.75" customHeight="1" x14ac:dyDescent="0.2">
      <c r="A306" s="1"/>
      <c r="B306" s="6" t="s">
        <v>339</v>
      </c>
      <c r="C306" s="6" t="s">
        <v>18</v>
      </c>
      <c r="D306" s="6" t="s">
        <v>19</v>
      </c>
      <c r="E306" s="6" t="s">
        <v>27</v>
      </c>
      <c r="F306" s="6" t="s">
        <v>21</v>
      </c>
      <c r="G306" s="6" t="s">
        <v>28</v>
      </c>
      <c r="H306" s="7">
        <v>51.19</v>
      </c>
      <c r="I306" s="9">
        <v>4</v>
      </c>
      <c r="J306" s="7">
        <v>10.238</v>
      </c>
      <c r="K306" s="7">
        <v>214.99799999999999</v>
      </c>
      <c r="L306" s="12">
        <v>43542</v>
      </c>
      <c r="M306" s="14">
        <v>0.71875</v>
      </c>
      <c r="N306" s="9" t="str">
        <f t="shared" si="64"/>
        <v>Weekday</v>
      </c>
      <c r="O306" s="6" t="s">
        <v>33</v>
      </c>
      <c r="P306" s="7">
        <v>204.76</v>
      </c>
      <c r="Q306" s="2">
        <v>4.7619047620000003</v>
      </c>
      <c r="R306" s="7">
        <v>10.238</v>
      </c>
      <c r="S306" s="8">
        <v>4.7</v>
      </c>
      <c r="V306" s="16">
        <f t="shared" si="57"/>
        <v>204.76</v>
      </c>
      <c r="W306" s="18">
        <f t="shared" si="65"/>
        <v>16380.8</v>
      </c>
      <c r="X306" t="b">
        <f t="shared" si="66"/>
        <v>0</v>
      </c>
      <c r="Y306" t="b">
        <f t="shared" si="58"/>
        <v>1</v>
      </c>
      <c r="Z306" t="b">
        <f t="shared" si="59"/>
        <v>0</v>
      </c>
      <c r="AA306" t="b">
        <f t="shared" si="60"/>
        <v>0</v>
      </c>
      <c r="AB306" t="str">
        <f t="shared" si="67"/>
        <v>Low</v>
      </c>
      <c r="AC306" t="str">
        <f t="shared" si="61"/>
        <v>Bad Product</v>
      </c>
      <c r="AD306">
        <f t="shared" si="62"/>
        <v>214.99799999999999</v>
      </c>
      <c r="AE306">
        <f t="shared" si="63"/>
        <v>51.19</v>
      </c>
      <c r="AG306" t="str">
        <f t="shared" si="56"/>
        <v>Bad Product</v>
      </c>
      <c r="AH306" t="str">
        <f t="shared" si="68"/>
        <v>Low</v>
      </c>
    </row>
    <row r="307" spans="1:34" ht="15.75" customHeight="1" x14ac:dyDescent="0.2">
      <c r="A307" s="1"/>
      <c r="B307" s="6" t="s">
        <v>340</v>
      </c>
      <c r="C307" s="6" t="s">
        <v>42</v>
      </c>
      <c r="D307" s="6" t="s">
        <v>43</v>
      </c>
      <c r="E307" s="6" t="s">
        <v>27</v>
      </c>
      <c r="F307" s="6" t="s">
        <v>21</v>
      </c>
      <c r="G307" s="6" t="s">
        <v>28</v>
      </c>
      <c r="H307" s="7">
        <v>14.96</v>
      </c>
      <c r="I307" s="9">
        <v>8</v>
      </c>
      <c r="J307" s="7">
        <v>5.984</v>
      </c>
      <c r="K307" s="7">
        <v>125.664</v>
      </c>
      <c r="L307" s="12">
        <v>43519</v>
      </c>
      <c r="M307" s="14">
        <v>0.52013888888888893</v>
      </c>
      <c r="N307" s="9" t="str">
        <f t="shared" si="64"/>
        <v>Weekend</v>
      </c>
      <c r="O307" s="6" t="s">
        <v>29</v>
      </c>
      <c r="P307" s="7">
        <v>119.68</v>
      </c>
      <c r="Q307" s="2">
        <v>4.7619047620000003</v>
      </c>
      <c r="R307" s="7">
        <v>5.984</v>
      </c>
      <c r="S307" s="8">
        <v>8.6</v>
      </c>
      <c r="V307" s="16">
        <f t="shared" si="57"/>
        <v>119.68</v>
      </c>
      <c r="W307" s="18">
        <f t="shared" si="65"/>
        <v>9574.4000000000015</v>
      </c>
      <c r="X307" t="b">
        <f t="shared" si="66"/>
        <v>1</v>
      </c>
      <c r="Y307" t="b">
        <f t="shared" si="58"/>
        <v>1</v>
      </c>
      <c r="Z307" t="b">
        <f t="shared" si="59"/>
        <v>0</v>
      </c>
      <c r="AA307" t="b">
        <f t="shared" si="60"/>
        <v>1</v>
      </c>
      <c r="AB307" t="str">
        <f t="shared" si="67"/>
        <v>High</v>
      </c>
      <c r="AC307" t="str">
        <f t="shared" si="61"/>
        <v>Bad Product</v>
      </c>
      <c r="AD307">
        <f t="shared" si="62"/>
        <v>125.664</v>
      </c>
      <c r="AE307">
        <f t="shared" si="63"/>
        <v>14.212</v>
      </c>
      <c r="AG307" t="str">
        <f t="shared" si="56"/>
        <v>Bad Product</v>
      </c>
      <c r="AH307" t="str">
        <f t="shared" si="68"/>
        <v>High</v>
      </c>
    </row>
    <row r="308" spans="1:34" ht="15.75" customHeight="1" x14ac:dyDescent="0.2">
      <c r="A308" s="1"/>
      <c r="B308" s="6" t="s">
        <v>341</v>
      </c>
      <c r="C308" s="6" t="s">
        <v>18</v>
      </c>
      <c r="D308" s="6" t="s">
        <v>19</v>
      </c>
      <c r="E308" s="6" t="s">
        <v>20</v>
      </c>
      <c r="F308" s="6" t="s">
        <v>31</v>
      </c>
      <c r="G308" s="6" t="s">
        <v>28</v>
      </c>
      <c r="H308" s="7">
        <v>72.2</v>
      </c>
      <c r="I308" s="9">
        <v>7</v>
      </c>
      <c r="J308" s="7">
        <v>25.27</v>
      </c>
      <c r="K308" s="7">
        <v>530.66999999999996</v>
      </c>
      <c r="L308" s="12">
        <v>43550</v>
      </c>
      <c r="M308" s="14">
        <v>0.84305555555555556</v>
      </c>
      <c r="N308" s="9" t="str">
        <f t="shared" si="64"/>
        <v>Weekday</v>
      </c>
      <c r="O308" s="6" t="s">
        <v>23</v>
      </c>
      <c r="P308" s="7">
        <v>505.4</v>
      </c>
      <c r="Q308" s="2">
        <v>4.7619047620000003</v>
      </c>
      <c r="R308" s="7">
        <v>25.27</v>
      </c>
      <c r="S308" s="8">
        <v>4.3</v>
      </c>
      <c r="V308" s="16">
        <f t="shared" si="57"/>
        <v>505.40000000000003</v>
      </c>
      <c r="W308" s="18">
        <f t="shared" si="65"/>
        <v>40432</v>
      </c>
      <c r="X308" t="b">
        <f t="shared" si="66"/>
        <v>0</v>
      </c>
      <c r="Y308" t="b">
        <f t="shared" si="58"/>
        <v>1</v>
      </c>
      <c r="Z308" t="b">
        <f t="shared" si="59"/>
        <v>0</v>
      </c>
      <c r="AA308" t="b">
        <f t="shared" si="60"/>
        <v>1</v>
      </c>
      <c r="AB308" t="str">
        <f t="shared" si="67"/>
        <v>Low</v>
      </c>
      <c r="AC308" t="str">
        <f t="shared" si="61"/>
        <v>Bad Product</v>
      </c>
      <c r="AD308">
        <f t="shared" si="62"/>
        <v>477.60299999999995</v>
      </c>
      <c r="AE308">
        <f t="shared" si="63"/>
        <v>72.2</v>
      </c>
      <c r="AG308" t="str">
        <f t="shared" si="56"/>
        <v>Bad Product</v>
      </c>
      <c r="AH308" t="str">
        <f t="shared" si="68"/>
        <v>Low</v>
      </c>
    </row>
    <row r="309" spans="1:34" ht="15.75" customHeight="1" x14ac:dyDescent="0.2">
      <c r="A309" s="1"/>
      <c r="B309" s="6" t="s">
        <v>342</v>
      </c>
      <c r="C309" s="6" t="s">
        <v>18</v>
      </c>
      <c r="D309" s="6" t="s">
        <v>19</v>
      </c>
      <c r="E309" s="6" t="s">
        <v>27</v>
      </c>
      <c r="F309" s="6" t="s">
        <v>21</v>
      </c>
      <c r="G309" s="6" t="s">
        <v>36</v>
      </c>
      <c r="H309" s="7">
        <v>40.229999999999997</v>
      </c>
      <c r="I309" s="9">
        <v>7</v>
      </c>
      <c r="J309" s="7">
        <v>14.080500000000001</v>
      </c>
      <c r="K309" s="7">
        <v>295.69049999999999</v>
      </c>
      <c r="L309" s="12">
        <v>43554</v>
      </c>
      <c r="M309" s="14">
        <v>0.55694444444444446</v>
      </c>
      <c r="N309" s="9" t="str">
        <f t="shared" si="64"/>
        <v>Weekend</v>
      </c>
      <c r="O309" s="6" t="s">
        <v>29</v>
      </c>
      <c r="P309" s="7">
        <v>281.61</v>
      </c>
      <c r="Q309" s="2">
        <v>4.7619047620000003</v>
      </c>
      <c r="R309" s="7">
        <v>14.080500000000001</v>
      </c>
      <c r="S309" s="8">
        <v>9.6</v>
      </c>
      <c r="V309" s="16">
        <f t="shared" si="57"/>
        <v>281.60999999999996</v>
      </c>
      <c r="W309" s="18">
        <f t="shared" si="65"/>
        <v>22528.799999999996</v>
      </c>
      <c r="X309" t="b">
        <f t="shared" si="66"/>
        <v>1</v>
      </c>
      <c r="Y309" t="b">
        <f t="shared" si="58"/>
        <v>1</v>
      </c>
      <c r="Z309" t="b">
        <f t="shared" si="59"/>
        <v>0</v>
      </c>
      <c r="AA309" t="b">
        <f t="shared" si="60"/>
        <v>1</v>
      </c>
      <c r="AB309" t="str">
        <f t="shared" si="67"/>
        <v>High</v>
      </c>
      <c r="AC309" t="str">
        <f t="shared" si="61"/>
        <v>Bad Product</v>
      </c>
      <c r="AD309">
        <f t="shared" si="62"/>
        <v>295.69049999999999</v>
      </c>
      <c r="AE309">
        <f t="shared" si="63"/>
        <v>40.229999999999997</v>
      </c>
      <c r="AG309" t="str">
        <f t="shared" si="56"/>
        <v>Bad Product</v>
      </c>
      <c r="AH309" t="str">
        <f t="shared" si="68"/>
        <v>High</v>
      </c>
    </row>
    <row r="310" spans="1:34" ht="15.75" customHeight="1" x14ac:dyDescent="0.2">
      <c r="A310" s="1"/>
      <c r="B310" s="6" t="s">
        <v>343</v>
      </c>
      <c r="C310" s="6" t="s">
        <v>18</v>
      </c>
      <c r="D310" s="6" t="s">
        <v>19</v>
      </c>
      <c r="E310" s="6" t="s">
        <v>20</v>
      </c>
      <c r="F310" s="6" t="s">
        <v>21</v>
      </c>
      <c r="G310" s="6" t="s">
        <v>32</v>
      </c>
      <c r="H310" s="7">
        <v>88.79</v>
      </c>
      <c r="I310" s="9">
        <v>8</v>
      </c>
      <c r="J310" s="7">
        <v>35.515999999999998</v>
      </c>
      <c r="K310" s="7">
        <v>745.83600000000001</v>
      </c>
      <c r="L310" s="12">
        <v>43513</v>
      </c>
      <c r="M310" s="14">
        <v>0.71458333333333335</v>
      </c>
      <c r="N310" s="9" t="str">
        <f t="shared" si="64"/>
        <v>Weekend</v>
      </c>
      <c r="O310" s="6" t="s">
        <v>29</v>
      </c>
      <c r="P310" s="7">
        <v>710.32</v>
      </c>
      <c r="Q310" s="2">
        <v>4.7619047620000003</v>
      </c>
      <c r="R310" s="7">
        <v>35.515999999999998</v>
      </c>
      <c r="S310" s="8">
        <v>4.0999999999999996</v>
      </c>
      <c r="V310" s="16">
        <f t="shared" si="57"/>
        <v>710.32</v>
      </c>
      <c r="W310" s="18">
        <f t="shared" si="65"/>
        <v>56825.600000000006</v>
      </c>
      <c r="X310" t="b">
        <f t="shared" si="66"/>
        <v>0</v>
      </c>
      <c r="Y310" t="b">
        <f t="shared" si="58"/>
        <v>1</v>
      </c>
      <c r="Z310" t="b">
        <f t="shared" si="59"/>
        <v>0</v>
      </c>
      <c r="AA310" t="b">
        <f t="shared" si="60"/>
        <v>1</v>
      </c>
      <c r="AB310" t="str">
        <f t="shared" si="67"/>
        <v>Low</v>
      </c>
      <c r="AC310" t="str">
        <f t="shared" si="61"/>
        <v>Bad Product</v>
      </c>
      <c r="AD310">
        <f t="shared" si="62"/>
        <v>671.25240000000008</v>
      </c>
      <c r="AE310">
        <f t="shared" si="63"/>
        <v>84.350499999999997</v>
      </c>
      <c r="AG310" t="str">
        <f t="shared" si="56"/>
        <v>Bad Product</v>
      </c>
      <c r="AH310" t="str">
        <f t="shared" si="68"/>
        <v>Low</v>
      </c>
    </row>
    <row r="311" spans="1:34" ht="15.75" customHeight="1" x14ac:dyDescent="0.2">
      <c r="A311" s="1"/>
      <c r="B311" s="6" t="s">
        <v>344</v>
      </c>
      <c r="C311" s="6" t="s">
        <v>18</v>
      </c>
      <c r="D311" s="6" t="s">
        <v>19</v>
      </c>
      <c r="E311" s="6" t="s">
        <v>20</v>
      </c>
      <c r="F311" s="6" t="s">
        <v>21</v>
      </c>
      <c r="G311" s="6" t="s">
        <v>28</v>
      </c>
      <c r="H311" s="7">
        <v>26.48</v>
      </c>
      <c r="I311" s="9">
        <v>3</v>
      </c>
      <c r="J311" s="7">
        <v>3.972</v>
      </c>
      <c r="K311" s="7">
        <v>83.412000000000006</v>
      </c>
      <c r="L311" s="12">
        <v>43545</v>
      </c>
      <c r="M311" s="14">
        <v>0.44444444444444442</v>
      </c>
      <c r="N311" s="9" t="str">
        <f t="shared" si="64"/>
        <v>Weekday</v>
      </c>
      <c r="O311" s="6" t="s">
        <v>23</v>
      </c>
      <c r="P311" s="7">
        <v>79.44</v>
      </c>
      <c r="Q311" s="2">
        <v>4.7619047620000003</v>
      </c>
      <c r="R311" s="7">
        <v>3.972</v>
      </c>
      <c r="S311" s="8">
        <v>4.7</v>
      </c>
      <c r="V311" s="16">
        <f t="shared" si="57"/>
        <v>79.44</v>
      </c>
      <c r="W311" s="18">
        <f t="shared" si="65"/>
        <v>6355.2</v>
      </c>
      <c r="X311" t="b">
        <f t="shared" si="66"/>
        <v>0</v>
      </c>
      <c r="Y311" t="b">
        <f t="shared" si="58"/>
        <v>1</v>
      </c>
      <c r="Z311" t="b">
        <f t="shared" si="59"/>
        <v>0</v>
      </c>
      <c r="AA311" t="b">
        <f t="shared" si="60"/>
        <v>0</v>
      </c>
      <c r="AB311" t="str">
        <f t="shared" si="67"/>
        <v>Low</v>
      </c>
      <c r="AC311" t="str">
        <f t="shared" si="61"/>
        <v>Bad Product</v>
      </c>
      <c r="AD311">
        <f t="shared" si="62"/>
        <v>83.412000000000006</v>
      </c>
      <c r="AE311">
        <f t="shared" si="63"/>
        <v>26.48</v>
      </c>
      <c r="AG311" t="str">
        <f t="shared" si="56"/>
        <v>Bad Product</v>
      </c>
      <c r="AH311" t="str">
        <f t="shared" si="68"/>
        <v>Low</v>
      </c>
    </row>
    <row r="312" spans="1:34" ht="15.75" customHeight="1" x14ac:dyDescent="0.2">
      <c r="A312" s="1"/>
      <c r="B312" s="6" t="s">
        <v>345</v>
      </c>
      <c r="C312" s="6" t="s">
        <v>18</v>
      </c>
      <c r="D312" s="6" t="s">
        <v>19</v>
      </c>
      <c r="E312" s="6" t="s">
        <v>27</v>
      </c>
      <c r="F312" s="6" t="s">
        <v>21</v>
      </c>
      <c r="G312" s="6" t="s">
        <v>46</v>
      </c>
      <c r="H312" s="7">
        <v>81.91</v>
      </c>
      <c r="I312" s="9">
        <v>2</v>
      </c>
      <c r="J312" s="7">
        <v>8.1910000000000007</v>
      </c>
      <c r="K312" s="7">
        <v>172.011</v>
      </c>
      <c r="L312" s="12">
        <v>43529</v>
      </c>
      <c r="M312" s="14">
        <v>0.73819444444444449</v>
      </c>
      <c r="N312" s="9" t="str">
        <f t="shared" si="64"/>
        <v>Weekday</v>
      </c>
      <c r="O312" s="6" t="s">
        <v>29</v>
      </c>
      <c r="P312" s="7">
        <v>163.82</v>
      </c>
      <c r="Q312" s="2">
        <v>4.7619047620000003</v>
      </c>
      <c r="R312" s="7">
        <v>8.1910000000000007</v>
      </c>
      <c r="S312" s="8">
        <v>7.8</v>
      </c>
      <c r="V312" s="16">
        <f t="shared" si="57"/>
        <v>163.82</v>
      </c>
      <c r="W312" s="18">
        <f t="shared" si="65"/>
        <v>13105.599999999999</v>
      </c>
      <c r="X312" t="b">
        <f t="shared" si="66"/>
        <v>0</v>
      </c>
      <c r="Y312" t="b">
        <f t="shared" si="58"/>
        <v>1</v>
      </c>
      <c r="Z312" t="b">
        <f t="shared" si="59"/>
        <v>0</v>
      </c>
      <c r="AA312" t="b">
        <f t="shared" si="60"/>
        <v>0</v>
      </c>
      <c r="AB312" t="str">
        <f t="shared" si="67"/>
        <v>Low</v>
      </c>
      <c r="AC312" t="str">
        <f t="shared" si="61"/>
        <v>Bad Product</v>
      </c>
      <c r="AD312">
        <f t="shared" si="62"/>
        <v>172.011</v>
      </c>
      <c r="AE312">
        <f t="shared" si="63"/>
        <v>81.91</v>
      </c>
      <c r="AG312" t="str">
        <f t="shared" si="56"/>
        <v>Bad Product</v>
      </c>
      <c r="AH312" t="str">
        <f t="shared" si="68"/>
        <v>Medium</v>
      </c>
    </row>
    <row r="313" spans="1:34" ht="15.75" customHeight="1" x14ac:dyDescent="0.2">
      <c r="A313" s="1"/>
      <c r="B313" s="6" t="s">
        <v>346</v>
      </c>
      <c r="C313" s="6" t="s">
        <v>42</v>
      </c>
      <c r="D313" s="6" t="s">
        <v>43</v>
      </c>
      <c r="E313" s="6" t="s">
        <v>20</v>
      </c>
      <c r="F313" s="6" t="s">
        <v>31</v>
      </c>
      <c r="G313" s="6" t="s">
        <v>36</v>
      </c>
      <c r="H313" s="7">
        <v>79.930000000000007</v>
      </c>
      <c r="I313" s="9">
        <v>6</v>
      </c>
      <c r="J313" s="7">
        <v>23.978999999999999</v>
      </c>
      <c r="K313" s="7">
        <v>503.55900000000003</v>
      </c>
      <c r="L313" s="12">
        <v>43496</v>
      </c>
      <c r="M313" s="14">
        <v>0.58611111111111114</v>
      </c>
      <c r="N313" s="9" t="str">
        <f t="shared" si="64"/>
        <v>Weekday</v>
      </c>
      <c r="O313" s="6" t="s">
        <v>29</v>
      </c>
      <c r="P313" s="7">
        <v>479.58</v>
      </c>
      <c r="Q313" s="2">
        <v>4.7619047620000003</v>
      </c>
      <c r="R313" s="7">
        <v>23.978999999999999</v>
      </c>
      <c r="S313" s="8">
        <v>5.5</v>
      </c>
      <c r="V313" s="16">
        <f t="shared" si="57"/>
        <v>479.58000000000004</v>
      </c>
      <c r="W313" s="18">
        <f t="shared" si="65"/>
        <v>38366.400000000001</v>
      </c>
      <c r="X313" t="b">
        <f t="shared" si="66"/>
        <v>0</v>
      </c>
      <c r="Y313" t="b">
        <f t="shared" si="58"/>
        <v>1</v>
      </c>
      <c r="Z313" t="b">
        <f t="shared" si="59"/>
        <v>0</v>
      </c>
      <c r="AA313" t="b">
        <f t="shared" si="60"/>
        <v>1</v>
      </c>
      <c r="AB313" t="str">
        <f t="shared" si="67"/>
        <v>Low</v>
      </c>
      <c r="AC313" t="str">
        <f t="shared" si="61"/>
        <v>Bad Product</v>
      </c>
      <c r="AD313">
        <f t="shared" si="62"/>
        <v>453.20310000000001</v>
      </c>
      <c r="AE313">
        <f t="shared" si="63"/>
        <v>79.930000000000007</v>
      </c>
      <c r="AG313" t="str">
        <f t="shared" si="56"/>
        <v>Bad Product</v>
      </c>
      <c r="AH313" t="str">
        <f t="shared" si="68"/>
        <v>Low</v>
      </c>
    </row>
    <row r="314" spans="1:34" ht="15.75" customHeight="1" x14ac:dyDescent="0.2">
      <c r="A314" s="1"/>
      <c r="B314" s="6" t="s">
        <v>347</v>
      </c>
      <c r="C314" s="6" t="s">
        <v>25</v>
      </c>
      <c r="D314" s="6" t="s">
        <v>26</v>
      </c>
      <c r="E314" s="6" t="s">
        <v>20</v>
      </c>
      <c r="F314" s="6" t="s">
        <v>31</v>
      </c>
      <c r="G314" s="6" t="s">
        <v>46</v>
      </c>
      <c r="H314" s="7">
        <v>69.33</v>
      </c>
      <c r="I314" s="9">
        <v>2</v>
      </c>
      <c r="J314" s="7">
        <v>6.9329999999999998</v>
      </c>
      <c r="K314" s="7">
        <v>145.59299999999999</v>
      </c>
      <c r="L314" s="12">
        <v>43501</v>
      </c>
      <c r="M314" s="14">
        <v>0.79513888888888884</v>
      </c>
      <c r="N314" s="9" t="str">
        <f t="shared" si="64"/>
        <v>Weekday</v>
      </c>
      <c r="O314" s="6" t="s">
        <v>23</v>
      </c>
      <c r="P314" s="7">
        <v>138.66</v>
      </c>
      <c r="Q314" s="2">
        <v>4.7619047620000003</v>
      </c>
      <c r="R314" s="7">
        <v>6.9329999999999998</v>
      </c>
      <c r="S314" s="8">
        <v>9.6999999999999993</v>
      </c>
      <c r="V314" s="16">
        <f t="shared" si="57"/>
        <v>138.66</v>
      </c>
      <c r="W314" s="18">
        <f t="shared" si="65"/>
        <v>11092.8</v>
      </c>
      <c r="X314" t="b">
        <f t="shared" si="66"/>
        <v>1</v>
      </c>
      <c r="Y314" t="b">
        <f t="shared" si="58"/>
        <v>1</v>
      </c>
      <c r="Z314" t="b">
        <f t="shared" si="59"/>
        <v>0</v>
      </c>
      <c r="AA314" t="b">
        <f t="shared" si="60"/>
        <v>1</v>
      </c>
      <c r="AB314" t="str">
        <f t="shared" si="67"/>
        <v>High</v>
      </c>
      <c r="AC314" t="str">
        <f t="shared" si="61"/>
        <v>Bad Product</v>
      </c>
      <c r="AD314">
        <f t="shared" si="62"/>
        <v>145.59299999999999</v>
      </c>
      <c r="AE314">
        <f t="shared" si="63"/>
        <v>69.33</v>
      </c>
      <c r="AG314" t="str">
        <f t="shared" si="56"/>
        <v>Bad Product</v>
      </c>
      <c r="AH314" t="str">
        <f t="shared" si="68"/>
        <v>High</v>
      </c>
    </row>
    <row r="315" spans="1:34" ht="15.75" customHeight="1" x14ac:dyDescent="0.2">
      <c r="A315" s="1"/>
      <c r="B315" s="6" t="s">
        <v>348</v>
      </c>
      <c r="C315" s="6" t="s">
        <v>18</v>
      </c>
      <c r="D315" s="6" t="s">
        <v>19</v>
      </c>
      <c r="E315" s="6" t="s">
        <v>20</v>
      </c>
      <c r="F315" s="6" t="s">
        <v>21</v>
      </c>
      <c r="G315" s="6" t="s">
        <v>44</v>
      </c>
      <c r="H315" s="7">
        <v>14.23</v>
      </c>
      <c r="I315" s="9">
        <v>5</v>
      </c>
      <c r="J315" s="7">
        <v>3.5575000000000001</v>
      </c>
      <c r="K315" s="7">
        <v>74.707499999999996</v>
      </c>
      <c r="L315" s="12">
        <v>43497</v>
      </c>
      <c r="M315" s="14">
        <v>0.42222222222222222</v>
      </c>
      <c r="N315" s="9" t="str">
        <f t="shared" si="64"/>
        <v>Weekday</v>
      </c>
      <c r="O315" s="6" t="s">
        <v>33</v>
      </c>
      <c r="P315" s="7">
        <v>71.150000000000006</v>
      </c>
      <c r="Q315" s="2">
        <v>4.7619047620000003</v>
      </c>
      <c r="R315" s="7">
        <v>3.5575000000000001</v>
      </c>
      <c r="S315" s="8">
        <v>4.4000000000000004</v>
      </c>
      <c r="V315" s="16">
        <f t="shared" si="57"/>
        <v>71.150000000000006</v>
      </c>
      <c r="W315" s="18">
        <f t="shared" si="65"/>
        <v>5692</v>
      </c>
      <c r="X315" t="b">
        <f t="shared" si="66"/>
        <v>0</v>
      </c>
      <c r="Y315" t="b">
        <f t="shared" si="58"/>
        <v>1</v>
      </c>
      <c r="Z315" t="b">
        <f t="shared" si="59"/>
        <v>0</v>
      </c>
      <c r="AA315" t="b">
        <f t="shared" si="60"/>
        <v>0</v>
      </c>
      <c r="AB315" t="str">
        <f t="shared" si="67"/>
        <v>Low</v>
      </c>
      <c r="AC315" t="str">
        <f t="shared" si="61"/>
        <v>Bad Product</v>
      </c>
      <c r="AD315">
        <f t="shared" si="62"/>
        <v>74.707499999999996</v>
      </c>
      <c r="AE315">
        <f t="shared" si="63"/>
        <v>14.23</v>
      </c>
      <c r="AG315" t="str">
        <f t="shared" si="56"/>
        <v>Bad Product</v>
      </c>
      <c r="AH315" t="str">
        <f t="shared" si="68"/>
        <v>Low</v>
      </c>
    </row>
    <row r="316" spans="1:34" ht="15.75" customHeight="1" x14ac:dyDescent="0.2">
      <c r="A316" s="1"/>
      <c r="B316" s="6" t="s">
        <v>349</v>
      </c>
      <c r="C316" s="6" t="s">
        <v>18</v>
      </c>
      <c r="D316" s="6" t="s">
        <v>19</v>
      </c>
      <c r="E316" s="6" t="s">
        <v>20</v>
      </c>
      <c r="F316" s="6" t="s">
        <v>21</v>
      </c>
      <c r="G316" s="6" t="s">
        <v>22</v>
      </c>
      <c r="H316" s="7">
        <v>15.55</v>
      </c>
      <c r="I316" s="9">
        <v>9</v>
      </c>
      <c r="J316" s="7">
        <v>6.9974999999999996</v>
      </c>
      <c r="K316" s="7">
        <v>146.94749999999999</v>
      </c>
      <c r="L316" s="12">
        <v>43531</v>
      </c>
      <c r="M316" s="14">
        <v>0.55000000000000004</v>
      </c>
      <c r="N316" s="9" t="str">
        <f t="shared" si="64"/>
        <v>Weekday</v>
      </c>
      <c r="O316" s="6" t="s">
        <v>29</v>
      </c>
      <c r="P316" s="7">
        <v>139.94999999999999</v>
      </c>
      <c r="Q316" s="2">
        <v>4.7619047620000003</v>
      </c>
      <c r="R316" s="7">
        <v>6.9974999999999996</v>
      </c>
      <c r="S316" s="8">
        <v>5</v>
      </c>
      <c r="V316" s="16">
        <f t="shared" si="57"/>
        <v>139.95000000000002</v>
      </c>
      <c r="W316" s="18">
        <f t="shared" si="65"/>
        <v>11196.000000000002</v>
      </c>
      <c r="X316" t="b">
        <f t="shared" si="66"/>
        <v>0</v>
      </c>
      <c r="Y316" t="b">
        <f t="shared" si="58"/>
        <v>1</v>
      </c>
      <c r="Z316" t="b">
        <f t="shared" si="59"/>
        <v>0</v>
      </c>
      <c r="AA316" t="b">
        <f t="shared" si="60"/>
        <v>0</v>
      </c>
      <c r="AB316" t="str">
        <f t="shared" si="67"/>
        <v>Low</v>
      </c>
      <c r="AC316" t="str">
        <f t="shared" si="61"/>
        <v>Bad Product</v>
      </c>
      <c r="AD316">
        <f t="shared" si="62"/>
        <v>146.94749999999999</v>
      </c>
      <c r="AE316">
        <f t="shared" si="63"/>
        <v>14.772500000000001</v>
      </c>
      <c r="AG316" t="str">
        <f t="shared" ref="AG316:AG379" si="69">IF(AND(S315&gt;8,K315&gt;500),"Good Product", "Bad Product")</f>
        <v>Bad Product</v>
      </c>
      <c r="AH316" t="str">
        <f t="shared" si="68"/>
        <v>Low</v>
      </c>
    </row>
    <row r="317" spans="1:34" ht="15.75" customHeight="1" x14ac:dyDescent="0.2">
      <c r="A317" s="1"/>
      <c r="B317" s="6" t="s">
        <v>350</v>
      </c>
      <c r="C317" s="6" t="s">
        <v>25</v>
      </c>
      <c r="D317" s="6" t="s">
        <v>26</v>
      </c>
      <c r="E317" s="6" t="s">
        <v>20</v>
      </c>
      <c r="F317" s="6" t="s">
        <v>21</v>
      </c>
      <c r="G317" s="6" t="s">
        <v>28</v>
      </c>
      <c r="H317" s="7">
        <v>78.13</v>
      </c>
      <c r="I317" s="9">
        <v>10</v>
      </c>
      <c r="J317" s="7">
        <v>39.064999999999998</v>
      </c>
      <c r="K317" s="7">
        <v>820.36500000000001</v>
      </c>
      <c r="L317" s="12">
        <v>43506</v>
      </c>
      <c r="M317" s="14">
        <v>0.86875000000000002</v>
      </c>
      <c r="N317" s="9" t="str">
        <f t="shared" si="64"/>
        <v>Weekend</v>
      </c>
      <c r="O317" s="6" t="s">
        <v>29</v>
      </c>
      <c r="P317" s="7">
        <v>781.3</v>
      </c>
      <c r="Q317" s="2">
        <v>4.7619047620000003</v>
      </c>
      <c r="R317" s="7">
        <v>39.064999999999998</v>
      </c>
      <c r="S317" s="8">
        <v>4.4000000000000004</v>
      </c>
      <c r="V317" s="16">
        <f t="shared" si="57"/>
        <v>781.3</v>
      </c>
      <c r="W317" s="18">
        <f t="shared" si="65"/>
        <v>62504</v>
      </c>
      <c r="X317" t="b">
        <f t="shared" si="66"/>
        <v>0</v>
      </c>
      <c r="Y317" t="b">
        <f t="shared" si="58"/>
        <v>1</v>
      </c>
      <c r="Z317" t="b">
        <f t="shared" si="59"/>
        <v>0</v>
      </c>
      <c r="AA317" t="b">
        <f t="shared" si="60"/>
        <v>1</v>
      </c>
      <c r="AB317" t="str">
        <f t="shared" si="67"/>
        <v>Low</v>
      </c>
      <c r="AC317" t="str">
        <f t="shared" si="61"/>
        <v>Bad Product</v>
      </c>
      <c r="AD317">
        <f t="shared" si="62"/>
        <v>738.32850000000008</v>
      </c>
      <c r="AE317">
        <f t="shared" si="63"/>
        <v>74.223499999999987</v>
      </c>
      <c r="AG317" t="str">
        <f t="shared" si="69"/>
        <v>Bad Product</v>
      </c>
      <c r="AH317" t="str">
        <f t="shared" si="68"/>
        <v>Low</v>
      </c>
    </row>
    <row r="318" spans="1:34" ht="15.75" customHeight="1" x14ac:dyDescent="0.2">
      <c r="A318" s="1"/>
      <c r="B318" s="6" t="s">
        <v>351</v>
      </c>
      <c r="C318" s="6" t="s">
        <v>25</v>
      </c>
      <c r="D318" s="6" t="s">
        <v>26</v>
      </c>
      <c r="E318" s="6" t="s">
        <v>20</v>
      </c>
      <c r="F318" s="6" t="s">
        <v>31</v>
      </c>
      <c r="G318" s="6" t="s">
        <v>44</v>
      </c>
      <c r="H318" s="7">
        <v>99.37</v>
      </c>
      <c r="I318" s="9">
        <v>2</v>
      </c>
      <c r="J318" s="7">
        <v>9.9369999999999994</v>
      </c>
      <c r="K318" s="7">
        <v>208.67699999999999</v>
      </c>
      <c r="L318" s="12">
        <v>43510</v>
      </c>
      <c r="M318" s="14">
        <v>0.72847222222222219</v>
      </c>
      <c r="N318" s="9" t="str">
        <f t="shared" si="64"/>
        <v>Weekday</v>
      </c>
      <c r="O318" s="6" t="s">
        <v>29</v>
      </c>
      <c r="P318" s="7">
        <v>198.74</v>
      </c>
      <c r="Q318" s="2">
        <v>4.7619047620000003</v>
      </c>
      <c r="R318" s="7">
        <v>9.9369999999999994</v>
      </c>
      <c r="S318" s="8">
        <v>5.2</v>
      </c>
      <c r="V318" s="16">
        <f t="shared" si="57"/>
        <v>198.74</v>
      </c>
      <c r="W318" s="18">
        <f t="shared" si="65"/>
        <v>15899.2</v>
      </c>
      <c r="X318" t="b">
        <f t="shared" si="66"/>
        <v>0</v>
      </c>
      <c r="Y318" t="b">
        <f t="shared" si="58"/>
        <v>1</v>
      </c>
      <c r="Z318" t="b">
        <f t="shared" si="59"/>
        <v>0</v>
      </c>
      <c r="AA318" t="b">
        <f t="shared" si="60"/>
        <v>0</v>
      </c>
      <c r="AB318" t="str">
        <f t="shared" si="67"/>
        <v>Low</v>
      </c>
      <c r="AC318" t="str">
        <f t="shared" si="61"/>
        <v>Bad Product</v>
      </c>
      <c r="AD318">
        <f t="shared" si="62"/>
        <v>208.67699999999999</v>
      </c>
      <c r="AE318">
        <f t="shared" si="63"/>
        <v>99.37</v>
      </c>
      <c r="AG318" t="str">
        <f t="shared" si="69"/>
        <v>Bad Product</v>
      </c>
      <c r="AH318" t="str">
        <f t="shared" si="68"/>
        <v>Low</v>
      </c>
    </row>
    <row r="319" spans="1:34" ht="15.75" customHeight="1" x14ac:dyDescent="0.2">
      <c r="A319" s="1"/>
      <c r="B319" s="6" t="s">
        <v>352</v>
      </c>
      <c r="C319" s="6" t="s">
        <v>25</v>
      </c>
      <c r="D319" s="6" t="s">
        <v>26</v>
      </c>
      <c r="E319" s="6" t="s">
        <v>20</v>
      </c>
      <c r="F319" s="6" t="s">
        <v>21</v>
      </c>
      <c r="G319" s="6" t="s">
        <v>44</v>
      </c>
      <c r="H319" s="7">
        <v>21.08</v>
      </c>
      <c r="I319" s="9">
        <v>3</v>
      </c>
      <c r="J319" s="7">
        <v>3.1619999999999999</v>
      </c>
      <c r="K319" s="7">
        <v>66.402000000000001</v>
      </c>
      <c r="L319" s="12">
        <v>43505</v>
      </c>
      <c r="M319" s="14">
        <v>0.43402777777777779</v>
      </c>
      <c r="N319" s="9" t="str">
        <f t="shared" si="64"/>
        <v>Weekend</v>
      </c>
      <c r="O319" s="6" t="s">
        <v>29</v>
      </c>
      <c r="P319" s="7">
        <v>63.24</v>
      </c>
      <c r="Q319" s="2">
        <v>4.7619047620000003</v>
      </c>
      <c r="R319" s="7">
        <v>3.1619999999999999</v>
      </c>
      <c r="S319" s="8">
        <v>7.3</v>
      </c>
      <c r="V319" s="16">
        <f t="shared" si="57"/>
        <v>63.239999999999995</v>
      </c>
      <c r="W319" s="18">
        <f t="shared" si="65"/>
        <v>5059.2</v>
      </c>
      <c r="X319" t="b">
        <f t="shared" si="66"/>
        <v>0</v>
      </c>
      <c r="Y319" t="b">
        <f t="shared" si="58"/>
        <v>1</v>
      </c>
      <c r="Z319" t="b">
        <f t="shared" si="59"/>
        <v>0</v>
      </c>
      <c r="AA319" t="b">
        <f t="shared" si="60"/>
        <v>0</v>
      </c>
      <c r="AB319" t="str">
        <f t="shared" si="67"/>
        <v>Low</v>
      </c>
      <c r="AC319" t="str">
        <f t="shared" si="61"/>
        <v>Bad Product</v>
      </c>
      <c r="AD319">
        <f t="shared" si="62"/>
        <v>66.402000000000001</v>
      </c>
      <c r="AE319">
        <f t="shared" si="63"/>
        <v>21.08</v>
      </c>
      <c r="AG319" t="str">
        <f t="shared" si="69"/>
        <v>Bad Product</v>
      </c>
      <c r="AH319" t="str">
        <f t="shared" si="68"/>
        <v>Medium</v>
      </c>
    </row>
    <row r="320" spans="1:34" ht="15.75" customHeight="1" x14ac:dyDescent="0.2">
      <c r="A320" s="1"/>
      <c r="B320" s="6" t="s">
        <v>353</v>
      </c>
      <c r="C320" s="6" t="s">
        <v>25</v>
      </c>
      <c r="D320" s="6" t="s">
        <v>26</v>
      </c>
      <c r="E320" s="6" t="s">
        <v>20</v>
      </c>
      <c r="F320" s="6" t="s">
        <v>31</v>
      </c>
      <c r="G320" s="6" t="s">
        <v>28</v>
      </c>
      <c r="H320" s="7">
        <v>74.790000000000006</v>
      </c>
      <c r="I320" s="9">
        <v>5</v>
      </c>
      <c r="J320" s="7">
        <v>18.697500000000002</v>
      </c>
      <c r="K320" s="7">
        <v>392.64749999999998</v>
      </c>
      <c r="L320" s="12">
        <v>43475</v>
      </c>
      <c r="M320" s="14">
        <v>0.48194444444444445</v>
      </c>
      <c r="N320" s="9" t="str">
        <f t="shared" si="64"/>
        <v>Weekday</v>
      </c>
      <c r="O320" s="6" t="s">
        <v>29</v>
      </c>
      <c r="P320" s="7">
        <v>373.95</v>
      </c>
      <c r="Q320" s="2">
        <v>4.7619047620000003</v>
      </c>
      <c r="R320" s="7">
        <v>18.697500000000002</v>
      </c>
      <c r="S320" s="8">
        <v>4.9000000000000004</v>
      </c>
      <c r="V320" s="16">
        <f t="shared" si="57"/>
        <v>373.95000000000005</v>
      </c>
      <c r="W320" s="18">
        <f t="shared" si="65"/>
        <v>29916.000000000004</v>
      </c>
      <c r="X320" t="b">
        <f t="shared" si="66"/>
        <v>0</v>
      </c>
      <c r="Y320" t="b">
        <f t="shared" si="58"/>
        <v>1</v>
      </c>
      <c r="Z320" t="b">
        <f t="shared" si="59"/>
        <v>0</v>
      </c>
      <c r="AA320" t="b">
        <f t="shared" si="60"/>
        <v>0</v>
      </c>
      <c r="AB320" t="str">
        <f t="shared" si="67"/>
        <v>Low</v>
      </c>
      <c r="AC320" t="str">
        <f t="shared" si="61"/>
        <v>Bad Product</v>
      </c>
      <c r="AD320">
        <f t="shared" si="62"/>
        <v>392.64749999999998</v>
      </c>
      <c r="AE320">
        <f t="shared" si="63"/>
        <v>74.790000000000006</v>
      </c>
      <c r="AG320" t="str">
        <f t="shared" si="69"/>
        <v>Bad Product</v>
      </c>
      <c r="AH320" t="str">
        <f t="shared" si="68"/>
        <v>Low</v>
      </c>
    </row>
    <row r="321" spans="1:34" ht="15.75" customHeight="1" x14ac:dyDescent="0.2">
      <c r="A321" s="1"/>
      <c r="B321" s="6" t="s">
        <v>354</v>
      </c>
      <c r="C321" s="6" t="s">
        <v>25</v>
      </c>
      <c r="D321" s="6" t="s">
        <v>26</v>
      </c>
      <c r="E321" s="6" t="s">
        <v>20</v>
      </c>
      <c r="F321" s="6" t="s">
        <v>21</v>
      </c>
      <c r="G321" s="6" t="s">
        <v>22</v>
      </c>
      <c r="H321" s="7">
        <v>29.67</v>
      </c>
      <c r="I321" s="9">
        <v>7</v>
      </c>
      <c r="J321" s="7">
        <v>10.384499999999999</v>
      </c>
      <c r="K321" s="7">
        <v>218.0745</v>
      </c>
      <c r="L321" s="12">
        <v>43535</v>
      </c>
      <c r="M321" s="14">
        <v>0.79027777777777775</v>
      </c>
      <c r="N321" s="9" t="str">
        <f t="shared" si="64"/>
        <v>Weekday</v>
      </c>
      <c r="O321" s="6" t="s">
        <v>33</v>
      </c>
      <c r="P321" s="7">
        <v>207.69</v>
      </c>
      <c r="Q321" s="2">
        <v>4.7619047620000003</v>
      </c>
      <c r="R321" s="7">
        <v>10.384499999999999</v>
      </c>
      <c r="S321" s="8">
        <v>8.1</v>
      </c>
      <c r="V321" s="16">
        <f t="shared" si="57"/>
        <v>207.69</v>
      </c>
      <c r="W321" s="18">
        <f t="shared" si="65"/>
        <v>16615.2</v>
      </c>
      <c r="X321" t="b">
        <f t="shared" si="66"/>
        <v>1</v>
      </c>
      <c r="Y321" t="b">
        <f t="shared" si="58"/>
        <v>1</v>
      </c>
      <c r="Z321" t="b">
        <f t="shared" si="59"/>
        <v>0</v>
      </c>
      <c r="AA321" t="b">
        <f t="shared" si="60"/>
        <v>1</v>
      </c>
      <c r="AB321" t="str">
        <f t="shared" si="67"/>
        <v>High</v>
      </c>
      <c r="AC321" t="str">
        <f t="shared" si="61"/>
        <v>Bad Product</v>
      </c>
      <c r="AD321">
        <f t="shared" si="62"/>
        <v>218.0745</v>
      </c>
      <c r="AE321">
        <f t="shared" si="63"/>
        <v>29.67</v>
      </c>
      <c r="AG321" t="str">
        <f t="shared" si="69"/>
        <v>Bad Product</v>
      </c>
      <c r="AH321" t="str">
        <f t="shared" si="68"/>
        <v>High</v>
      </c>
    </row>
    <row r="322" spans="1:34" ht="15.75" customHeight="1" x14ac:dyDescent="0.2">
      <c r="A322" s="1"/>
      <c r="B322" s="6" t="s">
        <v>355</v>
      </c>
      <c r="C322" s="6" t="s">
        <v>25</v>
      </c>
      <c r="D322" s="6" t="s">
        <v>26</v>
      </c>
      <c r="E322" s="6" t="s">
        <v>20</v>
      </c>
      <c r="F322" s="6" t="s">
        <v>31</v>
      </c>
      <c r="G322" s="6" t="s">
        <v>22</v>
      </c>
      <c r="H322" s="7">
        <v>44.07</v>
      </c>
      <c r="I322" s="9">
        <v>4</v>
      </c>
      <c r="J322" s="7">
        <v>8.8140000000000001</v>
      </c>
      <c r="K322" s="7">
        <v>185.09399999999999</v>
      </c>
      <c r="L322" s="12">
        <v>43514</v>
      </c>
      <c r="M322" s="14">
        <v>0.68611111111111112</v>
      </c>
      <c r="N322" s="9" t="str">
        <f t="shared" si="64"/>
        <v>Weekday</v>
      </c>
      <c r="O322" s="6" t="s">
        <v>23</v>
      </c>
      <c r="P322" s="7">
        <v>176.28</v>
      </c>
      <c r="Q322" s="2">
        <v>4.7619047620000003</v>
      </c>
      <c r="R322" s="7">
        <v>8.8140000000000001</v>
      </c>
      <c r="S322" s="8">
        <v>8.4</v>
      </c>
      <c r="V322" s="16">
        <f t="shared" si="57"/>
        <v>176.28</v>
      </c>
      <c r="W322" s="18">
        <f t="shared" si="65"/>
        <v>14102.4</v>
      </c>
      <c r="X322" t="b">
        <f t="shared" si="66"/>
        <v>1</v>
      </c>
      <c r="Y322" t="b">
        <f t="shared" si="58"/>
        <v>1</v>
      </c>
      <c r="Z322" t="b">
        <f t="shared" si="59"/>
        <v>0</v>
      </c>
      <c r="AA322" t="b">
        <f t="shared" si="60"/>
        <v>1</v>
      </c>
      <c r="AB322" t="str">
        <f t="shared" si="67"/>
        <v>High</v>
      </c>
      <c r="AC322" t="str">
        <f t="shared" si="61"/>
        <v>Bad Product</v>
      </c>
      <c r="AD322">
        <f t="shared" si="62"/>
        <v>185.09399999999999</v>
      </c>
      <c r="AE322">
        <f t="shared" si="63"/>
        <v>44.07</v>
      </c>
      <c r="AG322" t="str">
        <f t="shared" si="69"/>
        <v>Bad Product</v>
      </c>
      <c r="AH322" t="str">
        <f t="shared" si="68"/>
        <v>High</v>
      </c>
    </row>
    <row r="323" spans="1:34" ht="15.75" customHeight="1" x14ac:dyDescent="0.2">
      <c r="A323" s="1"/>
      <c r="B323" s="6" t="s">
        <v>356</v>
      </c>
      <c r="C323" s="6" t="s">
        <v>25</v>
      </c>
      <c r="D323" s="6" t="s">
        <v>26</v>
      </c>
      <c r="E323" s="6" t="s">
        <v>27</v>
      </c>
      <c r="F323" s="6" t="s">
        <v>21</v>
      </c>
      <c r="G323" s="6" t="s">
        <v>44</v>
      </c>
      <c r="H323" s="7">
        <v>22.93</v>
      </c>
      <c r="I323" s="9">
        <v>9</v>
      </c>
      <c r="J323" s="7">
        <v>10.3185</v>
      </c>
      <c r="K323" s="7">
        <v>216.6885</v>
      </c>
      <c r="L323" s="12">
        <v>43522</v>
      </c>
      <c r="M323" s="14">
        <v>0.85138888888888886</v>
      </c>
      <c r="N323" s="9" t="str">
        <f t="shared" si="64"/>
        <v>Weekday</v>
      </c>
      <c r="O323" s="6" t="s">
        <v>29</v>
      </c>
      <c r="P323" s="7">
        <v>206.37</v>
      </c>
      <c r="Q323" s="2">
        <v>4.7619047620000003</v>
      </c>
      <c r="R323" s="7">
        <v>10.3185</v>
      </c>
      <c r="S323" s="8">
        <v>5.5</v>
      </c>
      <c r="V323" s="16">
        <f t="shared" ref="V323:V386" si="70">H323*I323</f>
        <v>206.37</v>
      </c>
      <c r="W323" s="18">
        <f t="shared" si="65"/>
        <v>16509.599999999999</v>
      </c>
      <c r="X323" t="b">
        <f t="shared" si="66"/>
        <v>0</v>
      </c>
      <c r="Y323" t="b">
        <f t="shared" ref="Y323:Y386" si="71">R323=J323</f>
        <v>1</v>
      </c>
      <c r="Z323" t="b">
        <f t="shared" ref="Z323:Z386" si="72">AND(S323&gt;8,K323&gt;500)</f>
        <v>0</v>
      </c>
      <c r="AA323" t="b">
        <f t="shared" ref="AA323:AA386" si="73">OR(S323&gt;8,K323&gt;500)</f>
        <v>0</v>
      </c>
      <c r="AB323" t="str">
        <f t="shared" si="67"/>
        <v>Low</v>
      </c>
      <c r="AC323" t="str">
        <f t="shared" ref="AC323:AC386" si="74">IF( AND(S323&gt; 8, K323 &gt; 500), "Good Product", "Bad Product")</f>
        <v>Bad Product</v>
      </c>
      <c r="AD323">
        <f t="shared" ref="AD323:AD386" si="75">IF(K323&gt;500, 0.9 *K323, K323)</f>
        <v>216.6885</v>
      </c>
      <c r="AE323">
        <f t="shared" ref="AE323:AE386" si="76">IF(I323&gt; 7, H323*0.95,H323)</f>
        <v>21.7835</v>
      </c>
      <c r="AG323" t="str">
        <f t="shared" si="69"/>
        <v>Bad Product</v>
      </c>
      <c r="AH323" t="str">
        <f t="shared" si="68"/>
        <v>Low</v>
      </c>
    </row>
    <row r="324" spans="1:34" ht="15.75" customHeight="1" x14ac:dyDescent="0.2">
      <c r="A324" s="1"/>
      <c r="B324" s="6" t="s">
        <v>357</v>
      </c>
      <c r="C324" s="6" t="s">
        <v>25</v>
      </c>
      <c r="D324" s="6" t="s">
        <v>26</v>
      </c>
      <c r="E324" s="6" t="s">
        <v>27</v>
      </c>
      <c r="F324" s="6" t="s">
        <v>21</v>
      </c>
      <c r="G324" s="6" t="s">
        <v>22</v>
      </c>
      <c r="H324" s="7">
        <v>39.42</v>
      </c>
      <c r="I324" s="9">
        <v>1</v>
      </c>
      <c r="J324" s="7">
        <v>1.9710000000000001</v>
      </c>
      <c r="K324" s="7">
        <v>41.390999999999998</v>
      </c>
      <c r="L324" s="12">
        <v>43483</v>
      </c>
      <c r="M324" s="14">
        <v>0.63055555555555554</v>
      </c>
      <c r="N324" s="9" t="str">
        <f t="shared" ref="N324:N387" si="77">IF(WEEKDAY(L324,2)&gt;=6, "Weekend", "Weekday")</f>
        <v>Weekday</v>
      </c>
      <c r="O324" s="6" t="s">
        <v>29</v>
      </c>
      <c r="P324" s="7">
        <v>39.42</v>
      </c>
      <c r="Q324" s="2">
        <v>4.7619047620000003</v>
      </c>
      <c r="R324" s="7">
        <v>1.9710000000000001</v>
      </c>
      <c r="S324" s="8">
        <v>8.4</v>
      </c>
      <c r="V324" s="16">
        <f t="shared" si="70"/>
        <v>39.42</v>
      </c>
      <c r="W324" s="18">
        <f t="shared" ref="W324:W387" si="78">V324*$AJ$5</f>
        <v>3153.6000000000004</v>
      </c>
      <c r="X324" t="b">
        <f t="shared" ref="X324:X387" si="79">S324&gt;8</f>
        <v>1</v>
      </c>
      <c r="Y324" t="b">
        <f t="shared" si="71"/>
        <v>1</v>
      </c>
      <c r="Z324" t="b">
        <f t="shared" si="72"/>
        <v>0</v>
      </c>
      <c r="AA324" t="b">
        <f t="shared" si="73"/>
        <v>1</v>
      </c>
      <c r="AB324" t="str">
        <f t="shared" ref="AB324:AB387" si="80">IF(S324&gt;8, "High", "Low")</f>
        <v>High</v>
      </c>
      <c r="AC324" t="str">
        <f t="shared" si="74"/>
        <v>Bad Product</v>
      </c>
      <c r="AD324">
        <f t="shared" si="75"/>
        <v>41.390999999999998</v>
      </c>
      <c r="AE324">
        <f t="shared" si="76"/>
        <v>39.42</v>
      </c>
      <c r="AG324" t="str">
        <f t="shared" si="69"/>
        <v>Bad Product</v>
      </c>
      <c r="AH324" t="str">
        <f t="shared" ref="AH324:AH387" si="81">IF(S324&gt;8, "High", IF(S324&lt;6.5, "Low", "Medium"))</f>
        <v>High</v>
      </c>
    </row>
    <row r="325" spans="1:34" ht="15.75" customHeight="1" x14ac:dyDescent="0.2">
      <c r="A325" s="1"/>
      <c r="B325" s="6" t="s">
        <v>358</v>
      </c>
      <c r="C325" s="6" t="s">
        <v>18</v>
      </c>
      <c r="D325" s="6" t="s">
        <v>19</v>
      </c>
      <c r="E325" s="6" t="s">
        <v>27</v>
      </c>
      <c r="F325" s="6" t="s">
        <v>31</v>
      </c>
      <c r="G325" s="6" t="s">
        <v>22</v>
      </c>
      <c r="H325" s="7">
        <v>15.26</v>
      </c>
      <c r="I325" s="9">
        <v>6</v>
      </c>
      <c r="J325" s="7">
        <v>4.5780000000000003</v>
      </c>
      <c r="K325" s="7">
        <v>96.138000000000005</v>
      </c>
      <c r="L325" s="12">
        <v>43511</v>
      </c>
      <c r="M325" s="14">
        <v>0.75208333333333333</v>
      </c>
      <c r="N325" s="9" t="str">
        <f t="shared" si="77"/>
        <v>Weekday</v>
      </c>
      <c r="O325" s="6" t="s">
        <v>23</v>
      </c>
      <c r="P325" s="7">
        <v>91.56</v>
      </c>
      <c r="Q325" s="2">
        <v>4.7619047620000003</v>
      </c>
      <c r="R325" s="7">
        <v>4.5780000000000003</v>
      </c>
      <c r="S325" s="8">
        <v>9.8000000000000007</v>
      </c>
      <c r="V325" s="16">
        <f t="shared" si="70"/>
        <v>91.56</v>
      </c>
      <c r="W325" s="18">
        <f t="shared" si="78"/>
        <v>7324.8</v>
      </c>
      <c r="X325" t="b">
        <f t="shared" si="79"/>
        <v>1</v>
      </c>
      <c r="Y325" t="b">
        <f t="shared" si="71"/>
        <v>1</v>
      </c>
      <c r="Z325" t="b">
        <f t="shared" si="72"/>
        <v>0</v>
      </c>
      <c r="AA325" t="b">
        <f t="shared" si="73"/>
        <v>1</v>
      </c>
      <c r="AB325" t="str">
        <f t="shared" si="80"/>
        <v>High</v>
      </c>
      <c r="AC325" t="str">
        <f t="shared" si="74"/>
        <v>Bad Product</v>
      </c>
      <c r="AD325">
        <f t="shared" si="75"/>
        <v>96.138000000000005</v>
      </c>
      <c r="AE325">
        <f t="shared" si="76"/>
        <v>15.26</v>
      </c>
      <c r="AG325" t="str">
        <f t="shared" si="69"/>
        <v>Bad Product</v>
      </c>
      <c r="AH325" t="str">
        <f t="shared" si="81"/>
        <v>High</v>
      </c>
    </row>
    <row r="326" spans="1:34" ht="15.75" customHeight="1" x14ac:dyDescent="0.2">
      <c r="A326" s="1"/>
      <c r="B326" s="6" t="s">
        <v>359</v>
      </c>
      <c r="C326" s="6" t="s">
        <v>18</v>
      </c>
      <c r="D326" s="6" t="s">
        <v>19</v>
      </c>
      <c r="E326" s="6" t="s">
        <v>27</v>
      </c>
      <c r="F326" s="6" t="s">
        <v>21</v>
      </c>
      <c r="G326" s="6" t="s">
        <v>46</v>
      </c>
      <c r="H326" s="7">
        <v>61.77</v>
      </c>
      <c r="I326" s="9">
        <v>5</v>
      </c>
      <c r="J326" s="7">
        <v>15.442500000000001</v>
      </c>
      <c r="K326" s="7">
        <v>324.29250000000002</v>
      </c>
      <c r="L326" s="12">
        <v>43532</v>
      </c>
      <c r="M326" s="14">
        <v>0.55625000000000002</v>
      </c>
      <c r="N326" s="9" t="str">
        <f t="shared" si="77"/>
        <v>Weekday</v>
      </c>
      <c r="O326" s="6" t="s">
        <v>29</v>
      </c>
      <c r="P326" s="7">
        <v>308.85000000000002</v>
      </c>
      <c r="Q326" s="2">
        <v>4.7619047620000003</v>
      </c>
      <c r="R326" s="7">
        <v>15.442500000000001</v>
      </c>
      <c r="S326" s="8">
        <v>6.7</v>
      </c>
      <c r="V326" s="16">
        <f t="shared" si="70"/>
        <v>308.85000000000002</v>
      </c>
      <c r="W326" s="18">
        <f t="shared" si="78"/>
        <v>24708</v>
      </c>
      <c r="X326" t="b">
        <f t="shared" si="79"/>
        <v>0</v>
      </c>
      <c r="Y326" t="b">
        <f t="shared" si="71"/>
        <v>1</v>
      </c>
      <c r="Z326" t="b">
        <f t="shared" si="72"/>
        <v>0</v>
      </c>
      <c r="AA326" t="b">
        <f t="shared" si="73"/>
        <v>0</v>
      </c>
      <c r="AB326" t="str">
        <f t="shared" si="80"/>
        <v>Low</v>
      </c>
      <c r="AC326" t="str">
        <f t="shared" si="74"/>
        <v>Bad Product</v>
      </c>
      <c r="AD326">
        <f t="shared" si="75"/>
        <v>324.29250000000002</v>
      </c>
      <c r="AE326">
        <f t="shared" si="76"/>
        <v>61.77</v>
      </c>
      <c r="AG326" t="str">
        <f t="shared" si="69"/>
        <v>Bad Product</v>
      </c>
      <c r="AH326" t="str">
        <f t="shared" si="81"/>
        <v>Medium</v>
      </c>
    </row>
    <row r="327" spans="1:34" ht="15.75" customHeight="1" x14ac:dyDescent="0.2">
      <c r="A327" s="1"/>
      <c r="B327" s="6" t="s">
        <v>360</v>
      </c>
      <c r="C327" s="6" t="s">
        <v>18</v>
      </c>
      <c r="D327" s="6" t="s">
        <v>19</v>
      </c>
      <c r="E327" s="6" t="s">
        <v>27</v>
      </c>
      <c r="F327" s="6" t="s">
        <v>31</v>
      </c>
      <c r="G327" s="6" t="s">
        <v>32</v>
      </c>
      <c r="H327" s="7">
        <v>21.52</v>
      </c>
      <c r="I327" s="9">
        <v>6</v>
      </c>
      <c r="J327" s="7">
        <v>6.4560000000000004</v>
      </c>
      <c r="K327" s="7">
        <v>135.57599999999999</v>
      </c>
      <c r="L327" s="12">
        <v>43482</v>
      </c>
      <c r="M327" s="14">
        <v>0.53333333333333333</v>
      </c>
      <c r="N327" s="9" t="str">
        <f t="shared" si="77"/>
        <v>Weekday</v>
      </c>
      <c r="O327" s="6" t="s">
        <v>33</v>
      </c>
      <c r="P327" s="7">
        <v>129.12</v>
      </c>
      <c r="Q327" s="2">
        <v>4.7619047620000003</v>
      </c>
      <c r="R327" s="7">
        <v>6.4560000000000004</v>
      </c>
      <c r="S327" s="8">
        <v>9.4</v>
      </c>
      <c r="V327" s="16">
        <f t="shared" si="70"/>
        <v>129.12</v>
      </c>
      <c r="W327" s="18">
        <f t="shared" si="78"/>
        <v>10329.6</v>
      </c>
      <c r="X327" t="b">
        <f t="shared" si="79"/>
        <v>1</v>
      </c>
      <c r="Y327" t="b">
        <f t="shared" si="71"/>
        <v>1</v>
      </c>
      <c r="Z327" t="b">
        <f t="shared" si="72"/>
        <v>0</v>
      </c>
      <c r="AA327" t="b">
        <f t="shared" si="73"/>
        <v>1</v>
      </c>
      <c r="AB327" t="str">
        <f t="shared" si="80"/>
        <v>High</v>
      </c>
      <c r="AC327" t="str">
        <f t="shared" si="74"/>
        <v>Bad Product</v>
      </c>
      <c r="AD327">
        <f t="shared" si="75"/>
        <v>135.57599999999999</v>
      </c>
      <c r="AE327">
        <f t="shared" si="76"/>
        <v>21.52</v>
      </c>
      <c r="AG327" t="str">
        <f t="shared" si="69"/>
        <v>Bad Product</v>
      </c>
      <c r="AH327" t="str">
        <f t="shared" si="81"/>
        <v>High</v>
      </c>
    </row>
    <row r="328" spans="1:34" ht="15.75" customHeight="1" x14ac:dyDescent="0.2">
      <c r="A328" s="1"/>
      <c r="B328" s="6" t="s">
        <v>361</v>
      </c>
      <c r="C328" s="6" t="s">
        <v>42</v>
      </c>
      <c r="D328" s="6" t="s">
        <v>43</v>
      </c>
      <c r="E328" s="6" t="s">
        <v>27</v>
      </c>
      <c r="F328" s="6" t="s">
        <v>31</v>
      </c>
      <c r="G328" s="6" t="s">
        <v>36</v>
      </c>
      <c r="H328" s="7">
        <v>97.74</v>
      </c>
      <c r="I328" s="9">
        <v>4</v>
      </c>
      <c r="J328" s="7">
        <v>19.547999999999998</v>
      </c>
      <c r="K328" s="7">
        <v>410.50799999999998</v>
      </c>
      <c r="L328" s="12">
        <v>43536</v>
      </c>
      <c r="M328" s="14">
        <v>0.82847222222222228</v>
      </c>
      <c r="N328" s="9" t="str">
        <f t="shared" si="77"/>
        <v>Weekday</v>
      </c>
      <c r="O328" s="6" t="s">
        <v>23</v>
      </c>
      <c r="P328" s="7">
        <v>390.96</v>
      </c>
      <c r="Q328" s="2">
        <v>4.7619047620000003</v>
      </c>
      <c r="R328" s="7">
        <v>19.547999999999998</v>
      </c>
      <c r="S328" s="8">
        <v>6.4</v>
      </c>
      <c r="V328" s="16">
        <f t="shared" si="70"/>
        <v>390.96</v>
      </c>
      <c r="W328" s="18">
        <f t="shared" si="78"/>
        <v>31276.799999999999</v>
      </c>
      <c r="X328" t="b">
        <f t="shared" si="79"/>
        <v>0</v>
      </c>
      <c r="Y328" t="b">
        <f t="shared" si="71"/>
        <v>1</v>
      </c>
      <c r="Z328" t="b">
        <f t="shared" si="72"/>
        <v>0</v>
      </c>
      <c r="AA328" t="b">
        <f t="shared" si="73"/>
        <v>0</v>
      </c>
      <c r="AB328" t="str">
        <f t="shared" si="80"/>
        <v>Low</v>
      </c>
      <c r="AC328" t="str">
        <f t="shared" si="74"/>
        <v>Bad Product</v>
      </c>
      <c r="AD328">
        <f t="shared" si="75"/>
        <v>410.50799999999998</v>
      </c>
      <c r="AE328">
        <f t="shared" si="76"/>
        <v>97.74</v>
      </c>
      <c r="AG328" t="str">
        <f t="shared" si="69"/>
        <v>Bad Product</v>
      </c>
      <c r="AH328" t="str">
        <f t="shared" si="81"/>
        <v>Low</v>
      </c>
    </row>
    <row r="329" spans="1:34" ht="15.75" customHeight="1" x14ac:dyDescent="0.2">
      <c r="A329" s="1"/>
      <c r="B329" s="6" t="s">
        <v>362</v>
      </c>
      <c r="C329" s="6" t="s">
        <v>18</v>
      </c>
      <c r="D329" s="6" t="s">
        <v>19</v>
      </c>
      <c r="E329" s="6" t="s">
        <v>20</v>
      </c>
      <c r="F329" s="6" t="s">
        <v>31</v>
      </c>
      <c r="G329" s="6" t="s">
        <v>44</v>
      </c>
      <c r="H329" s="7">
        <v>99.78</v>
      </c>
      <c r="I329" s="9">
        <v>5</v>
      </c>
      <c r="J329" s="7">
        <v>24.945</v>
      </c>
      <c r="K329" s="7">
        <v>523.84500000000003</v>
      </c>
      <c r="L329" s="12">
        <v>43533</v>
      </c>
      <c r="M329" s="14">
        <v>0.79791666666666672</v>
      </c>
      <c r="N329" s="9" t="str">
        <f t="shared" si="77"/>
        <v>Weekend</v>
      </c>
      <c r="O329" s="6" t="s">
        <v>29</v>
      </c>
      <c r="P329" s="7">
        <v>498.9</v>
      </c>
      <c r="Q329" s="2">
        <v>4.7619047620000003</v>
      </c>
      <c r="R329" s="7">
        <v>24.945</v>
      </c>
      <c r="S329" s="8">
        <v>5.4</v>
      </c>
      <c r="V329" s="16">
        <f t="shared" si="70"/>
        <v>498.9</v>
      </c>
      <c r="W329" s="18">
        <f t="shared" si="78"/>
        <v>39912</v>
      </c>
      <c r="X329" t="b">
        <f t="shared" si="79"/>
        <v>0</v>
      </c>
      <c r="Y329" t="b">
        <f t="shared" si="71"/>
        <v>1</v>
      </c>
      <c r="Z329" t="b">
        <f t="shared" si="72"/>
        <v>0</v>
      </c>
      <c r="AA329" t="b">
        <f t="shared" si="73"/>
        <v>1</v>
      </c>
      <c r="AB329" t="str">
        <f t="shared" si="80"/>
        <v>Low</v>
      </c>
      <c r="AC329" t="str">
        <f t="shared" si="74"/>
        <v>Bad Product</v>
      </c>
      <c r="AD329">
        <f t="shared" si="75"/>
        <v>471.46050000000002</v>
      </c>
      <c r="AE329">
        <f t="shared" si="76"/>
        <v>99.78</v>
      </c>
      <c r="AG329" t="str">
        <f t="shared" si="69"/>
        <v>Bad Product</v>
      </c>
      <c r="AH329" t="str">
        <f t="shared" si="81"/>
        <v>Low</v>
      </c>
    </row>
    <row r="330" spans="1:34" ht="15.75" customHeight="1" x14ac:dyDescent="0.2">
      <c r="A330" s="1"/>
      <c r="B330" s="6" t="s">
        <v>363</v>
      </c>
      <c r="C330" s="6" t="s">
        <v>25</v>
      </c>
      <c r="D330" s="6" t="s">
        <v>26</v>
      </c>
      <c r="E330" s="6" t="s">
        <v>20</v>
      </c>
      <c r="F330" s="6" t="s">
        <v>31</v>
      </c>
      <c r="G330" s="6" t="s">
        <v>44</v>
      </c>
      <c r="H330" s="7">
        <v>94.26</v>
      </c>
      <c r="I330" s="9">
        <v>4</v>
      </c>
      <c r="J330" s="7">
        <v>18.852</v>
      </c>
      <c r="K330" s="7">
        <v>395.892</v>
      </c>
      <c r="L330" s="12">
        <v>43536</v>
      </c>
      <c r="M330" s="14">
        <v>0.6875</v>
      </c>
      <c r="N330" s="9" t="str">
        <f t="shared" si="77"/>
        <v>Weekday</v>
      </c>
      <c r="O330" s="6" t="s">
        <v>29</v>
      </c>
      <c r="P330" s="7">
        <v>377.04</v>
      </c>
      <c r="Q330" s="2">
        <v>4.7619047620000003</v>
      </c>
      <c r="R330" s="7">
        <v>18.852</v>
      </c>
      <c r="S330" s="8">
        <v>8.6</v>
      </c>
      <c r="V330" s="16">
        <f t="shared" si="70"/>
        <v>377.04</v>
      </c>
      <c r="W330" s="18">
        <f t="shared" si="78"/>
        <v>30163.200000000001</v>
      </c>
      <c r="X330" t="b">
        <f t="shared" si="79"/>
        <v>1</v>
      </c>
      <c r="Y330" t="b">
        <f t="shared" si="71"/>
        <v>1</v>
      </c>
      <c r="Z330" t="b">
        <f t="shared" si="72"/>
        <v>0</v>
      </c>
      <c r="AA330" t="b">
        <f t="shared" si="73"/>
        <v>1</v>
      </c>
      <c r="AB330" t="str">
        <f t="shared" si="80"/>
        <v>High</v>
      </c>
      <c r="AC330" t="str">
        <f t="shared" si="74"/>
        <v>Bad Product</v>
      </c>
      <c r="AD330">
        <f t="shared" si="75"/>
        <v>395.892</v>
      </c>
      <c r="AE330">
        <f t="shared" si="76"/>
        <v>94.26</v>
      </c>
      <c r="AG330" t="str">
        <f t="shared" si="69"/>
        <v>Bad Product</v>
      </c>
      <c r="AH330" t="str">
        <f t="shared" si="81"/>
        <v>High</v>
      </c>
    </row>
    <row r="331" spans="1:34" ht="15.75" customHeight="1" x14ac:dyDescent="0.2">
      <c r="A331" s="1"/>
      <c r="B331" s="6" t="s">
        <v>364</v>
      </c>
      <c r="C331" s="6" t="s">
        <v>42</v>
      </c>
      <c r="D331" s="6" t="s">
        <v>43</v>
      </c>
      <c r="E331" s="6" t="s">
        <v>20</v>
      </c>
      <c r="F331" s="6" t="s">
        <v>31</v>
      </c>
      <c r="G331" s="6" t="s">
        <v>22</v>
      </c>
      <c r="H331" s="7">
        <v>51.13</v>
      </c>
      <c r="I331" s="9">
        <v>4</v>
      </c>
      <c r="J331" s="7">
        <v>10.226000000000001</v>
      </c>
      <c r="K331" s="7">
        <v>214.74600000000001</v>
      </c>
      <c r="L331" s="12">
        <v>43490</v>
      </c>
      <c r="M331" s="14">
        <v>0.42430555555555555</v>
      </c>
      <c r="N331" s="9" t="str">
        <f t="shared" si="77"/>
        <v>Weekday</v>
      </c>
      <c r="O331" s="6" t="s">
        <v>33</v>
      </c>
      <c r="P331" s="7">
        <v>204.52</v>
      </c>
      <c r="Q331" s="2">
        <v>4.7619047620000003</v>
      </c>
      <c r="R331" s="7">
        <v>10.226000000000001</v>
      </c>
      <c r="S331" s="8">
        <v>4</v>
      </c>
      <c r="V331" s="16">
        <f t="shared" si="70"/>
        <v>204.52</v>
      </c>
      <c r="W331" s="18">
        <f t="shared" si="78"/>
        <v>16361.6</v>
      </c>
      <c r="X331" t="b">
        <f t="shared" si="79"/>
        <v>0</v>
      </c>
      <c r="Y331" t="b">
        <f t="shared" si="71"/>
        <v>1</v>
      </c>
      <c r="Z331" t="b">
        <f t="shared" si="72"/>
        <v>0</v>
      </c>
      <c r="AA331" t="b">
        <f t="shared" si="73"/>
        <v>0</v>
      </c>
      <c r="AB331" t="str">
        <f t="shared" si="80"/>
        <v>Low</v>
      </c>
      <c r="AC331" t="str">
        <f t="shared" si="74"/>
        <v>Bad Product</v>
      </c>
      <c r="AD331">
        <f t="shared" si="75"/>
        <v>214.74600000000001</v>
      </c>
      <c r="AE331">
        <f t="shared" si="76"/>
        <v>51.13</v>
      </c>
      <c r="AG331" t="str">
        <f t="shared" si="69"/>
        <v>Bad Product</v>
      </c>
      <c r="AH331" t="str">
        <f t="shared" si="81"/>
        <v>Low</v>
      </c>
    </row>
    <row r="332" spans="1:34" ht="15.75" customHeight="1" x14ac:dyDescent="0.2">
      <c r="A332" s="1"/>
      <c r="B332" s="6" t="s">
        <v>365</v>
      </c>
      <c r="C332" s="6" t="s">
        <v>18</v>
      </c>
      <c r="D332" s="6" t="s">
        <v>19</v>
      </c>
      <c r="E332" s="6" t="s">
        <v>20</v>
      </c>
      <c r="F332" s="6" t="s">
        <v>31</v>
      </c>
      <c r="G332" s="6" t="s">
        <v>28</v>
      </c>
      <c r="H332" s="7">
        <v>36.36</v>
      </c>
      <c r="I332" s="9">
        <v>4</v>
      </c>
      <c r="J332" s="7">
        <v>7.2720000000000002</v>
      </c>
      <c r="K332" s="7">
        <v>152.71199999999999</v>
      </c>
      <c r="L332" s="12">
        <v>43549</v>
      </c>
      <c r="M332" s="14">
        <v>0.54652777777777772</v>
      </c>
      <c r="N332" s="9" t="str">
        <f t="shared" si="77"/>
        <v>Weekday</v>
      </c>
      <c r="O332" s="6" t="s">
        <v>29</v>
      </c>
      <c r="P332" s="7">
        <v>145.44</v>
      </c>
      <c r="Q332" s="2">
        <v>4.7619047620000003</v>
      </c>
      <c r="R332" s="7">
        <v>7.2720000000000002</v>
      </c>
      <c r="S332" s="8">
        <v>7.6</v>
      </c>
      <c r="V332" s="16">
        <f t="shared" si="70"/>
        <v>145.44</v>
      </c>
      <c r="W332" s="18">
        <f t="shared" si="78"/>
        <v>11635.2</v>
      </c>
      <c r="X332" t="b">
        <f t="shared" si="79"/>
        <v>0</v>
      </c>
      <c r="Y332" t="b">
        <f t="shared" si="71"/>
        <v>1</v>
      </c>
      <c r="Z332" t="b">
        <f t="shared" si="72"/>
        <v>0</v>
      </c>
      <c r="AA332" t="b">
        <f t="shared" si="73"/>
        <v>0</v>
      </c>
      <c r="AB332" t="str">
        <f t="shared" si="80"/>
        <v>Low</v>
      </c>
      <c r="AC332" t="str">
        <f t="shared" si="74"/>
        <v>Bad Product</v>
      </c>
      <c r="AD332">
        <f t="shared" si="75"/>
        <v>152.71199999999999</v>
      </c>
      <c r="AE332">
        <f t="shared" si="76"/>
        <v>36.36</v>
      </c>
      <c r="AG332" t="str">
        <f t="shared" si="69"/>
        <v>Bad Product</v>
      </c>
      <c r="AH332" t="str">
        <f t="shared" si="81"/>
        <v>Medium</v>
      </c>
    </row>
    <row r="333" spans="1:34" ht="15.75" customHeight="1" x14ac:dyDescent="0.2">
      <c r="A333" s="1"/>
      <c r="B333" s="6" t="s">
        <v>366</v>
      </c>
      <c r="C333" s="6" t="s">
        <v>42</v>
      </c>
      <c r="D333" s="6" t="s">
        <v>43</v>
      </c>
      <c r="E333" s="6" t="s">
        <v>27</v>
      </c>
      <c r="F333" s="6" t="s">
        <v>31</v>
      </c>
      <c r="G333" s="6" t="s">
        <v>32</v>
      </c>
      <c r="H333" s="7">
        <v>22.02</v>
      </c>
      <c r="I333" s="9">
        <v>9</v>
      </c>
      <c r="J333" s="7">
        <v>9.9090000000000007</v>
      </c>
      <c r="K333" s="7">
        <v>208.089</v>
      </c>
      <c r="L333" s="12">
        <v>43503</v>
      </c>
      <c r="M333" s="14">
        <v>0.78333333333333333</v>
      </c>
      <c r="N333" s="9" t="str">
        <f t="shared" si="77"/>
        <v>Weekday</v>
      </c>
      <c r="O333" s="6" t="s">
        <v>29</v>
      </c>
      <c r="P333" s="7">
        <v>198.18</v>
      </c>
      <c r="Q333" s="2">
        <v>4.7619047620000003</v>
      </c>
      <c r="R333" s="7">
        <v>9.9090000000000007</v>
      </c>
      <c r="S333" s="8">
        <v>6.8</v>
      </c>
      <c r="V333" s="16">
        <f t="shared" si="70"/>
        <v>198.18</v>
      </c>
      <c r="W333" s="18">
        <f t="shared" si="78"/>
        <v>15854.400000000001</v>
      </c>
      <c r="X333" t="b">
        <f t="shared" si="79"/>
        <v>0</v>
      </c>
      <c r="Y333" t="b">
        <f t="shared" si="71"/>
        <v>1</v>
      </c>
      <c r="Z333" t="b">
        <f t="shared" si="72"/>
        <v>0</v>
      </c>
      <c r="AA333" t="b">
        <f t="shared" si="73"/>
        <v>0</v>
      </c>
      <c r="AB333" t="str">
        <f t="shared" si="80"/>
        <v>Low</v>
      </c>
      <c r="AC333" t="str">
        <f t="shared" si="74"/>
        <v>Bad Product</v>
      </c>
      <c r="AD333">
        <f t="shared" si="75"/>
        <v>208.089</v>
      </c>
      <c r="AE333">
        <f t="shared" si="76"/>
        <v>20.918999999999997</v>
      </c>
      <c r="AG333" t="str">
        <f t="shared" si="69"/>
        <v>Bad Product</v>
      </c>
      <c r="AH333" t="str">
        <f t="shared" si="81"/>
        <v>Medium</v>
      </c>
    </row>
    <row r="334" spans="1:34" ht="15.75" customHeight="1" x14ac:dyDescent="0.2">
      <c r="A334" s="1"/>
      <c r="B334" s="6" t="s">
        <v>367</v>
      </c>
      <c r="C334" s="6" t="s">
        <v>18</v>
      </c>
      <c r="D334" s="6" t="s">
        <v>19</v>
      </c>
      <c r="E334" s="6" t="s">
        <v>27</v>
      </c>
      <c r="F334" s="6" t="s">
        <v>31</v>
      </c>
      <c r="G334" s="6" t="s">
        <v>44</v>
      </c>
      <c r="H334" s="7">
        <v>32.9</v>
      </c>
      <c r="I334" s="9">
        <v>3</v>
      </c>
      <c r="J334" s="7">
        <v>4.9349999999999996</v>
      </c>
      <c r="K334" s="7">
        <v>103.63500000000001</v>
      </c>
      <c r="L334" s="12">
        <v>43513</v>
      </c>
      <c r="M334" s="14">
        <v>0.7270833333333333</v>
      </c>
      <c r="N334" s="9" t="str">
        <f t="shared" si="77"/>
        <v>Weekend</v>
      </c>
      <c r="O334" s="6" t="s">
        <v>33</v>
      </c>
      <c r="P334" s="7">
        <v>98.7</v>
      </c>
      <c r="Q334" s="2">
        <v>4.7619047620000003</v>
      </c>
      <c r="R334" s="7">
        <v>4.9349999999999996</v>
      </c>
      <c r="S334" s="8">
        <v>9.1</v>
      </c>
      <c r="V334" s="16">
        <f t="shared" si="70"/>
        <v>98.699999999999989</v>
      </c>
      <c r="W334" s="18">
        <f t="shared" si="78"/>
        <v>7895.9999999999991</v>
      </c>
      <c r="X334" t="b">
        <f t="shared" si="79"/>
        <v>1</v>
      </c>
      <c r="Y334" t="b">
        <f t="shared" si="71"/>
        <v>1</v>
      </c>
      <c r="Z334" t="b">
        <f t="shared" si="72"/>
        <v>0</v>
      </c>
      <c r="AA334" t="b">
        <f t="shared" si="73"/>
        <v>1</v>
      </c>
      <c r="AB334" t="str">
        <f t="shared" si="80"/>
        <v>High</v>
      </c>
      <c r="AC334" t="str">
        <f t="shared" si="74"/>
        <v>Bad Product</v>
      </c>
      <c r="AD334">
        <f t="shared" si="75"/>
        <v>103.63500000000001</v>
      </c>
      <c r="AE334">
        <f t="shared" si="76"/>
        <v>32.9</v>
      </c>
      <c r="AG334" t="str">
        <f t="shared" si="69"/>
        <v>Bad Product</v>
      </c>
      <c r="AH334" t="str">
        <f t="shared" si="81"/>
        <v>High</v>
      </c>
    </row>
    <row r="335" spans="1:34" ht="15.75" customHeight="1" x14ac:dyDescent="0.2">
      <c r="A335" s="1"/>
      <c r="B335" s="6" t="s">
        <v>368</v>
      </c>
      <c r="C335" s="6" t="s">
        <v>18</v>
      </c>
      <c r="D335" s="6" t="s">
        <v>19</v>
      </c>
      <c r="E335" s="6" t="s">
        <v>27</v>
      </c>
      <c r="F335" s="6" t="s">
        <v>31</v>
      </c>
      <c r="G335" s="6" t="s">
        <v>46</v>
      </c>
      <c r="H335" s="7">
        <v>77.02</v>
      </c>
      <c r="I335" s="9">
        <v>5</v>
      </c>
      <c r="J335" s="7">
        <v>19.254999999999999</v>
      </c>
      <c r="K335" s="7">
        <v>404.35500000000002</v>
      </c>
      <c r="L335" s="12">
        <v>43499</v>
      </c>
      <c r="M335" s="14">
        <v>0.66597222222222219</v>
      </c>
      <c r="N335" s="9" t="str">
        <f t="shared" si="77"/>
        <v>Weekend</v>
      </c>
      <c r="O335" s="6" t="s">
        <v>29</v>
      </c>
      <c r="P335" s="7">
        <v>385.1</v>
      </c>
      <c r="Q335" s="2">
        <v>4.7619047620000003</v>
      </c>
      <c r="R335" s="7">
        <v>19.254999999999999</v>
      </c>
      <c r="S335" s="8">
        <v>5.5</v>
      </c>
      <c r="V335" s="16">
        <f t="shared" si="70"/>
        <v>385.09999999999997</v>
      </c>
      <c r="W335" s="18">
        <f t="shared" si="78"/>
        <v>30807.999999999996</v>
      </c>
      <c r="X335" t="b">
        <f t="shared" si="79"/>
        <v>0</v>
      </c>
      <c r="Y335" t="b">
        <f t="shared" si="71"/>
        <v>1</v>
      </c>
      <c r="Z335" t="b">
        <f t="shared" si="72"/>
        <v>0</v>
      </c>
      <c r="AA335" t="b">
        <f t="shared" si="73"/>
        <v>0</v>
      </c>
      <c r="AB335" t="str">
        <f t="shared" si="80"/>
        <v>Low</v>
      </c>
      <c r="AC335" t="str">
        <f t="shared" si="74"/>
        <v>Bad Product</v>
      </c>
      <c r="AD335">
        <f t="shared" si="75"/>
        <v>404.35500000000002</v>
      </c>
      <c r="AE335">
        <f t="shared" si="76"/>
        <v>77.02</v>
      </c>
      <c r="AG335" t="str">
        <f t="shared" si="69"/>
        <v>Bad Product</v>
      </c>
      <c r="AH335" t="str">
        <f t="shared" si="81"/>
        <v>Low</v>
      </c>
    </row>
    <row r="336" spans="1:34" ht="15.75" customHeight="1" x14ac:dyDescent="0.2">
      <c r="A336" s="1"/>
      <c r="B336" s="6" t="s">
        <v>369</v>
      </c>
      <c r="C336" s="6" t="s">
        <v>18</v>
      </c>
      <c r="D336" s="6" t="s">
        <v>19</v>
      </c>
      <c r="E336" s="6" t="s">
        <v>20</v>
      </c>
      <c r="F336" s="6" t="s">
        <v>31</v>
      </c>
      <c r="G336" s="6" t="s">
        <v>44</v>
      </c>
      <c r="H336" s="7">
        <v>23.48</v>
      </c>
      <c r="I336" s="9">
        <v>2</v>
      </c>
      <c r="J336" s="7">
        <v>2.3479999999999999</v>
      </c>
      <c r="K336" s="7">
        <v>49.308</v>
      </c>
      <c r="L336" s="12">
        <v>43538</v>
      </c>
      <c r="M336" s="14">
        <v>0.47291666666666665</v>
      </c>
      <c r="N336" s="9" t="str">
        <f t="shared" si="77"/>
        <v>Weekday</v>
      </c>
      <c r="O336" s="6" t="s">
        <v>33</v>
      </c>
      <c r="P336" s="7">
        <v>46.96</v>
      </c>
      <c r="Q336" s="2">
        <v>4.7619047620000003</v>
      </c>
      <c r="R336" s="7">
        <v>2.3479999999999999</v>
      </c>
      <c r="S336" s="8">
        <v>7.9</v>
      </c>
      <c r="V336" s="16">
        <f t="shared" si="70"/>
        <v>46.96</v>
      </c>
      <c r="W336" s="18">
        <f t="shared" si="78"/>
        <v>3756.8</v>
      </c>
      <c r="X336" t="b">
        <f t="shared" si="79"/>
        <v>0</v>
      </c>
      <c r="Y336" t="b">
        <f t="shared" si="71"/>
        <v>1</v>
      </c>
      <c r="Z336" t="b">
        <f t="shared" si="72"/>
        <v>0</v>
      </c>
      <c r="AA336" t="b">
        <f t="shared" si="73"/>
        <v>0</v>
      </c>
      <c r="AB336" t="str">
        <f t="shared" si="80"/>
        <v>Low</v>
      </c>
      <c r="AC336" t="str">
        <f t="shared" si="74"/>
        <v>Bad Product</v>
      </c>
      <c r="AD336">
        <f t="shared" si="75"/>
        <v>49.308</v>
      </c>
      <c r="AE336">
        <f t="shared" si="76"/>
        <v>23.48</v>
      </c>
      <c r="AG336" t="str">
        <f t="shared" si="69"/>
        <v>Bad Product</v>
      </c>
      <c r="AH336" t="str">
        <f t="shared" si="81"/>
        <v>Medium</v>
      </c>
    </row>
    <row r="337" spans="1:34" ht="15.75" customHeight="1" x14ac:dyDescent="0.2">
      <c r="A337" s="1"/>
      <c r="B337" s="6" t="s">
        <v>370</v>
      </c>
      <c r="C337" s="6" t="s">
        <v>25</v>
      </c>
      <c r="D337" s="6" t="s">
        <v>26</v>
      </c>
      <c r="E337" s="6" t="s">
        <v>20</v>
      </c>
      <c r="F337" s="6" t="s">
        <v>31</v>
      </c>
      <c r="G337" s="6" t="s">
        <v>36</v>
      </c>
      <c r="H337" s="7">
        <v>14.7</v>
      </c>
      <c r="I337" s="9">
        <v>5</v>
      </c>
      <c r="J337" s="7">
        <v>3.6749999999999998</v>
      </c>
      <c r="K337" s="7">
        <v>77.174999999999997</v>
      </c>
      <c r="L337" s="12">
        <v>43548</v>
      </c>
      <c r="M337" s="14">
        <v>0.57499999999999996</v>
      </c>
      <c r="N337" s="9" t="str">
        <f t="shared" si="77"/>
        <v>Weekend</v>
      </c>
      <c r="O337" s="6" t="s">
        <v>23</v>
      </c>
      <c r="P337" s="7">
        <v>73.5</v>
      </c>
      <c r="Q337" s="2">
        <v>4.7619047620000003</v>
      </c>
      <c r="R337" s="7">
        <v>3.6749999999999998</v>
      </c>
      <c r="S337" s="8">
        <v>8.5</v>
      </c>
      <c r="V337" s="16">
        <f t="shared" si="70"/>
        <v>73.5</v>
      </c>
      <c r="W337" s="18">
        <f t="shared" si="78"/>
        <v>5880</v>
      </c>
      <c r="X337" t="b">
        <f t="shared" si="79"/>
        <v>1</v>
      </c>
      <c r="Y337" t="b">
        <f t="shared" si="71"/>
        <v>1</v>
      </c>
      <c r="Z337" t="b">
        <f t="shared" si="72"/>
        <v>0</v>
      </c>
      <c r="AA337" t="b">
        <f t="shared" si="73"/>
        <v>1</v>
      </c>
      <c r="AB337" t="str">
        <f t="shared" si="80"/>
        <v>High</v>
      </c>
      <c r="AC337" t="str">
        <f t="shared" si="74"/>
        <v>Bad Product</v>
      </c>
      <c r="AD337">
        <f t="shared" si="75"/>
        <v>77.174999999999997</v>
      </c>
      <c r="AE337">
        <f t="shared" si="76"/>
        <v>14.7</v>
      </c>
      <c r="AG337" t="str">
        <f t="shared" si="69"/>
        <v>Bad Product</v>
      </c>
      <c r="AH337" t="str">
        <f t="shared" si="81"/>
        <v>High</v>
      </c>
    </row>
    <row r="338" spans="1:34" ht="15.75" customHeight="1" x14ac:dyDescent="0.2">
      <c r="A338" s="1"/>
      <c r="B338" s="6" t="s">
        <v>371</v>
      </c>
      <c r="C338" s="6" t="s">
        <v>18</v>
      </c>
      <c r="D338" s="6" t="s">
        <v>19</v>
      </c>
      <c r="E338" s="6" t="s">
        <v>20</v>
      </c>
      <c r="F338" s="6" t="s">
        <v>21</v>
      </c>
      <c r="G338" s="6" t="s">
        <v>28</v>
      </c>
      <c r="H338" s="7">
        <v>28.45</v>
      </c>
      <c r="I338" s="9">
        <v>5</v>
      </c>
      <c r="J338" s="7">
        <v>7.1124999999999998</v>
      </c>
      <c r="K338" s="7">
        <v>149.36250000000001</v>
      </c>
      <c r="L338" s="12">
        <v>43545</v>
      </c>
      <c r="M338" s="14">
        <v>0.4284722222222222</v>
      </c>
      <c r="N338" s="9" t="str">
        <f t="shared" si="77"/>
        <v>Weekday</v>
      </c>
      <c r="O338" s="6" t="s">
        <v>33</v>
      </c>
      <c r="P338" s="7">
        <v>142.25</v>
      </c>
      <c r="Q338" s="2">
        <v>4.7619047620000003</v>
      </c>
      <c r="R338" s="7">
        <v>7.1124999999999998</v>
      </c>
      <c r="S338" s="8">
        <v>9.1</v>
      </c>
      <c r="V338" s="16">
        <f t="shared" si="70"/>
        <v>142.25</v>
      </c>
      <c r="W338" s="18">
        <f t="shared" si="78"/>
        <v>11380</v>
      </c>
      <c r="X338" t="b">
        <f t="shared" si="79"/>
        <v>1</v>
      </c>
      <c r="Y338" t="b">
        <f t="shared" si="71"/>
        <v>1</v>
      </c>
      <c r="Z338" t="b">
        <f t="shared" si="72"/>
        <v>0</v>
      </c>
      <c r="AA338" t="b">
        <f t="shared" si="73"/>
        <v>1</v>
      </c>
      <c r="AB338" t="str">
        <f t="shared" si="80"/>
        <v>High</v>
      </c>
      <c r="AC338" t="str">
        <f t="shared" si="74"/>
        <v>Bad Product</v>
      </c>
      <c r="AD338">
        <f t="shared" si="75"/>
        <v>149.36250000000001</v>
      </c>
      <c r="AE338">
        <f t="shared" si="76"/>
        <v>28.45</v>
      </c>
      <c r="AG338" t="str">
        <f t="shared" si="69"/>
        <v>Bad Product</v>
      </c>
      <c r="AH338" t="str">
        <f t="shared" si="81"/>
        <v>High</v>
      </c>
    </row>
    <row r="339" spans="1:34" ht="15.75" customHeight="1" x14ac:dyDescent="0.2">
      <c r="A339" s="1"/>
      <c r="B339" s="6" t="s">
        <v>372</v>
      </c>
      <c r="C339" s="6" t="s">
        <v>18</v>
      </c>
      <c r="D339" s="6" t="s">
        <v>19</v>
      </c>
      <c r="E339" s="6" t="s">
        <v>27</v>
      </c>
      <c r="F339" s="6" t="s">
        <v>31</v>
      </c>
      <c r="G339" s="6" t="s">
        <v>46</v>
      </c>
      <c r="H339" s="7">
        <v>76.400000000000006</v>
      </c>
      <c r="I339" s="9">
        <v>9</v>
      </c>
      <c r="J339" s="7">
        <v>34.380000000000003</v>
      </c>
      <c r="K339" s="7">
        <v>721.98</v>
      </c>
      <c r="L339" s="12">
        <v>43543</v>
      </c>
      <c r="M339" s="14">
        <v>0.65902777777777777</v>
      </c>
      <c r="N339" s="9" t="str">
        <f t="shared" si="77"/>
        <v>Weekday</v>
      </c>
      <c r="O339" s="6" t="s">
        <v>23</v>
      </c>
      <c r="P339" s="7">
        <v>687.6</v>
      </c>
      <c r="Q339" s="2">
        <v>4.7619047620000003</v>
      </c>
      <c r="R339" s="7">
        <v>34.380000000000003</v>
      </c>
      <c r="S339" s="8">
        <v>7.5</v>
      </c>
      <c r="V339" s="16">
        <f t="shared" si="70"/>
        <v>687.6</v>
      </c>
      <c r="W339" s="18">
        <f t="shared" si="78"/>
        <v>55008</v>
      </c>
      <c r="X339" t="b">
        <f t="shared" si="79"/>
        <v>0</v>
      </c>
      <c r="Y339" t="b">
        <f t="shared" si="71"/>
        <v>1</v>
      </c>
      <c r="Z339" t="b">
        <f t="shared" si="72"/>
        <v>0</v>
      </c>
      <c r="AA339" t="b">
        <f t="shared" si="73"/>
        <v>1</v>
      </c>
      <c r="AB339" t="str">
        <f t="shared" si="80"/>
        <v>Low</v>
      </c>
      <c r="AC339" t="str">
        <f t="shared" si="74"/>
        <v>Bad Product</v>
      </c>
      <c r="AD339">
        <f t="shared" si="75"/>
        <v>649.78200000000004</v>
      </c>
      <c r="AE339">
        <f t="shared" si="76"/>
        <v>72.58</v>
      </c>
      <c r="AG339" t="str">
        <f t="shared" si="69"/>
        <v>Bad Product</v>
      </c>
      <c r="AH339" t="str">
        <f t="shared" si="81"/>
        <v>Medium</v>
      </c>
    </row>
    <row r="340" spans="1:34" ht="15.75" customHeight="1" x14ac:dyDescent="0.2">
      <c r="A340" s="1"/>
      <c r="B340" s="6" t="s">
        <v>373</v>
      </c>
      <c r="C340" s="6" t="s">
        <v>42</v>
      </c>
      <c r="D340" s="6" t="s">
        <v>43</v>
      </c>
      <c r="E340" s="6" t="s">
        <v>27</v>
      </c>
      <c r="F340" s="6" t="s">
        <v>21</v>
      </c>
      <c r="G340" s="6" t="s">
        <v>36</v>
      </c>
      <c r="H340" s="7">
        <v>57.95</v>
      </c>
      <c r="I340" s="9">
        <v>6</v>
      </c>
      <c r="J340" s="7">
        <v>17.385000000000002</v>
      </c>
      <c r="K340" s="7">
        <v>365.08499999999998</v>
      </c>
      <c r="L340" s="12">
        <v>43520</v>
      </c>
      <c r="M340" s="14">
        <v>0.54305555555555551</v>
      </c>
      <c r="N340" s="9" t="str">
        <f t="shared" si="77"/>
        <v>Weekend</v>
      </c>
      <c r="O340" s="6" t="s">
        <v>29</v>
      </c>
      <c r="P340" s="7">
        <v>347.7</v>
      </c>
      <c r="Q340" s="2">
        <v>4.7619047620000003</v>
      </c>
      <c r="R340" s="7">
        <v>17.385000000000002</v>
      </c>
      <c r="S340" s="8">
        <v>5.2</v>
      </c>
      <c r="V340" s="16">
        <f t="shared" si="70"/>
        <v>347.70000000000005</v>
      </c>
      <c r="W340" s="18">
        <f t="shared" si="78"/>
        <v>27816.000000000004</v>
      </c>
      <c r="X340" t="b">
        <f t="shared" si="79"/>
        <v>0</v>
      </c>
      <c r="Y340" t="b">
        <f t="shared" si="71"/>
        <v>1</v>
      </c>
      <c r="Z340" t="b">
        <f t="shared" si="72"/>
        <v>0</v>
      </c>
      <c r="AA340" t="b">
        <f t="shared" si="73"/>
        <v>0</v>
      </c>
      <c r="AB340" t="str">
        <f t="shared" si="80"/>
        <v>Low</v>
      </c>
      <c r="AC340" t="str">
        <f t="shared" si="74"/>
        <v>Bad Product</v>
      </c>
      <c r="AD340">
        <f t="shared" si="75"/>
        <v>365.08499999999998</v>
      </c>
      <c r="AE340">
        <f t="shared" si="76"/>
        <v>57.95</v>
      </c>
      <c r="AG340" t="str">
        <f t="shared" si="69"/>
        <v>Bad Product</v>
      </c>
      <c r="AH340" t="str">
        <f t="shared" si="81"/>
        <v>Low</v>
      </c>
    </row>
    <row r="341" spans="1:34" ht="15.75" customHeight="1" x14ac:dyDescent="0.2">
      <c r="A341" s="1"/>
      <c r="B341" s="6" t="s">
        <v>374</v>
      </c>
      <c r="C341" s="6" t="s">
        <v>25</v>
      </c>
      <c r="D341" s="6" t="s">
        <v>26</v>
      </c>
      <c r="E341" s="6" t="s">
        <v>27</v>
      </c>
      <c r="F341" s="6" t="s">
        <v>21</v>
      </c>
      <c r="G341" s="6" t="s">
        <v>28</v>
      </c>
      <c r="H341" s="7">
        <v>47.65</v>
      </c>
      <c r="I341" s="9">
        <v>3</v>
      </c>
      <c r="J341" s="7">
        <v>7.1475</v>
      </c>
      <c r="K341" s="7">
        <v>150.0975</v>
      </c>
      <c r="L341" s="12">
        <v>43552</v>
      </c>
      <c r="M341" s="14">
        <v>0.54027777777777775</v>
      </c>
      <c r="N341" s="9" t="str">
        <f t="shared" si="77"/>
        <v>Weekday</v>
      </c>
      <c r="O341" s="6" t="s">
        <v>33</v>
      </c>
      <c r="P341" s="7">
        <v>142.94999999999999</v>
      </c>
      <c r="Q341" s="2">
        <v>4.7619047620000003</v>
      </c>
      <c r="R341" s="7">
        <v>7.1475</v>
      </c>
      <c r="S341" s="8">
        <v>9.5</v>
      </c>
      <c r="V341" s="16">
        <f t="shared" si="70"/>
        <v>142.94999999999999</v>
      </c>
      <c r="W341" s="18">
        <f t="shared" si="78"/>
        <v>11436</v>
      </c>
      <c r="X341" t="b">
        <f t="shared" si="79"/>
        <v>1</v>
      </c>
      <c r="Y341" t="b">
        <f t="shared" si="71"/>
        <v>1</v>
      </c>
      <c r="Z341" t="b">
        <f t="shared" si="72"/>
        <v>0</v>
      </c>
      <c r="AA341" t="b">
        <f t="shared" si="73"/>
        <v>1</v>
      </c>
      <c r="AB341" t="str">
        <f t="shared" si="80"/>
        <v>High</v>
      </c>
      <c r="AC341" t="str">
        <f t="shared" si="74"/>
        <v>Bad Product</v>
      </c>
      <c r="AD341">
        <f t="shared" si="75"/>
        <v>150.0975</v>
      </c>
      <c r="AE341">
        <f t="shared" si="76"/>
        <v>47.65</v>
      </c>
      <c r="AG341" t="str">
        <f t="shared" si="69"/>
        <v>Bad Product</v>
      </c>
      <c r="AH341" t="str">
        <f t="shared" si="81"/>
        <v>High</v>
      </c>
    </row>
    <row r="342" spans="1:34" ht="15.75" customHeight="1" x14ac:dyDescent="0.2">
      <c r="A342" s="1"/>
      <c r="B342" s="6" t="s">
        <v>375</v>
      </c>
      <c r="C342" s="6" t="s">
        <v>42</v>
      </c>
      <c r="D342" s="6" t="s">
        <v>43</v>
      </c>
      <c r="E342" s="6" t="s">
        <v>20</v>
      </c>
      <c r="F342" s="6" t="s">
        <v>21</v>
      </c>
      <c r="G342" s="6" t="s">
        <v>44</v>
      </c>
      <c r="H342" s="7">
        <v>42.82</v>
      </c>
      <c r="I342" s="9">
        <v>9</v>
      </c>
      <c r="J342" s="7">
        <v>19.268999999999998</v>
      </c>
      <c r="K342" s="7">
        <v>404.649</v>
      </c>
      <c r="L342" s="12">
        <v>43501</v>
      </c>
      <c r="M342" s="14">
        <v>0.6430555555555556</v>
      </c>
      <c r="N342" s="9" t="str">
        <f t="shared" si="77"/>
        <v>Weekday</v>
      </c>
      <c r="O342" s="6" t="s">
        <v>33</v>
      </c>
      <c r="P342" s="7">
        <v>385.38</v>
      </c>
      <c r="Q342" s="2">
        <v>4.7619047620000003</v>
      </c>
      <c r="R342" s="7">
        <v>19.268999999999998</v>
      </c>
      <c r="S342" s="8">
        <v>8.9</v>
      </c>
      <c r="V342" s="16">
        <f t="shared" si="70"/>
        <v>385.38</v>
      </c>
      <c r="W342" s="18">
        <f t="shared" si="78"/>
        <v>30830.400000000001</v>
      </c>
      <c r="X342" t="b">
        <f t="shared" si="79"/>
        <v>1</v>
      </c>
      <c r="Y342" t="b">
        <f t="shared" si="71"/>
        <v>1</v>
      </c>
      <c r="Z342" t="b">
        <f t="shared" si="72"/>
        <v>0</v>
      </c>
      <c r="AA342" t="b">
        <f t="shared" si="73"/>
        <v>1</v>
      </c>
      <c r="AB342" t="str">
        <f t="shared" si="80"/>
        <v>High</v>
      </c>
      <c r="AC342" t="str">
        <f t="shared" si="74"/>
        <v>Bad Product</v>
      </c>
      <c r="AD342">
        <f t="shared" si="75"/>
        <v>404.649</v>
      </c>
      <c r="AE342">
        <f t="shared" si="76"/>
        <v>40.678999999999995</v>
      </c>
      <c r="AG342" t="str">
        <f t="shared" si="69"/>
        <v>Bad Product</v>
      </c>
      <c r="AH342" t="str">
        <f t="shared" si="81"/>
        <v>High</v>
      </c>
    </row>
    <row r="343" spans="1:34" ht="15.75" customHeight="1" x14ac:dyDescent="0.2">
      <c r="A343" s="1"/>
      <c r="B343" s="6" t="s">
        <v>376</v>
      </c>
      <c r="C343" s="6" t="s">
        <v>42</v>
      </c>
      <c r="D343" s="6" t="s">
        <v>43</v>
      </c>
      <c r="E343" s="6" t="s">
        <v>20</v>
      </c>
      <c r="F343" s="6" t="s">
        <v>31</v>
      </c>
      <c r="G343" s="6" t="s">
        <v>28</v>
      </c>
      <c r="H343" s="7">
        <v>48.09</v>
      </c>
      <c r="I343" s="9">
        <v>3</v>
      </c>
      <c r="J343" s="7">
        <v>7.2134999999999998</v>
      </c>
      <c r="K343" s="7">
        <v>151.48349999999999</v>
      </c>
      <c r="L343" s="12">
        <v>43506</v>
      </c>
      <c r="M343" s="14">
        <v>0.76597222222222228</v>
      </c>
      <c r="N343" s="9" t="str">
        <f t="shared" si="77"/>
        <v>Weekend</v>
      </c>
      <c r="O343" s="6" t="s">
        <v>33</v>
      </c>
      <c r="P343" s="7">
        <v>144.27000000000001</v>
      </c>
      <c r="Q343" s="2">
        <v>4.7619047620000003</v>
      </c>
      <c r="R343" s="7">
        <v>7.2134999999999998</v>
      </c>
      <c r="S343" s="8">
        <v>7.8</v>
      </c>
      <c r="V343" s="16">
        <f t="shared" si="70"/>
        <v>144.27000000000001</v>
      </c>
      <c r="W343" s="18">
        <f t="shared" si="78"/>
        <v>11541.6</v>
      </c>
      <c r="X343" t="b">
        <f t="shared" si="79"/>
        <v>0</v>
      </c>
      <c r="Y343" t="b">
        <f t="shared" si="71"/>
        <v>1</v>
      </c>
      <c r="Z343" t="b">
        <f t="shared" si="72"/>
        <v>0</v>
      </c>
      <c r="AA343" t="b">
        <f t="shared" si="73"/>
        <v>0</v>
      </c>
      <c r="AB343" t="str">
        <f t="shared" si="80"/>
        <v>Low</v>
      </c>
      <c r="AC343" t="str">
        <f t="shared" si="74"/>
        <v>Bad Product</v>
      </c>
      <c r="AD343">
        <f t="shared" si="75"/>
        <v>151.48349999999999</v>
      </c>
      <c r="AE343">
        <f t="shared" si="76"/>
        <v>48.09</v>
      </c>
      <c r="AG343" t="str">
        <f t="shared" si="69"/>
        <v>Bad Product</v>
      </c>
      <c r="AH343" t="str">
        <f t="shared" si="81"/>
        <v>Medium</v>
      </c>
    </row>
    <row r="344" spans="1:34" ht="15.75" customHeight="1" x14ac:dyDescent="0.2">
      <c r="A344" s="1"/>
      <c r="B344" s="6" t="s">
        <v>377</v>
      </c>
      <c r="C344" s="6" t="s">
        <v>42</v>
      </c>
      <c r="D344" s="6" t="s">
        <v>43</v>
      </c>
      <c r="E344" s="6" t="s">
        <v>20</v>
      </c>
      <c r="F344" s="6" t="s">
        <v>21</v>
      </c>
      <c r="G344" s="6" t="s">
        <v>22</v>
      </c>
      <c r="H344" s="7">
        <v>55.97</v>
      </c>
      <c r="I344" s="9">
        <v>7</v>
      </c>
      <c r="J344" s="7">
        <v>19.589500000000001</v>
      </c>
      <c r="K344" s="7">
        <v>411.37950000000001</v>
      </c>
      <c r="L344" s="12">
        <v>43529</v>
      </c>
      <c r="M344" s="14">
        <v>0.79583333333333328</v>
      </c>
      <c r="N344" s="9" t="str">
        <f t="shared" si="77"/>
        <v>Weekday</v>
      </c>
      <c r="O344" s="6" t="s">
        <v>23</v>
      </c>
      <c r="P344" s="7">
        <v>391.79</v>
      </c>
      <c r="Q344" s="2">
        <v>4.7619047620000003</v>
      </c>
      <c r="R344" s="7">
        <v>19.589500000000001</v>
      </c>
      <c r="S344" s="8">
        <v>8.9</v>
      </c>
      <c r="V344" s="16">
        <f t="shared" si="70"/>
        <v>391.78999999999996</v>
      </c>
      <c r="W344" s="18">
        <f t="shared" si="78"/>
        <v>31343.199999999997</v>
      </c>
      <c r="X344" t="b">
        <f t="shared" si="79"/>
        <v>1</v>
      </c>
      <c r="Y344" t="b">
        <f t="shared" si="71"/>
        <v>1</v>
      </c>
      <c r="Z344" t="b">
        <f t="shared" si="72"/>
        <v>0</v>
      </c>
      <c r="AA344" t="b">
        <f t="shared" si="73"/>
        <v>1</v>
      </c>
      <c r="AB344" t="str">
        <f t="shared" si="80"/>
        <v>High</v>
      </c>
      <c r="AC344" t="str">
        <f t="shared" si="74"/>
        <v>Bad Product</v>
      </c>
      <c r="AD344">
        <f t="shared" si="75"/>
        <v>411.37950000000001</v>
      </c>
      <c r="AE344">
        <f t="shared" si="76"/>
        <v>55.97</v>
      </c>
      <c r="AG344" t="str">
        <f t="shared" si="69"/>
        <v>Bad Product</v>
      </c>
      <c r="AH344" t="str">
        <f t="shared" si="81"/>
        <v>High</v>
      </c>
    </row>
    <row r="345" spans="1:34" ht="15.75" customHeight="1" x14ac:dyDescent="0.2">
      <c r="A345" s="1"/>
      <c r="B345" s="6" t="s">
        <v>378</v>
      </c>
      <c r="C345" s="6" t="s">
        <v>42</v>
      </c>
      <c r="D345" s="6" t="s">
        <v>43</v>
      </c>
      <c r="E345" s="6" t="s">
        <v>20</v>
      </c>
      <c r="F345" s="6" t="s">
        <v>21</v>
      </c>
      <c r="G345" s="6" t="s">
        <v>22</v>
      </c>
      <c r="H345" s="7">
        <v>76.900000000000006</v>
      </c>
      <c r="I345" s="9">
        <v>7</v>
      </c>
      <c r="J345" s="7">
        <v>26.914999999999999</v>
      </c>
      <c r="K345" s="7">
        <v>565.21500000000003</v>
      </c>
      <c r="L345" s="12">
        <v>43511</v>
      </c>
      <c r="M345" s="14">
        <v>0.84791666666666665</v>
      </c>
      <c r="N345" s="9" t="str">
        <f t="shared" si="77"/>
        <v>Weekday</v>
      </c>
      <c r="O345" s="6" t="s">
        <v>29</v>
      </c>
      <c r="P345" s="7">
        <v>538.29999999999995</v>
      </c>
      <c r="Q345" s="2">
        <v>4.7619047620000003</v>
      </c>
      <c r="R345" s="7">
        <v>26.914999999999999</v>
      </c>
      <c r="S345" s="8">
        <v>7.7</v>
      </c>
      <c r="V345" s="16">
        <f t="shared" si="70"/>
        <v>538.30000000000007</v>
      </c>
      <c r="W345" s="18">
        <f t="shared" si="78"/>
        <v>43064.000000000007</v>
      </c>
      <c r="X345" t="b">
        <f t="shared" si="79"/>
        <v>0</v>
      </c>
      <c r="Y345" t="b">
        <f t="shared" si="71"/>
        <v>1</v>
      </c>
      <c r="Z345" t="b">
        <f t="shared" si="72"/>
        <v>0</v>
      </c>
      <c r="AA345" t="b">
        <f t="shared" si="73"/>
        <v>1</v>
      </c>
      <c r="AB345" t="str">
        <f t="shared" si="80"/>
        <v>Low</v>
      </c>
      <c r="AC345" t="str">
        <f t="shared" si="74"/>
        <v>Bad Product</v>
      </c>
      <c r="AD345">
        <f t="shared" si="75"/>
        <v>508.69350000000003</v>
      </c>
      <c r="AE345">
        <f t="shared" si="76"/>
        <v>76.900000000000006</v>
      </c>
      <c r="AG345" t="str">
        <f t="shared" si="69"/>
        <v>Bad Product</v>
      </c>
      <c r="AH345" t="str">
        <f t="shared" si="81"/>
        <v>Medium</v>
      </c>
    </row>
    <row r="346" spans="1:34" ht="15.75" customHeight="1" x14ac:dyDescent="0.2">
      <c r="A346" s="1"/>
      <c r="B346" s="6" t="s">
        <v>379</v>
      </c>
      <c r="C346" s="6" t="s">
        <v>25</v>
      </c>
      <c r="D346" s="6" t="s">
        <v>26</v>
      </c>
      <c r="E346" s="6" t="s">
        <v>27</v>
      </c>
      <c r="F346" s="6" t="s">
        <v>21</v>
      </c>
      <c r="G346" s="6" t="s">
        <v>44</v>
      </c>
      <c r="H346" s="7">
        <v>97.03</v>
      </c>
      <c r="I346" s="9">
        <v>5</v>
      </c>
      <c r="J346" s="7">
        <v>24.2575</v>
      </c>
      <c r="K346" s="7">
        <v>509.40750000000003</v>
      </c>
      <c r="L346" s="12">
        <v>43495</v>
      </c>
      <c r="M346" s="14">
        <v>0.68333333333333335</v>
      </c>
      <c r="N346" s="9" t="str">
        <f t="shared" si="77"/>
        <v>Weekday</v>
      </c>
      <c r="O346" s="6" t="s">
        <v>23</v>
      </c>
      <c r="P346" s="7">
        <v>485.15</v>
      </c>
      <c r="Q346" s="2">
        <v>4.7619047620000003</v>
      </c>
      <c r="R346" s="7">
        <v>24.2575</v>
      </c>
      <c r="S346" s="8">
        <v>9.3000000000000007</v>
      </c>
      <c r="V346" s="16">
        <f t="shared" si="70"/>
        <v>485.15</v>
      </c>
      <c r="W346" s="18">
        <f t="shared" si="78"/>
        <v>38812</v>
      </c>
      <c r="X346" t="b">
        <f t="shared" si="79"/>
        <v>1</v>
      </c>
      <c r="Y346" t="b">
        <f t="shared" si="71"/>
        <v>1</v>
      </c>
      <c r="Z346" t="b">
        <f t="shared" si="72"/>
        <v>1</v>
      </c>
      <c r="AA346" t="b">
        <f t="shared" si="73"/>
        <v>1</v>
      </c>
      <c r="AB346" t="str">
        <f t="shared" si="80"/>
        <v>High</v>
      </c>
      <c r="AC346" t="str">
        <f t="shared" si="74"/>
        <v>Good Product</v>
      </c>
      <c r="AD346">
        <f t="shared" si="75"/>
        <v>458.46675000000005</v>
      </c>
      <c r="AE346">
        <f t="shared" si="76"/>
        <v>97.03</v>
      </c>
      <c r="AG346" t="str">
        <f t="shared" si="69"/>
        <v>Bad Product</v>
      </c>
      <c r="AH346" t="str">
        <f t="shared" si="81"/>
        <v>High</v>
      </c>
    </row>
    <row r="347" spans="1:34" ht="15.75" customHeight="1" x14ac:dyDescent="0.2">
      <c r="A347" s="1"/>
      <c r="B347" s="6" t="s">
        <v>380</v>
      </c>
      <c r="C347" s="6" t="s">
        <v>18</v>
      </c>
      <c r="D347" s="6" t="s">
        <v>19</v>
      </c>
      <c r="E347" s="6" t="s">
        <v>27</v>
      </c>
      <c r="F347" s="6" t="s">
        <v>31</v>
      </c>
      <c r="G347" s="6" t="s">
        <v>36</v>
      </c>
      <c r="H347" s="7">
        <v>44.65</v>
      </c>
      <c r="I347" s="9">
        <v>3</v>
      </c>
      <c r="J347" s="7">
        <v>6.6974999999999998</v>
      </c>
      <c r="K347" s="7">
        <v>140.64750000000001</v>
      </c>
      <c r="L347" s="12">
        <v>43510</v>
      </c>
      <c r="M347" s="14">
        <v>0.62777777777777777</v>
      </c>
      <c r="N347" s="9" t="str">
        <f t="shared" si="77"/>
        <v>Weekday</v>
      </c>
      <c r="O347" s="6" t="s">
        <v>29</v>
      </c>
      <c r="P347" s="7">
        <v>133.94999999999999</v>
      </c>
      <c r="Q347" s="2">
        <v>4.7619047620000003</v>
      </c>
      <c r="R347" s="7">
        <v>6.6974999999999998</v>
      </c>
      <c r="S347" s="8">
        <v>6.2</v>
      </c>
      <c r="V347" s="16">
        <f t="shared" si="70"/>
        <v>133.94999999999999</v>
      </c>
      <c r="W347" s="18">
        <f t="shared" si="78"/>
        <v>10716</v>
      </c>
      <c r="X347" t="b">
        <f t="shared" si="79"/>
        <v>0</v>
      </c>
      <c r="Y347" t="b">
        <f t="shared" si="71"/>
        <v>1</v>
      </c>
      <c r="Z347" t="b">
        <f t="shared" si="72"/>
        <v>0</v>
      </c>
      <c r="AA347" t="b">
        <f t="shared" si="73"/>
        <v>0</v>
      </c>
      <c r="AB347" t="str">
        <f t="shared" si="80"/>
        <v>Low</v>
      </c>
      <c r="AC347" t="str">
        <f t="shared" si="74"/>
        <v>Bad Product</v>
      </c>
      <c r="AD347">
        <f t="shared" si="75"/>
        <v>140.64750000000001</v>
      </c>
      <c r="AE347">
        <f t="shared" si="76"/>
        <v>44.65</v>
      </c>
      <c r="AG347" t="str">
        <f t="shared" si="69"/>
        <v>Good Product</v>
      </c>
      <c r="AH347" t="str">
        <f t="shared" si="81"/>
        <v>Low</v>
      </c>
    </row>
    <row r="348" spans="1:34" ht="15.75" customHeight="1" x14ac:dyDescent="0.2">
      <c r="A348" s="1"/>
      <c r="B348" s="6" t="s">
        <v>381</v>
      </c>
      <c r="C348" s="6" t="s">
        <v>18</v>
      </c>
      <c r="D348" s="6" t="s">
        <v>19</v>
      </c>
      <c r="E348" s="6" t="s">
        <v>27</v>
      </c>
      <c r="F348" s="6" t="s">
        <v>21</v>
      </c>
      <c r="G348" s="6" t="s">
        <v>46</v>
      </c>
      <c r="H348" s="7">
        <v>77.930000000000007</v>
      </c>
      <c r="I348" s="9">
        <v>9</v>
      </c>
      <c r="J348" s="7">
        <v>35.0685</v>
      </c>
      <c r="K348" s="7">
        <v>736.43849999999998</v>
      </c>
      <c r="L348" s="12">
        <v>43523</v>
      </c>
      <c r="M348" s="14">
        <v>0.67361111111111116</v>
      </c>
      <c r="N348" s="9" t="str">
        <f t="shared" si="77"/>
        <v>Weekday</v>
      </c>
      <c r="O348" s="6" t="s">
        <v>23</v>
      </c>
      <c r="P348" s="7">
        <v>701.37</v>
      </c>
      <c r="Q348" s="2">
        <v>4.7619047620000003</v>
      </c>
      <c r="R348" s="7">
        <v>35.0685</v>
      </c>
      <c r="S348" s="8">
        <v>7.6</v>
      </c>
      <c r="V348" s="16">
        <f t="shared" si="70"/>
        <v>701.37000000000012</v>
      </c>
      <c r="W348" s="18">
        <f t="shared" si="78"/>
        <v>56109.600000000006</v>
      </c>
      <c r="X348" t="b">
        <f t="shared" si="79"/>
        <v>0</v>
      </c>
      <c r="Y348" t="b">
        <f t="shared" si="71"/>
        <v>1</v>
      </c>
      <c r="Z348" t="b">
        <f t="shared" si="72"/>
        <v>0</v>
      </c>
      <c r="AA348" t="b">
        <f t="shared" si="73"/>
        <v>1</v>
      </c>
      <c r="AB348" t="str">
        <f t="shared" si="80"/>
        <v>Low</v>
      </c>
      <c r="AC348" t="str">
        <f t="shared" si="74"/>
        <v>Bad Product</v>
      </c>
      <c r="AD348">
        <f t="shared" si="75"/>
        <v>662.79465000000005</v>
      </c>
      <c r="AE348">
        <f t="shared" si="76"/>
        <v>74.033500000000004</v>
      </c>
      <c r="AG348" t="str">
        <f t="shared" si="69"/>
        <v>Bad Product</v>
      </c>
      <c r="AH348" t="str">
        <f t="shared" si="81"/>
        <v>Medium</v>
      </c>
    </row>
    <row r="349" spans="1:34" ht="15.75" customHeight="1" x14ac:dyDescent="0.2">
      <c r="A349" s="1"/>
      <c r="B349" s="6" t="s">
        <v>382</v>
      </c>
      <c r="C349" s="6" t="s">
        <v>18</v>
      </c>
      <c r="D349" s="6" t="s">
        <v>19</v>
      </c>
      <c r="E349" s="6" t="s">
        <v>20</v>
      </c>
      <c r="F349" s="6" t="s">
        <v>31</v>
      </c>
      <c r="G349" s="6" t="s">
        <v>28</v>
      </c>
      <c r="H349" s="7">
        <v>71.95</v>
      </c>
      <c r="I349" s="9">
        <v>1</v>
      </c>
      <c r="J349" s="7">
        <v>3.5975000000000001</v>
      </c>
      <c r="K349" s="7">
        <v>75.547499999999999</v>
      </c>
      <c r="L349" s="12">
        <v>43500</v>
      </c>
      <c r="M349" s="14">
        <v>0.50972222222222219</v>
      </c>
      <c r="N349" s="9" t="str">
        <f t="shared" si="77"/>
        <v>Weekday</v>
      </c>
      <c r="O349" s="6" t="s">
        <v>29</v>
      </c>
      <c r="P349" s="7">
        <v>71.95</v>
      </c>
      <c r="Q349" s="2">
        <v>4.7619047620000003</v>
      </c>
      <c r="R349" s="7">
        <v>3.5975000000000001</v>
      </c>
      <c r="S349" s="8">
        <v>7.3</v>
      </c>
      <c r="V349" s="16">
        <f t="shared" si="70"/>
        <v>71.95</v>
      </c>
      <c r="W349" s="18">
        <f t="shared" si="78"/>
        <v>5756</v>
      </c>
      <c r="X349" t="b">
        <f t="shared" si="79"/>
        <v>0</v>
      </c>
      <c r="Y349" t="b">
        <f t="shared" si="71"/>
        <v>1</v>
      </c>
      <c r="Z349" t="b">
        <f t="shared" si="72"/>
        <v>0</v>
      </c>
      <c r="AA349" t="b">
        <f t="shared" si="73"/>
        <v>0</v>
      </c>
      <c r="AB349" t="str">
        <f t="shared" si="80"/>
        <v>Low</v>
      </c>
      <c r="AC349" t="str">
        <f t="shared" si="74"/>
        <v>Bad Product</v>
      </c>
      <c r="AD349">
        <f t="shared" si="75"/>
        <v>75.547499999999999</v>
      </c>
      <c r="AE349">
        <f t="shared" si="76"/>
        <v>71.95</v>
      </c>
      <c r="AG349" t="str">
        <f t="shared" si="69"/>
        <v>Bad Product</v>
      </c>
      <c r="AH349" t="str">
        <f t="shared" si="81"/>
        <v>Medium</v>
      </c>
    </row>
    <row r="350" spans="1:34" ht="15.75" customHeight="1" x14ac:dyDescent="0.2">
      <c r="A350" s="1"/>
      <c r="B350" s="6" t="s">
        <v>383</v>
      </c>
      <c r="C350" s="6" t="s">
        <v>25</v>
      </c>
      <c r="D350" s="6" t="s">
        <v>26</v>
      </c>
      <c r="E350" s="6" t="s">
        <v>20</v>
      </c>
      <c r="F350" s="6" t="s">
        <v>21</v>
      </c>
      <c r="G350" s="6" t="s">
        <v>32</v>
      </c>
      <c r="H350" s="7">
        <v>89.25</v>
      </c>
      <c r="I350" s="9">
        <v>8</v>
      </c>
      <c r="J350" s="7">
        <v>35.700000000000003</v>
      </c>
      <c r="K350" s="7">
        <v>749.7</v>
      </c>
      <c r="L350" s="12">
        <v>43485</v>
      </c>
      <c r="M350" s="14">
        <v>0.42569444444444443</v>
      </c>
      <c r="N350" s="9" t="str">
        <f t="shared" si="77"/>
        <v>Weekend</v>
      </c>
      <c r="O350" s="6" t="s">
        <v>29</v>
      </c>
      <c r="P350" s="7">
        <v>714</v>
      </c>
      <c r="Q350" s="2">
        <v>4.7619047620000003</v>
      </c>
      <c r="R350" s="7">
        <v>35.700000000000003</v>
      </c>
      <c r="S350" s="8">
        <v>4.7</v>
      </c>
      <c r="V350" s="16">
        <f t="shared" si="70"/>
        <v>714</v>
      </c>
      <c r="W350" s="18">
        <f t="shared" si="78"/>
        <v>57120</v>
      </c>
      <c r="X350" t="b">
        <f t="shared" si="79"/>
        <v>0</v>
      </c>
      <c r="Y350" t="b">
        <f t="shared" si="71"/>
        <v>1</v>
      </c>
      <c r="Z350" t="b">
        <f t="shared" si="72"/>
        <v>0</v>
      </c>
      <c r="AA350" t="b">
        <f t="shared" si="73"/>
        <v>1</v>
      </c>
      <c r="AB350" t="str">
        <f t="shared" si="80"/>
        <v>Low</v>
      </c>
      <c r="AC350" t="str">
        <f t="shared" si="74"/>
        <v>Bad Product</v>
      </c>
      <c r="AD350">
        <f t="shared" si="75"/>
        <v>674.73</v>
      </c>
      <c r="AE350">
        <f t="shared" si="76"/>
        <v>84.787499999999994</v>
      </c>
      <c r="AG350" t="str">
        <f t="shared" si="69"/>
        <v>Bad Product</v>
      </c>
      <c r="AH350" t="str">
        <f t="shared" si="81"/>
        <v>Low</v>
      </c>
    </row>
    <row r="351" spans="1:34" ht="15.75" customHeight="1" x14ac:dyDescent="0.2">
      <c r="A351" s="1"/>
      <c r="B351" s="6" t="s">
        <v>384</v>
      </c>
      <c r="C351" s="6" t="s">
        <v>18</v>
      </c>
      <c r="D351" s="6" t="s">
        <v>19</v>
      </c>
      <c r="E351" s="6" t="s">
        <v>27</v>
      </c>
      <c r="F351" s="6" t="s">
        <v>31</v>
      </c>
      <c r="G351" s="6" t="s">
        <v>28</v>
      </c>
      <c r="H351" s="7">
        <v>26.02</v>
      </c>
      <c r="I351" s="9">
        <v>7</v>
      </c>
      <c r="J351" s="7">
        <v>9.1069999999999993</v>
      </c>
      <c r="K351" s="7">
        <v>191.24700000000001</v>
      </c>
      <c r="L351" s="12">
        <v>43552</v>
      </c>
      <c r="M351" s="14">
        <v>0.73472222222222228</v>
      </c>
      <c r="N351" s="9" t="str">
        <f t="shared" si="77"/>
        <v>Weekday</v>
      </c>
      <c r="O351" s="6" t="s">
        <v>29</v>
      </c>
      <c r="P351" s="7">
        <v>182.14</v>
      </c>
      <c r="Q351" s="2">
        <v>4.7619047620000003</v>
      </c>
      <c r="R351" s="7">
        <v>9.1069999999999993</v>
      </c>
      <c r="S351" s="8">
        <v>5.0999999999999996</v>
      </c>
      <c r="V351" s="16">
        <f t="shared" si="70"/>
        <v>182.14</v>
      </c>
      <c r="W351" s="18">
        <f t="shared" si="78"/>
        <v>14571.199999999999</v>
      </c>
      <c r="X351" t="b">
        <f t="shared" si="79"/>
        <v>0</v>
      </c>
      <c r="Y351" t="b">
        <f t="shared" si="71"/>
        <v>1</v>
      </c>
      <c r="Z351" t="b">
        <f t="shared" si="72"/>
        <v>0</v>
      </c>
      <c r="AA351" t="b">
        <f t="shared" si="73"/>
        <v>0</v>
      </c>
      <c r="AB351" t="str">
        <f t="shared" si="80"/>
        <v>Low</v>
      </c>
      <c r="AC351" t="str">
        <f t="shared" si="74"/>
        <v>Bad Product</v>
      </c>
      <c r="AD351">
        <f t="shared" si="75"/>
        <v>191.24700000000001</v>
      </c>
      <c r="AE351">
        <f t="shared" si="76"/>
        <v>26.02</v>
      </c>
      <c r="AG351" t="str">
        <f t="shared" si="69"/>
        <v>Bad Product</v>
      </c>
      <c r="AH351" t="str">
        <f t="shared" si="81"/>
        <v>Low</v>
      </c>
    </row>
    <row r="352" spans="1:34" ht="15.75" customHeight="1" x14ac:dyDescent="0.2">
      <c r="A352" s="1"/>
      <c r="B352" s="6" t="s">
        <v>385</v>
      </c>
      <c r="C352" s="6" t="s">
        <v>42</v>
      </c>
      <c r="D352" s="6" t="s">
        <v>43</v>
      </c>
      <c r="E352" s="6" t="s">
        <v>27</v>
      </c>
      <c r="F352" s="6" t="s">
        <v>21</v>
      </c>
      <c r="G352" s="6" t="s">
        <v>22</v>
      </c>
      <c r="H352" s="7">
        <v>13.5</v>
      </c>
      <c r="I352" s="9">
        <v>10</v>
      </c>
      <c r="J352" s="7">
        <v>6.75</v>
      </c>
      <c r="K352" s="7">
        <v>141.75</v>
      </c>
      <c r="L352" s="12">
        <v>43523</v>
      </c>
      <c r="M352" s="14">
        <v>0.46250000000000002</v>
      </c>
      <c r="N352" s="9" t="str">
        <f t="shared" si="77"/>
        <v>Weekday</v>
      </c>
      <c r="O352" s="6" t="s">
        <v>33</v>
      </c>
      <c r="P352" s="7">
        <v>135</v>
      </c>
      <c r="Q352" s="2">
        <v>4.7619047620000003</v>
      </c>
      <c r="R352" s="7">
        <v>6.75</v>
      </c>
      <c r="S352" s="8">
        <v>4.8</v>
      </c>
      <c r="V352" s="16">
        <f t="shared" si="70"/>
        <v>135</v>
      </c>
      <c r="W352" s="18">
        <f t="shared" si="78"/>
        <v>10800</v>
      </c>
      <c r="X352" t="b">
        <f t="shared" si="79"/>
        <v>0</v>
      </c>
      <c r="Y352" t="b">
        <f t="shared" si="71"/>
        <v>1</v>
      </c>
      <c r="Z352" t="b">
        <f t="shared" si="72"/>
        <v>0</v>
      </c>
      <c r="AA352" t="b">
        <f t="shared" si="73"/>
        <v>0</v>
      </c>
      <c r="AB352" t="str">
        <f t="shared" si="80"/>
        <v>Low</v>
      </c>
      <c r="AC352" t="str">
        <f t="shared" si="74"/>
        <v>Bad Product</v>
      </c>
      <c r="AD352">
        <f t="shared" si="75"/>
        <v>141.75</v>
      </c>
      <c r="AE352">
        <f t="shared" si="76"/>
        <v>12.824999999999999</v>
      </c>
      <c r="AG352" t="str">
        <f t="shared" si="69"/>
        <v>Bad Product</v>
      </c>
      <c r="AH352" t="str">
        <f t="shared" si="81"/>
        <v>Low</v>
      </c>
    </row>
    <row r="353" spans="1:34" ht="15.75" customHeight="1" x14ac:dyDescent="0.2">
      <c r="A353" s="1"/>
      <c r="B353" s="6" t="s">
        <v>386</v>
      </c>
      <c r="C353" s="6" t="s">
        <v>25</v>
      </c>
      <c r="D353" s="6" t="s">
        <v>26</v>
      </c>
      <c r="E353" s="6" t="s">
        <v>20</v>
      </c>
      <c r="F353" s="6" t="s">
        <v>21</v>
      </c>
      <c r="G353" s="6" t="s">
        <v>46</v>
      </c>
      <c r="H353" s="7">
        <v>99.3</v>
      </c>
      <c r="I353" s="9">
        <v>10</v>
      </c>
      <c r="J353" s="7">
        <v>49.65</v>
      </c>
      <c r="K353" s="7">
        <v>1042.6500000000001</v>
      </c>
      <c r="L353" s="12">
        <v>43511</v>
      </c>
      <c r="M353" s="14">
        <v>0.62013888888888891</v>
      </c>
      <c r="N353" s="9" t="str">
        <f t="shared" si="77"/>
        <v>Weekday</v>
      </c>
      <c r="O353" s="6" t="s">
        <v>33</v>
      </c>
      <c r="P353" s="7">
        <v>993</v>
      </c>
      <c r="Q353" s="2">
        <v>4.7619047620000003</v>
      </c>
      <c r="R353" s="7">
        <v>49.65</v>
      </c>
      <c r="S353" s="8">
        <v>6.6</v>
      </c>
      <c r="V353" s="16">
        <f t="shared" si="70"/>
        <v>993</v>
      </c>
      <c r="W353" s="18">
        <f t="shared" si="78"/>
        <v>79440</v>
      </c>
      <c r="X353" t="b">
        <f t="shared" si="79"/>
        <v>0</v>
      </c>
      <c r="Y353" t="b">
        <f t="shared" si="71"/>
        <v>1</v>
      </c>
      <c r="Z353" t="b">
        <f t="shared" si="72"/>
        <v>0</v>
      </c>
      <c r="AA353" t="b">
        <f t="shared" si="73"/>
        <v>1</v>
      </c>
      <c r="AB353" t="str">
        <f t="shared" si="80"/>
        <v>Low</v>
      </c>
      <c r="AC353" t="str">
        <f t="shared" si="74"/>
        <v>Bad Product</v>
      </c>
      <c r="AD353">
        <f t="shared" si="75"/>
        <v>938.3850000000001</v>
      </c>
      <c r="AE353">
        <f t="shared" si="76"/>
        <v>94.334999999999994</v>
      </c>
      <c r="AG353" t="str">
        <f t="shared" si="69"/>
        <v>Bad Product</v>
      </c>
      <c r="AH353" t="str">
        <f t="shared" si="81"/>
        <v>Medium</v>
      </c>
    </row>
    <row r="354" spans="1:34" ht="15.75" customHeight="1" x14ac:dyDescent="0.2">
      <c r="A354" s="1"/>
      <c r="B354" s="6" t="s">
        <v>387</v>
      </c>
      <c r="C354" s="6" t="s">
        <v>18</v>
      </c>
      <c r="D354" s="6" t="s">
        <v>19</v>
      </c>
      <c r="E354" s="6" t="s">
        <v>27</v>
      </c>
      <c r="F354" s="6" t="s">
        <v>31</v>
      </c>
      <c r="G354" s="6" t="s">
        <v>28</v>
      </c>
      <c r="H354" s="7">
        <v>51.69</v>
      </c>
      <c r="I354" s="9">
        <v>7</v>
      </c>
      <c r="J354" s="7">
        <v>18.0915</v>
      </c>
      <c r="K354" s="7">
        <v>379.92149999999998</v>
      </c>
      <c r="L354" s="12">
        <v>43491</v>
      </c>
      <c r="M354" s="14">
        <v>0.76527777777777772</v>
      </c>
      <c r="N354" s="9" t="str">
        <f t="shared" si="77"/>
        <v>Weekend</v>
      </c>
      <c r="O354" s="6" t="s">
        <v>29</v>
      </c>
      <c r="P354" s="7">
        <v>361.83</v>
      </c>
      <c r="Q354" s="2">
        <v>4.7619047620000003</v>
      </c>
      <c r="R354" s="7">
        <v>18.0915</v>
      </c>
      <c r="S354" s="8">
        <v>5.5</v>
      </c>
      <c r="V354" s="16">
        <f t="shared" si="70"/>
        <v>361.83</v>
      </c>
      <c r="W354" s="18">
        <f t="shared" si="78"/>
        <v>28946.399999999998</v>
      </c>
      <c r="X354" t="b">
        <f t="shared" si="79"/>
        <v>0</v>
      </c>
      <c r="Y354" t="b">
        <f t="shared" si="71"/>
        <v>1</v>
      </c>
      <c r="Z354" t="b">
        <f t="shared" si="72"/>
        <v>0</v>
      </c>
      <c r="AA354" t="b">
        <f t="shared" si="73"/>
        <v>0</v>
      </c>
      <c r="AB354" t="str">
        <f t="shared" si="80"/>
        <v>Low</v>
      </c>
      <c r="AC354" t="str">
        <f t="shared" si="74"/>
        <v>Bad Product</v>
      </c>
      <c r="AD354">
        <f t="shared" si="75"/>
        <v>379.92149999999998</v>
      </c>
      <c r="AE354">
        <f t="shared" si="76"/>
        <v>51.69</v>
      </c>
      <c r="AG354" t="str">
        <f t="shared" si="69"/>
        <v>Bad Product</v>
      </c>
      <c r="AH354" t="str">
        <f t="shared" si="81"/>
        <v>Low</v>
      </c>
    </row>
    <row r="355" spans="1:34" ht="15.75" customHeight="1" x14ac:dyDescent="0.2">
      <c r="A355" s="1"/>
      <c r="B355" s="6" t="s">
        <v>388</v>
      </c>
      <c r="C355" s="6" t="s">
        <v>42</v>
      </c>
      <c r="D355" s="6" t="s">
        <v>43</v>
      </c>
      <c r="E355" s="6" t="s">
        <v>20</v>
      </c>
      <c r="F355" s="6" t="s">
        <v>21</v>
      </c>
      <c r="G355" s="6" t="s">
        <v>46</v>
      </c>
      <c r="H355" s="7">
        <v>54.73</v>
      </c>
      <c r="I355" s="9">
        <v>7</v>
      </c>
      <c r="J355" s="7">
        <v>19.1555</v>
      </c>
      <c r="K355" s="7">
        <v>402.26549999999997</v>
      </c>
      <c r="L355" s="12">
        <v>43538</v>
      </c>
      <c r="M355" s="14">
        <v>0.79305555555555551</v>
      </c>
      <c r="N355" s="9" t="str">
        <f t="shared" si="77"/>
        <v>Weekday</v>
      </c>
      <c r="O355" s="6" t="s">
        <v>33</v>
      </c>
      <c r="P355" s="7">
        <v>383.11</v>
      </c>
      <c r="Q355" s="2">
        <v>4.7619047620000003</v>
      </c>
      <c r="R355" s="7">
        <v>19.1555</v>
      </c>
      <c r="S355" s="8">
        <v>8.5</v>
      </c>
      <c r="V355" s="16">
        <f t="shared" si="70"/>
        <v>383.10999999999996</v>
      </c>
      <c r="W355" s="18">
        <f t="shared" si="78"/>
        <v>30648.799999999996</v>
      </c>
      <c r="X355" t="b">
        <f t="shared" si="79"/>
        <v>1</v>
      </c>
      <c r="Y355" t="b">
        <f t="shared" si="71"/>
        <v>1</v>
      </c>
      <c r="Z355" t="b">
        <f t="shared" si="72"/>
        <v>0</v>
      </c>
      <c r="AA355" t="b">
        <f t="shared" si="73"/>
        <v>1</v>
      </c>
      <c r="AB355" t="str">
        <f t="shared" si="80"/>
        <v>High</v>
      </c>
      <c r="AC355" t="str">
        <f t="shared" si="74"/>
        <v>Bad Product</v>
      </c>
      <c r="AD355">
        <f t="shared" si="75"/>
        <v>402.26549999999997</v>
      </c>
      <c r="AE355">
        <f t="shared" si="76"/>
        <v>54.73</v>
      </c>
      <c r="AG355" t="str">
        <f t="shared" si="69"/>
        <v>Bad Product</v>
      </c>
      <c r="AH355" t="str">
        <f t="shared" si="81"/>
        <v>High</v>
      </c>
    </row>
    <row r="356" spans="1:34" ht="15.75" customHeight="1" x14ac:dyDescent="0.2">
      <c r="A356" s="1"/>
      <c r="B356" s="6" t="s">
        <v>389</v>
      </c>
      <c r="C356" s="6" t="s">
        <v>42</v>
      </c>
      <c r="D356" s="6" t="s">
        <v>43</v>
      </c>
      <c r="E356" s="6" t="s">
        <v>20</v>
      </c>
      <c r="F356" s="6" t="s">
        <v>31</v>
      </c>
      <c r="G356" s="6" t="s">
        <v>32</v>
      </c>
      <c r="H356" s="7">
        <v>27</v>
      </c>
      <c r="I356" s="9">
        <v>9</v>
      </c>
      <c r="J356" s="7">
        <v>12.15</v>
      </c>
      <c r="K356" s="7">
        <v>255.15</v>
      </c>
      <c r="L356" s="12">
        <v>43526</v>
      </c>
      <c r="M356" s="14">
        <v>0.59444444444444444</v>
      </c>
      <c r="N356" s="9" t="str">
        <f t="shared" si="77"/>
        <v>Weekend</v>
      </c>
      <c r="O356" s="6" t="s">
        <v>29</v>
      </c>
      <c r="P356" s="7">
        <v>243</v>
      </c>
      <c r="Q356" s="2">
        <v>4.7619047620000003</v>
      </c>
      <c r="R356" s="7">
        <v>12.15</v>
      </c>
      <c r="S356" s="8">
        <v>4.8</v>
      </c>
      <c r="V356" s="16">
        <f t="shared" si="70"/>
        <v>243</v>
      </c>
      <c r="W356" s="18">
        <f t="shared" si="78"/>
        <v>19440</v>
      </c>
      <c r="X356" t="b">
        <f t="shared" si="79"/>
        <v>0</v>
      </c>
      <c r="Y356" t="b">
        <f t="shared" si="71"/>
        <v>1</v>
      </c>
      <c r="Z356" t="b">
        <f t="shared" si="72"/>
        <v>0</v>
      </c>
      <c r="AA356" t="b">
        <f t="shared" si="73"/>
        <v>0</v>
      </c>
      <c r="AB356" t="str">
        <f t="shared" si="80"/>
        <v>Low</v>
      </c>
      <c r="AC356" t="str">
        <f t="shared" si="74"/>
        <v>Bad Product</v>
      </c>
      <c r="AD356">
        <f t="shared" si="75"/>
        <v>255.15</v>
      </c>
      <c r="AE356">
        <f t="shared" si="76"/>
        <v>25.65</v>
      </c>
      <c r="AG356" t="str">
        <f t="shared" si="69"/>
        <v>Bad Product</v>
      </c>
      <c r="AH356" t="str">
        <f t="shared" si="81"/>
        <v>Low</v>
      </c>
    </row>
    <row r="357" spans="1:34" ht="15.75" customHeight="1" x14ac:dyDescent="0.2">
      <c r="A357" s="1"/>
      <c r="B357" s="6" t="s">
        <v>390</v>
      </c>
      <c r="C357" s="6" t="s">
        <v>25</v>
      </c>
      <c r="D357" s="6" t="s">
        <v>26</v>
      </c>
      <c r="E357" s="6" t="s">
        <v>27</v>
      </c>
      <c r="F357" s="6" t="s">
        <v>21</v>
      </c>
      <c r="G357" s="6" t="s">
        <v>28</v>
      </c>
      <c r="H357" s="7">
        <v>30.24</v>
      </c>
      <c r="I357" s="9">
        <v>1</v>
      </c>
      <c r="J357" s="7">
        <v>1.512</v>
      </c>
      <c r="K357" s="7">
        <v>31.751999999999999</v>
      </c>
      <c r="L357" s="12">
        <v>43528</v>
      </c>
      <c r="M357" s="14">
        <v>0.65555555555555556</v>
      </c>
      <c r="N357" s="9" t="str">
        <f t="shared" si="77"/>
        <v>Weekday</v>
      </c>
      <c r="O357" s="6" t="s">
        <v>29</v>
      </c>
      <c r="P357" s="7">
        <v>30.24</v>
      </c>
      <c r="Q357" s="2">
        <v>4.7619047620000003</v>
      </c>
      <c r="R357" s="7">
        <v>1.512</v>
      </c>
      <c r="S357" s="8">
        <v>8.4</v>
      </c>
      <c r="V357" s="16">
        <f t="shared" si="70"/>
        <v>30.24</v>
      </c>
      <c r="W357" s="18">
        <f t="shared" si="78"/>
        <v>2419.1999999999998</v>
      </c>
      <c r="X357" t="b">
        <f t="shared" si="79"/>
        <v>1</v>
      </c>
      <c r="Y357" t="b">
        <f t="shared" si="71"/>
        <v>1</v>
      </c>
      <c r="Z357" t="b">
        <f t="shared" si="72"/>
        <v>0</v>
      </c>
      <c r="AA357" t="b">
        <f t="shared" si="73"/>
        <v>1</v>
      </c>
      <c r="AB357" t="str">
        <f t="shared" si="80"/>
        <v>High</v>
      </c>
      <c r="AC357" t="str">
        <f t="shared" si="74"/>
        <v>Bad Product</v>
      </c>
      <c r="AD357">
        <f t="shared" si="75"/>
        <v>31.751999999999999</v>
      </c>
      <c r="AE357">
        <f t="shared" si="76"/>
        <v>30.24</v>
      </c>
      <c r="AG357" t="str">
        <f t="shared" si="69"/>
        <v>Bad Product</v>
      </c>
      <c r="AH357" t="str">
        <f t="shared" si="81"/>
        <v>High</v>
      </c>
    </row>
    <row r="358" spans="1:34" ht="15.75" customHeight="1" x14ac:dyDescent="0.2">
      <c r="A358" s="1"/>
      <c r="B358" s="6" t="s">
        <v>391</v>
      </c>
      <c r="C358" s="6" t="s">
        <v>42</v>
      </c>
      <c r="D358" s="6" t="s">
        <v>43</v>
      </c>
      <c r="E358" s="6" t="s">
        <v>20</v>
      </c>
      <c r="F358" s="6" t="s">
        <v>21</v>
      </c>
      <c r="G358" s="6" t="s">
        <v>44</v>
      </c>
      <c r="H358" s="7">
        <v>89.14</v>
      </c>
      <c r="I358" s="9">
        <v>4</v>
      </c>
      <c r="J358" s="7">
        <v>17.827999999999999</v>
      </c>
      <c r="K358" s="7">
        <v>374.38799999999998</v>
      </c>
      <c r="L358" s="12">
        <v>43472</v>
      </c>
      <c r="M358" s="14">
        <v>0.51388888888888884</v>
      </c>
      <c r="N358" s="9" t="str">
        <f t="shared" si="77"/>
        <v>Weekday</v>
      </c>
      <c r="O358" s="6" t="s">
        <v>33</v>
      </c>
      <c r="P358" s="7">
        <v>356.56</v>
      </c>
      <c r="Q358" s="2">
        <v>4.7619047620000003</v>
      </c>
      <c r="R358" s="7">
        <v>17.827999999999999</v>
      </c>
      <c r="S358" s="8">
        <v>7.8</v>
      </c>
      <c r="V358" s="16">
        <f t="shared" si="70"/>
        <v>356.56</v>
      </c>
      <c r="W358" s="18">
        <f t="shared" si="78"/>
        <v>28524.799999999999</v>
      </c>
      <c r="X358" t="b">
        <f t="shared" si="79"/>
        <v>0</v>
      </c>
      <c r="Y358" t="b">
        <f t="shared" si="71"/>
        <v>1</v>
      </c>
      <c r="Z358" t="b">
        <f t="shared" si="72"/>
        <v>0</v>
      </c>
      <c r="AA358" t="b">
        <f t="shared" si="73"/>
        <v>0</v>
      </c>
      <c r="AB358" t="str">
        <f t="shared" si="80"/>
        <v>Low</v>
      </c>
      <c r="AC358" t="str">
        <f t="shared" si="74"/>
        <v>Bad Product</v>
      </c>
      <c r="AD358">
        <f t="shared" si="75"/>
        <v>374.38799999999998</v>
      </c>
      <c r="AE358">
        <f t="shared" si="76"/>
        <v>89.14</v>
      </c>
      <c r="AG358" t="str">
        <f t="shared" si="69"/>
        <v>Bad Product</v>
      </c>
      <c r="AH358" t="str">
        <f t="shared" si="81"/>
        <v>Medium</v>
      </c>
    </row>
    <row r="359" spans="1:34" ht="15.75" customHeight="1" x14ac:dyDescent="0.2">
      <c r="A359" s="1"/>
      <c r="B359" s="6" t="s">
        <v>392</v>
      </c>
      <c r="C359" s="6" t="s">
        <v>25</v>
      </c>
      <c r="D359" s="6" t="s">
        <v>26</v>
      </c>
      <c r="E359" s="6" t="s">
        <v>27</v>
      </c>
      <c r="F359" s="6" t="s">
        <v>21</v>
      </c>
      <c r="G359" s="6" t="s">
        <v>46</v>
      </c>
      <c r="H359" s="7">
        <v>37.549999999999997</v>
      </c>
      <c r="I359" s="9">
        <v>10</v>
      </c>
      <c r="J359" s="7">
        <v>18.774999999999999</v>
      </c>
      <c r="K359" s="7">
        <v>394.27499999999998</v>
      </c>
      <c r="L359" s="12">
        <v>43532</v>
      </c>
      <c r="M359" s="14">
        <v>0.83402777777777781</v>
      </c>
      <c r="N359" s="9" t="str">
        <f t="shared" si="77"/>
        <v>Weekday</v>
      </c>
      <c r="O359" s="6" t="s">
        <v>33</v>
      </c>
      <c r="P359" s="7">
        <v>375.5</v>
      </c>
      <c r="Q359" s="2">
        <v>4.7619047620000003</v>
      </c>
      <c r="R359" s="7">
        <v>18.774999999999999</v>
      </c>
      <c r="S359" s="8">
        <v>9.3000000000000007</v>
      </c>
      <c r="V359" s="16">
        <f t="shared" si="70"/>
        <v>375.5</v>
      </c>
      <c r="W359" s="18">
        <f t="shared" si="78"/>
        <v>30040</v>
      </c>
      <c r="X359" t="b">
        <f t="shared" si="79"/>
        <v>1</v>
      </c>
      <c r="Y359" t="b">
        <f t="shared" si="71"/>
        <v>1</v>
      </c>
      <c r="Z359" t="b">
        <f t="shared" si="72"/>
        <v>0</v>
      </c>
      <c r="AA359" t="b">
        <f t="shared" si="73"/>
        <v>1</v>
      </c>
      <c r="AB359" t="str">
        <f t="shared" si="80"/>
        <v>High</v>
      </c>
      <c r="AC359" t="str">
        <f t="shared" si="74"/>
        <v>Bad Product</v>
      </c>
      <c r="AD359">
        <f t="shared" si="75"/>
        <v>394.27499999999998</v>
      </c>
      <c r="AE359">
        <f t="shared" si="76"/>
        <v>35.672499999999992</v>
      </c>
      <c r="AG359" t="str">
        <f t="shared" si="69"/>
        <v>Bad Product</v>
      </c>
      <c r="AH359" t="str">
        <f t="shared" si="81"/>
        <v>High</v>
      </c>
    </row>
    <row r="360" spans="1:34" ht="15.75" customHeight="1" x14ac:dyDescent="0.2">
      <c r="A360" s="1"/>
      <c r="B360" s="6" t="s">
        <v>393</v>
      </c>
      <c r="C360" s="6" t="s">
        <v>25</v>
      </c>
      <c r="D360" s="6" t="s">
        <v>26</v>
      </c>
      <c r="E360" s="6" t="s">
        <v>27</v>
      </c>
      <c r="F360" s="6" t="s">
        <v>21</v>
      </c>
      <c r="G360" s="6" t="s">
        <v>36</v>
      </c>
      <c r="H360" s="7">
        <v>95.44</v>
      </c>
      <c r="I360" s="9">
        <v>10</v>
      </c>
      <c r="J360" s="7">
        <v>47.72</v>
      </c>
      <c r="K360" s="7">
        <v>1002.12</v>
      </c>
      <c r="L360" s="12">
        <v>43474</v>
      </c>
      <c r="M360" s="14">
        <v>0.57291666666666663</v>
      </c>
      <c r="N360" s="9" t="str">
        <f t="shared" si="77"/>
        <v>Weekday</v>
      </c>
      <c r="O360" s="6" t="s">
        <v>29</v>
      </c>
      <c r="P360" s="7">
        <v>954.4</v>
      </c>
      <c r="Q360" s="2">
        <v>4.7619047620000003</v>
      </c>
      <c r="R360" s="7">
        <v>47.72</v>
      </c>
      <c r="S360" s="8">
        <v>5.2</v>
      </c>
      <c r="V360" s="16">
        <f t="shared" si="70"/>
        <v>954.4</v>
      </c>
      <c r="W360" s="18">
        <f t="shared" si="78"/>
        <v>76352</v>
      </c>
      <c r="X360" t="b">
        <f t="shared" si="79"/>
        <v>0</v>
      </c>
      <c r="Y360" t="b">
        <f t="shared" si="71"/>
        <v>1</v>
      </c>
      <c r="Z360" t="b">
        <f t="shared" si="72"/>
        <v>0</v>
      </c>
      <c r="AA360" t="b">
        <f t="shared" si="73"/>
        <v>1</v>
      </c>
      <c r="AB360" t="str">
        <f t="shared" si="80"/>
        <v>Low</v>
      </c>
      <c r="AC360" t="str">
        <f t="shared" si="74"/>
        <v>Bad Product</v>
      </c>
      <c r="AD360">
        <f t="shared" si="75"/>
        <v>901.90800000000002</v>
      </c>
      <c r="AE360">
        <f t="shared" si="76"/>
        <v>90.667999999999992</v>
      </c>
      <c r="AG360" t="str">
        <f t="shared" si="69"/>
        <v>Bad Product</v>
      </c>
      <c r="AH360" t="str">
        <f t="shared" si="81"/>
        <v>Low</v>
      </c>
    </row>
    <row r="361" spans="1:34" ht="15.75" customHeight="1" x14ac:dyDescent="0.2">
      <c r="A361" s="1"/>
      <c r="B361" s="6" t="s">
        <v>394</v>
      </c>
      <c r="C361" s="6" t="s">
        <v>42</v>
      </c>
      <c r="D361" s="6" t="s">
        <v>43</v>
      </c>
      <c r="E361" s="6" t="s">
        <v>27</v>
      </c>
      <c r="F361" s="6" t="s">
        <v>31</v>
      </c>
      <c r="G361" s="6" t="s">
        <v>28</v>
      </c>
      <c r="H361" s="7">
        <v>27.5</v>
      </c>
      <c r="I361" s="9">
        <v>3</v>
      </c>
      <c r="J361" s="7">
        <v>4.125</v>
      </c>
      <c r="K361" s="7">
        <v>86.625</v>
      </c>
      <c r="L361" s="12">
        <v>43525</v>
      </c>
      <c r="M361" s="14">
        <v>0.65277777777777779</v>
      </c>
      <c r="N361" s="9" t="str">
        <f t="shared" si="77"/>
        <v>Weekday</v>
      </c>
      <c r="O361" s="6" t="s">
        <v>23</v>
      </c>
      <c r="P361" s="7">
        <v>82.5</v>
      </c>
      <c r="Q361" s="2">
        <v>4.7619047620000003</v>
      </c>
      <c r="R361" s="7">
        <v>4.125</v>
      </c>
      <c r="S361" s="8">
        <v>6.5</v>
      </c>
      <c r="V361" s="16">
        <f t="shared" si="70"/>
        <v>82.5</v>
      </c>
      <c r="W361" s="18">
        <f t="shared" si="78"/>
        <v>6600</v>
      </c>
      <c r="X361" t="b">
        <f t="shared" si="79"/>
        <v>0</v>
      </c>
      <c r="Y361" t="b">
        <f t="shared" si="71"/>
        <v>1</v>
      </c>
      <c r="Z361" t="b">
        <f t="shared" si="72"/>
        <v>0</v>
      </c>
      <c r="AA361" t="b">
        <f t="shared" si="73"/>
        <v>0</v>
      </c>
      <c r="AB361" t="str">
        <f t="shared" si="80"/>
        <v>Low</v>
      </c>
      <c r="AC361" t="str">
        <f t="shared" si="74"/>
        <v>Bad Product</v>
      </c>
      <c r="AD361">
        <f t="shared" si="75"/>
        <v>86.625</v>
      </c>
      <c r="AE361">
        <f t="shared" si="76"/>
        <v>27.5</v>
      </c>
      <c r="AG361" t="str">
        <f t="shared" si="69"/>
        <v>Bad Product</v>
      </c>
      <c r="AH361" t="str">
        <f t="shared" si="81"/>
        <v>Medium</v>
      </c>
    </row>
    <row r="362" spans="1:34" ht="15.75" customHeight="1" x14ac:dyDescent="0.2">
      <c r="A362" s="1"/>
      <c r="B362" s="6" t="s">
        <v>395</v>
      </c>
      <c r="C362" s="6" t="s">
        <v>42</v>
      </c>
      <c r="D362" s="6" t="s">
        <v>43</v>
      </c>
      <c r="E362" s="6" t="s">
        <v>27</v>
      </c>
      <c r="F362" s="6" t="s">
        <v>31</v>
      </c>
      <c r="G362" s="6" t="s">
        <v>36</v>
      </c>
      <c r="H362" s="7">
        <v>74.97</v>
      </c>
      <c r="I362" s="9">
        <v>1</v>
      </c>
      <c r="J362" s="7">
        <v>3.7484999999999999</v>
      </c>
      <c r="K362" s="7">
        <v>78.718500000000006</v>
      </c>
      <c r="L362" s="12">
        <v>43540</v>
      </c>
      <c r="M362" s="14">
        <v>0.70694444444444449</v>
      </c>
      <c r="N362" s="9" t="str">
        <f t="shared" si="77"/>
        <v>Weekend</v>
      </c>
      <c r="O362" s="6" t="s">
        <v>29</v>
      </c>
      <c r="P362" s="7">
        <v>74.97</v>
      </c>
      <c r="Q362" s="2">
        <v>4.7619047620000003</v>
      </c>
      <c r="R362" s="7">
        <v>3.7484999999999999</v>
      </c>
      <c r="S362" s="8">
        <v>5.6</v>
      </c>
      <c r="V362" s="16">
        <f t="shared" si="70"/>
        <v>74.97</v>
      </c>
      <c r="W362" s="18">
        <f t="shared" si="78"/>
        <v>5997.6</v>
      </c>
      <c r="X362" t="b">
        <f t="shared" si="79"/>
        <v>0</v>
      </c>
      <c r="Y362" t="b">
        <f t="shared" si="71"/>
        <v>1</v>
      </c>
      <c r="Z362" t="b">
        <f t="shared" si="72"/>
        <v>0</v>
      </c>
      <c r="AA362" t="b">
        <f t="shared" si="73"/>
        <v>0</v>
      </c>
      <c r="AB362" t="str">
        <f t="shared" si="80"/>
        <v>Low</v>
      </c>
      <c r="AC362" t="str">
        <f t="shared" si="74"/>
        <v>Bad Product</v>
      </c>
      <c r="AD362">
        <f t="shared" si="75"/>
        <v>78.718500000000006</v>
      </c>
      <c r="AE362">
        <f t="shared" si="76"/>
        <v>74.97</v>
      </c>
      <c r="AG362" t="str">
        <f t="shared" si="69"/>
        <v>Bad Product</v>
      </c>
      <c r="AH362" t="str">
        <f t="shared" si="81"/>
        <v>Low</v>
      </c>
    </row>
    <row r="363" spans="1:34" ht="15.75" customHeight="1" x14ac:dyDescent="0.2">
      <c r="A363" s="1"/>
      <c r="B363" s="6" t="s">
        <v>396</v>
      </c>
      <c r="C363" s="6" t="s">
        <v>18</v>
      </c>
      <c r="D363" s="6" t="s">
        <v>19</v>
      </c>
      <c r="E363" s="6" t="s">
        <v>20</v>
      </c>
      <c r="F363" s="6" t="s">
        <v>31</v>
      </c>
      <c r="G363" s="6" t="s">
        <v>44</v>
      </c>
      <c r="H363" s="7">
        <v>80.959999999999994</v>
      </c>
      <c r="I363" s="9">
        <v>8</v>
      </c>
      <c r="J363" s="7">
        <v>32.384</v>
      </c>
      <c r="K363" s="7">
        <v>680.06399999999996</v>
      </c>
      <c r="L363" s="12">
        <v>43513</v>
      </c>
      <c r="M363" s="14">
        <v>0.46666666666666667</v>
      </c>
      <c r="N363" s="9" t="str">
        <f t="shared" si="77"/>
        <v>Weekend</v>
      </c>
      <c r="O363" s="6" t="s">
        <v>33</v>
      </c>
      <c r="P363" s="7">
        <v>647.67999999999995</v>
      </c>
      <c r="Q363" s="2">
        <v>4.7619047620000003</v>
      </c>
      <c r="R363" s="7">
        <v>32.384</v>
      </c>
      <c r="S363" s="8">
        <v>7.4</v>
      </c>
      <c r="V363" s="16">
        <f t="shared" si="70"/>
        <v>647.67999999999995</v>
      </c>
      <c r="W363" s="18">
        <f t="shared" si="78"/>
        <v>51814.399999999994</v>
      </c>
      <c r="X363" t="b">
        <f t="shared" si="79"/>
        <v>0</v>
      </c>
      <c r="Y363" t="b">
        <f t="shared" si="71"/>
        <v>1</v>
      </c>
      <c r="Z363" t="b">
        <f t="shared" si="72"/>
        <v>0</v>
      </c>
      <c r="AA363" t="b">
        <f t="shared" si="73"/>
        <v>1</v>
      </c>
      <c r="AB363" t="str">
        <f t="shared" si="80"/>
        <v>Low</v>
      </c>
      <c r="AC363" t="str">
        <f t="shared" si="74"/>
        <v>Bad Product</v>
      </c>
      <c r="AD363">
        <f t="shared" si="75"/>
        <v>612.05759999999998</v>
      </c>
      <c r="AE363">
        <f t="shared" si="76"/>
        <v>76.911999999999992</v>
      </c>
      <c r="AG363" t="str">
        <f t="shared" si="69"/>
        <v>Bad Product</v>
      </c>
      <c r="AH363" t="str">
        <f t="shared" si="81"/>
        <v>Medium</v>
      </c>
    </row>
    <row r="364" spans="1:34" ht="15.75" customHeight="1" x14ac:dyDescent="0.2">
      <c r="A364" s="1"/>
      <c r="B364" s="6" t="s">
        <v>397</v>
      </c>
      <c r="C364" s="6" t="s">
        <v>25</v>
      </c>
      <c r="D364" s="6" t="s">
        <v>26</v>
      </c>
      <c r="E364" s="6" t="s">
        <v>27</v>
      </c>
      <c r="F364" s="6" t="s">
        <v>21</v>
      </c>
      <c r="G364" s="6" t="s">
        <v>44</v>
      </c>
      <c r="H364" s="7">
        <v>94.47</v>
      </c>
      <c r="I364" s="9">
        <v>8</v>
      </c>
      <c r="J364" s="7">
        <v>37.787999999999997</v>
      </c>
      <c r="K364" s="7">
        <v>793.548</v>
      </c>
      <c r="L364" s="12">
        <v>43523</v>
      </c>
      <c r="M364" s="14">
        <v>0.6333333333333333</v>
      </c>
      <c r="N364" s="9" t="str">
        <f t="shared" si="77"/>
        <v>Weekday</v>
      </c>
      <c r="O364" s="6" t="s">
        <v>29</v>
      </c>
      <c r="P364" s="7">
        <v>755.76</v>
      </c>
      <c r="Q364" s="2">
        <v>4.7619047620000003</v>
      </c>
      <c r="R364" s="7">
        <v>37.787999999999997</v>
      </c>
      <c r="S364" s="8">
        <v>9.1</v>
      </c>
      <c r="V364" s="16">
        <f t="shared" si="70"/>
        <v>755.76</v>
      </c>
      <c r="W364" s="18">
        <f t="shared" si="78"/>
        <v>60460.800000000003</v>
      </c>
      <c r="X364" t="b">
        <f t="shared" si="79"/>
        <v>1</v>
      </c>
      <c r="Y364" t="b">
        <f t="shared" si="71"/>
        <v>1</v>
      </c>
      <c r="Z364" t="b">
        <f t="shared" si="72"/>
        <v>1</v>
      </c>
      <c r="AA364" t="b">
        <f t="shared" si="73"/>
        <v>1</v>
      </c>
      <c r="AB364" t="str">
        <f t="shared" si="80"/>
        <v>High</v>
      </c>
      <c r="AC364" t="str">
        <f t="shared" si="74"/>
        <v>Good Product</v>
      </c>
      <c r="AD364">
        <f t="shared" si="75"/>
        <v>714.19320000000005</v>
      </c>
      <c r="AE364">
        <f t="shared" si="76"/>
        <v>89.746499999999997</v>
      </c>
      <c r="AG364" t="str">
        <f t="shared" si="69"/>
        <v>Bad Product</v>
      </c>
      <c r="AH364" t="str">
        <f t="shared" si="81"/>
        <v>High</v>
      </c>
    </row>
    <row r="365" spans="1:34" ht="15.75" customHeight="1" x14ac:dyDescent="0.2">
      <c r="A365" s="1"/>
      <c r="B365" s="6" t="s">
        <v>398</v>
      </c>
      <c r="C365" s="6" t="s">
        <v>25</v>
      </c>
      <c r="D365" s="6" t="s">
        <v>26</v>
      </c>
      <c r="E365" s="6" t="s">
        <v>27</v>
      </c>
      <c r="F365" s="6" t="s">
        <v>31</v>
      </c>
      <c r="G365" s="6" t="s">
        <v>44</v>
      </c>
      <c r="H365" s="7">
        <v>99.79</v>
      </c>
      <c r="I365" s="9">
        <v>2</v>
      </c>
      <c r="J365" s="7">
        <v>9.9789999999999992</v>
      </c>
      <c r="K365" s="7">
        <v>209.559</v>
      </c>
      <c r="L365" s="12">
        <v>43531</v>
      </c>
      <c r="M365" s="14">
        <v>0.85902777777777772</v>
      </c>
      <c r="N365" s="9" t="str">
        <f t="shared" si="77"/>
        <v>Weekday</v>
      </c>
      <c r="O365" s="6" t="s">
        <v>23</v>
      </c>
      <c r="P365" s="7">
        <v>199.58</v>
      </c>
      <c r="Q365" s="2">
        <v>4.7619047620000003</v>
      </c>
      <c r="R365" s="7">
        <v>9.9789999999999992</v>
      </c>
      <c r="S365" s="8">
        <v>8</v>
      </c>
      <c r="V365" s="16">
        <f t="shared" si="70"/>
        <v>199.58</v>
      </c>
      <c r="W365" s="18">
        <f t="shared" si="78"/>
        <v>15966.400000000001</v>
      </c>
      <c r="X365" t="b">
        <f t="shared" si="79"/>
        <v>0</v>
      </c>
      <c r="Y365" t="b">
        <f t="shared" si="71"/>
        <v>1</v>
      </c>
      <c r="Z365" t="b">
        <f t="shared" si="72"/>
        <v>0</v>
      </c>
      <c r="AA365" t="b">
        <f t="shared" si="73"/>
        <v>0</v>
      </c>
      <c r="AB365" t="str">
        <f t="shared" si="80"/>
        <v>Low</v>
      </c>
      <c r="AC365" t="str">
        <f t="shared" si="74"/>
        <v>Bad Product</v>
      </c>
      <c r="AD365">
        <f t="shared" si="75"/>
        <v>209.559</v>
      </c>
      <c r="AE365">
        <f t="shared" si="76"/>
        <v>99.79</v>
      </c>
      <c r="AG365" t="str">
        <f t="shared" si="69"/>
        <v>Good Product</v>
      </c>
      <c r="AH365" t="str">
        <f t="shared" si="81"/>
        <v>Medium</v>
      </c>
    </row>
    <row r="366" spans="1:34" ht="15.75" customHeight="1" x14ac:dyDescent="0.2">
      <c r="A366" s="1"/>
      <c r="B366" s="6" t="s">
        <v>399</v>
      </c>
      <c r="C366" s="6" t="s">
        <v>18</v>
      </c>
      <c r="D366" s="6" t="s">
        <v>19</v>
      </c>
      <c r="E366" s="6" t="s">
        <v>27</v>
      </c>
      <c r="F366" s="6" t="s">
        <v>31</v>
      </c>
      <c r="G366" s="6" t="s">
        <v>32</v>
      </c>
      <c r="H366" s="7">
        <v>73.22</v>
      </c>
      <c r="I366" s="9">
        <v>6</v>
      </c>
      <c r="J366" s="7">
        <v>21.966000000000001</v>
      </c>
      <c r="K366" s="7">
        <v>461.286</v>
      </c>
      <c r="L366" s="12">
        <v>43486</v>
      </c>
      <c r="M366" s="14">
        <v>0.73888888888888893</v>
      </c>
      <c r="N366" s="9" t="str">
        <f t="shared" si="77"/>
        <v>Weekday</v>
      </c>
      <c r="O366" s="6" t="s">
        <v>29</v>
      </c>
      <c r="P366" s="7">
        <v>439.32</v>
      </c>
      <c r="Q366" s="2">
        <v>4.7619047620000003</v>
      </c>
      <c r="R366" s="7">
        <v>21.966000000000001</v>
      </c>
      <c r="S366" s="8">
        <v>7.2</v>
      </c>
      <c r="V366" s="16">
        <f t="shared" si="70"/>
        <v>439.32</v>
      </c>
      <c r="W366" s="18">
        <f t="shared" si="78"/>
        <v>35145.599999999999</v>
      </c>
      <c r="X366" t="b">
        <f t="shared" si="79"/>
        <v>0</v>
      </c>
      <c r="Y366" t="b">
        <f t="shared" si="71"/>
        <v>1</v>
      </c>
      <c r="Z366" t="b">
        <f t="shared" si="72"/>
        <v>0</v>
      </c>
      <c r="AA366" t="b">
        <f t="shared" si="73"/>
        <v>0</v>
      </c>
      <c r="AB366" t="str">
        <f t="shared" si="80"/>
        <v>Low</v>
      </c>
      <c r="AC366" t="str">
        <f t="shared" si="74"/>
        <v>Bad Product</v>
      </c>
      <c r="AD366">
        <f t="shared" si="75"/>
        <v>461.286</v>
      </c>
      <c r="AE366">
        <f t="shared" si="76"/>
        <v>73.22</v>
      </c>
      <c r="AG366" t="str">
        <f t="shared" si="69"/>
        <v>Bad Product</v>
      </c>
      <c r="AH366" t="str">
        <f t="shared" si="81"/>
        <v>Medium</v>
      </c>
    </row>
    <row r="367" spans="1:34" ht="15.75" customHeight="1" x14ac:dyDescent="0.2">
      <c r="A367" s="1"/>
      <c r="B367" s="6" t="s">
        <v>400</v>
      </c>
      <c r="C367" s="6" t="s">
        <v>25</v>
      </c>
      <c r="D367" s="6" t="s">
        <v>26</v>
      </c>
      <c r="E367" s="6" t="s">
        <v>27</v>
      </c>
      <c r="F367" s="6" t="s">
        <v>21</v>
      </c>
      <c r="G367" s="6" t="s">
        <v>44</v>
      </c>
      <c r="H367" s="7">
        <v>41.24</v>
      </c>
      <c r="I367" s="9">
        <v>4</v>
      </c>
      <c r="J367" s="7">
        <v>8.2479999999999993</v>
      </c>
      <c r="K367" s="7">
        <v>173.208</v>
      </c>
      <c r="L367" s="12">
        <v>43515</v>
      </c>
      <c r="M367" s="14">
        <v>0.68263888888888891</v>
      </c>
      <c r="N367" s="9" t="str">
        <f t="shared" si="77"/>
        <v>Weekday</v>
      </c>
      <c r="O367" s="6" t="s">
        <v>29</v>
      </c>
      <c r="P367" s="7">
        <v>164.96</v>
      </c>
      <c r="Q367" s="2">
        <v>4.7619047620000003</v>
      </c>
      <c r="R367" s="7">
        <v>8.2479999999999993</v>
      </c>
      <c r="S367" s="8">
        <v>7.1</v>
      </c>
      <c r="V367" s="16">
        <f t="shared" si="70"/>
        <v>164.96</v>
      </c>
      <c r="W367" s="18">
        <f t="shared" si="78"/>
        <v>13196.800000000001</v>
      </c>
      <c r="X367" t="b">
        <f t="shared" si="79"/>
        <v>0</v>
      </c>
      <c r="Y367" t="b">
        <f t="shared" si="71"/>
        <v>1</v>
      </c>
      <c r="Z367" t="b">
        <f t="shared" si="72"/>
        <v>0</v>
      </c>
      <c r="AA367" t="b">
        <f t="shared" si="73"/>
        <v>0</v>
      </c>
      <c r="AB367" t="str">
        <f t="shared" si="80"/>
        <v>Low</v>
      </c>
      <c r="AC367" t="str">
        <f t="shared" si="74"/>
        <v>Bad Product</v>
      </c>
      <c r="AD367">
        <f t="shared" si="75"/>
        <v>173.208</v>
      </c>
      <c r="AE367">
        <f t="shared" si="76"/>
        <v>41.24</v>
      </c>
      <c r="AG367" t="str">
        <f t="shared" si="69"/>
        <v>Bad Product</v>
      </c>
      <c r="AH367" t="str">
        <f t="shared" si="81"/>
        <v>Medium</v>
      </c>
    </row>
    <row r="368" spans="1:34" ht="15.75" customHeight="1" x14ac:dyDescent="0.2">
      <c r="A368" s="1"/>
      <c r="B368" s="6" t="s">
        <v>401</v>
      </c>
      <c r="C368" s="6" t="s">
        <v>25</v>
      </c>
      <c r="D368" s="6" t="s">
        <v>26</v>
      </c>
      <c r="E368" s="6" t="s">
        <v>27</v>
      </c>
      <c r="F368" s="6" t="s">
        <v>21</v>
      </c>
      <c r="G368" s="6" t="s">
        <v>46</v>
      </c>
      <c r="H368" s="7">
        <v>81.680000000000007</v>
      </c>
      <c r="I368" s="9">
        <v>4</v>
      </c>
      <c r="J368" s="7">
        <v>16.335999999999999</v>
      </c>
      <c r="K368" s="7">
        <v>343.05599999999998</v>
      </c>
      <c r="L368" s="12">
        <v>43471</v>
      </c>
      <c r="M368" s="14">
        <v>0.5083333333333333</v>
      </c>
      <c r="N368" s="9" t="str">
        <f t="shared" si="77"/>
        <v>Weekend</v>
      </c>
      <c r="O368" s="6" t="s">
        <v>29</v>
      </c>
      <c r="P368" s="7">
        <v>326.72000000000003</v>
      </c>
      <c r="Q368" s="2">
        <v>4.7619047620000003</v>
      </c>
      <c r="R368" s="7">
        <v>16.335999999999999</v>
      </c>
      <c r="S368" s="8">
        <v>9.1</v>
      </c>
      <c r="V368" s="16">
        <f t="shared" si="70"/>
        <v>326.72000000000003</v>
      </c>
      <c r="W368" s="18">
        <f t="shared" si="78"/>
        <v>26137.600000000002</v>
      </c>
      <c r="X368" t="b">
        <f t="shared" si="79"/>
        <v>1</v>
      </c>
      <c r="Y368" t="b">
        <f t="shared" si="71"/>
        <v>1</v>
      </c>
      <c r="Z368" t="b">
        <f t="shared" si="72"/>
        <v>0</v>
      </c>
      <c r="AA368" t="b">
        <f t="shared" si="73"/>
        <v>1</v>
      </c>
      <c r="AB368" t="str">
        <f t="shared" si="80"/>
        <v>High</v>
      </c>
      <c r="AC368" t="str">
        <f t="shared" si="74"/>
        <v>Bad Product</v>
      </c>
      <c r="AD368">
        <f t="shared" si="75"/>
        <v>343.05599999999998</v>
      </c>
      <c r="AE368">
        <f t="shared" si="76"/>
        <v>81.680000000000007</v>
      </c>
      <c r="AG368" t="str">
        <f t="shared" si="69"/>
        <v>Bad Product</v>
      </c>
      <c r="AH368" t="str">
        <f t="shared" si="81"/>
        <v>High</v>
      </c>
    </row>
    <row r="369" spans="1:34" ht="15.75" customHeight="1" x14ac:dyDescent="0.2">
      <c r="A369" s="1"/>
      <c r="B369" s="6" t="s">
        <v>402</v>
      </c>
      <c r="C369" s="6" t="s">
        <v>25</v>
      </c>
      <c r="D369" s="6" t="s">
        <v>26</v>
      </c>
      <c r="E369" s="6" t="s">
        <v>27</v>
      </c>
      <c r="F369" s="6" t="s">
        <v>21</v>
      </c>
      <c r="G369" s="6" t="s">
        <v>28</v>
      </c>
      <c r="H369" s="7">
        <v>51.32</v>
      </c>
      <c r="I369" s="9">
        <v>9</v>
      </c>
      <c r="J369" s="7">
        <v>23.094000000000001</v>
      </c>
      <c r="K369" s="7">
        <v>484.97399999999999</v>
      </c>
      <c r="L369" s="12">
        <v>43538</v>
      </c>
      <c r="M369" s="14">
        <v>0.81458333333333333</v>
      </c>
      <c r="N369" s="9" t="str">
        <f t="shared" si="77"/>
        <v>Weekday</v>
      </c>
      <c r="O369" s="6" t="s">
        <v>29</v>
      </c>
      <c r="P369" s="7">
        <v>461.88</v>
      </c>
      <c r="Q369" s="2">
        <v>4.7619047620000003</v>
      </c>
      <c r="R369" s="7">
        <v>23.094000000000001</v>
      </c>
      <c r="S369" s="8">
        <v>5.6</v>
      </c>
      <c r="V369" s="16">
        <f t="shared" si="70"/>
        <v>461.88</v>
      </c>
      <c r="W369" s="18">
        <f t="shared" si="78"/>
        <v>36950.400000000001</v>
      </c>
      <c r="X369" t="b">
        <f t="shared" si="79"/>
        <v>0</v>
      </c>
      <c r="Y369" t="b">
        <f t="shared" si="71"/>
        <v>1</v>
      </c>
      <c r="Z369" t="b">
        <f t="shared" si="72"/>
        <v>0</v>
      </c>
      <c r="AA369" t="b">
        <f t="shared" si="73"/>
        <v>0</v>
      </c>
      <c r="AB369" t="str">
        <f t="shared" si="80"/>
        <v>Low</v>
      </c>
      <c r="AC369" t="str">
        <f t="shared" si="74"/>
        <v>Bad Product</v>
      </c>
      <c r="AD369">
        <f t="shared" si="75"/>
        <v>484.97399999999999</v>
      </c>
      <c r="AE369">
        <f t="shared" si="76"/>
        <v>48.753999999999998</v>
      </c>
      <c r="AG369" t="str">
        <f t="shared" si="69"/>
        <v>Bad Product</v>
      </c>
      <c r="AH369" t="str">
        <f t="shared" si="81"/>
        <v>Low</v>
      </c>
    </row>
    <row r="370" spans="1:34" ht="15.75" customHeight="1" x14ac:dyDescent="0.2">
      <c r="A370" s="1"/>
      <c r="B370" s="6" t="s">
        <v>403</v>
      </c>
      <c r="C370" s="6" t="s">
        <v>18</v>
      </c>
      <c r="D370" s="6" t="s">
        <v>19</v>
      </c>
      <c r="E370" s="6" t="s">
        <v>20</v>
      </c>
      <c r="F370" s="6" t="s">
        <v>31</v>
      </c>
      <c r="G370" s="6" t="s">
        <v>32</v>
      </c>
      <c r="H370" s="7">
        <v>65.94</v>
      </c>
      <c r="I370" s="9">
        <v>4</v>
      </c>
      <c r="J370" s="7">
        <v>13.188000000000001</v>
      </c>
      <c r="K370" s="7">
        <v>276.94799999999998</v>
      </c>
      <c r="L370" s="12">
        <v>43548</v>
      </c>
      <c r="M370" s="14">
        <v>0.43680555555555556</v>
      </c>
      <c r="N370" s="9" t="str">
        <f t="shared" si="77"/>
        <v>Weekend</v>
      </c>
      <c r="O370" s="6" t="s">
        <v>29</v>
      </c>
      <c r="P370" s="7">
        <v>263.76</v>
      </c>
      <c r="Q370" s="2">
        <v>4.7619047620000003</v>
      </c>
      <c r="R370" s="7">
        <v>13.188000000000001</v>
      </c>
      <c r="S370" s="8">
        <v>6</v>
      </c>
      <c r="V370" s="16">
        <f t="shared" si="70"/>
        <v>263.76</v>
      </c>
      <c r="W370" s="18">
        <f t="shared" si="78"/>
        <v>21100.799999999999</v>
      </c>
      <c r="X370" t="b">
        <f t="shared" si="79"/>
        <v>0</v>
      </c>
      <c r="Y370" t="b">
        <f t="shared" si="71"/>
        <v>1</v>
      </c>
      <c r="Z370" t="b">
        <f t="shared" si="72"/>
        <v>0</v>
      </c>
      <c r="AA370" t="b">
        <f t="shared" si="73"/>
        <v>0</v>
      </c>
      <c r="AB370" t="str">
        <f t="shared" si="80"/>
        <v>Low</v>
      </c>
      <c r="AC370" t="str">
        <f t="shared" si="74"/>
        <v>Bad Product</v>
      </c>
      <c r="AD370">
        <f t="shared" si="75"/>
        <v>276.94799999999998</v>
      </c>
      <c r="AE370">
        <f t="shared" si="76"/>
        <v>65.94</v>
      </c>
      <c r="AG370" t="str">
        <f t="shared" si="69"/>
        <v>Bad Product</v>
      </c>
      <c r="AH370" t="str">
        <f t="shared" si="81"/>
        <v>Low</v>
      </c>
    </row>
    <row r="371" spans="1:34" ht="15.75" customHeight="1" x14ac:dyDescent="0.2">
      <c r="A371" s="1"/>
      <c r="B371" s="6" t="s">
        <v>404</v>
      </c>
      <c r="C371" s="6" t="s">
        <v>25</v>
      </c>
      <c r="D371" s="6" t="s">
        <v>26</v>
      </c>
      <c r="E371" s="6" t="s">
        <v>27</v>
      </c>
      <c r="F371" s="6" t="s">
        <v>21</v>
      </c>
      <c r="G371" s="6" t="s">
        <v>36</v>
      </c>
      <c r="H371" s="7">
        <v>14.36</v>
      </c>
      <c r="I371" s="9">
        <v>10</v>
      </c>
      <c r="J371" s="7">
        <v>7.18</v>
      </c>
      <c r="K371" s="7">
        <v>150.78</v>
      </c>
      <c r="L371" s="12">
        <v>43492</v>
      </c>
      <c r="M371" s="14">
        <v>0.60277777777777775</v>
      </c>
      <c r="N371" s="9" t="str">
        <f t="shared" si="77"/>
        <v>Weekend</v>
      </c>
      <c r="O371" s="6" t="s">
        <v>29</v>
      </c>
      <c r="P371" s="7">
        <v>143.6</v>
      </c>
      <c r="Q371" s="2">
        <v>4.7619047620000003</v>
      </c>
      <c r="R371" s="7">
        <v>7.18</v>
      </c>
      <c r="S371" s="8">
        <v>5.4</v>
      </c>
      <c r="V371" s="16">
        <f t="shared" si="70"/>
        <v>143.6</v>
      </c>
      <c r="W371" s="18">
        <f t="shared" si="78"/>
        <v>11488</v>
      </c>
      <c r="X371" t="b">
        <f t="shared" si="79"/>
        <v>0</v>
      </c>
      <c r="Y371" t="b">
        <f t="shared" si="71"/>
        <v>1</v>
      </c>
      <c r="Z371" t="b">
        <f t="shared" si="72"/>
        <v>0</v>
      </c>
      <c r="AA371" t="b">
        <f t="shared" si="73"/>
        <v>0</v>
      </c>
      <c r="AB371" t="str">
        <f t="shared" si="80"/>
        <v>Low</v>
      </c>
      <c r="AC371" t="str">
        <f t="shared" si="74"/>
        <v>Bad Product</v>
      </c>
      <c r="AD371">
        <f t="shared" si="75"/>
        <v>150.78</v>
      </c>
      <c r="AE371">
        <f t="shared" si="76"/>
        <v>13.641999999999999</v>
      </c>
      <c r="AG371" t="str">
        <f t="shared" si="69"/>
        <v>Bad Product</v>
      </c>
      <c r="AH371" t="str">
        <f t="shared" si="81"/>
        <v>Low</v>
      </c>
    </row>
    <row r="372" spans="1:34" ht="15.75" customHeight="1" x14ac:dyDescent="0.2">
      <c r="A372" s="1"/>
      <c r="B372" s="6" t="s">
        <v>405</v>
      </c>
      <c r="C372" s="6" t="s">
        <v>18</v>
      </c>
      <c r="D372" s="6" t="s">
        <v>19</v>
      </c>
      <c r="E372" s="6" t="s">
        <v>20</v>
      </c>
      <c r="F372" s="6" t="s">
        <v>31</v>
      </c>
      <c r="G372" s="6" t="s">
        <v>28</v>
      </c>
      <c r="H372" s="7">
        <v>21.5</v>
      </c>
      <c r="I372" s="9">
        <v>9</v>
      </c>
      <c r="J372" s="7">
        <v>9.6750000000000007</v>
      </c>
      <c r="K372" s="7">
        <v>203.17500000000001</v>
      </c>
      <c r="L372" s="12">
        <v>43530</v>
      </c>
      <c r="M372" s="14">
        <v>0.53194444444444444</v>
      </c>
      <c r="N372" s="9" t="str">
        <f t="shared" si="77"/>
        <v>Weekday</v>
      </c>
      <c r="O372" s="6" t="s">
        <v>33</v>
      </c>
      <c r="P372" s="7">
        <v>193.5</v>
      </c>
      <c r="Q372" s="2">
        <v>4.7619047620000003</v>
      </c>
      <c r="R372" s="7">
        <v>9.6750000000000007</v>
      </c>
      <c r="S372" s="8">
        <v>7.8</v>
      </c>
      <c r="V372" s="16">
        <f t="shared" si="70"/>
        <v>193.5</v>
      </c>
      <c r="W372" s="18">
        <f t="shared" si="78"/>
        <v>15480</v>
      </c>
      <c r="X372" t="b">
        <f t="shared" si="79"/>
        <v>0</v>
      </c>
      <c r="Y372" t="b">
        <f t="shared" si="71"/>
        <v>1</v>
      </c>
      <c r="Z372" t="b">
        <f t="shared" si="72"/>
        <v>0</v>
      </c>
      <c r="AA372" t="b">
        <f t="shared" si="73"/>
        <v>0</v>
      </c>
      <c r="AB372" t="str">
        <f t="shared" si="80"/>
        <v>Low</v>
      </c>
      <c r="AC372" t="str">
        <f t="shared" si="74"/>
        <v>Bad Product</v>
      </c>
      <c r="AD372">
        <f t="shared" si="75"/>
        <v>203.17500000000001</v>
      </c>
      <c r="AE372">
        <f t="shared" si="76"/>
        <v>20.425000000000001</v>
      </c>
      <c r="AG372" t="str">
        <f t="shared" si="69"/>
        <v>Bad Product</v>
      </c>
      <c r="AH372" t="str">
        <f t="shared" si="81"/>
        <v>Medium</v>
      </c>
    </row>
    <row r="373" spans="1:34" ht="15.75" customHeight="1" x14ac:dyDescent="0.2">
      <c r="A373" s="1"/>
      <c r="B373" s="6" t="s">
        <v>406</v>
      </c>
      <c r="C373" s="6" t="s">
        <v>42</v>
      </c>
      <c r="D373" s="6" t="s">
        <v>43</v>
      </c>
      <c r="E373" s="6" t="s">
        <v>20</v>
      </c>
      <c r="F373" s="6" t="s">
        <v>21</v>
      </c>
      <c r="G373" s="6" t="s">
        <v>28</v>
      </c>
      <c r="H373" s="7">
        <v>26.26</v>
      </c>
      <c r="I373" s="9">
        <v>7</v>
      </c>
      <c r="J373" s="7">
        <v>9.1910000000000007</v>
      </c>
      <c r="K373" s="7">
        <v>193.011</v>
      </c>
      <c r="L373" s="12">
        <v>43498</v>
      </c>
      <c r="M373" s="14">
        <v>0.81944444444444442</v>
      </c>
      <c r="N373" s="9" t="str">
        <f t="shared" si="77"/>
        <v>Weekend</v>
      </c>
      <c r="O373" s="6" t="s">
        <v>29</v>
      </c>
      <c r="P373" s="7">
        <v>183.82</v>
      </c>
      <c r="Q373" s="2">
        <v>4.7619047620000003</v>
      </c>
      <c r="R373" s="7">
        <v>9.1910000000000007</v>
      </c>
      <c r="S373" s="8">
        <v>9.9</v>
      </c>
      <c r="V373" s="16">
        <f t="shared" si="70"/>
        <v>183.82000000000002</v>
      </c>
      <c r="W373" s="18">
        <f t="shared" si="78"/>
        <v>14705.600000000002</v>
      </c>
      <c r="X373" t="b">
        <f t="shared" si="79"/>
        <v>1</v>
      </c>
      <c r="Y373" t="b">
        <f t="shared" si="71"/>
        <v>1</v>
      </c>
      <c r="Z373" t="b">
        <f t="shared" si="72"/>
        <v>0</v>
      </c>
      <c r="AA373" t="b">
        <f t="shared" si="73"/>
        <v>1</v>
      </c>
      <c r="AB373" t="str">
        <f t="shared" si="80"/>
        <v>High</v>
      </c>
      <c r="AC373" t="str">
        <f t="shared" si="74"/>
        <v>Bad Product</v>
      </c>
      <c r="AD373">
        <f t="shared" si="75"/>
        <v>193.011</v>
      </c>
      <c r="AE373">
        <f t="shared" si="76"/>
        <v>26.26</v>
      </c>
      <c r="AG373" t="str">
        <f t="shared" si="69"/>
        <v>Bad Product</v>
      </c>
      <c r="AH373" t="str">
        <f t="shared" si="81"/>
        <v>High</v>
      </c>
    </row>
    <row r="374" spans="1:34" ht="15.75" customHeight="1" x14ac:dyDescent="0.2">
      <c r="A374" s="1"/>
      <c r="B374" s="6" t="s">
        <v>407</v>
      </c>
      <c r="C374" s="6" t="s">
        <v>42</v>
      </c>
      <c r="D374" s="6" t="s">
        <v>43</v>
      </c>
      <c r="E374" s="6" t="s">
        <v>27</v>
      </c>
      <c r="F374" s="6" t="s">
        <v>21</v>
      </c>
      <c r="G374" s="6" t="s">
        <v>46</v>
      </c>
      <c r="H374" s="7">
        <v>60.96</v>
      </c>
      <c r="I374" s="9">
        <v>2</v>
      </c>
      <c r="J374" s="7">
        <v>6.0960000000000001</v>
      </c>
      <c r="K374" s="7">
        <v>128.01599999999999</v>
      </c>
      <c r="L374" s="12">
        <v>43490</v>
      </c>
      <c r="M374" s="14">
        <v>0.81874999999999998</v>
      </c>
      <c r="N374" s="9" t="str">
        <f t="shared" si="77"/>
        <v>Weekday</v>
      </c>
      <c r="O374" s="6" t="s">
        <v>33</v>
      </c>
      <c r="P374" s="7">
        <v>121.92</v>
      </c>
      <c r="Q374" s="2">
        <v>4.7619047620000003</v>
      </c>
      <c r="R374" s="7">
        <v>6.0960000000000001</v>
      </c>
      <c r="S374" s="8">
        <v>4.9000000000000004</v>
      </c>
      <c r="V374" s="16">
        <f t="shared" si="70"/>
        <v>121.92</v>
      </c>
      <c r="W374" s="18">
        <f t="shared" si="78"/>
        <v>9753.6</v>
      </c>
      <c r="X374" t="b">
        <f t="shared" si="79"/>
        <v>0</v>
      </c>
      <c r="Y374" t="b">
        <f t="shared" si="71"/>
        <v>1</v>
      </c>
      <c r="Z374" t="b">
        <f t="shared" si="72"/>
        <v>0</v>
      </c>
      <c r="AA374" t="b">
        <f t="shared" si="73"/>
        <v>0</v>
      </c>
      <c r="AB374" t="str">
        <f t="shared" si="80"/>
        <v>Low</v>
      </c>
      <c r="AC374" t="str">
        <f t="shared" si="74"/>
        <v>Bad Product</v>
      </c>
      <c r="AD374">
        <f t="shared" si="75"/>
        <v>128.01599999999999</v>
      </c>
      <c r="AE374">
        <f t="shared" si="76"/>
        <v>60.96</v>
      </c>
      <c r="AG374" t="str">
        <f t="shared" si="69"/>
        <v>Bad Product</v>
      </c>
      <c r="AH374" t="str">
        <f t="shared" si="81"/>
        <v>Low</v>
      </c>
    </row>
    <row r="375" spans="1:34" ht="15.75" customHeight="1" x14ac:dyDescent="0.2">
      <c r="A375" s="1"/>
      <c r="B375" s="6" t="s">
        <v>408</v>
      </c>
      <c r="C375" s="6" t="s">
        <v>25</v>
      </c>
      <c r="D375" s="6" t="s">
        <v>26</v>
      </c>
      <c r="E375" s="6" t="s">
        <v>27</v>
      </c>
      <c r="F375" s="6" t="s">
        <v>21</v>
      </c>
      <c r="G375" s="6" t="s">
        <v>32</v>
      </c>
      <c r="H375" s="7">
        <v>70.11</v>
      </c>
      <c r="I375" s="9">
        <v>6</v>
      </c>
      <c r="J375" s="7">
        <v>21.033000000000001</v>
      </c>
      <c r="K375" s="7">
        <v>441.69299999999998</v>
      </c>
      <c r="L375" s="12">
        <v>43538</v>
      </c>
      <c r="M375" s="14">
        <v>0.74583333333333335</v>
      </c>
      <c r="N375" s="9" t="str">
        <f t="shared" si="77"/>
        <v>Weekday</v>
      </c>
      <c r="O375" s="6" t="s">
        <v>23</v>
      </c>
      <c r="P375" s="7">
        <v>420.66</v>
      </c>
      <c r="Q375" s="2">
        <v>4.7619047620000003</v>
      </c>
      <c r="R375" s="7">
        <v>21.033000000000001</v>
      </c>
      <c r="S375" s="8">
        <v>5.2</v>
      </c>
      <c r="V375" s="16">
        <f t="shared" si="70"/>
        <v>420.65999999999997</v>
      </c>
      <c r="W375" s="18">
        <f t="shared" si="78"/>
        <v>33652.799999999996</v>
      </c>
      <c r="X375" t="b">
        <f t="shared" si="79"/>
        <v>0</v>
      </c>
      <c r="Y375" t="b">
        <f t="shared" si="71"/>
        <v>1</v>
      </c>
      <c r="Z375" t="b">
        <f t="shared" si="72"/>
        <v>0</v>
      </c>
      <c r="AA375" t="b">
        <f t="shared" si="73"/>
        <v>0</v>
      </c>
      <c r="AB375" t="str">
        <f t="shared" si="80"/>
        <v>Low</v>
      </c>
      <c r="AC375" t="str">
        <f t="shared" si="74"/>
        <v>Bad Product</v>
      </c>
      <c r="AD375">
        <f t="shared" si="75"/>
        <v>441.69299999999998</v>
      </c>
      <c r="AE375">
        <f t="shared" si="76"/>
        <v>70.11</v>
      </c>
      <c r="AG375" t="str">
        <f t="shared" si="69"/>
        <v>Bad Product</v>
      </c>
      <c r="AH375" t="str">
        <f t="shared" si="81"/>
        <v>Low</v>
      </c>
    </row>
    <row r="376" spans="1:34" ht="15.75" customHeight="1" x14ac:dyDescent="0.2">
      <c r="A376" s="1"/>
      <c r="B376" s="6" t="s">
        <v>409</v>
      </c>
      <c r="C376" s="6" t="s">
        <v>25</v>
      </c>
      <c r="D376" s="6" t="s">
        <v>26</v>
      </c>
      <c r="E376" s="6" t="s">
        <v>27</v>
      </c>
      <c r="F376" s="6" t="s">
        <v>31</v>
      </c>
      <c r="G376" s="6" t="s">
        <v>46</v>
      </c>
      <c r="H376" s="7">
        <v>42.08</v>
      </c>
      <c r="I376" s="9">
        <v>6</v>
      </c>
      <c r="J376" s="7">
        <v>12.624000000000001</v>
      </c>
      <c r="K376" s="7">
        <v>265.10399999999998</v>
      </c>
      <c r="L376" s="12">
        <v>43494</v>
      </c>
      <c r="M376" s="14">
        <v>0.51736111111111116</v>
      </c>
      <c r="N376" s="9" t="str">
        <f t="shared" si="77"/>
        <v>Weekday</v>
      </c>
      <c r="O376" s="6" t="s">
        <v>29</v>
      </c>
      <c r="P376" s="7">
        <v>252.48</v>
      </c>
      <c r="Q376" s="2">
        <v>4.7619047620000003</v>
      </c>
      <c r="R376" s="7">
        <v>12.624000000000001</v>
      </c>
      <c r="S376" s="8">
        <v>8.9</v>
      </c>
      <c r="V376" s="16">
        <f t="shared" si="70"/>
        <v>252.48</v>
      </c>
      <c r="W376" s="18">
        <f t="shared" si="78"/>
        <v>20198.399999999998</v>
      </c>
      <c r="X376" t="b">
        <f t="shared" si="79"/>
        <v>1</v>
      </c>
      <c r="Y376" t="b">
        <f t="shared" si="71"/>
        <v>1</v>
      </c>
      <c r="Z376" t="b">
        <f t="shared" si="72"/>
        <v>0</v>
      </c>
      <c r="AA376" t="b">
        <f t="shared" si="73"/>
        <v>1</v>
      </c>
      <c r="AB376" t="str">
        <f t="shared" si="80"/>
        <v>High</v>
      </c>
      <c r="AC376" t="str">
        <f t="shared" si="74"/>
        <v>Bad Product</v>
      </c>
      <c r="AD376">
        <f t="shared" si="75"/>
        <v>265.10399999999998</v>
      </c>
      <c r="AE376">
        <f t="shared" si="76"/>
        <v>42.08</v>
      </c>
      <c r="AG376" t="str">
        <f t="shared" si="69"/>
        <v>Bad Product</v>
      </c>
      <c r="AH376" t="str">
        <f t="shared" si="81"/>
        <v>High</v>
      </c>
    </row>
    <row r="377" spans="1:34" ht="15.75" customHeight="1" x14ac:dyDescent="0.2">
      <c r="A377" s="1"/>
      <c r="B377" s="6" t="s">
        <v>410</v>
      </c>
      <c r="C377" s="6" t="s">
        <v>18</v>
      </c>
      <c r="D377" s="6" t="s">
        <v>19</v>
      </c>
      <c r="E377" s="6" t="s">
        <v>27</v>
      </c>
      <c r="F377" s="6" t="s">
        <v>21</v>
      </c>
      <c r="G377" s="6" t="s">
        <v>32</v>
      </c>
      <c r="H377" s="7">
        <v>67.09</v>
      </c>
      <c r="I377" s="9">
        <v>5</v>
      </c>
      <c r="J377" s="7">
        <v>16.772500000000001</v>
      </c>
      <c r="K377" s="7">
        <v>352.22250000000003</v>
      </c>
      <c r="L377" s="12">
        <v>43468</v>
      </c>
      <c r="M377" s="14">
        <v>0.69930555555555551</v>
      </c>
      <c r="N377" s="9" t="str">
        <f t="shared" si="77"/>
        <v>Weekday</v>
      </c>
      <c r="O377" s="6" t="s">
        <v>33</v>
      </c>
      <c r="P377" s="7">
        <v>335.45</v>
      </c>
      <c r="Q377" s="2">
        <v>4.7619047620000003</v>
      </c>
      <c r="R377" s="7">
        <v>16.772500000000001</v>
      </c>
      <c r="S377" s="8">
        <v>9.1</v>
      </c>
      <c r="V377" s="16">
        <f t="shared" si="70"/>
        <v>335.45000000000005</v>
      </c>
      <c r="W377" s="18">
        <f t="shared" si="78"/>
        <v>26836.000000000004</v>
      </c>
      <c r="X377" t="b">
        <f t="shared" si="79"/>
        <v>1</v>
      </c>
      <c r="Y377" t="b">
        <f t="shared" si="71"/>
        <v>1</v>
      </c>
      <c r="Z377" t="b">
        <f t="shared" si="72"/>
        <v>0</v>
      </c>
      <c r="AA377" t="b">
        <f t="shared" si="73"/>
        <v>1</v>
      </c>
      <c r="AB377" t="str">
        <f t="shared" si="80"/>
        <v>High</v>
      </c>
      <c r="AC377" t="str">
        <f t="shared" si="74"/>
        <v>Bad Product</v>
      </c>
      <c r="AD377">
        <f t="shared" si="75"/>
        <v>352.22250000000003</v>
      </c>
      <c r="AE377">
        <f t="shared" si="76"/>
        <v>67.09</v>
      </c>
      <c r="AG377" t="str">
        <f t="shared" si="69"/>
        <v>Bad Product</v>
      </c>
      <c r="AH377" t="str">
        <f t="shared" si="81"/>
        <v>High</v>
      </c>
    </row>
    <row r="378" spans="1:34" ht="15.75" customHeight="1" x14ac:dyDescent="0.2">
      <c r="A378" s="1"/>
      <c r="B378" s="6" t="s">
        <v>411</v>
      </c>
      <c r="C378" s="6" t="s">
        <v>18</v>
      </c>
      <c r="D378" s="6" t="s">
        <v>19</v>
      </c>
      <c r="E378" s="6" t="s">
        <v>20</v>
      </c>
      <c r="F378" s="6" t="s">
        <v>21</v>
      </c>
      <c r="G378" s="6" t="s">
        <v>46</v>
      </c>
      <c r="H378" s="7">
        <v>96.7</v>
      </c>
      <c r="I378" s="9">
        <v>5</v>
      </c>
      <c r="J378" s="7">
        <v>24.175000000000001</v>
      </c>
      <c r="K378" s="7">
        <v>507.67500000000001</v>
      </c>
      <c r="L378" s="12">
        <v>43479</v>
      </c>
      <c r="M378" s="14">
        <v>0.53611111111111109</v>
      </c>
      <c r="N378" s="9" t="str">
        <f t="shared" si="77"/>
        <v>Weekday</v>
      </c>
      <c r="O378" s="6" t="s">
        <v>23</v>
      </c>
      <c r="P378" s="7">
        <v>483.5</v>
      </c>
      <c r="Q378" s="2">
        <v>4.7619047620000003</v>
      </c>
      <c r="R378" s="7">
        <v>24.175000000000001</v>
      </c>
      <c r="S378" s="8">
        <v>7</v>
      </c>
      <c r="V378" s="16">
        <f t="shared" si="70"/>
        <v>483.5</v>
      </c>
      <c r="W378" s="18">
        <f t="shared" si="78"/>
        <v>38680</v>
      </c>
      <c r="X378" t="b">
        <f t="shared" si="79"/>
        <v>0</v>
      </c>
      <c r="Y378" t="b">
        <f t="shared" si="71"/>
        <v>1</v>
      </c>
      <c r="Z378" t="b">
        <f t="shared" si="72"/>
        <v>0</v>
      </c>
      <c r="AA378" t="b">
        <f t="shared" si="73"/>
        <v>1</v>
      </c>
      <c r="AB378" t="str">
        <f t="shared" si="80"/>
        <v>Low</v>
      </c>
      <c r="AC378" t="str">
        <f t="shared" si="74"/>
        <v>Bad Product</v>
      </c>
      <c r="AD378">
        <f t="shared" si="75"/>
        <v>456.90750000000003</v>
      </c>
      <c r="AE378">
        <f t="shared" si="76"/>
        <v>96.7</v>
      </c>
      <c r="AG378" t="str">
        <f t="shared" si="69"/>
        <v>Bad Product</v>
      </c>
      <c r="AH378" t="str">
        <f t="shared" si="81"/>
        <v>Medium</v>
      </c>
    </row>
    <row r="379" spans="1:34" ht="15.75" customHeight="1" x14ac:dyDescent="0.2">
      <c r="A379" s="1"/>
      <c r="B379" s="6" t="s">
        <v>412</v>
      </c>
      <c r="C379" s="6" t="s">
        <v>42</v>
      </c>
      <c r="D379" s="6" t="s">
        <v>43</v>
      </c>
      <c r="E379" s="6" t="s">
        <v>20</v>
      </c>
      <c r="F379" s="6" t="s">
        <v>21</v>
      </c>
      <c r="G379" s="6" t="s">
        <v>32</v>
      </c>
      <c r="H379" s="7">
        <v>35.380000000000003</v>
      </c>
      <c r="I379" s="9">
        <v>9</v>
      </c>
      <c r="J379" s="7">
        <v>15.920999999999999</v>
      </c>
      <c r="K379" s="7">
        <v>334.34100000000001</v>
      </c>
      <c r="L379" s="12">
        <v>43470</v>
      </c>
      <c r="M379" s="14">
        <v>0.82638888888888884</v>
      </c>
      <c r="N379" s="9" t="str">
        <f t="shared" si="77"/>
        <v>Weekend</v>
      </c>
      <c r="O379" s="6" t="s">
        <v>33</v>
      </c>
      <c r="P379" s="7">
        <v>318.42</v>
      </c>
      <c r="Q379" s="2">
        <v>4.7619047620000003</v>
      </c>
      <c r="R379" s="7">
        <v>15.920999999999999</v>
      </c>
      <c r="S379" s="8">
        <v>9.6</v>
      </c>
      <c r="V379" s="16">
        <f t="shared" si="70"/>
        <v>318.42</v>
      </c>
      <c r="W379" s="18">
        <f t="shared" si="78"/>
        <v>25473.600000000002</v>
      </c>
      <c r="X379" t="b">
        <f t="shared" si="79"/>
        <v>1</v>
      </c>
      <c r="Y379" t="b">
        <f t="shared" si="71"/>
        <v>1</v>
      </c>
      <c r="Z379" t="b">
        <f t="shared" si="72"/>
        <v>0</v>
      </c>
      <c r="AA379" t="b">
        <f t="shared" si="73"/>
        <v>1</v>
      </c>
      <c r="AB379" t="str">
        <f t="shared" si="80"/>
        <v>High</v>
      </c>
      <c r="AC379" t="str">
        <f t="shared" si="74"/>
        <v>Bad Product</v>
      </c>
      <c r="AD379">
        <f t="shared" si="75"/>
        <v>334.34100000000001</v>
      </c>
      <c r="AE379">
        <f t="shared" si="76"/>
        <v>33.611000000000004</v>
      </c>
      <c r="AG379" t="str">
        <f t="shared" si="69"/>
        <v>Bad Product</v>
      </c>
      <c r="AH379" t="str">
        <f t="shared" si="81"/>
        <v>High</v>
      </c>
    </row>
    <row r="380" spans="1:34" ht="15.75" customHeight="1" x14ac:dyDescent="0.2">
      <c r="A380" s="1"/>
      <c r="B380" s="6" t="s">
        <v>413</v>
      </c>
      <c r="C380" s="6" t="s">
        <v>25</v>
      </c>
      <c r="D380" s="6" t="s">
        <v>26</v>
      </c>
      <c r="E380" s="6" t="s">
        <v>27</v>
      </c>
      <c r="F380" s="6" t="s">
        <v>31</v>
      </c>
      <c r="G380" s="6" t="s">
        <v>36</v>
      </c>
      <c r="H380" s="7">
        <v>95.49</v>
      </c>
      <c r="I380" s="9">
        <v>7</v>
      </c>
      <c r="J380" s="7">
        <v>33.421500000000002</v>
      </c>
      <c r="K380" s="7">
        <v>701.85149999999999</v>
      </c>
      <c r="L380" s="12">
        <v>43518</v>
      </c>
      <c r="M380" s="14">
        <v>0.76180555555555551</v>
      </c>
      <c r="N380" s="9" t="str">
        <f t="shared" si="77"/>
        <v>Weekday</v>
      </c>
      <c r="O380" s="6" t="s">
        <v>23</v>
      </c>
      <c r="P380" s="7">
        <v>668.43</v>
      </c>
      <c r="Q380" s="2">
        <v>4.7619047620000003</v>
      </c>
      <c r="R380" s="7">
        <v>33.421500000000002</v>
      </c>
      <c r="S380" s="8">
        <v>8.6999999999999993</v>
      </c>
      <c r="V380" s="16">
        <f t="shared" si="70"/>
        <v>668.43</v>
      </c>
      <c r="W380" s="18">
        <f t="shared" si="78"/>
        <v>53474.399999999994</v>
      </c>
      <c r="X380" t="b">
        <f t="shared" si="79"/>
        <v>1</v>
      </c>
      <c r="Y380" t="b">
        <f t="shared" si="71"/>
        <v>1</v>
      </c>
      <c r="Z380" t="b">
        <f t="shared" si="72"/>
        <v>1</v>
      </c>
      <c r="AA380" t="b">
        <f t="shared" si="73"/>
        <v>1</v>
      </c>
      <c r="AB380" t="str">
        <f t="shared" si="80"/>
        <v>High</v>
      </c>
      <c r="AC380" t="str">
        <f t="shared" si="74"/>
        <v>Good Product</v>
      </c>
      <c r="AD380">
        <f t="shared" si="75"/>
        <v>631.66634999999997</v>
      </c>
      <c r="AE380">
        <f t="shared" si="76"/>
        <v>95.49</v>
      </c>
      <c r="AG380" t="str">
        <f t="shared" ref="AG380:AG443" si="82">IF(AND(S379&gt;8,K379&gt;500),"Good Product", "Bad Product")</f>
        <v>Bad Product</v>
      </c>
      <c r="AH380" t="str">
        <f t="shared" si="81"/>
        <v>High</v>
      </c>
    </row>
    <row r="381" spans="1:34" ht="15.75" customHeight="1" x14ac:dyDescent="0.2">
      <c r="A381" s="1"/>
      <c r="B381" s="6" t="s">
        <v>414</v>
      </c>
      <c r="C381" s="6" t="s">
        <v>25</v>
      </c>
      <c r="D381" s="6" t="s">
        <v>26</v>
      </c>
      <c r="E381" s="6" t="s">
        <v>20</v>
      </c>
      <c r="F381" s="6" t="s">
        <v>31</v>
      </c>
      <c r="G381" s="6" t="s">
        <v>46</v>
      </c>
      <c r="H381" s="7">
        <v>96.98</v>
      </c>
      <c r="I381" s="9">
        <v>4</v>
      </c>
      <c r="J381" s="7">
        <v>19.396000000000001</v>
      </c>
      <c r="K381" s="7">
        <v>407.31599999999997</v>
      </c>
      <c r="L381" s="12">
        <v>43502</v>
      </c>
      <c r="M381" s="14">
        <v>0.72222222222222221</v>
      </c>
      <c r="N381" s="9" t="str">
        <f t="shared" si="77"/>
        <v>Weekday</v>
      </c>
      <c r="O381" s="6" t="s">
        <v>23</v>
      </c>
      <c r="P381" s="7">
        <v>387.92</v>
      </c>
      <c r="Q381" s="2">
        <v>4.7619047620000003</v>
      </c>
      <c r="R381" s="7">
        <v>19.396000000000001</v>
      </c>
      <c r="S381" s="8">
        <v>9.4</v>
      </c>
      <c r="V381" s="16">
        <f t="shared" si="70"/>
        <v>387.92</v>
      </c>
      <c r="W381" s="18">
        <f t="shared" si="78"/>
        <v>31033.600000000002</v>
      </c>
      <c r="X381" t="b">
        <f t="shared" si="79"/>
        <v>1</v>
      </c>
      <c r="Y381" t="b">
        <f t="shared" si="71"/>
        <v>1</v>
      </c>
      <c r="Z381" t="b">
        <f t="shared" si="72"/>
        <v>0</v>
      </c>
      <c r="AA381" t="b">
        <f t="shared" si="73"/>
        <v>1</v>
      </c>
      <c r="AB381" t="str">
        <f t="shared" si="80"/>
        <v>High</v>
      </c>
      <c r="AC381" t="str">
        <f t="shared" si="74"/>
        <v>Bad Product</v>
      </c>
      <c r="AD381">
        <f t="shared" si="75"/>
        <v>407.31599999999997</v>
      </c>
      <c r="AE381">
        <f t="shared" si="76"/>
        <v>96.98</v>
      </c>
      <c r="AG381" t="str">
        <f t="shared" si="82"/>
        <v>Good Product</v>
      </c>
      <c r="AH381" t="str">
        <f t="shared" si="81"/>
        <v>High</v>
      </c>
    </row>
    <row r="382" spans="1:34" ht="15.75" customHeight="1" x14ac:dyDescent="0.2">
      <c r="A382" s="1"/>
      <c r="B382" s="6" t="s">
        <v>415</v>
      </c>
      <c r="C382" s="6" t="s">
        <v>42</v>
      </c>
      <c r="D382" s="6" t="s">
        <v>43</v>
      </c>
      <c r="E382" s="6" t="s">
        <v>27</v>
      </c>
      <c r="F382" s="6" t="s">
        <v>21</v>
      </c>
      <c r="G382" s="6" t="s">
        <v>28</v>
      </c>
      <c r="H382" s="7">
        <v>23.65</v>
      </c>
      <c r="I382" s="9">
        <v>4</v>
      </c>
      <c r="J382" s="7">
        <v>4.7300000000000004</v>
      </c>
      <c r="K382" s="7">
        <v>99.33</v>
      </c>
      <c r="L382" s="12">
        <v>43495</v>
      </c>
      <c r="M382" s="14">
        <v>0.56388888888888888</v>
      </c>
      <c r="N382" s="9" t="str">
        <f t="shared" si="77"/>
        <v>Weekday</v>
      </c>
      <c r="O382" s="6" t="s">
        <v>33</v>
      </c>
      <c r="P382" s="7">
        <v>94.6</v>
      </c>
      <c r="Q382" s="2">
        <v>4.7619047620000003</v>
      </c>
      <c r="R382" s="7">
        <v>4.7300000000000004</v>
      </c>
      <c r="S382" s="8">
        <v>4</v>
      </c>
      <c r="V382" s="16">
        <f t="shared" si="70"/>
        <v>94.6</v>
      </c>
      <c r="W382" s="18">
        <f t="shared" si="78"/>
        <v>7568</v>
      </c>
      <c r="X382" t="b">
        <f t="shared" si="79"/>
        <v>0</v>
      </c>
      <c r="Y382" t="b">
        <f t="shared" si="71"/>
        <v>1</v>
      </c>
      <c r="Z382" t="b">
        <f t="shared" si="72"/>
        <v>0</v>
      </c>
      <c r="AA382" t="b">
        <f t="shared" si="73"/>
        <v>0</v>
      </c>
      <c r="AB382" t="str">
        <f t="shared" si="80"/>
        <v>Low</v>
      </c>
      <c r="AC382" t="str">
        <f t="shared" si="74"/>
        <v>Bad Product</v>
      </c>
      <c r="AD382">
        <f t="shared" si="75"/>
        <v>99.33</v>
      </c>
      <c r="AE382">
        <f t="shared" si="76"/>
        <v>23.65</v>
      </c>
      <c r="AG382" t="str">
        <f t="shared" si="82"/>
        <v>Bad Product</v>
      </c>
      <c r="AH382" t="str">
        <f t="shared" si="81"/>
        <v>Low</v>
      </c>
    </row>
    <row r="383" spans="1:34" ht="15.75" customHeight="1" x14ac:dyDescent="0.2">
      <c r="A383" s="1"/>
      <c r="B383" s="6" t="s">
        <v>416</v>
      </c>
      <c r="C383" s="6" t="s">
        <v>18</v>
      </c>
      <c r="D383" s="6" t="s">
        <v>19</v>
      </c>
      <c r="E383" s="6" t="s">
        <v>20</v>
      </c>
      <c r="F383" s="6" t="s">
        <v>31</v>
      </c>
      <c r="G383" s="6" t="s">
        <v>36</v>
      </c>
      <c r="H383" s="7">
        <v>82.33</v>
      </c>
      <c r="I383" s="9">
        <v>4</v>
      </c>
      <c r="J383" s="7">
        <v>16.466000000000001</v>
      </c>
      <c r="K383" s="7">
        <v>345.786</v>
      </c>
      <c r="L383" s="12">
        <v>43476</v>
      </c>
      <c r="M383" s="14">
        <v>0.44236111111111109</v>
      </c>
      <c r="N383" s="9" t="str">
        <f t="shared" si="77"/>
        <v>Weekday</v>
      </c>
      <c r="O383" s="6" t="s">
        <v>33</v>
      </c>
      <c r="P383" s="7">
        <v>329.32</v>
      </c>
      <c r="Q383" s="2">
        <v>4.7619047620000003</v>
      </c>
      <c r="R383" s="7">
        <v>16.466000000000001</v>
      </c>
      <c r="S383" s="8">
        <v>7.5</v>
      </c>
      <c r="V383" s="16">
        <f t="shared" si="70"/>
        <v>329.32</v>
      </c>
      <c r="W383" s="18">
        <f t="shared" si="78"/>
        <v>26345.599999999999</v>
      </c>
      <c r="X383" t="b">
        <f t="shared" si="79"/>
        <v>0</v>
      </c>
      <c r="Y383" t="b">
        <f t="shared" si="71"/>
        <v>1</v>
      </c>
      <c r="Z383" t="b">
        <f t="shared" si="72"/>
        <v>0</v>
      </c>
      <c r="AA383" t="b">
        <f t="shared" si="73"/>
        <v>0</v>
      </c>
      <c r="AB383" t="str">
        <f t="shared" si="80"/>
        <v>Low</v>
      </c>
      <c r="AC383" t="str">
        <f t="shared" si="74"/>
        <v>Bad Product</v>
      </c>
      <c r="AD383">
        <f t="shared" si="75"/>
        <v>345.786</v>
      </c>
      <c r="AE383">
        <f t="shared" si="76"/>
        <v>82.33</v>
      </c>
      <c r="AG383" t="str">
        <f t="shared" si="82"/>
        <v>Bad Product</v>
      </c>
      <c r="AH383" t="str">
        <f t="shared" si="81"/>
        <v>Medium</v>
      </c>
    </row>
    <row r="384" spans="1:34" ht="15.75" customHeight="1" x14ac:dyDescent="0.2">
      <c r="A384" s="1"/>
      <c r="B384" s="6" t="s">
        <v>417</v>
      </c>
      <c r="C384" s="6" t="s">
        <v>25</v>
      </c>
      <c r="D384" s="6" t="s">
        <v>26</v>
      </c>
      <c r="E384" s="6" t="s">
        <v>27</v>
      </c>
      <c r="F384" s="6" t="s">
        <v>21</v>
      </c>
      <c r="G384" s="6" t="s">
        <v>28</v>
      </c>
      <c r="H384" s="7">
        <v>26.61</v>
      </c>
      <c r="I384" s="9">
        <v>2</v>
      </c>
      <c r="J384" s="7">
        <v>2.661</v>
      </c>
      <c r="K384" s="7">
        <v>55.881</v>
      </c>
      <c r="L384" s="12">
        <v>43543</v>
      </c>
      <c r="M384" s="14">
        <v>0.60763888888888884</v>
      </c>
      <c r="N384" s="9" t="str">
        <f t="shared" si="77"/>
        <v>Weekday</v>
      </c>
      <c r="O384" s="6" t="s">
        <v>29</v>
      </c>
      <c r="P384" s="7">
        <v>53.22</v>
      </c>
      <c r="Q384" s="2">
        <v>4.7619047620000003</v>
      </c>
      <c r="R384" s="7">
        <v>2.661</v>
      </c>
      <c r="S384" s="8">
        <v>4.2</v>
      </c>
      <c r="V384" s="16">
        <f t="shared" si="70"/>
        <v>53.22</v>
      </c>
      <c r="W384" s="18">
        <f t="shared" si="78"/>
        <v>4257.6000000000004</v>
      </c>
      <c r="X384" t="b">
        <f t="shared" si="79"/>
        <v>0</v>
      </c>
      <c r="Y384" t="b">
        <f t="shared" si="71"/>
        <v>1</v>
      </c>
      <c r="Z384" t="b">
        <f t="shared" si="72"/>
        <v>0</v>
      </c>
      <c r="AA384" t="b">
        <f t="shared" si="73"/>
        <v>0</v>
      </c>
      <c r="AB384" t="str">
        <f t="shared" si="80"/>
        <v>Low</v>
      </c>
      <c r="AC384" t="str">
        <f t="shared" si="74"/>
        <v>Bad Product</v>
      </c>
      <c r="AD384">
        <f t="shared" si="75"/>
        <v>55.881</v>
      </c>
      <c r="AE384">
        <f t="shared" si="76"/>
        <v>26.61</v>
      </c>
      <c r="AG384" t="str">
        <f t="shared" si="82"/>
        <v>Bad Product</v>
      </c>
      <c r="AH384" t="str">
        <f t="shared" si="81"/>
        <v>Low</v>
      </c>
    </row>
    <row r="385" spans="1:34" ht="15.75" customHeight="1" x14ac:dyDescent="0.2">
      <c r="A385" s="1"/>
      <c r="B385" s="6" t="s">
        <v>418</v>
      </c>
      <c r="C385" s="6" t="s">
        <v>42</v>
      </c>
      <c r="D385" s="6" t="s">
        <v>43</v>
      </c>
      <c r="E385" s="6" t="s">
        <v>27</v>
      </c>
      <c r="F385" s="6" t="s">
        <v>21</v>
      </c>
      <c r="G385" s="6" t="s">
        <v>44</v>
      </c>
      <c r="H385" s="7">
        <v>99.69</v>
      </c>
      <c r="I385" s="9">
        <v>5</v>
      </c>
      <c r="J385" s="7">
        <v>24.922499999999999</v>
      </c>
      <c r="K385" s="7">
        <v>523.37249999999995</v>
      </c>
      <c r="L385" s="12">
        <v>43479</v>
      </c>
      <c r="M385" s="14">
        <v>0.50624999999999998</v>
      </c>
      <c r="N385" s="9" t="str">
        <f t="shared" si="77"/>
        <v>Weekday</v>
      </c>
      <c r="O385" s="6" t="s">
        <v>29</v>
      </c>
      <c r="P385" s="7">
        <v>498.45</v>
      </c>
      <c r="Q385" s="2">
        <v>4.7619047620000003</v>
      </c>
      <c r="R385" s="7">
        <v>24.922499999999999</v>
      </c>
      <c r="S385" s="8">
        <v>9.9</v>
      </c>
      <c r="V385" s="16">
        <f t="shared" si="70"/>
        <v>498.45</v>
      </c>
      <c r="W385" s="18">
        <f t="shared" si="78"/>
        <v>39876</v>
      </c>
      <c r="X385" t="b">
        <f t="shared" si="79"/>
        <v>1</v>
      </c>
      <c r="Y385" t="b">
        <f t="shared" si="71"/>
        <v>1</v>
      </c>
      <c r="Z385" t="b">
        <f t="shared" si="72"/>
        <v>1</v>
      </c>
      <c r="AA385" t="b">
        <f t="shared" si="73"/>
        <v>1</v>
      </c>
      <c r="AB385" t="str">
        <f t="shared" si="80"/>
        <v>High</v>
      </c>
      <c r="AC385" t="str">
        <f t="shared" si="74"/>
        <v>Good Product</v>
      </c>
      <c r="AD385">
        <f t="shared" si="75"/>
        <v>471.03524999999996</v>
      </c>
      <c r="AE385">
        <f t="shared" si="76"/>
        <v>99.69</v>
      </c>
      <c r="AG385" t="str">
        <f t="shared" si="82"/>
        <v>Bad Product</v>
      </c>
      <c r="AH385" t="str">
        <f t="shared" si="81"/>
        <v>High</v>
      </c>
    </row>
    <row r="386" spans="1:34" ht="15.75" customHeight="1" x14ac:dyDescent="0.2">
      <c r="A386" s="1"/>
      <c r="B386" s="6" t="s">
        <v>419</v>
      </c>
      <c r="C386" s="6" t="s">
        <v>25</v>
      </c>
      <c r="D386" s="6" t="s">
        <v>26</v>
      </c>
      <c r="E386" s="6" t="s">
        <v>20</v>
      </c>
      <c r="F386" s="6" t="s">
        <v>21</v>
      </c>
      <c r="G386" s="6" t="s">
        <v>44</v>
      </c>
      <c r="H386" s="7">
        <v>74.89</v>
      </c>
      <c r="I386" s="9">
        <v>4</v>
      </c>
      <c r="J386" s="7">
        <v>14.978</v>
      </c>
      <c r="K386" s="7">
        <v>314.53800000000001</v>
      </c>
      <c r="L386" s="12">
        <v>43525</v>
      </c>
      <c r="M386" s="14">
        <v>0.64722222222222225</v>
      </c>
      <c r="N386" s="9" t="str">
        <f t="shared" si="77"/>
        <v>Weekday</v>
      </c>
      <c r="O386" s="6" t="s">
        <v>23</v>
      </c>
      <c r="P386" s="7">
        <v>299.56</v>
      </c>
      <c r="Q386" s="2">
        <v>4.7619047620000003</v>
      </c>
      <c r="R386" s="7">
        <v>14.978</v>
      </c>
      <c r="S386" s="8">
        <v>4.2</v>
      </c>
      <c r="V386" s="16">
        <f t="shared" si="70"/>
        <v>299.56</v>
      </c>
      <c r="W386" s="18">
        <f t="shared" si="78"/>
        <v>23964.799999999999</v>
      </c>
      <c r="X386" t="b">
        <f t="shared" si="79"/>
        <v>0</v>
      </c>
      <c r="Y386" t="b">
        <f t="shared" si="71"/>
        <v>1</v>
      </c>
      <c r="Z386" t="b">
        <f t="shared" si="72"/>
        <v>0</v>
      </c>
      <c r="AA386" t="b">
        <f t="shared" si="73"/>
        <v>0</v>
      </c>
      <c r="AB386" t="str">
        <f t="shared" si="80"/>
        <v>Low</v>
      </c>
      <c r="AC386" t="str">
        <f t="shared" si="74"/>
        <v>Bad Product</v>
      </c>
      <c r="AD386">
        <f t="shared" si="75"/>
        <v>314.53800000000001</v>
      </c>
      <c r="AE386">
        <f t="shared" si="76"/>
        <v>74.89</v>
      </c>
      <c r="AG386" t="str">
        <f t="shared" si="82"/>
        <v>Good Product</v>
      </c>
      <c r="AH386" t="str">
        <f t="shared" si="81"/>
        <v>Low</v>
      </c>
    </row>
    <row r="387" spans="1:34" ht="15.75" customHeight="1" x14ac:dyDescent="0.2">
      <c r="A387" s="1"/>
      <c r="B387" s="6" t="s">
        <v>420</v>
      </c>
      <c r="C387" s="6" t="s">
        <v>18</v>
      </c>
      <c r="D387" s="6" t="s">
        <v>19</v>
      </c>
      <c r="E387" s="6" t="s">
        <v>27</v>
      </c>
      <c r="F387" s="6" t="s">
        <v>21</v>
      </c>
      <c r="G387" s="6" t="s">
        <v>44</v>
      </c>
      <c r="H387" s="7">
        <v>40.94</v>
      </c>
      <c r="I387" s="9">
        <v>5</v>
      </c>
      <c r="J387" s="7">
        <v>10.234999999999999</v>
      </c>
      <c r="K387" s="7">
        <v>214.935</v>
      </c>
      <c r="L387" s="12">
        <v>43471</v>
      </c>
      <c r="M387" s="14">
        <v>0.58194444444444449</v>
      </c>
      <c r="N387" s="9" t="str">
        <f t="shared" si="77"/>
        <v>Weekend</v>
      </c>
      <c r="O387" s="6" t="s">
        <v>23</v>
      </c>
      <c r="P387" s="7">
        <v>204.7</v>
      </c>
      <c r="Q387" s="2">
        <v>4.7619047620000003</v>
      </c>
      <c r="R387" s="7">
        <v>10.234999999999999</v>
      </c>
      <c r="S387" s="8">
        <v>9.9</v>
      </c>
      <c r="V387" s="16">
        <f t="shared" ref="V387:V450" si="83">H387*I387</f>
        <v>204.7</v>
      </c>
      <c r="W387" s="18">
        <f t="shared" si="78"/>
        <v>16376</v>
      </c>
      <c r="X387" t="b">
        <f t="shared" si="79"/>
        <v>1</v>
      </c>
      <c r="Y387" t="b">
        <f t="shared" ref="Y387:Y450" si="84">R387=J387</f>
        <v>1</v>
      </c>
      <c r="Z387" t="b">
        <f t="shared" ref="Z387:Z450" si="85">AND(S387&gt;8,K387&gt;500)</f>
        <v>0</v>
      </c>
      <c r="AA387" t="b">
        <f t="shared" ref="AA387:AA450" si="86">OR(S387&gt;8,K387&gt;500)</f>
        <v>1</v>
      </c>
      <c r="AB387" t="str">
        <f t="shared" si="80"/>
        <v>High</v>
      </c>
      <c r="AC387" t="str">
        <f t="shared" ref="AC387:AC450" si="87">IF( AND(S387&gt; 8, K387 &gt; 500), "Good Product", "Bad Product")</f>
        <v>Bad Product</v>
      </c>
      <c r="AD387">
        <f t="shared" ref="AD387:AD450" si="88">IF(K387&gt;500, 0.9 *K387, K387)</f>
        <v>214.935</v>
      </c>
      <c r="AE387">
        <f t="shared" ref="AE387:AE450" si="89">IF(I387&gt; 7, H387*0.95,H387)</f>
        <v>40.94</v>
      </c>
      <c r="AG387" t="str">
        <f t="shared" si="82"/>
        <v>Bad Product</v>
      </c>
      <c r="AH387" t="str">
        <f t="shared" si="81"/>
        <v>High</v>
      </c>
    </row>
    <row r="388" spans="1:34" ht="15.75" customHeight="1" x14ac:dyDescent="0.2">
      <c r="A388" s="1"/>
      <c r="B388" s="6" t="s">
        <v>421</v>
      </c>
      <c r="C388" s="6" t="s">
        <v>42</v>
      </c>
      <c r="D388" s="6" t="s">
        <v>43</v>
      </c>
      <c r="E388" s="6" t="s">
        <v>20</v>
      </c>
      <c r="F388" s="6" t="s">
        <v>31</v>
      </c>
      <c r="G388" s="6" t="s">
        <v>36</v>
      </c>
      <c r="H388" s="7">
        <v>75.819999999999993</v>
      </c>
      <c r="I388" s="9">
        <v>1</v>
      </c>
      <c r="J388" s="7">
        <v>3.7909999999999999</v>
      </c>
      <c r="K388" s="7">
        <v>79.611000000000004</v>
      </c>
      <c r="L388" s="12">
        <v>43496</v>
      </c>
      <c r="M388" s="14">
        <v>0.55486111111111114</v>
      </c>
      <c r="N388" s="9" t="str">
        <f t="shared" ref="N388:N451" si="90">IF(WEEKDAY(L388,2)&gt;=6, "Weekend", "Weekday")</f>
        <v>Weekday</v>
      </c>
      <c r="O388" s="6" t="s">
        <v>29</v>
      </c>
      <c r="P388" s="7">
        <v>75.819999999999993</v>
      </c>
      <c r="Q388" s="2">
        <v>4.7619047620000003</v>
      </c>
      <c r="R388" s="7">
        <v>3.7909999999999999</v>
      </c>
      <c r="S388" s="8">
        <v>5.8</v>
      </c>
      <c r="V388" s="16">
        <f t="shared" si="83"/>
        <v>75.819999999999993</v>
      </c>
      <c r="W388" s="18">
        <f t="shared" ref="W388:W451" si="91">V388*$AJ$5</f>
        <v>6065.5999999999995</v>
      </c>
      <c r="X388" t="b">
        <f t="shared" ref="X388:X451" si="92">S388&gt;8</f>
        <v>0</v>
      </c>
      <c r="Y388" t="b">
        <f t="shared" si="84"/>
        <v>1</v>
      </c>
      <c r="Z388" t="b">
        <f t="shared" si="85"/>
        <v>0</v>
      </c>
      <c r="AA388" t="b">
        <f t="shared" si="86"/>
        <v>0</v>
      </c>
      <c r="AB388" t="str">
        <f t="shared" ref="AB388:AB451" si="93">IF(S388&gt;8, "High", "Low")</f>
        <v>Low</v>
      </c>
      <c r="AC388" t="str">
        <f t="shared" si="87"/>
        <v>Bad Product</v>
      </c>
      <c r="AD388">
        <f t="shared" si="88"/>
        <v>79.611000000000004</v>
      </c>
      <c r="AE388">
        <f t="shared" si="89"/>
        <v>75.819999999999993</v>
      </c>
      <c r="AG388" t="str">
        <f t="shared" si="82"/>
        <v>Bad Product</v>
      </c>
      <c r="AH388" t="str">
        <f t="shared" ref="AH388:AH451" si="94">IF(S388&gt;8, "High", IF(S388&lt;6.5, "Low", "Medium"))</f>
        <v>Low</v>
      </c>
    </row>
    <row r="389" spans="1:34" ht="15.75" customHeight="1" x14ac:dyDescent="0.2">
      <c r="A389" s="1"/>
      <c r="B389" s="6" t="s">
        <v>422</v>
      </c>
      <c r="C389" s="6" t="s">
        <v>25</v>
      </c>
      <c r="D389" s="6" t="s">
        <v>26</v>
      </c>
      <c r="E389" s="6" t="s">
        <v>27</v>
      </c>
      <c r="F389" s="6" t="s">
        <v>31</v>
      </c>
      <c r="G389" s="6" t="s">
        <v>44</v>
      </c>
      <c r="H389" s="7">
        <v>46.77</v>
      </c>
      <c r="I389" s="9">
        <v>6</v>
      </c>
      <c r="J389" s="7">
        <v>14.031000000000001</v>
      </c>
      <c r="K389" s="7">
        <v>294.65100000000001</v>
      </c>
      <c r="L389" s="12">
        <v>43535</v>
      </c>
      <c r="M389" s="14">
        <v>0.56736111111111109</v>
      </c>
      <c r="N389" s="9" t="str">
        <f t="shared" si="90"/>
        <v>Weekday</v>
      </c>
      <c r="O389" s="6" t="s">
        <v>29</v>
      </c>
      <c r="P389" s="7">
        <v>280.62</v>
      </c>
      <c r="Q389" s="2">
        <v>4.7619047620000003</v>
      </c>
      <c r="R389" s="7">
        <v>14.031000000000001</v>
      </c>
      <c r="S389" s="8">
        <v>6</v>
      </c>
      <c r="V389" s="16">
        <f t="shared" si="83"/>
        <v>280.62</v>
      </c>
      <c r="W389" s="18">
        <f t="shared" si="91"/>
        <v>22449.599999999999</v>
      </c>
      <c r="X389" t="b">
        <f t="shared" si="92"/>
        <v>0</v>
      </c>
      <c r="Y389" t="b">
        <f t="shared" si="84"/>
        <v>1</v>
      </c>
      <c r="Z389" t="b">
        <f t="shared" si="85"/>
        <v>0</v>
      </c>
      <c r="AA389" t="b">
        <f t="shared" si="86"/>
        <v>0</v>
      </c>
      <c r="AB389" t="str">
        <f t="shared" si="93"/>
        <v>Low</v>
      </c>
      <c r="AC389" t="str">
        <f t="shared" si="87"/>
        <v>Bad Product</v>
      </c>
      <c r="AD389">
        <f t="shared" si="88"/>
        <v>294.65100000000001</v>
      </c>
      <c r="AE389">
        <f t="shared" si="89"/>
        <v>46.77</v>
      </c>
      <c r="AG389" t="str">
        <f t="shared" si="82"/>
        <v>Bad Product</v>
      </c>
      <c r="AH389" t="str">
        <f t="shared" si="94"/>
        <v>Low</v>
      </c>
    </row>
    <row r="390" spans="1:34" ht="15.75" customHeight="1" x14ac:dyDescent="0.2">
      <c r="A390" s="1"/>
      <c r="B390" s="6" t="s">
        <v>423</v>
      </c>
      <c r="C390" s="6" t="s">
        <v>18</v>
      </c>
      <c r="D390" s="6" t="s">
        <v>19</v>
      </c>
      <c r="E390" s="6" t="s">
        <v>27</v>
      </c>
      <c r="F390" s="6" t="s">
        <v>21</v>
      </c>
      <c r="G390" s="6" t="s">
        <v>22</v>
      </c>
      <c r="H390" s="7">
        <v>32.32</v>
      </c>
      <c r="I390" s="9">
        <v>10</v>
      </c>
      <c r="J390" s="7">
        <v>16.16</v>
      </c>
      <c r="K390" s="7">
        <v>339.36</v>
      </c>
      <c r="L390" s="12">
        <v>43516</v>
      </c>
      <c r="M390" s="14">
        <v>0.7006944444444444</v>
      </c>
      <c r="N390" s="9" t="str">
        <f t="shared" si="90"/>
        <v>Weekday</v>
      </c>
      <c r="O390" s="6" t="s">
        <v>33</v>
      </c>
      <c r="P390" s="7">
        <v>323.2</v>
      </c>
      <c r="Q390" s="2">
        <v>4.7619047620000003</v>
      </c>
      <c r="R390" s="7">
        <v>16.16</v>
      </c>
      <c r="S390" s="8">
        <v>10</v>
      </c>
      <c r="V390" s="16">
        <f t="shared" si="83"/>
        <v>323.2</v>
      </c>
      <c r="W390" s="18">
        <f t="shared" si="91"/>
        <v>25856</v>
      </c>
      <c r="X390" t="b">
        <f t="shared" si="92"/>
        <v>1</v>
      </c>
      <c r="Y390" t="b">
        <f t="shared" si="84"/>
        <v>1</v>
      </c>
      <c r="Z390" t="b">
        <f t="shared" si="85"/>
        <v>0</v>
      </c>
      <c r="AA390" t="b">
        <f t="shared" si="86"/>
        <v>1</v>
      </c>
      <c r="AB390" t="str">
        <f t="shared" si="93"/>
        <v>High</v>
      </c>
      <c r="AC390" t="str">
        <f t="shared" si="87"/>
        <v>Bad Product</v>
      </c>
      <c r="AD390">
        <f t="shared" si="88"/>
        <v>339.36</v>
      </c>
      <c r="AE390">
        <f t="shared" si="89"/>
        <v>30.703999999999997</v>
      </c>
      <c r="AG390" t="str">
        <f t="shared" si="82"/>
        <v>Bad Product</v>
      </c>
      <c r="AH390" t="str">
        <f t="shared" si="94"/>
        <v>High</v>
      </c>
    </row>
    <row r="391" spans="1:34" ht="15.75" customHeight="1" x14ac:dyDescent="0.2">
      <c r="A391" s="1"/>
      <c r="B391" s="6" t="s">
        <v>424</v>
      </c>
      <c r="C391" s="6" t="s">
        <v>25</v>
      </c>
      <c r="D391" s="6" t="s">
        <v>26</v>
      </c>
      <c r="E391" s="6" t="s">
        <v>20</v>
      </c>
      <c r="F391" s="6" t="s">
        <v>21</v>
      </c>
      <c r="G391" s="6" t="s">
        <v>46</v>
      </c>
      <c r="H391" s="7">
        <v>54.07</v>
      </c>
      <c r="I391" s="9">
        <v>9</v>
      </c>
      <c r="J391" s="7">
        <v>24.331499999999998</v>
      </c>
      <c r="K391" s="7">
        <v>510.9615</v>
      </c>
      <c r="L391" s="12">
        <v>43492</v>
      </c>
      <c r="M391" s="14">
        <v>0.62152777777777779</v>
      </c>
      <c r="N391" s="9" t="str">
        <f t="shared" si="90"/>
        <v>Weekend</v>
      </c>
      <c r="O391" s="6" t="s">
        <v>23</v>
      </c>
      <c r="P391" s="7">
        <v>486.63</v>
      </c>
      <c r="Q391" s="2">
        <v>4.7619047620000003</v>
      </c>
      <c r="R391" s="7">
        <v>24.331499999999998</v>
      </c>
      <c r="S391" s="8">
        <v>9.5</v>
      </c>
      <c r="V391" s="16">
        <f t="shared" si="83"/>
        <v>486.63</v>
      </c>
      <c r="W391" s="18">
        <f t="shared" si="91"/>
        <v>38930.400000000001</v>
      </c>
      <c r="X391" t="b">
        <f t="shared" si="92"/>
        <v>1</v>
      </c>
      <c r="Y391" t="b">
        <f t="shared" si="84"/>
        <v>1</v>
      </c>
      <c r="Z391" t="b">
        <f t="shared" si="85"/>
        <v>1</v>
      </c>
      <c r="AA391" t="b">
        <f t="shared" si="86"/>
        <v>1</v>
      </c>
      <c r="AB391" t="str">
        <f t="shared" si="93"/>
        <v>High</v>
      </c>
      <c r="AC391" t="str">
        <f t="shared" si="87"/>
        <v>Good Product</v>
      </c>
      <c r="AD391">
        <f t="shared" si="88"/>
        <v>459.86535000000003</v>
      </c>
      <c r="AE391">
        <f t="shared" si="89"/>
        <v>51.366499999999995</v>
      </c>
      <c r="AG391" t="str">
        <f t="shared" si="82"/>
        <v>Bad Product</v>
      </c>
      <c r="AH391" t="str">
        <f t="shared" si="94"/>
        <v>High</v>
      </c>
    </row>
    <row r="392" spans="1:34" ht="15.75" customHeight="1" x14ac:dyDescent="0.2">
      <c r="A392" s="1"/>
      <c r="B392" s="6" t="s">
        <v>425</v>
      </c>
      <c r="C392" s="6" t="s">
        <v>42</v>
      </c>
      <c r="D392" s="6" t="s">
        <v>43</v>
      </c>
      <c r="E392" s="6" t="s">
        <v>27</v>
      </c>
      <c r="F392" s="6" t="s">
        <v>31</v>
      </c>
      <c r="G392" s="6" t="s">
        <v>44</v>
      </c>
      <c r="H392" s="7">
        <v>18.22</v>
      </c>
      <c r="I392" s="9">
        <v>7</v>
      </c>
      <c r="J392" s="7">
        <v>6.3769999999999998</v>
      </c>
      <c r="K392" s="7">
        <v>133.917</v>
      </c>
      <c r="L392" s="12">
        <v>43534</v>
      </c>
      <c r="M392" s="14">
        <v>0.58611111111111114</v>
      </c>
      <c r="N392" s="9" t="str">
        <f t="shared" si="90"/>
        <v>Weekend</v>
      </c>
      <c r="O392" s="6" t="s">
        <v>33</v>
      </c>
      <c r="P392" s="7">
        <v>127.54</v>
      </c>
      <c r="Q392" s="2">
        <v>4.7619047620000003</v>
      </c>
      <c r="R392" s="7">
        <v>6.3769999999999998</v>
      </c>
      <c r="S392" s="8">
        <v>6.6</v>
      </c>
      <c r="V392" s="16">
        <f t="shared" si="83"/>
        <v>127.53999999999999</v>
      </c>
      <c r="W392" s="18">
        <f t="shared" si="91"/>
        <v>10203.199999999999</v>
      </c>
      <c r="X392" t="b">
        <f t="shared" si="92"/>
        <v>0</v>
      </c>
      <c r="Y392" t="b">
        <f t="shared" si="84"/>
        <v>1</v>
      </c>
      <c r="Z392" t="b">
        <f t="shared" si="85"/>
        <v>0</v>
      </c>
      <c r="AA392" t="b">
        <f t="shared" si="86"/>
        <v>0</v>
      </c>
      <c r="AB392" t="str">
        <f t="shared" si="93"/>
        <v>Low</v>
      </c>
      <c r="AC392" t="str">
        <f t="shared" si="87"/>
        <v>Bad Product</v>
      </c>
      <c r="AD392">
        <f t="shared" si="88"/>
        <v>133.917</v>
      </c>
      <c r="AE392">
        <f t="shared" si="89"/>
        <v>18.22</v>
      </c>
      <c r="AG392" t="str">
        <f t="shared" si="82"/>
        <v>Good Product</v>
      </c>
      <c r="AH392" t="str">
        <f t="shared" si="94"/>
        <v>Medium</v>
      </c>
    </row>
    <row r="393" spans="1:34" ht="15.75" customHeight="1" x14ac:dyDescent="0.2">
      <c r="A393" s="1"/>
      <c r="B393" s="6" t="s">
        <v>426</v>
      </c>
      <c r="C393" s="6" t="s">
        <v>25</v>
      </c>
      <c r="D393" s="6" t="s">
        <v>26</v>
      </c>
      <c r="E393" s="6" t="s">
        <v>20</v>
      </c>
      <c r="F393" s="6" t="s">
        <v>21</v>
      </c>
      <c r="G393" s="6" t="s">
        <v>46</v>
      </c>
      <c r="H393" s="7">
        <v>80.48</v>
      </c>
      <c r="I393" s="9">
        <v>3</v>
      </c>
      <c r="J393" s="7">
        <v>12.071999999999999</v>
      </c>
      <c r="K393" s="7">
        <v>253.512</v>
      </c>
      <c r="L393" s="12">
        <v>43511</v>
      </c>
      <c r="M393" s="14">
        <v>0.52152777777777781</v>
      </c>
      <c r="N393" s="9" t="str">
        <f t="shared" si="90"/>
        <v>Weekday</v>
      </c>
      <c r="O393" s="6" t="s">
        <v>29</v>
      </c>
      <c r="P393" s="7">
        <v>241.44</v>
      </c>
      <c r="Q393" s="2">
        <v>4.7619047620000003</v>
      </c>
      <c r="R393" s="7">
        <v>12.071999999999999</v>
      </c>
      <c r="S393" s="8">
        <v>8.1</v>
      </c>
      <c r="V393" s="16">
        <f t="shared" si="83"/>
        <v>241.44</v>
      </c>
      <c r="W393" s="18">
        <f t="shared" si="91"/>
        <v>19315.2</v>
      </c>
      <c r="X393" t="b">
        <f t="shared" si="92"/>
        <v>1</v>
      </c>
      <c r="Y393" t="b">
        <f t="shared" si="84"/>
        <v>1</v>
      </c>
      <c r="Z393" t="b">
        <f t="shared" si="85"/>
        <v>0</v>
      </c>
      <c r="AA393" t="b">
        <f t="shared" si="86"/>
        <v>1</v>
      </c>
      <c r="AB393" t="str">
        <f t="shared" si="93"/>
        <v>High</v>
      </c>
      <c r="AC393" t="str">
        <f t="shared" si="87"/>
        <v>Bad Product</v>
      </c>
      <c r="AD393">
        <f t="shared" si="88"/>
        <v>253.512</v>
      </c>
      <c r="AE393">
        <f t="shared" si="89"/>
        <v>80.48</v>
      </c>
      <c r="AG393" t="str">
        <f t="shared" si="82"/>
        <v>Bad Product</v>
      </c>
      <c r="AH393" t="str">
        <f t="shared" si="94"/>
        <v>High</v>
      </c>
    </row>
    <row r="394" spans="1:34" ht="15.75" customHeight="1" x14ac:dyDescent="0.2">
      <c r="A394" s="1"/>
      <c r="B394" s="6" t="s">
        <v>427</v>
      </c>
      <c r="C394" s="6" t="s">
        <v>42</v>
      </c>
      <c r="D394" s="6" t="s">
        <v>43</v>
      </c>
      <c r="E394" s="6" t="s">
        <v>27</v>
      </c>
      <c r="F394" s="6" t="s">
        <v>21</v>
      </c>
      <c r="G394" s="6" t="s">
        <v>46</v>
      </c>
      <c r="H394" s="7">
        <v>37.950000000000003</v>
      </c>
      <c r="I394" s="9">
        <v>10</v>
      </c>
      <c r="J394" s="7">
        <v>18.975000000000001</v>
      </c>
      <c r="K394" s="7">
        <v>398.47500000000002</v>
      </c>
      <c r="L394" s="12">
        <v>43491</v>
      </c>
      <c r="M394" s="14">
        <v>0.61875000000000002</v>
      </c>
      <c r="N394" s="9" t="str">
        <f t="shared" si="90"/>
        <v>Weekend</v>
      </c>
      <c r="O394" s="6" t="s">
        <v>29</v>
      </c>
      <c r="P394" s="7">
        <v>379.5</v>
      </c>
      <c r="Q394" s="2">
        <v>4.7619047620000003</v>
      </c>
      <c r="R394" s="7">
        <v>18.975000000000001</v>
      </c>
      <c r="S394" s="8">
        <v>9.6999999999999993</v>
      </c>
      <c r="V394" s="16">
        <f t="shared" si="83"/>
        <v>379.5</v>
      </c>
      <c r="W394" s="18">
        <f t="shared" si="91"/>
        <v>30360</v>
      </c>
      <c r="X394" t="b">
        <f t="shared" si="92"/>
        <v>1</v>
      </c>
      <c r="Y394" t="b">
        <f t="shared" si="84"/>
        <v>1</v>
      </c>
      <c r="Z394" t="b">
        <f t="shared" si="85"/>
        <v>0</v>
      </c>
      <c r="AA394" t="b">
        <f t="shared" si="86"/>
        <v>1</v>
      </c>
      <c r="AB394" t="str">
        <f t="shared" si="93"/>
        <v>High</v>
      </c>
      <c r="AC394" t="str">
        <f t="shared" si="87"/>
        <v>Bad Product</v>
      </c>
      <c r="AD394">
        <f t="shared" si="88"/>
        <v>398.47500000000002</v>
      </c>
      <c r="AE394">
        <f t="shared" si="89"/>
        <v>36.052500000000002</v>
      </c>
      <c r="AG394" t="str">
        <f t="shared" si="82"/>
        <v>Bad Product</v>
      </c>
      <c r="AH394" t="str">
        <f t="shared" si="94"/>
        <v>High</v>
      </c>
    </row>
    <row r="395" spans="1:34" ht="15.75" customHeight="1" x14ac:dyDescent="0.2">
      <c r="A395" s="1"/>
      <c r="B395" s="6" t="s">
        <v>428</v>
      </c>
      <c r="C395" s="6" t="s">
        <v>18</v>
      </c>
      <c r="D395" s="6" t="s">
        <v>19</v>
      </c>
      <c r="E395" s="6" t="s">
        <v>20</v>
      </c>
      <c r="F395" s="6" t="s">
        <v>31</v>
      </c>
      <c r="G395" s="6" t="s">
        <v>28</v>
      </c>
      <c r="H395" s="7">
        <v>76.819999999999993</v>
      </c>
      <c r="I395" s="9">
        <v>1</v>
      </c>
      <c r="J395" s="7">
        <v>3.8410000000000002</v>
      </c>
      <c r="K395" s="7">
        <v>80.661000000000001</v>
      </c>
      <c r="L395" s="12">
        <v>43509</v>
      </c>
      <c r="M395" s="14">
        <v>0.76875000000000004</v>
      </c>
      <c r="N395" s="9" t="str">
        <f t="shared" si="90"/>
        <v>Weekday</v>
      </c>
      <c r="O395" s="6" t="s">
        <v>23</v>
      </c>
      <c r="P395" s="7">
        <v>76.819999999999993</v>
      </c>
      <c r="Q395" s="2">
        <v>4.7619047620000003</v>
      </c>
      <c r="R395" s="7">
        <v>3.8410000000000002</v>
      </c>
      <c r="S395" s="8">
        <v>7.2</v>
      </c>
      <c r="V395" s="16">
        <f t="shared" si="83"/>
        <v>76.819999999999993</v>
      </c>
      <c r="W395" s="18">
        <f t="shared" si="91"/>
        <v>6145.5999999999995</v>
      </c>
      <c r="X395" t="b">
        <f t="shared" si="92"/>
        <v>0</v>
      </c>
      <c r="Y395" t="b">
        <f t="shared" si="84"/>
        <v>1</v>
      </c>
      <c r="Z395" t="b">
        <f t="shared" si="85"/>
        <v>0</v>
      </c>
      <c r="AA395" t="b">
        <f t="shared" si="86"/>
        <v>0</v>
      </c>
      <c r="AB395" t="str">
        <f t="shared" si="93"/>
        <v>Low</v>
      </c>
      <c r="AC395" t="str">
        <f t="shared" si="87"/>
        <v>Bad Product</v>
      </c>
      <c r="AD395">
        <f t="shared" si="88"/>
        <v>80.661000000000001</v>
      </c>
      <c r="AE395">
        <f t="shared" si="89"/>
        <v>76.819999999999993</v>
      </c>
      <c r="AG395" t="str">
        <f t="shared" si="82"/>
        <v>Bad Product</v>
      </c>
      <c r="AH395" t="str">
        <f t="shared" si="94"/>
        <v>Medium</v>
      </c>
    </row>
    <row r="396" spans="1:34" ht="15.75" customHeight="1" x14ac:dyDescent="0.2">
      <c r="A396" s="1"/>
      <c r="B396" s="6" t="s">
        <v>429</v>
      </c>
      <c r="C396" s="6" t="s">
        <v>18</v>
      </c>
      <c r="D396" s="6" t="s">
        <v>19</v>
      </c>
      <c r="E396" s="6" t="s">
        <v>20</v>
      </c>
      <c r="F396" s="6" t="s">
        <v>21</v>
      </c>
      <c r="G396" s="6" t="s">
        <v>36</v>
      </c>
      <c r="H396" s="7">
        <v>52.26</v>
      </c>
      <c r="I396" s="9">
        <v>10</v>
      </c>
      <c r="J396" s="7">
        <v>26.13</v>
      </c>
      <c r="K396" s="7">
        <v>548.73</v>
      </c>
      <c r="L396" s="12">
        <v>43533</v>
      </c>
      <c r="M396" s="14">
        <v>0.53125</v>
      </c>
      <c r="N396" s="9" t="str">
        <f t="shared" si="90"/>
        <v>Weekend</v>
      </c>
      <c r="O396" s="6" t="s">
        <v>33</v>
      </c>
      <c r="P396" s="7">
        <v>522.6</v>
      </c>
      <c r="Q396" s="2">
        <v>4.7619047620000003</v>
      </c>
      <c r="R396" s="7">
        <v>26.13</v>
      </c>
      <c r="S396" s="8">
        <v>6.2</v>
      </c>
      <c r="V396" s="16">
        <f t="shared" si="83"/>
        <v>522.6</v>
      </c>
      <c r="W396" s="18">
        <f t="shared" si="91"/>
        <v>41808</v>
      </c>
      <c r="X396" t="b">
        <f t="shared" si="92"/>
        <v>0</v>
      </c>
      <c r="Y396" t="b">
        <f t="shared" si="84"/>
        <v>1</v>
      </c>
      <c r="Z396" t="b">
        <f t="shared" si="85"/>
        <v>0</v>
      </c>
      <c r="AA396" t="b">
        <f t="shared" si="86"/>
        <v>1</v>
      </c>
      <c r="AB396" t="str">
        <f t="shared" si="93"/>
        <v>Low</v>
      </c>
      <c r="AC396" t="str">
        <f t="shared" si="87"/>
        <v>Bad Product</v>
      </c>
      <c r="AD396">
        <f t="shared" si="88"/>
        <v>493.85700000000003</v>
      </c>
      <c r="AE396">
        <f t="shared" si="89"/>
        <v>49.646999999999998</v>
      </c>
      <c r="AG396" t="str">
        <f t="shared" si="82"/>
        <v>Bad Product</v>
      </c>
      <c r="AH396" t="str">
        <f t="shared" si="94"/>
        <v>Low</v>
      </c>
    </row>
    <row r="397" spans="1:34" ht="15.75" customHeight="1" x14ac:dyDescent="0.2">
      <c r="A397" s="1"/>
      <c r="B397" s="6" t="s">
        <v>430</v>
      </c>
      <c r="C397" s="6" t="s">
        <v>18</v>
      </c>
      <c r="D397" s="6" t="s">
        <v>19</v>
      </c>
      <c r="E397" s="6" t="s">
        <v>27</v>
      </c>
      <c r="F397" s="6" t="s">
        <v>21</v>
      </c>
      <c r="G397" s="6" t="s">
        <v>22</v>
      </c>
      <c r="H397" s="7">
        <v>79.739999999999995</v>
      </c>
      <c r="I397" s="9">
        <v>1</v>
      </c>
      <c r="J397" s="7">
        <v>3.9870000000000001</v>
      </c>
      <c r="K397" s="7">
        <v>83.727000000000004</v>
      </c>
      <c r="L397" s="12">
        <v>43530</v>
      </c>
      <c r="M397" s="14">
        <v>0.44166666666666665</v>
      </c>
      <c r="N397" s="9" t="str">
        <f t="shared" si="90"/>
        <v>Weekday</v>
      </c>
      <c r="O397" s="6" t="s">
        <v>23</v>
      </c>
      <c r="P397" s="7">
        <v>79.739999999999995</v>
      </c>
      <c r="Q397" s="2">
        <v>4.7619047620000003</v>
      </c>
      <c r="R397" s="7">
        <v>3.9870000000000001</v>
      </c>
      <c r="S397" s="8">
        <v>7.3</v>
      </c>
      <c r="V397" s="16">
        <f t="shared" si="83"/>
        <v>79.739999999999995</v>
      </c>
      <c r="W397" s="18">
        <f t="shared" si="91"/>
        <v>6379.2</v>
      </c>
      <c r="X397" t="b">
        <f t="shared" si="92"/>
        <v>0</v>
      </c>
      <c r="Y397" t="b">
        <f t="shared" si="84"/>
        <v>1</v>
      </c>
      <c r="Z397" t="b">
        <f t="shared" si="85"/>
        <v>0</v>
      </c>
      <c r="AA397" t="b">
        <f t="shared" si="86"/>
        <v>0</v>
      </c>
      <c r="AB397" t="str">
        <f t="shared" si="93"/>
        <v>Low</v>
      </c>
      <c r="AC397" t="str">
        <f t="shared" si="87"/>
        <v>Bad Product</v>
      </c>
      <c r="AD397">
        <f t="shared" si="88"/>
        <v>83.727000000000004</v>
      </c>
      <c r="AE397">
        <f t="shared" si="89"/>
        <v>79.739999999999995</v>
      </c>
      <c r="AG397" t="str">
        <f t="shared" si="82"/>
        <v>Bad Product</v>
      </c>
      <c r="AH397" t="str">
        <f t="shared" si="94"/>
        <v>Medium</v>
      </c>
    </row>
    <row r="398" spans="1:34" ht="15.75" customHeight="1" x14ac:dyDescent="0.2">
      <c r="A398" s="1"/>
      <c r="B398" s="6" t="s">
        <v>431</v>
      </c>
      <c r="C398" s="6" t="s">
        <v>18</v>
      </c>
      <c r="D398" s="6" t="s">
        <v>19</v>
      </c>
      <c r="E398" s="6" t="s">
        <v>27</v>
      </c>
      <c r="F398" s="6" t="s">
        <v>21</v>
      </c>
      <c r="G398" s="6" t="s">
        <v>22</v>
      </c>
      <c r="H398" s="7">
        <v>77.5</v>
      </c>
      <c r="I398" s="9">
        <v>5</v>
      </c>
      <c r="J398" s="7">
        <v>19.375</v>
      </c>
      <c r="K398" s="7">
        <v>406.875</v>
      </c>
      <c r="L398" s="12">
        <v>43489</v>
      </c>
      <c r="M398" s="14">
        <v>0.85833333333333328</v>
      </c>
      <c r="N398" s="9" t="str">
        <f t="shared" si="90"/>
        <v>Weekday</v>
      </c>
      <c r="O398" s="6" t="s">
        <v>23</v>
      </c>
      <c r="P398" s="7">
        <v>387.5</v>
      </c>
      <c r="Q398" s="2">
        <v>4.7619047620000003</v>
      </c>
      <c r="R398" s="7">
        <v>19.375</v>
      </c>
      <c r="S398" s="8">
        <v>4.3</v>
      </c>
      <c r="V398" s="16">
        <f t="shared" si="83"/>
        <v>387.5</v>
      </c>
      <c r="W398" s="18">
        <f t="shared" si="91"/>
        <v>31000</v>
      </c>
      <c r="X398" t="b">
        <f t="shared" si="92"/>
        <v>0</v>
      </c>
      <c r="Y398" t="b">
        <f t="shared" si="84"/>
        <v>1</v>
      </c>
      <c r="Z398" t="b">
        <f t="shared" si="85"/>
        <v>0</v>
      </c>
      <c r="AA398" t="b">
        <f t="shared" si="86"/>
        <v>0</v>
      </c>
      <c r="AB398" t="str">
        <f t="shared" si="93"/>
        <v>Low</v>
      </c>
      <c r="AC398" t="str">
        <f t="shared" si="87"/>
        <v>Bad Product</v>
      </c>
      <c r="AD398">
        <f t="shared" si="88"/>
        <v>406.875</v>
      </c>
      <c r="AE398">
        <f t="shared" si="89"/>
        <v>77.5</v>
      </c>
      <c r="AG398" t="str">
        <f t="shared" si="82"/>
        <v>Bad Product</v>
      </c>
      <c r="AH398" t="str">
        <f t="shared" si="94"/>
        <v>Low</v>
      </c>
    </row>
    <row r="399" spans="1:34" ht="15.75" customHeight="1" x14ac:dyDescent="0.2">
      <c r="A399" s="1"/>
      <c r="B399" s="6" t="s">
        <v>432</v>
      </c>
      <c r="C399" s="6" t="s">
        <v>18</v>
      </c>
      <c r="D399" s="6" t="s">
        <v>19</v>
      </c>
      <c r="E399" s="6" t="s">
        <v>27</v>
      </c>
      <c r="F399" s="6" t="s">
        <v>21</v>
      </c>
      <c r="G399" s="6" t="s">
        <v>44</v>
      </c>
      <c r="H399" s="7">
        <v>54.27</v>
      </c>
      <c r="I399" s="9">
        <v>5</v>
      </c>
      <c r="J399" s="7">
        <v>13.567500000000001</v>
      </c>
      <c r="K399" s="7">
        <v>284.91750000000002</v>
      </c>
      <c r="L399" s="12">
        <v>43537</v>
      </c>
      <c r="M399" s="14">
        <v>0.59444444444444444</v>
      </c>
      <c r="N399" s="9" t="str">
        <f t="shared" si="90"/>
        <v>Weekday</v>
      </c>
      <c r="O399" s="6" t="s">
        <v>23</v>
      </c>
      <c r="P399" s="7">
        <v>271.35000000000002</v>
      </c>
      <c r="Q399" s="2">
        <v>4.7619047620000003</v>
      </c>
      <c r="R399" s="7">
        <v>13.567500000000001</v>
      </c>
      <c r="S399" s="8">
        <v>4.5999999999999996</v>
      </c>
      <c r="V399" s="16">
        <f t="shared" si="83"/>
        <v>271.35000000000002</v>
      </c>
      <c r="W399" s="18">
        <f t="shared" si="91"/>
        <v>21708</v>
      </c>
      <c r="X399" t="b">
        <f t="shared" si="92"/>
        <v>0</v>
      </c>
      <c r="Y399" t="b">
        <f t="shared" si="84"/>
        <v>1</v>
      </c>
      <c r="Z399" t="b">
        <f t="shared" si="85"/>
        <v>0</v>
      </c>
      <c r="AA399" t="b">
        <f t="shared" si="86"/>
        <v>0</v>
      </c>
      <c r="AB399" t="str">
        <f t="shared" si="93"/>
        <v>Low</v>
      </c>
      <c r="AC399" t="str">
        <f t="shared" si="87"/>
        <v>Bad Product</v>
      </c>
      <c r="AD399">
        <f t="shared" si="88"/>
        <v>284.91750000000002</v>
      </c>
      <c r="AE399">
        <f t="shared" si="89"/>
        <v>54.27</v>
      </c>
      <c r="AG399" t="str">
        <f t="shared" si="82"/>
        <v>Bad Product</v>
      </c>
      <c r="AH399" t="str">
        <f t="shared" si="94"/>
        <v>Low</v>
      </c>
    </row>
    <row r="400" spans="1:34" ht="15.75" customHeight="1" x14ac:dyDescent="0.2">
      <c r="A400" s="1"/>
      <c r="B400" s="6" t="s">
        <v>433</v>
      </c>
      <c r="C400" s="6" t="s">
        <v>42</v>
      </c>
      <c r="D400" s="6" t="s">
        <v>43</v>
      </c>
      <c r="E400" s="6" t="s">
        <v>27</v>
      </c>
      <c r="F400" s="6" t="s">
        <v>31</v>
      </c>
      <c r="G400" s="6" t="s">
        <v>32</v>
      </c>
      <c r="H400" s="7">
        <v>13.59</v>
      </c>
      <c r="I400" s="9">
        <v>9</v>
      </c>
      <c r="J400" s="7">
        <v>6.1154999999999999</v>
      </c>
      <c r="K400" s="7">
        <v>128.4255</v>
      </c>
      <c r="L400" s="12">
        <v>43539</v>
      </c>
      <c r="M400" s="14">
        <v>0.43472222222222223</v>
      </c>
      <c r="N400" s="9" t="str">
        <f t="shared" si="90"/>
        <v>Weekday</v>
      </c>
      <c r="O400" s="6" t="s">
        <v>29</v>
      </c>
      <c r="P400" s="7">
        <v>122.31</v>
      </c>
      <c r="Q400" s="2">
        <v>4.7619047620000003</v>
      </c>
      <c r="R400" s="7">
        <v>6.1154999999999999</v>
      </c>
      <c r="S400" s="8">
        <v>5.8</v>
      </c>
      <c r="V400" s="16">
        <f t="shared" si="83"/>
        <v>122.31</v>
      </c>
      <c r="W400" s="18">
        <f t="shared" si="91"/>
        <v>9784.7999999999993</v>
      </c>
      <c r="X400" t="b">
        <f t="shared" si="92"/>
        <v>0</v>
      </c>
      <c r="Y400" t="b">
        <f t="shared" si="84"/>
        <v>1</v>
      </c>
      <c r="Z400" t="b">
        <f t="shared" si="85"/>
        <v>0</v>
      </c>
      <c r="AA400" t="b">
        <f t="shared" si="86"/>
        <v>0</v>
      </c>
      <c r="AB400" t="str">
        <f t="shared" si="93"/>
        <v>Low</v>
      </c>
      <c r="AC400" t="str">
        <f t="shared" si="87"/>
        <v>Bad Product</v>
      </c>
      <c r="AD400">
        <f t="shared" si="88"/>
        <v>128.4255</v>
      </c>
      <c r="AE400">
        <f t="shared" si="89"/>
        <v>12.910499999999999</v>
      </c>
      <c r="AG400" t="str">
        <f t="shared" si="82"/>
        <v>Bad Product</v>
      </c>
      <c r="AH400" t="str">
        <f t="shared" si="94"/>
        <v>Low</v>
      </c>
    </row>
    <row r="401" spans="1:34" ht="15.75" customHeight="1" x14ac:dyDescent="0.2">
      <c r="A401" s="1"/>
      <c r="B401" s="6" t="s">
        <v>434</v>
      </c>
      <c r="C401" s="6" t="s">
        <v>42</v>
      </c>
      <c r="D401" s="6" t="s">
        <v>43</v>
      </c>
      <c r="E401" s="6" t="s">
        <v>20</v>
      </c>
      <c r="F401" s="6" t="s">
        <v>21</v>
      </c>
      <c r="G401" s="6" t="s">
        <v>22</v>
      </c>
      <c r="H401" s="7">
        <v>41.06</v>
      </c>
      <c r="I401" s="9">
        <v>6</v>
      </c>
      <c r="J401" s="7">
        <v>12.318</v>
      </c>
      <c r="K401" s="7">
        <v>258.678</v>
      </c>
      <c r="L401" s="12">
        <v>43529</v>
      </c>
      <c r="M401" s="14">
        <v>0.5625</v>
      </c>
      <c r="N401" s="9" t="str">
        <f t="shared" si="90"/>
        <v>Weekday</v>
      </c>
      <c r="O401" s="6" t="s">
        <v>33</v>
      </c>
      <c r="P401" s="7">
        <v>246.36</v>
      </c>
      <c r="Q401" s="2">
        <v>4.7619047620000003</v>
      </c>
      <c r="R401" s="7">
        <v>12.318</v>
      </c>
      <c r="S401" s="8">
        <v>8.3000000000000007</v>
      </c>
      <c r="V401" s="16">
        <f t="shared" si="83"/>
        <v>246.36</v>
      </c>
      <c r="W401" s="18">
        <f t="shared" si="91"/>
        <v>19708.800000000003</v>
      </c>
      <c r="X401" t="b">
        <f t="shared" si="92"/>
        <v>1</v>
      </c>
      <c r="Y401" t="b">
        <f t="shared" si="84"/>
        <v>1</v>
      </c>
      <c r="Z401" t="b">
        <f t="shared" si="85"/>
        <v>0</v>
      </c>
      <c r="AA401" t="b">
        <f t="shared" si="86"/>
        <v>1</v>
      </c>
      <c r="AB401" t="str">
        <f t="shared" si="93"/>
        <v>High</v>
      </c>
      <c r="AC401" t="str">
        <f t="shared" si="87"/>
        <v>Bad Product</v>
      </c>
      <c r="AD401">
        <f t="shared" si="88"/>
        <v>258.678</v>
      </c>
      <c r="AE401">
        <f t="shared" si="89"/>
        <v>41.06</v>
      </c>
      <c r="AG401" t="str">
        <f t="shared" si="82"/>
        <v>Bad Product</v>
      </c>
      <c r="AH401" t="str">
        <f t="shared" si="94"/>
        <v>High</v>
      </c>
    </row>
    <row r="402" spans="1:34" ht="15.75" customHeight="1" x14ac:dyDescent="0.2">
      <c r="A402" s="1"/>
      <c r="B402" s="6" t="s">
        <v>435</v>
      </c>
      <c r="C402" s="6" t="s">
        <v>42</v>
      </c>
      <c r="D402" s="6" t="s">
        <v>43</v>
      </c>
      <c r="E402" s="6" t="s">
        <v>20</v>
      </c>
      <c r="F402" s="6" t="s">
        <v>31</v>
      </c>
      <c r="G402" s="6" t="s">
        <v>28</v>
      </c>
      <c r="H402" s="7">
        <v>19.239999999999998</v>
      </c>
      <c r="I402" s="9">
        <v>9</v>
      </c>
      <c r="J402" s="7">
        <v>8.6579999999999995</v>
      </c>
      <c r="K402" s="7">
        <v>181.81800000000001</v>
      </c>
      <c r="L402" s="12">
        <v>43528</v>
      </c>
      <c r="M402" s="14">
        <v>0.68611111111111112</v>
      </c>
      <c r="N402" s="9" t="str">
        <f t="shared" si="90"/>
        <v>Weekday</v>
      </c>
      <c r="O402" s="6" t="s">
        <v>29</v>
      </c>
      <c r="P402" s="7">
        <v>173.16</v>
      </c>
      <c r="Q402" s="2">
        <v>4.7619047620000003</v>
      </c>
      <c r="R402" s="7">
        <v>8.6579999999999995</v>
      </c>
      <c r="S402" s="8">
        <v>8</v>
      </c>
      <c r="V402" s="16">
        <f t="shared" si="83"/>
        <v>173.16</v>
      </c>
      <c r="W402" s="18">
        <f t="shared" si="91"/>
        <v>13852.8</v>
      </c>
      <c r="X402" t="b">
        <f t="shared" si="92"/>
        <v>0</v>
      </c>
      <c r="Y402" t="b">
        <f t="shared" si="84"/>
        <v>1</v>
      </c>
      <c r="Z402" t="b">
        <f t="shared" si="85"/>
        <v>0</v>
      </c>
      <c r="AA402" t="b">
        <f t="shared" si="86"/>
        <v>0</v>
      </c>
      <c r="AB402" t="str">
        <f t="shared" si="93"/>
        <v>Low</v>
      </c>
      <c r="AC402" t="str">
        <f t="shared" si="87"/>
        <v>Bad Product</v>
      </c>
      <c r="AD402">
        <f t="shared" si="88"/>
        <v>181.81800000000001</v>
      </c>
      <c r="AE402">
        <f t="shared" si="89"/>
        <v>18.277999999999999</v>
      </c>
      <c r="AG402" t="str">
        <f t="shared" si="82"/>
        <v>Bad Product</v>
      </c>
      <c r="AH402" t="str">
        <f t="shared" si="94"/>
        <v>Medium</v>
      </c>
    </row>
    <row r="403" spans="1:34" ht="15.75" customHeight="1" x14ac:dyDescent="0.2">
      <c r="A403" s="1"/>
      <c r="B403" s="6" t="s">
        <v>436</v>
      </c>
      <c r="C403" s="6" t="s">
        <v>25</v>
      </c>
      <c r="D403" s="6" t="s">
        <v>26</v>
      </c>
      <c r="E403" s="6" t="s">
        <v>27</v>
      </c>
      <c r="F403" s="6" t="s">
        <v>21</v>
      </c>
      <c r="G403" s="6" t="s">
        <v>44</v>
      </c>
      <c r="H403" s="7">
        <v>39.43</v>
      </c>
      <c r="I403" s="9">
        <v>6</v>
      </c>
      <c r="J403" s="7">
        <v>11.829000000000001</v>
      </c>
      <c r="K403" s="7">
        <v>248.40899999999999</v>
      </c>
      <c r="L403" s="12">
        <v>43549</v>
      </c>
      <c r="M403" s="14">
        <v>0.84583333333333333</v>
      </c>
      <c r="N403" s="9" t="str">
        <f t="shared" si="90"/>
        <v>Weekday</v>
      </c>
      <c r="O403" s="6" t="s">
        <v>33</v>
      </c>
      <c r="P403" s="7">
        <v>236.58</v>
      </c>
      <c r="Q403" s="2">
        <v>4.7619047620000003</v>
      </c>
      <c r="R403" s="7">
        <v>11.829000000000001</v>
      </c>
      <c r="S403" s="8">
        <v>9.4</v>
      </c>
      <c r="V403" s="16">
        <f t="shared" si="83"/>
        <v>236.57999999999998</v>
      </c>
      <c r="W403" s="18">
        <f t="shared" si="91"/>
        <v>18926.399999999998</v>
      </c>
      <c r="X403" t="b">
        <f t="shared" si="92"/>
        <v>1</v>
      </c>
      <c r="Y403" t="b">
        <f t="shared" si="84"/>
        <v>1</v>
      </c>
      <c r="Z403" t="b">
        <f t="shared" si="85"/>
        <v>0</v>
      </c>
      <c r="AA403" t="b">
        <f t="shared" si="86"/>
        <v>1</v>
      </c>
      <c r="AB403" t="str">
        <f t="shared" si="93"/>
        <v>High</v>
      </c>
      <c r="AC403" t="str">
        <f t="shared" si="87"/>
        <v>Bad Product</v>
      </c>
      <c r="AD403">
        <f t="shared" si="88"/>
        <v>248.40899999999999</v>
      </c>
      <c r="AE403">
        <f t="shared" si="89"/>
        <v>39.43</v>
      </c>
      <c r="AG403" t="str">
        <f t="shared" si="82"/>
        <v>Bad Product</v>
      </c>
      <c r="AH403" t="str">
        <f t="shared" si="94"/>
        <v>High</v>
      </c>
    </row>
    <row r="404" spans="1:34" ht="15.75" customHeight="1" x14ac:dyDescent="0.2">
      <c r="A404" s="1"/>
      <c r="B404" s="6" t="s">
        <v>437</v>
      </c>
      <c r="C404" s="6" t="s">
        <v>25</v>
      </c>
      <c r="D404" s="6" t="s">
        <v>26</v>
      </c>
      <c r="E404" s="6" t="s">
        <v>27</v>
      </c>
      <c r="F404" s="6" t="s">
        <v>31</v>
      </c>
      <c r="G404" s="6" t="s">
        <v>32</v>
      </c>
      <c r="H404" s="7">
        <v>46.22</v>
      </c>
      <c r="I404" s="9">
        <v>4</v>
      </c>
      <c r="J404" s="7">
        <v>9.2439999999999998</v>
      </c>
      <c r="K404" s="7">
        <v>194.124</v>
      </c>
      <c r="L404" s="12">
        <v>43536</v>
      </c>
      <c r="M404" s="14">
        <v>0.83611111111111114</v>
      </c>
      <c r="N404" s="9" t="str">
        <f t="shared" si="90"/>
        <v>Weekday</v>
      </c>
      <c r="O404" s="6" t="s">
        <v>33</v>
      </c>
      <c r="P404" s="7">
        <v>184.88</v>
      </c>
      <c r="Q404" s="2">
        <v>4.7619047620000003</v>
      </c>
      <c r="R404" s="7">
        <v>9.2439999999999998</v>
      </c>
      <c r="S404" s="8">
        <v>6.2</v>
      </c>
      <c r="V404" s="16">
        <f t="shared" si="83"/>
        <v>184.88</v>
      </c>
      <c r="W404" s="18">
        <f t="shared" si="91"/>
        <v>14790.4</v>
      </c>
      <c r="X404" t="b">
        <f t="shared" si="92"/>
        <v>0</v>
      </c>
      <c r="Y404" t="b">
        <f t="shared" si="84"/>
        <v>1</v>
      </c>
      <c r="Z404" t="b">
        <f t="shared" si="85"/>
        <v>0</v>
      </c>
      <c r="AA404" t="b">
        <f t="shared" si="86"/>
        <v>0</v>
      </c>
      <c r="AB404" t="str">
        <f t="shared" si="93"/>
        <v>Low</v>
      </c>
      <c r="AC404" t="str">
        <f t="shared" si="87"/>
        <v>Bad Product</v>
      </c>
      <c r="AD404">
        <f t="shared" si="88"/>
        <v>194.124</v>
      </c>
      <c r="AE404">
        <f t="shared" si="89"/>
        <v>46.22</v>
      </c>
      <c r="AG404" t="str">
        <f t="shared" si="82"/>
        <v>Bad Product</v>
      </c>
      <c r="AH404" t="str">
        <f t="shared" si="94"/>
        <v>Low</v>
      </c>
    </row>
    <row r="405" spans="1:34" ht="15.75" customHeight="1" x14ac:dyDescent="0.2">
      <c r="A405" s="1"/>
      <c r="B405" s="6" t="s">
        <v>438</v>
      </c>
      <c r="C405" s="6" t="s">
        <v>25</v>
      </c>
      <c r="D405" s="6" t="s">
        <v>26</v>
      </c>
      <c r="E405" s="6" t="s">
        <v>20</v>
      </c>
      <c r="F405" s="6" t="s">
        <v>31</v>
      </c>
      <c r="G405" s="6" t="s">
        <v>32</v>
      </c>
      <c r="H405" s="7">
        <v>13.98</v>
      </c>
      <c r="I405" s="9">
        <v>1</v>
      </c>
      <c r="J405" s="7">
        <v>0.69899999999999995</v>
      </c>
      <c r="K405" s="7">
        <v>14.679</v>
      </c>
      <c r="L405" s="12">
        <v>43500</v>
      </c>
      <c r="M405" s="14">
        <v>0.56805555555555554</v>
      </c>
      <c r="N405" s="9" t="str">
        <f t="shared" si="90"/>
        <v>Weekday</v>
      </c>
      <c r="O405" s="6" t="s">
        <v>23</v>
      </c>
      <c r="P405" s="7">
        <v>13.98</v>
      </c>
      <c r="Q405" s="2">
        <v>4.7619047620000003</v>
      </c>
      <c r="R405" s="7">
        <v>0.69899999999999995</v>
      </c>
      <c r="S405" s="8">
        <v>9.8000000000000007</v>
      </c>
      <c r="V405" s="16">
        <f t="shared" si="83"/>
        <v>13.98</v>
      </c>
      <c r="W405" s="18">
        <f t="shared" si="91"/>
        <v>1118.4000000000001</v>
      </c>
      <c r="X405" t="b">
        <f t="shared" si="92"/>
        <v>1</v>
      </c>
      <c r="Y405" t="b">
        <f t="shared" si="84"/>
        <v>1</v>
      </c>
      <c r="Z405" t="b">
        <f t="shared" si="85"/>
        <v>0</v>
      </c>
      <c r="AA405" t="b">
        <f t="shared" si="86"/>
        <v>1</v>
      </c>
      <c r="AB405" t="str">
        <f t="shared" si="93"/>
        <v>High</v>
      </c>
      <c r="AC405" t="str">
        <f t="shared" si="87"/>
        <v>Bad Product</v>
      </c>
      <c r="AD405">
        <f t="shared" si="88"/>
        <v>14.679</v>
      </c>
      <c r="AE405">
        <f t="shared" si="89"/>
        <v>13.98</v>
      </c>
      <c r="AG405" t="str">
        <f t="shared" si="82"/>
        <v>Bad Product</v>
      </c>
      <c r="AH405" t="str">
        <f t="shared" si="94"/>
        <v>High</v>
      </c>
    </row>
    <row r="406" spans="1:34" ht="15.75" customHeight="1" x14ac:dyDescent="0.2">
      <c r="A406" s="1"/>
      <c r="B406" s="6" t="s">
        <v>439</v>
      </c>
      <c r="C406" s="6" t="s">
        <v>42</v>
      </c>
      <c r="D406" s="6" t="s">
        <v>43</v>
      </c>
      <c r="E406" s="6" t="s">
        <v>27</v>
      </c>
      <c r="F406" s="6" t="s">
        <v>21</v>
      </c>
      <c r="G406" s="6" t="s">
        <v>46</v>
      </c>
      <c r="H406" s="7">
        <v>39.75</v>
      </c>
      <c r="I406" s="9">
        <v>5</v>
      </c>
      <c r="J406" s="7">
        <v>9.9375</v>
      </c>
      <c r="K406" s="7">
        <v>208.6875</v>
      </c>
      <c r="L406" s="12">
        <v>43518</v>
      </c>
      <c r="M406" s="14">
        <v>0.4465277777777778</v>
      </c>
      <c r="N406" s="9" t="str">
        <f t="shared" si="90"/>
        <v>Weekday</v>
      </c>
      <c r="O406" s="6" t="s">
        <v>23</v>
      </c>
      <c r="P406" s="7">
        <v>198.75</v>
      </c>
      <c r="Q406" s="2">
        <v>4.7619047620000003</v>
      </c>
      <c r="R406" s="7">
        <v>9.9375</v>
      </c>
      <c r="S406" s="8">
        <v>9.6</v>
      </c>
      <c r="V406" s="16">
        <f t="shared" si="83"/>
        <v>198.75</v>
      </c>
      <c r="W406" s="18">
        <f t="shared" si="91"/>
        <v>15900</v>
      </c>
      <c r="X406" t="b">
        <f t="shared" si="92"/>
        <v>1</v>
      </c>
      <c r="Y406" t="b">
        <f t="shared" si="84"/>
        <v>1</v>
      </c>
      <c r="Z406" t="b">
        <f t="shared" si="85"/>
        <v>0</v>
      </c>
      <c r="AA406" t="b">
        <f t="shared" si="86"/>
        <v>1</v>
      </c>
      <c r="AB406" t="str">
        <f t="shared" si="93"/>
        <v>High</v>
      </c>
      <c r="AC406" t="str">
        <f t="shared" si="87"/>
        <v>Bad Product</v>
      </c>
      <c r="AD406">
        <f t="shared" si="88"/>
        <v>208.6875</v>
      </c>
      <c r="AE406">
        <f t="shared" si="89"/>
        <v>39.75</v>
      </c>
      <c r="AG406" t="str">
        <f t="shared" si="82"/>
        <v>Bad Product</v>
      </c>
      <c r="AH406" t="str">
        <f t="shared" si="94"/>
        <v>High</v>
      </c>
    </row>
    <row r="407" spans="1:34" ht="15.75" customHeight="1" x14ac:dyDescent="0.2">
      <c r="A407" s="1"/>
      <c r="B407" s="6" t="s">
        <v>440</v>
      </c>
      <c r="C407" s="6" t="s">
        <v>25</v>
      </c>
      <c r="D407" s="6" t="s">
        <v>26</v>
      </c>
      <c r="E407" s="6" t="s">
        <v>20</v>
      </c>
      <c r="F407" s="6" t="s">
        <v>21</v>
      </c>
      <c r="G407" s="6" t="s">
        <v>46</v>
      </c>
      <c r="H407" s="7">
        <v>97.79</v>
      </c>
      <c r="I407" s="9">
        <v>7</v>
      </c>
      <c r="J407" s="7">
        <v>34.226500000000001</v>
      </c>
      <c r="K407" s="7">
        <v>718.75649999999996</v>
      </c>
      <c r="L407" s="12">
        <v>43512</v>
      </c>
      <c r="M407" s="14">
        <v>0.72916666666666663</v>
      </c>
      <c r="N407" s="9" t="str">
        <f t="shared" si="90"/>
        <v>Weekend</v>
      </c>
      <c r="O407" s="6" t="s">
        <v>23</v>
      </c>
      <c r="P407" s="7">
        <v>684.53</v>
      </c>
      <c r="Q407" s="2">
        <v>4.7619047620000003</v>
      </c>
      <c r="R407" s="7">
        <v>34.226500000000001</v>
      </c>
      <c r="S407" s="8">
        <v>4.9000000000000004</v>
      </c>
      <c r="V407" s="16">
        <f t="shared" si="83"/>
        <v>684.53000000000009</v>
      </c>
      <c r="W407" s="18">
        <f t="shared" si="91"/>
        <v>54762.400000000009</v>
      </c>
      <c r="X407" t="b">
        <f t="shared" si="92"/>
        <v>0</v>
      </c>
      <c r="Y407" t="b">
        <f t="shared" si="84"/>
        <v>1</v>
      </c>
      <c r="Z407" t="b">
        <f t="shared" si="85"/>
        <v>0</v>
      </c>
      <c r="AA407" t="b">
        <f t="shared" si="86"/>
        <v>1</v>
      </c>
      <c r="AB407" t="str">
        <f t="shared" si="93"/>
        <v>Low</v>
      </c>
      <c r="AC407" t="str">
        <f t="shared" si="87"/>
        <v>Bad Product</v>
      </c>
      <c r="AD407">
        <f t="shared" si="88"/>
        <v>646.88085000000001</v>
      </c>
      <c r="AE407">
        <f t="shared" si="89"/>
        <v>97.79</v>
      </c>
      <c r="AG407" t="str">
        <f t="shared" si="82"/>
        <v>Bad Product</v>
      </c>
      <c r="AH407" t="str">
        <f t="shared" si="94"/>
        <v>Low</v>
      </c>
    </row>
    <row r="408" spans="1:34" ht="15.75" customHeight="1" x14ac:dyDescent="0.2">
      <c r="A408" s="1"/>
      <c r="B408" s="6" t="s">
        <v>441</v>
      </c>
      <c r="C408" s="6" t="s">
        <v>18</v>
      </c>
      <c r="D408" s="6" t="s">
        <v>19</v>
      </c>
      <c r="E408" s="6" t="s">
        <v>20</v>
      </c>
      <c r="F408" s="6" t="s">
        <v>31</v>
      </c>
      <c r="G408" s="6" t="s">
        <v>36</v>
      </c>
      <c r="H408" s="7">
        <v>67.260000000000005</v>
      </c>
      <c r="I408" s="9">
        <v>4</v>
      </c>
      <c r="J408" s="7">
        <v>13.452</v>
      </c>
      <c r="K408" s="7">
        <v>282.49200000000002</v>
      </c>
      <c r="L408" s="12">
        <v>43484</v>
      </c>
      <c r="M408" s="14">
        <v>0.64444444444444449</v>
      </c>
      <c r="N408" s="9" t="str">
        <f t="shared" si="90"/>
        <v>Weekend</v>
      </c>
      <c r="O408" s="6" t="s">
        <v>33</v>
      </c>
      <c r="P408" s="7">
        <v>269.04000000000002</v>
      </c>
      <c r="Q408" s="2">
        <v>4.7619047620000003</v>
      </c>
      <c r="R408" s="7">
        <v>13.452</v>
      </c>
      <c r="S408" s="8">
        <v>8</v>
      </c>
      <c r="V408" s="16">
        <f t="shared" si="83"/>
        <v>269.04000000000002</v>
      </c>
      <c r="W408" s="18">
        <f t="shared" si="91"/>
        <v>21523.200000000001</v>
      </c>
      <c r="X408" t="b">
        <f t="shared" si="92"/>
        <v>0</v>
      </c>
      <c r="Y408" t="b">
        <f t="shared" si="84"/>
        <v>1</v>
      </c>
      <c r="Z408" t="b">
        <f t="shared" si="85"/>
        <v>0</v>
      </c>
      <c r="AA408" t="b">
        <f t="shared" si="86"/>
        <v>0</v>
      </c>
      <c r="AB408" t="str">
        <f t="shared" si="93"/>
        <v>Low</v>
      </c>
      <c r="AC408" t="str">
        <f t="shared" si="87"/>
        <v>Bad Product</v>
      </c>
      <c r="AD408">
        <f t="shared" si="88"/>
        <v>282.49200000000002</v>
      </c>
      <c r="AE408">
        <f t="shared" si="89"/>
        <v>67.260000000000005</v>
      </c>
      <c r="AG408" t="str">
        <f t="shared" si="82"/>
        <v>Bad Product</v>
      </c>
      <c r="AH408" t="str">
        <f t="shared" si="94"/>
        <v>Medium</v>
      </c>
    </row>
    <row r="409" spans="1:34" ht="15.75" customHeight="1" x14ac:dyDescent="0.2">
      <c r="A409" s="1"/>
      <c r="B409" s="6" t="s">
        <v>442</v>
      </c>
      <c r="C409" s="6" t="s">
        <v>18</v>
      </c>
      <c r="D409" s="6" t="s">
        <v>19</v>
      </c>
      <c r="E409" s="6" t="s">
        <v>27</v>
      </c>
      <c r="F409" s="6" t="s">
        <v>31</v>
      </c>
      <c r="G409" s="6" t="s">
        <v>44</v>
      </c>
      <c r="H409" s="7">
        <v>13.79</v>
      </c>
      <c r="I409" s="9">
        <v>5</v>
      </c>
      <c r="J409" s="7">
        <v>3.4474999999999998</v>
      </c>
      <c r="K409" s="7">
        <v>72.397499999999994</v>
      </c>
      <c r="L409" s="12">
        <v>43476</v>
      </c>
      <c r="M409" s="14">
        <v>0.79652777777777772</v>
      </c>
      <c r="N409" s="9" t="str">
        <f t="shared" si="90"/>
        <v>Weekday</v>
      </c>
      <c r="O409" s="6" t="s">
        <v>33</v>
      </c>
      <c r="P409" s="7">
        <v>68.95</v>
      </c>
      <c r="Q409" s="2">
        <v>4.7619047620000003</v>
      </c>
      <c r="R409" s="7">
        <v>3.4474999999999998</v>
      </c>
      <c r="S409" s="8">
        <v>7.8</v>
      </c>
      <c r="V409" s="16">
        <f t="shared" si="83"/>
        <v>68.949999999999989</v>
      </c>
      <c r="W409" s="18">
        <f t="shared" si="91"/>
        <v>5515.9999999999991</v>
      </c>
      <c r="X409" t="b">
        <f t="shared" si="92"/>
        <v>0</v>
      </c>
      <c r="Y409" t="b">
        <f t="shared" si="84"/>
        <v>1</v>
      </c>
      <c r="Z409" t="b">
        <f t="shared" si="85"/>
        <v>0</v>
      </c>
      <c r="AA409" t="b">
        <f t="shared" si="86"/>
        <v>0</v>
      </c>
      <c r="AB409" t="str">
        <f t="shared" si="93"/>
        <v>Low</v>
      </c>
      <c r="AC409" t="str">
        <f t="shared" si="87"/>
        <v>Bad Product</v>
      </c>
      <c r="AD409">
        <f t="shared" si="88"/>
        <v>72.397499999999994</v>
      </c>
      <c r="AE409">
        <f t="shared" si="89"/>
        <v>13.79</v>
      </c>
      <c r="AG409" t="str">
        <f t="shared" si="82"/>
        <v>Bad Product</v>
      </c>
      <c r="AH409" t="str">
        <f t="shared" si="94"/>
        <v>Medium</v>
      </c>
    </row>
    <row r="410" spans="1:34" ht="15.75" customHeight="1" x14ac:dyDescent="0.2">
      <c r="A410" s="1"/>
      <c r="B410" s="6" t="s">
        <v>443</v>
      </c>
      <c r="C410" s="6" t="s">
        <v>42</v>
      </c>
      <c r="D410" s="6" t="s">
        <v>43</v>
      </c>
      <c r="E410" s="6" t="s">
        <v>20</v>
      </c>
      <c r="F410" s="6" t="s">
        <v>21</v>
      </c>
      <c r="G410" s="6" t="s">
        <v>46</v>
      </c>
      <c r="H410" s="7">
        <v>68.709999999999994</v>
      </c>
      <c r="I410" s="9">
        <v>4</v>
      </c>
      <c r="J410" s="7">
        <v>13.742000000000001</v>
      </c>
      <c r="K410" s="7">
        <v>288.58199999999999</v>
      </c>
      <c r="L410" s="12">
        <v>43469</v>
      </c>
      <c r="M410" s="14">
        <v>0.79236111111111107</v>
      </c>
      <c r="N410" s="9" t="str">
        <f t="shared" si="90"/>
        <v>Weekday</v>
      </c>
      <c r="O410" s="6" t="s">
        <v>29</v>
      </c>
      <c r="P410" s="7">
        <v>274.83999999999997</v>
      </c>
      <c r="Q410" s="2">
        <v>4.7619047620000003</v>
      </c>
      <c r="R410" s="7">
        <v>13.742000000000001</v>
      </c>
      <c r="S410" s="8">
        <v>4.0999999999999996</v>
      </c>
      <c r="V410" s="16">
        <f t="shared" si="83"/>
        <v>274.83999999999997</v>
      </c>
      <c r="W410" s="18">
        <f t="shared" si="91"/>
        <v>21987.199999999997</v>
      </c>
      <c r="X410" t="b">
        <f t="shared" si="92"/>
        <v>0</v>
      </c>
      <c r="Y410" t="b">
        <f t="shared" si="84"/>
        <v>1</v>
      </c>
      <c r="Z410" t="b">
        <f t="shared" si="85"/>
        <v>0</v>
      </c>
      <c r="AA410" t="b">
        <f t="shared" si="86"/>
        <v>0</v>
      </c>
      <c r="AB410" t="str">
        <f t="shared" si="93"/>
        <v>Low</v>
      </c>
      <c r="AC410" t="str">
        <f t="shared" si="87"/>
        <v>Bad Product</v>
      </c>
      <c r="AD410">
        <f t="shared" si="88"/>
        <v>288.58199999999999</v>
      </c>
      <c r="AE410">
        <f t="shared" si="89"/>
        <v>68.709999999999994</v>
      </c>
      <c r="AG410" t="str">
        <f t="shared" si="82"/>
        <v>Bad Product</v>
      </c>
      <c r="AH410" t="str">
        <f t="shared" si="94"/>
        <v>Low</v>
      </c>
    </row>
    <row r="411" spans="1:34" ht="15.75" customHeight="1" x14ac:dyDescent="0.2">
      <c r="A411" s="1"/>
      <c r="B411" s="6" t="s">
        <v>444</v>
      </c>
      <c r="C411" s="6" t="s">
        <v>18</v>
      </c>
      <c r="D411" s="6" t="s">
        <v>19</v>
      </c>
      <c r="E411" s="6" t="s">
        <v>27</v>
      </c>
      <c r="F411" s="6" t="s">
        <v>21</v>
      </c>
      <c r="G411" s="6" t="s">
        <v>32</v>
      </c>
      <c r="H411" s="7">
        <v>56.53</v>
      </c>
      <c r="I411" s="9">
        <v>4</v>
      </c>
      <c r="J411" s="7">
        <v>11.305999999999999</v>
      </c>
      <c r="K411" s="7">
        <v>237.42599999999999</v>
      </c>
      <c r="L411" s="12">
        <v>43528</v>
      </c>
      <c r="M411" s="14">
        <v>0.82499999999999996</v>
      </c>
      <c r="N411" s="9" t="str">
        <f t="shared" si="90"/>
        <v>Weekday</v>
      </c>
      <c r="O411" s="6" t="s">
        <v>23</v>
      </c>
      <c r="P411" s="7">
        <v>226.12</v>
      </c>
      <c r="Q411" s="2">
        <v>4.7619047620000003</v>
      </c>
      <c r="R411" s="7">
        <v>11.305999999999999</v>
      </c>
      <c r="S411" s="8">
        <v>5.5</v>
      </c>
      <c r="V411" s="16">
        <f t="shared" si="83"/>
        <v>226.12</v>
      </c>
      <c r="W411" s="18">
        <f t="shared" si="91"/>
        <v>18089.599999999999</v>
      </c>
      <c r="X411" t="b">
        <f t="shared" si="92"/>
        <v>0</v>
      </c>
      <c r="Y411" t="b">
        <f t="shared" si="84"/>
        <v>1</v>
      </c>
      <c r="Z411" t="b">
        <f t="shared" si="85"/>
        <v>0</v>
      </c>
      <c r="AA411" t="b">
        <f t="shared" si="86"/>
        <v>0</v>
      </c>
      <c r="AB411" t="str">
        <f t="shared" si="93"/>
        <v>Low</v>
      </c>
      <c r="AC411" t="str">
        <f t="shared" si="87"/>
        <v>Bad Product</v>
      </c>
      <c r="AD411">
        <f t="shared" si="88"/>
        <v>237.42599999999999</v>
      </c>
      <c r="AE411">
        <f t="shared" si="89"/>
        <v>56.53</v>
      </c>
      <c r="AG411" t="str">
        <f t="shared" si="82"/>
        <v>Bad Product</v>
      </c>
      <c r="AH411" t="str">
        <f t="shared" si="94"/>
        <v>Low</v>
      </c>
    </row>
    <row r="412" spans="1:34" ht="15.75" customHeight="1" x14ac:dyDescent="0.2">
      <c r="A412" s="1"/>
      <c r="B412" s="6" t="s">
        <v>445</v>
      </c>
      <c r="C412" s="6" t="s">
        <v>25</v>
      </c>
      <c r="D412" s="6" t="s">
        <v>26</v>
      </c>
      <c r="E412" s="6" t="s">
        <v>27</v>
      </c>
      <c r="F412" s="6" t="s">
        <v>21</v>
      </c>
      <c r="G412" s="6" t="s">
        <v>46</v>
      </c>
      <c r="H412" s="7">
        <v>23.82</v>
      </c>
      <c r="I412" s="9">
        <v>5</v>
      </c>
      <c r="J412" s="7">
        <v>5.9550000000000001</v>
      </c>
      <c r="K412" s="7">
        <v>125.05500000000001</v>
      </c>
      <c r="L412" s="12">
        <v>43493</v>
      </c>
      <c r="M412" s="14">
        <v>0.80833333333333335</v>
      </c>
      <c r="N412" s="9" t="str">
        <f t="shared" si="90"/>
        <v>Weekday</v>
      </c>
      <c r="O412" s="6" t="s">
        <v>23</v>
      </c>
      <c r="P412" s="7">
        <v>119.1</v>
      </c>
      <c r="Q412" s="2">
        <v>4.7619047620000003</v>
      </c>
      <c r="R412" s="7">
        <v>5.9550000000000001</v>
      </c>
      <c r="S412" s="8">
        <v>5.4</v>
      </c>
      <c r="V412" s="16">
        <f t="shared" si="83"/>
        <v>119.1</v>
      </c>
      <c r="W412" s="18">
        <f t="shared" si="91"/>
        <v>9528</v>
      </c>
      <c r="X412" t="b">
        <f t="shared" si="92"/>
        <v>0</v>
      </c>
      <c r="Y412" t="b">
        <f t="shared" si="84"/>
        <v>1</v>
      </c>
      <c r="Z412" t="b">
        <f t="shared" si="85"/>
        <v>0</v>
      </c>
      <c r="AA412" t="b">
        <f t="shared" si="86"/>
        <v>0</v>
      </c>
      <c r="AB412" t="str">
        <f t="shared" si="93"/>
        <v>Low</v>
      </c>
      <c r="AC412" t="str">
        <f t="shared" si="87"/>
        <v>Bad Product</v>
      </c>
      <c r="AD412">
        <f t="shared" si="88"/>
        <v>125.05500000000001</v>
      </c>
      <c r="AE412">
        <f t="shared" si="89"/>
        <v>23.82</v>
      </c>
      <c r="AG412" t="str">
        <f t="shared" si="82"/>
        <v>Bad Product</v>
      </c>
      <c r="AH412" t="str">
        <f t="shared" si="94"/>
        <v>Low</v>
      </c>
    </row>
    <row r="413" spans="1:34" ht="15.75" customHeight="1" x14ac:dyDescent="0.2">
      <c r="A413" s="1"/>
      <c r="B413" s="6" t="s">
        <v>446</v>
      </c>
      <c r="C413" s="6" t="s">
        <v>42</v>
      </c>
      <c r="D413" s="6" t="s">
        <v>43</v>
      </c>
      <c r="E413" s="6" t="s">
        <v>27</v>
      </c>
      <c r="F413" s="6" t="s">
        <v>21</v>
      </c>
      <c r="G413" s="6" t="s">
        <v>22</v>
      </c>
      <c r="H413" s="7">
        <v>34.21</v>
      </c>
      <c r="I413" s="9">
        <v>10</v>
      </c>
      <c r="J413" s="7">
        <v>17.105</v>
      </c>
      <c r="K413" s="7">
        <v>359.20499999999998</v>
      </c>
      <c r="L413" s="12">
        <v>43467</v>
      </c>
      <c r="M413" s="14">
        <v>0.54166666666666663</v>
      </c>
      <c r="N413" s="9" t="str">
        <f t="shared" si="90"/>
        <v>Weekday</v>
      </c>
      <c r="O413" s="6" t="s">
        <v>29</v>
      </c>
      <c r="P413" s="7">
        <v>342.1</v>
      </c>
      <c r="Q413" s="2">
        <v>4.7619047620000003</v>
      </c>
      <c r="R413" s="7">
        <v>17.105</v>
      </c>
      <c r="S413" s="8">
        <v>5.0999999999999996</v>
      </c>
      <c r="V413" s="16">
        <f t="shared" si="83"/>
        <v>342.1</v>
      </c>
      <c r="W413" s="18">
        <f t="shared" si="91"/>
        <v>27368</v>
      </c>
      <c r="X413" t="b">
        <f t="shared" si="92"/>
        <v>0</v>
      </c>
      <c r="Y413" t="b">
        <f t="shared" si="84"/>
        <v>1</v>
      </c>
      <c r="Z413" t="b">
        <f t="shared" si="85"/>
        <v>0</v>
      </c>
      <c r="AA413" t="b">
        <f t="shared" si="86"/>
        <v>0</v>
      </c>
      <c r="AB413" t="str">
        <f t="shared" si="93"/>
        <v>Low</v>
      </c>
      <c r="AC413" t="str">
        <f t="shared" si="87"/>
        <v>Bad Product</v>
      </c>
      <c r="AD413">
        <f t="shared" si="88"/>
        <v>359.20499999999998</v>
      </c>
      <c r="AE413">
        <f t="shared" si="89"/>
        <v>32.499499999999998</v>
      </c>
      <c r="AG413" t="str">
        <f t="shared" si="82"/>
        <v>Bad Product</v>
      </c>
      <c r="AH413" t="str">
        <f t="shared" si="94"/>
        <v>Low</v>
      </c>
    </row>
    <row r="414" spans="1:34" ht="15.75" customHeight="1" x14ac:dyDescent="0.2">
      <c r="A414" s="1"/>
      <c r="B414" s="6" t="s">
        <v>447</v>
      </c>
      <c r="C414" s="6" t="s">
        <v>42</v>
      </c>
      <c r="D414" s="6" t="s">
        <v>43</v>
      </c>
      <c r="E414" s="6" t="s">
        <v>27</v>
      </c>
      <c r="F414" s="6" t="s">
        <v>31</v>
      </c>
      <c r="G414" s="6" t="s">
        <v>36</v>
      </c>
      <c r="H414" s="7">
        <v>21.87</v>
      </c>
      <c r="I414" s="9">
        <v>2</v>
      </c>
      <c r="J414" s="7">
        <v>2.1869999999999998</v>
      </c>
      <c r="K414" s="7">
        <v>45.927</v>
      </c>
      <c r="L414" s="12">
        <v>43490</v>
      </c>
      <c r="M414" s="14">
        <v>0.60347222222222219</v>
      </c>
      <c r="N414" s="9" t="str">
        <f t="shared" si="90"/>
        <v>Weekday</v>
      </c>
      <c r="O414" s="6" t="s">
        <v>23</v>
      </c>
      <c r="P414" s="7">
        <v>43.74</v>
      </c>
      <c r="Q414" s="2">
        <v>4.7619047620000003</v>
      </c>
      <c r="R414" s="7">
        <v>2.1869999999999998</v>
      </c>
      <c r="S414" s="8">
        <v>6.9</v>
      </c>
      <c r="V414" s="16">
        <f t="shared" si="83"/>
        <v>43.74</v>
      </c>
      <c r="W414" s="18">
        <f t="shared" si="91"/>
        <v>3499.2000000000003</v>
      </c>
      <c r="X414" t="b">
        <f t="shared" si="92"/>
        <v>0</v>
      </c>
      <c r="Y414" t="b">
        <f t="shared" si="84"/>
        <v>1</v>
      </c>
      <c r="Z414" t="b">
        <f t="shared" si="85"/>
        <v>0</v>
      </c>
      <c r="AA414" t="b">
        <f t="shared" si="86"/>
        <v>0</v>
      </c>
      <c r="AB414" t="str">
        <f t="shared" si="93"/>
        <v>Low</v>
      </c>
      <c r="AC414" t="str">
        <f t="shared" si="87"/>
        <v>Bad Product</v>
      </c>
      <c r="AD414">
        <f t="shared" si="88"/>
        <v>45.927</v>
      </c>
      <c r="AE414">
        <f t="shared" si="89"/>
        <v>21.87</v>
      </c>
      <c r="AG414" t="str">
        <f t="shared" si="82"/>
        <v>Bad Product</v>
      </c>
      <c r="AH414" t="str">
        <f t="shared" si="94"/>
        <v>Medium</v>
      </c>
    </row>
    <row r="415" spans="1:34" ht="15.75" customHeight="1" x14ac:dyDescent="0.2">
      <c r="A415" s="1"/>
      <c r="B415" s="6" t="s">
        <v>448</v>
      </c>
      <c r="C415" s="6" t="s">
        <v>18</v>
      </c>
      <c r="D415" s="6" t="s">
        <v>19</v>
      </c>
      <c r="E415" s="6" t="s">
        <v>20</v>
      </c>
      <c r="F415" s="6" t="s">
        <v>31</v>
      </c>
      <c r="G415" s="6" t="s">
        <v>22</v>
      </c>
      <c r="H415" s="7">
        <v>20.97</v>
      </c>
      <c r="I415" s="9">
        <v>5</v>
      </c>
      <c r="J415" s="7">
        <v>5.2424999999999997</v>
      </c>
      <c r="K415" s="7">
        <v>110.0925</v>
      </c>
      <c r="L415" s="12">
        <v>43469</v>
      </c>
      <c r="M415" s="14">
        <v>0.55625000000000002</v>
      </c>
      <c r="N415" s="9" t="str">
        <f t="shared" si="90"/>
        <v>Weekday</v>
      </c>
      <c r="O415" s="6" t="s">
        <v>29</v>
      </c>
      <c r="P415" s="7">
        <v>104.85</v>
      </c>
      <c r="Q415" s="2">
        <v>4.7619047620000003</v>
      </c>
      <c r="R415" s="7">
        <v>5.2424999999999997</v>
      </c>
      <c r="S415" s="8">
        <v>7.8</v>
      </c>
      <c r="V415" s="16">
        <f t="shared" si="83"/>
        <v>104.85</v>
      </c>
      <c r="W415" s="18">
        <f t="shared" si="91"/>
        <v>8388</v>
      </c>
      <c r="X415" t="b">
        <f t="shared" si="92"/>
        <v>0</v>
      </c>
      <c r="Y415" t="b">
        <f t="shared" si="84"/>
        <v>1</v>
      </c>
      <c r="Z415" t="b">
        <f t="shared" si="85"/>
        <v>0</v>
      </c>
      <c r="AA415" t="b">
        <f t="shared" si="86"/>
        <v>0</v>
      </c>
      <c r="AB415" t="str">
        <f t="shared" si="93"/>
        <v>Low</v>
      </c>
      <c r="AC415" t="str">
        <f t="shared" si="87"/>
        <v>Bad Product</v>
      </c>
      <c r="AD415">
        <f t="shared" si="88"/>
        <v>110.0925</v>
      </c>
      <c r="AE415">
        <f t="shared" si="89"/>
        <v>20.97</v>
      </c>
      <c r="AG415" t="str">
        <f t="shared" si="82"/>
        <v>Bad Product</v>
      </c>
      <c r="AH415" t="str">
        <f t="shared" si="94"/>
        <v>Medium</v>
      </c>
    </row>
    <row r="416" spans="1:34" ht="15.75" customHeight="1" x14ac:dyDescent="0.2">
      <c r="A416" s="1"/>
      <c r="B416" s="6" t="s">
        <v>449</v>
      </c>
      <c r="C416" s="6" t="s">
        <v>18</v>
      </c>
      <c r="D416" s="6" t="s">
        <v>19</v>
      </c>
      <c r="E416" s="6" t="s">
        <v>27</v>
      </c>
      <c r="F416" s="6" t="s">
        <v>31</v>
      </c>
      <c r="G416" s="6" t="s">
        <v>36</v>
      </c>
      <c r="H416" s="7">
        <v>25.84</v>
      </c>
      <c r="I416" s="9">
        <v>3</v>
      </c>
      <c r="J416" s="7">
        <v>3.8759999999999999</v>
      </c>
      <c r="K416" s="7">
        <v>81.396000000000001</v>
      </c>
      <c r="L416" s="12">
        <v>43534</v>
      </c>
      <c r="M416" s="14">
        <v>0.78819444444444442</v>
      </c>
      <c r="N416" s="9" t="str">
        <f t="shared" si="90"/>
        <v>Weekend</v>
      </c>
      <c r="O416" s="6" t="s">
        <v>23</v>
      </c>
      <c r="P416" s="7">
        <v>77.52</v>
      </c>
      <c r="Q416" s="2">
        <v>4.7619047620000003</v>
      </c>
      <c r="R416" s="7">
        <v>3.8759999999999999</v>
      </c>
      <c r="S416" s="8">
        <v>6.6</v>
      </c>
      <c r="V416" s="16">
        <f t="shared" si="83"/>
        <v>77.52</v>
      </c>
      <c r="W416" s="18">
        <f t="shared" si="91"/>
        <v>6201.5999999999995</v>
      </c>
      <c r="X416" t="b">
        <f t="shared" si="92"/>
        <v>0</v>
      </c>
      <c r="Y416" t="b">
        <f t="shared" si="84"/>
        <v>1</v>
      </c>
      <c r="Z416" t="b">
        <f t="shared" si="85"/>
        <v>0</v>
      </c>
      <c r="AA416" t="b">
        <f t="shared" si="86"/>
        <v>0</v>
      </c>
      <c r="AB416" t="str">
        <f t="shared" si="93"/>
        <v>Low</v>
      </c>
      <c r="AC416" t="str">
        <f t="shared" si="87"/>
        <v>Bad Product</v>
      </c>
      <c r="AD416">
        <f t="shared" si="88"/>
        <v>81.396000000000001</v>
      </c>
      <c r="AE416">
        <f t="shared" si="89"/>
        <v>25.84</v>
      </c>
      <c r="AG416" t="str">
        <f t="shared" si="82"/>
        <v>Bad Product</v>
      </c>
      <c r="AH416" t="str">
        <f t="shared" si="94"/>
        <v>Medium</v>
      </c>
    </row>
    <row r="417" spans="1:34" ht="15.75" customHeight="1" x14ac:dyDescent="0.2">
      <c r="A417" s="1"/>
      <c r="B417" s="6" t="s">
        <v>450</v>
      </c>
      <c r="C417" s="6" t="s">
        <v>18</v>
      </c>
      <c r="D417" s="6" t="s">
        <v>19</v>
      </c>
      <c r="E417" s="6" t="s">
        <v>27</v>
      </c>
      <c r="F417" s="6" t="s">
        <v>31</v>
      </c>
      <c r="G417" s="6" t="s">
        <v>32</v>
      </c>
      <c r="H417" s="7">
        <v>50.93</v>
      </c>
      <c r="I417" s="9">
        <v>8</v>
      </c>
      <c r="J417" s="7">
        <v>20.372</v>
      </c>
      <c r="K417" s="7">
        <v>427.81200000000001</v>
      </c>
      <c r="L417" s="12">
        <v>43546</v>
      </c>
      <c r="M417" s="14">
        <v>0.81666666666666665</v>
      </c>
      <c r="N417" s="9" t="str">
        <f t="shared" si="90"/>
        <v>Weekday</v>
      </c>
      <c r="O417" s="6" t="s">
        <v>23</v>
      </c>
      <c r="P417" s="7">
        <v>407.44</v>
      </c>
      <c r="Q417" s="2">
        <v>4.7619047620000003</v>
      </c>
      <c r="R417" s="7">
        <v>20.372</v>
      </c>
      <c r="S417" s="8">
        <v>9.1999999999999993</v>
      </c>
      <c r="V417" s="16">
        <f t="shared" si="83"/>
        <v>407.44</v>
      </c>
      <c r="W417" s="18">
        <f t="shared" si="91"/>
        <v>32595.200000000001</v>
      </c>
      <c r="X417" t="b">
        <f t="shared" si="92"/>
        <v>1</v>
      </c>
      <c r="Y417" t="b">
        <f t="shared" si="84"/>
        <v>1</v>
      </c>
      <c r="Z417" t="b">
        <f t="shared" si="85"/>
        <v>0</v>
      </c>
      <c r="AA417" t="b">
        <f t="shared" si="86"/>
        <v>1</v>
      </c>
      <c r="AB417" t="str">
        <f t="shared" si="93"/>
        <v>High</v>
      </c>
      <c r="AC417" t="str">
        <f t="shared" si="87"/>
        <v>Bad Product</v>
      </c>
      <c r="AD417">
        <f t="shared" si="88"/>
        <v>427.81200000000001</v>
      </c>
      <c r="AE417">
        <f t="shared" si="89"/>
        <v>48.383499999999998</v>
      </c>
      <c r="AG417" t="str">
        <f t="shared" si="82"/>
        <v>Bad Product</v>
      </c>
      <c r="AH417" t="str">
        <f t="shared" si="94"/>
        <v>High</v>
      </c>
    </row>
    <row r="418" spans="1:34" ht="15.75" customHeight="1" x14ac:dyDescent="0.2">
      <c r="A418" s="1"/>
      <c r="B418" s="6" t="s">
        <v>451</v>
      </c>
      <c r="C418" s="6" t="s">
        <v>42</v>
      </c>
      <c r="D418" s="6" t="s">
        <v>43</v>
      </c>
      <c r="E418" s="6" t="s">
        <v>27</v>
      </c>
      <c r="F418" s="6" t="s">
        <v>31</v>
      </c>
      <c r="G418" s="6" t="s">
        <v>22</v>
      </c>
      <c r="H418" s="7">
        <v>96.11</v>
      </c>
      <c r="I418" s="9">
        <v>1</v>
      </c>
      <c r="J418" s="7">
        <v>4.8055000000000003</v>
      </c>
      <c r="K418" s="7">
        <v>100.91549999999999</v>
      </c>
      <c r="L418" s="12">
        <v>43490</v>
      </c>
      <c r="M418" s="14">
        <v>0.68611111111111112</v>
      </c>
      <c r="N418" s="9" t="str">
        <f t="shared" si="90"/>
        <v>Weekday</v>
      </c>
      <c r="O418" s="6" t="s">
        <v>23</v>
      </c>
      <c r="P418" s="7">
        <v>96.11</v>
      </c>
      <c r="Q418" s="2">
        <v>4.7619047620000003</v>
      </c>
      <c r="R418" s="7">
        <v>4.8055000000000003</v>
      </c>
      <c r="S418" s="8">
        <v>7.8</v>
      </c>
      <c r="V418" s="16">
        <f t="shared" si="83"/>
        <v>96.11</v>
      </c>
      <c r="W418" s="18">
        <f t="shared" si="91"/>
        <v>7688.8</v>
      </c>
      <c r="X418" t="b">
        <f t="shared" si="92"/>
        <v>0</v>
      </c>
      <c r="Y418" t="b">
        <f t="shared" si="84"/>
        <v>1</v>
      </c>
      <c r="Z418" t="b">
        <f t="shared" si="85"/>
        <v>0</v>
      </c>
      <c r="AA418" t="b">
        <f t="shared" si="86"/>
        <v>0</v>
      </c>
      <c r="AB418" t="str">
        <f t="shared" si="93"/>
        <v>Low</v>
      </c>
      <c r="AC418" t="str">
        <f t="shared" si="87"/>
        <v>Bad Product</v>
      </c>
      <c r="AD418">
        <f t="shared" si="88"/>
        <v>100.91549999999999</v>
      </c>
      <c r="AE418">
        <f t="shared" si="89"/>
        <v>96.11</v>
      </c>
      <c r="AG418" t="str">
        <f t="shared" si="82"/>
        <v>Bad Product</v>
      </c>
      <c r="AH418" t="str">
        <f t="shared" si="94"/>
        <v>Medium</v>
      </c>
    </row>
    <row r="419" spans="1:34" ht="15.75" customHeight="1" x14ac:dyDescent="0.2">
      <c r="A419" s="1"/>
      <c r="B419" s="6" t="s">
        <v>452</v>
      </c>
      <c r="C419" s="6" t="s">
        <v>25</v>
      </c>
      <c r="D419" s="6" t="s">
        <v>26</v>
      </c>
      <c r="E419" s="6" t="s">
        <v>27</v>
      </c>
      <c r="F419" s="6" t="s">
        <v>21</v>
      </c>
      <c r="G419" s="6" t="s">
        <v>32</v>
      </c>
      <c r="H419" s="7">
        <v>45.38</v>
      </c>
      <c r="I419" s="9">
        <v>4</v>
      </c>
      <c r="J419" s="7">
        <v>9.0760000000000005</v>
      </c>
      <c r="K419" s="7">
        <v>190.596</v>
      </c>
      <c r="L419" s="12">
        <v>43473</v>
      </c>
      <c r="M419" s="14">
        <v>0.57499999999999996</v>
      </c>
      <c r="N419" s="9" t="str">
        <f t="shared" si="90"/>
        <v>Weekday</v>
      </c>
      <c r="O419" s="6" t="s">
        <v>33</v>
      </c>
      <c r="P419" s="7">
        <v>181.52</v>
      </c>
      <c r="Q419" s="2">
        <v>4.7619047620000003</v>
      </c>
      <c r="R419" s="7">
        <v>9.0760000000000005</v>
      </c>
      <c r="S419" s="8">
        <v>8.6999999999999993</v>
      </c>
      <c r="V419" s="16">
        <f t="shared" si="83"/>
        <v>181.52</v>
      </c>
      <c r="W419" s="18">
        <f t="shared" si="91"/>
        <v>14521.6</v>
      </c>
      <c r="X419" t="b">
        <f t="shared" si="92"/>
        <v>1</v>
      </c>
      <c r="Y419" t="b">
        <f t="shared" si="84"/>
        <v>1</v>
      </c>
      <c r="Z419" t="b">
        <f t="shared" si="85"/>
        <v>0</v>
      </c>
      <c r="AA419" t="b">
        <f t="shared" si="86"/>
        <v>1</v>
      </c>
      <c r="AB419" t="str">
        <f t="shared" si="93"/>
        <v>High</v>
      </c>
      <c r="AC419" t="str">
        <f t="shared" si="87"/>
        <v>Bad Product</v>
      </c>
      <c r="AD419">
        <f t="shared" si="88"/>
        <v>190.596</v>
      </c>
      <c r="AE419">
        <f t="shared" si="89"/>
        <v>45.38</v>
      </c>
      <c r="AG419" t="str">
        <f t="shared" si="82"/>
        <v>Bad Product</v>
      </c>
      <c r="AH419" t="str">
        <f t="shared" si="94"/>
        <v>High</v>
      </c>
    </row>
    <row r="420" spans="1:34" ht="15.75" customHeight="1" x14ac:dyDescent="0.2">
      <c r="A420" s="1"/>
      <c r="B420" s="6" t="s">
        <v>453</v>
      </c>
      <c r="C420" s="6" t="s">
        <v>25</v>
      </c>
      <c r="D420" s="6" t="s">
        <v>26</v>
      </c>
      <c r="E420" s="6" t="s">
        <v>20</v>
      </c>
      <c r="F420" s="6" t="s">
        <v>21</v>
      </c>
      <c r="G420" s="6" t="s">
        <v>22</v>
      </c>
      <c r="H420" s="7">
        <v>81.510000000000005</v>
      </c>
      <c r="I420" s="9">
        <v>1</v>
      </c>
      <c r="J420" s="7">
        <v>4.0754999999999999</v>
      </c>
      <c r="K420" s="7">
        <v>85.585499999999996</v>
      </c>
      <c r="L420" s="12">
        <v>43487</v>
      </c>
      <c r="M420" s="14">
        <v>0.45624999999999999</v>
      </c>
      <c r="N420" s="9" t="str">
        <f t="shared" si="90"/>
        <v>Weekday</v>
      </c>
      <c r="O420" s="6" t="s">
        <v>23</v>
      </c>
      <c r="P420" s="7">
        <v>81.510000000000005</v>
      </c>
      <c r="Q420" s="2">
        <v>4.7619047620000003</v>
      </c>
      <c r="R420" s="7">
        <v>4.0754999999999999</v>
      </c>
      <c r="S420" s="8">
        <v>9.1999999999999993</v>
      </c>
      <c r="V420" s="16">
        <f t="shared" si="83"/>
        <v>81.510000000000005</v>
      </c>
      <c r="W420" s="18">
        <f t="shared" si="91"/>
        <v>6520.8</v>
      </c>
      <c r="X420" t="b">
        <f t="shared" si="92"/>
        <v>1</v>
      </c>
      <c r="Y420" t="b">
        <f t="shared" si="84"/>
        <v>1</v>
      </c>
      <c r="Z420" t="b">
        <f t="shared" si="85"/>
        <v>0</v>
      </c>
      <c r="AA420" t="b">
        <f t="shared" si="86"/>
        <v>1</v>
      </c>
      <c r="AB420" t="str">
        <f t="shared" si="93"/>
        <v>High</v>
      </c>
      <c r="AC420" t="str">
        <f t="shared" si="87"/>
        <v>Bad Product</v>
      </c>
      <c r="AD420">
        <f t="shared" si="88"/>
        <v>85.585499999999996</v>
      </c>
      <c r="AE420">
        <f t="shared" si="89"/>
        <v>81.510000000000005</v>
      </c>
      <c r="AG420" t="str">
        <f t="shared" si="82"/>
        <v>Bad Product</v>
      </c>
      <c r="AH420" t="str">
        <f t="shared" si="94"/>
        <v>High</v>
      </c>
    </row>
    <row r="421" spans="1:34" ht="15.75" customHeight="1" x14ac:dyDescent="0.2">
      <c r="A421" s="1"/>
      <c r="B421" s="6" t="s">
        <v>454</v>
      </c>
      <c r="C421" s="6" t="s">
        <v>42</v>
      </c>
      <c r="D421" s="6" t="s">
        <v>43</v>
      </c>
      <c r="E421" s="6" t="s">
        <v>27</v>
      </c>
      <c r="F421" s="6" t="s">
        <v>21</v>
      </c>
      <c r="G421" s="6" t="s">
        <v>22</v>
      </c>
      <c r="H421" s="7">
        <v>57.22</v>
      </c>
      <c r="I421" s="9">
        <v>2</v>
      </c>
      <c r="J421" s="7">
        <v>5.7220000000000004</v>
      </c>
      <c r="K421" s="7">
        <v>120.16200000000001</v>
      </c>
      <c r="L421" s="12">
        <v>43477</v>
      </c>
      <c r="M421" s="14">
        <v>0.71736111111111112</v>
      </c>
      <c r="N421" s="9" t="str">
        <f t="shared" si="90"/>
        <v>Weekend</v>
      </c>
      <c r="O421" s="6" t="s">
        <v>23</v>
      </c>
      <c r="P421" s="7">
        <v>114.44</v>
      </c>
      <c r="Q421" s="2">
        <v>4.7619047620000003</v>
      </c>
      <c r="R421" s="7">
        <v>5.7220000000000004</v>
      </c>
      <c r="S421" s="8">
        <v>8.3000000000000007</v>
      </c>
      <c r="V421" s="16">
        <f t="shared" si="83"/>
        <v>114.44</v>
      </c>
      <c r="W421" s="18">
        <f t="shared" si="91"/>
        <v>9155.2000000000007</v>
      </c>
      <c r="X421" t="b">
        <f t="shared" si="92"/>
        <v>1</v>
      </c>
      <c r="Y421" t="b">
        <f t="shared" si="84"/>
        <v>1</v>
      </c>
      <c r="Z421" t="b">
        <f t="shared" si="85"/>
        <v>0</v>
      </c>
      <c r="AA421" t="b">
        <f t="shared" si="86"/>
        <v>1</v>
      </c>
      <c r="AB421" t="str">
        <f t="shared" si="93"/>
        <v>High</v>
      </c>
      <c r="AC421" t="str">
        <f t="shared" si="87"/>
        <v>Bad Product</v>
      </c>
      <c r="AD421">
        <f t="shared" si="88"/>
        <v>120.16200000000001</v>
      </c>
      <c r="AE421">
        <f t="shared" si="89"/>
        <v>57.22</v>
      </c>
      <c r="AG421" t="str">
        <f t="shared" si="82"/>
        <v>Bad Product</v>
      </c>
      <c r="AH421" t="str">
        <f t="shared" si="94"/>
        <v>High</v>
      </c>
    </row>
    <row r="422" spans="1:34" ht="15.75" customHeight="1" x14ac:dyDescent="0.2">
      <c r="A422" s="1"/>
      <c r="B422" s="6" t="s">
        <v>455</v>
      </c>
      <c r="C422" s="6" t="s">
        <v>18</v>
      </c>
      <c r="D422" s="6" t="s">
        <v>19</v>
      </c>
      <c r="E422" s="6" t="s">
        <v>20</v>
      </c>
      <c r="F422" s="6" t="s">
        <v>21</v>
      </c>
      <c r="G422" s="6" t="s">
        <v>28</v>
      </c>
      <c r="H422" s="7">
        <v>25.22</v>
      </c>
      <c r="I422" s="9">
        <v>7</v>
      </c>
      <c r="J422" s="7">
        <v>8.827</v>
      </c>
      <c r="K422" s="7">
        <v>185.36699999999999</v>
      </c>
      <c r="L422" s="12">
        <v>43500</v>
      </c>
      <c r="M422" s="14">
        <v>0.43263888888888891</v>
      </c>
      <c r="N422" s="9" t="str">
        <f t="shared" si="90"/>
        <v>Weekday</v>
      </c>
      <c r="O422" s="6" t="s">
        <v>29</v>
      </c>
      <c r="P422" s="7">
        <v>176.54</v>
      </c>
      <c r="Q422" s="2">
        <v>4.7619047620000003</v>
      </c>
      <c r="R422" s="7">
        <v>8.827</v>
      </c>
      <c r="S422" s="8">
        <v>8.1999999999999993</v>
      </c>
      <c r="V422" s="16">
        <f t="shared" si="83"/>
        <v>176.54</v>
      </c>
      <c r="W422" s="18">
        <f t="shared" si="91"/>
        <v>14123.199999999999</v>
      </c>
      <c r="X422" t="b">
        <f t="shared" si="92"/>
        <v>1</v>
      </c>
      <c r="Y422" t="b">
        <f t="shared" si="84"/>
        <v>1</v>
      </c>
      <c r="Z422" t="b">
        <f t="shared" si="85"/>
        <v>0</v>
      </c>
      <c r="AA422" t="b">
        <f t="shared" si="86"/>
        <v>1</v>
      </c>
      <c r="AB422" t="str">
        <f t="shared" si="93"/>
        <v>High</v>
      </c>
      <c r="AC422" t="str">
        <f t="shared" si="87"/>
        <v>Bad Product</v>
      </c>
      <c r="AD422">
        <f t="shared" si="88"/>
        <v>185.36699999999999</v>
      </c>
      <c r="AE422">
        <f t="shared" si="89"/>
        <v>25.22</v>
      </c>
      <c r="AG422" t="str">
        <f t="shared" si="82"/>
        <v>Bad Product</v>
      </c>
      <c r="AH422" t="str">
        <f t="shared" si="94"/>
        <v>High</v>
      </c>
    </row>
    <row r="423" spans="1:34" ht="15.75" customHeight="1" x14ac:dyDescent="0.2">
      <c r="A423" s="1"/>
      <c r="B423" s="6" t="s">
        <v>456</v>
      </c>
      <c r="C423" s="6" t="s">
        <v>25</v>
      </c>
      <c r="D423" s="6" t="s">
        <v>26</v>
      </c>
      <c r="E423" s="6" t="s">
        <v>20</v>
      </c>
      <c r="F423" s="6" t="s">
        <v>21</v>
      </c>
      <c r="G423" s="6" t="s">
        <v>44</v>
      </c>
      <c r="H423" s="7">
        <v>38.6</v>
      </c>
      <c r="I423" s="9">
        <v>3</v>
      </c>
      <c r="J423" s="7">
        <v>5.79</v>
      </c>
      <c r="K423" s="7">
        <v>121.59</v>
      </c>
      <c r="L423" s="12">
        <v>43552</v>
      </c>
      <c r="M423" s="14">
        <v>0.58125000000000004</v>
      </c>
      <c r="N423" s="9" t="str">
        <f t="shared" si="90"/>
        <v>Weekday</v>
      </c>
      <c r="O423" s="6" t="s">
        <v>23</v>
      </c>
      <c r="P423" s="7">
        <v>115.8</v>
      </c>
      <c r="Q423" s="2">
        <v>4.7619047620000003</v>
      </c>
      <c r="R423" s="7">
        <v>5.79</v>
      </c>
      <c r="S423" s="8">
        <v>7.5</v>
      </c>
      <c r="V423" s="16">
        <f t="shared" si="83"/>
        <v>115.80000000000001</v>
      </c>
      <c r="W423" s="18">
        <f t="shared" si="91"/>
        <v>9264</v>
      </c>
      <c r="X423" t="b">
        <f t="shared" si="92"/>
        <v>0</v>
      </c>
      <c r="Y423" t="b">
        <f t="shared" si="84"/>
        <v>1</v>
      </c>
      <c r="Z423" t="b">
        <f t="shared" si="85"/>
        <v>0</v>
      </c>
      <c r="AA423" t="b">
        <f t="shared" si="86"/>
        <v>0</v>
      </c>
      <c r="AB423" t="str">
        <f t="shared" si="93"/>
        <v>Low</v>
      </c>
      <c r="AC423" t="str">
        <f t="shared" si="87"/>
        <v>Bad Product</v>
      </c>
      <c r="AD423">
        <f t="shared" si="88"/>
        <v>121.59</v>
      </c>
      <c r="AE423">
        <f t="shared" si="89"/>
        <v>38.6</v>
      </c>
      <c r="AG423" t="str">
        <f t="shared" si="82"/>
        <v>Bad Product</v>
      </c>
      <c r="AH423" t="str">
        <f t="shared" si="94"/>
        <v>Medium</v>
      </c>
    </row>
    <row r="424" spans="1:34" ht="15.75" customHeight="1" x14ac:dyDescent="0.2">
      <c r="A424" s="1"/>
      <c r="B424" s="6" t="s">
        <v>457</v>
      </c>
      <c r="C424" s="6" t="s">
        <v>25</v>
      </c>
      <c r="D424" s="6" t="s">
        <v>26</v>
      </c>
      <c r="E424" s="6" t="s">
        <v>27</v>
      </c>
      <c r="F424" s="6" t="s">
        <v>21</v>
      </c>
      <c r="G424" s="6" t="s">
        <v>28</v>
      </c>
      <c r="H424" s="7">
        <v>84.05</v>
      </c>
      <c r="I424" s="9">
        <v>3</v>
      </c>
      <c r="J424" s="7">
        <v>12.6075</v>
      </c>
      <c r="K424" s="7">
        <v>264.75749999999999</v>
      </c>
      <c r="L424" s="12">
        <v>43488</v>
      </c>
      <c r="M424" s="14">
        <v>0.56180555555555556</v>
      </c>
      <c r="N424" s="9" t="str">
        <f t="shared" si="90"/>
        <v>Weekday</v>
      </c>
      <c r="O424" s="6" t="s">
        <v>29</v>
      </c>
      <c r="P424" s="7">
        <v>252.15</v>
      </c>
      <c r="Q424" s="2">
        <v>4.7619047620000003</v>
      </c>
      <c r="R424" s="7">
        <v>12.6075</v>
      </c>
      <c r="S424" s="8">
        <v>9.8000000000000007</v>
      </c>
      <c r="V424" s="16">
        <f t="shared" si="83"/>
        <v>252.14999999999998</v>
      </c>
      <c r="W424" s="18">
        <f t="shared" si="91"/>
        <v>20172</v>
      </c>
      <c r="X424" t="b">
        <f t="shared" si="92"/>
        <v>1</v>
      </c>
      <c r="Y424" t="b">
        <f t="shared" si="84"/>
        <v>1</v>
      </c>
      <c r="Z424" t="b">
        <f t="shared" si="85"/>
        <v>0</v>
      </c>
      <c r="AA424" t="b">
        <f t="shared" si="86"/>
        <v>1</v>
      </c>
      <c r="AB424" t="str">
        <f t="shared" si="93"/>
        <v>High</v>
      </c>
      <c r="AC424" t="str">
        <f t="shared" si="87"/>
        <v>Bad Product</v>
      </c>
      <c r="AD424">
        <f t="shared" si="88"/>
        <v>264.75749999999999</v>
      </c>
      <c r="AE424">
        <f t="shared" si="89"/>
        <v>84.05</v>
      </c>
      <c r="AG424" t="str">
        <f t="shared" si="82"/>
        <v>Bad Product</v>
      </c>
      <c r="AH424" t="str">
        <f t="shared" si="94"/>
        <v>High</v>
      </c>
    </row>
    <row r="425" spans="1:34" ht="15.75" customHeight="1" x14ac:dyDescent="0.2">
      <c r="A425" s="1"/>
      <c r="B425" s="6" t="s">
        <v>458</v>
      </c>
      <c r="C425" s="6" t="s">
        <v>25</v>
      </c>
      <c r="D425" s="6" t="s">
        <v>26</v>
      </c>
      <c r="E425" s="6" t="s">
        <v>20</v>
      </c>
      <c r="F425" s="6" t="s">
        <v>21</v>
      </c>
      <c r="G425" s="6" t="s">
        <v>46</v>
      </c>
      <c r="H425" s="7">
        <v>97.21</v>
      </c>
      <c r="I425" s="9">
        <v>10</v>
      </c>
      <c r="J425" s="7">
        <v>48.604999999999997</v>
      </c>
      <c r="K425" s="7">
        <v>1020.705</v>
      </c>
      <c r="L425" s="12">
        <v>43504</v>
      </c>
      <c r="M425" s="14">
        <v>0.54166666666666663</v>
      </c>
      <c r="N425" s="9" t="str">
        <f t="shared" si="90"/>
        <v>Weekday</v>
      </c>
      <c r="O425" s="6" t="s">
        <v>33</v>
      </c>
      <c r="P425" s="7">
        <v>972.1</v>
      </c>
      <c r="Q425" s="2">
        <v>4.7619047620000003</v>
      </c>
      <c r="R425" s="7">
        <v>48.604999999999997</v>
      </c>
      <c r="S425" s="8">
        <v>8.6999999999999993</v>
      </c>
      <c r="V425" s="16">
        <f t="shared" si="83"/>
        <v>972.09999999999991</v>
      </c>
      <c r="W425" s="18">
        <f t="shared" si="91"/>
        <v>77768</v>
      </c>
      <c r="X425" t="b">
        <f t="shared" si="92"/>
        <v>1</v>
      </c>
      <c r="Y425" t="b">
        <f t="shared" si="84"/>
        <v>1</v>
      </c>
      <c r="Z425" t="b">
        <f t="shared" si="85"/>
        <v>1</v>
      </c>
      <c r="AA425" t="b">
        <f t="shared" si="86"/>
        <v>1</v>
      </c>
      <c r="AB425" t="str">
        <f t="shared" si="93"/>
        <v>High</v>
      </c>
      <c r="AC425" t="str">
        <f t="shared" si="87"/>
        <v>Good Product</v>
      </c>
      <c r="AD425">
        <f t="shared" si="88"/>
        <v>918.6345</v>
      </c>
      <c r="AE425">
        <f t="shared" si="89"/>
        <v>92.349499999999992</v>
      </c>
      <c r="AG425" t="str">
        <f t="shared" si="82"/>
        <v>Bad Product</v>
      </c>
      <c r="AH425" t="str">
        <f t="shared" si="94"/>
        <v>High</v>
      </c>
    </row>
    <row r="426" spans="1:34" ht="15.75" customHeight="1" x14ac:dyDescent="0.2">
      <c r="A426" s="1"/>
      <c r="B426" s="6" t="s">
        <v>459</v>
      </c>
      <c r="C426" s="6" t="s">
        <v>42</v>
      </c>
      <c r="D426" s="6" t="s">
        <v>43</v>
      </c>
      <c r="E426" s="6" t="s">
        <v>20</v>
      </c>
      <c r="F426" s="6" t="s">
        <v>31</v>
      </c>
      <c r="G426" s="6" t="s">
        <v>46</v>
      </c>
      <c r="H426" s="7">
        <v>25.42</v>
      </c>
      <c r="I426" s="9">
        <v>8</v>
      </c>
      <c r="J426" s="7">
        <v>10.167999999999999</v>
      </c>
      <c r="K426" s="7">
        <v>213.52799999999999</v>
      </c>
      <c r="L426" s="12">
        <v>43543</v>
      </c>
      <c r="M426" s="14">
        <v>0.8208333333333333</v>
      </c>
      <c r="N426" s="9" t="str">
        <f t="shared" si="90"/>
        <v>Weekday</v>
      </c>
      <c r="O426" s="6" t="s">
        <v>33</v>
      </c>
      <c r="P426" s="7">
        <v>203.36</v>
      </c>
      <c r="Q426" s="2">
        <v>4.7619047620000003</v>
      </c>
      <c r="R426" s="7">
        <v>10.167999999999999</v>
      </c>
      <c r="S426" s="8">
        <v>6.7</v>
      </c>
      <c r="V426" s="16">
        <f t="shared" si="83"/>
        <v>203.36</v>
      </c>
      <c r="W426" s="18">
        <f t="shared" si="91"/>
        <v>16268.800000000001</v>
      </c>
      <c r="X426" t="b">
        <f t="shared" si="92"/>
        <v>0</v>
      </c>
      <c r="Y426" t="b">
        <f t="shared" si="84"/>
        <v>1</v>
      </c>
      <c r="Z426" t="b">
        <f t="shared" si="85"/>
        <v>0</v>
      </c>
      <c r="AA426" t="b">
        <f t="shared" si="86"/>
        <v>0</v>
      </c>
      <c r="AB426" t="str">
        <f t="shared" si="93"/>
        <v>Low</v>
      </c>
      <c r="AC426" t="str">
        <f t="shared" si="87"/>
        <v>Bad Product</v>
      </c>
      <c r="AD426">
        <f t="shared" si="88"/>
        <v>213.52799999999999</v>
      </c>
      <c r="AE426">
        <f t="shared" si="89"/>
        <v>24.149000000000001</v>
      </c>
      <c r="AG426" t="str">
        <f t="shared" si="82"/>
        <v>Good Product</v>
      </c>
      <c r="AH426" t="str">
        <f t="shared" si="94"/>
        <v>Medium</v>
      </c>
    </row>
    <row r="427" spans="1:34" ht="15.75" customHeight="1" x14ac:dyDescent="0.2">
      <c r="A427" s="1"/>
      <c r="B427" s="6" t="s">
        <v>460</v>
      </c>
      <c r="C427" s="6" t="s">
        <v>25</v>
      </c>
      <c r="D427" s="6" t="s">
        <v>26</v>
      </c>
      <c r="E427" s="6" t="s">
        <v>27</v>
      </c>
      <c r="F427" s="6" t="s">
        <v>31</v>
      </c>
      <c r="G427" s="6" t="s">
        <v>46</v>
      </c>
      <c r="H427" s="7">
        <v>16.28</v>
      </c>
      <c r="I427" s="9">
        <v>1</v>
      </c>
      <c r="J427" s="7">
        <v>0.81399999999999995</v>
      </c>
      <c r="K427" s="7">
        <v>17.094000000000001</v>
      </c>
      <c r="L427" s="12">
        <v>43533</v>
      </c>
      <c r="M427" s="14">
        <v>0.65</v>
      </c>
      <c r="N427" s="9" t="str">
        <f t="shared" si="90"/>
        <v>Weekend</v>
      </c>
      <c r="O427" s="6" t="s">
        <v>29</v>
      </c>
      <c r="P427" s="7">
        <v>16.28</v>
      </c>
      <c r="Q427" s="2">
        <v>4.7619047620000003</v>
      </c>
      <c r="R427" s="7">
        <v>0.81399999999999995</v>
      </c>
      <c r="S427" s="8">
        <v>5</v>
      </c>
      <c r="V427" s="16">
        <f t="shared" si="83"/>
        <v>16.28</v>
      </c>
      <c r="W427" s="18">
        <f t="shared" si="91"/>
        <v>1302.4000000000001</v>
      </c>
      <c r="X427" t="b">
        <f t="shared" si="92"/>
        <v>0</v>
      </c>
      <c r="Y427" t="b">
        <f t="shared" si="84"/>
        <v>1</v>
      </c>
      <c r="Z427" t="b">
        <f t="shared" si="85"/>
        <v>0</v>
      </c>
      <c r="AA427" t="b">
        <f t="shared" si="86"/>
        <v>0</v>
      </c>
      <c r="AB427" t="str">
        <f t="shared" si="93"/>
        <v>Low</v>
      </c>
      <c r="AC427" t="str">
        <f t="shared" si="87"/>
        <v>Bad Product</v>
      </c>
      <c r="AD427">
        <f t="shared" si="88"/>
        <v>17.094000000000001</v>
      </c>
      <c r="AE427">
        <f t="shared" si="89"/>
        <v>16.28</v>
      </c>
      <c r="AG427" t="str">
        <f t="shared" si="82"/>
        <v>Bad Product</v>
      </c>
      <c r="AH427" t="str">
        <f t="shared" si="94"/>
        <v>Low</v>
      </c>
    </row>
    <row r="428" spans="1:34" ht="15.75" customHeight="1" x14ac:dyDescent="0.2">
      <c r="A428" s="1"/>
      <c r="B428" s="6" t="s">
        <v>461</v>
      </c>
      <c r="C428" s="6" t="s">
        <v>42</v>
      </c>
      <c r="D428" s="6" t="s">
        <v>43</v>
      </c>
      <c r="E428" s="6" t="s">
        <v>20</v>
      </c>
      <c r="F428" s="6" t="s">
        <v>31</v>
      </c>
      <c r="G428" s="6" t="s">
        <v>46</v>
      </c>
      <c r="H428" s="7">
        <v>40.61</v>
      </c>
      <c r="I428" s="9">
        <v>9</v>
      </c>
      <c r="J428" s="7">
        <v>18.2745</v>
      </c>
      <c r="K428" s="7">
        <v>383.7645</v>
      </c>
      <c r="L428" s="12">
        <v>43467</v>
      </c>
      <c r="M428" s="14">
        <v>0.56944444444444442</v>
      </c>
      <c r="N428" s="9" t="str">
        <f t="shared" si="90"/>
        <v>Weekday</v>
      </c>
      <c r="O428" s="6" t="s">
        <v>29</v>
      </c>
      <c r="P428" s="7">
        <v>365.49</v>
      </c>
      <c r="Q428" s="2">
        <v>4.7619047620000003</v>
      </c>
      <c r="R428" s="7">
        <v>18.2745</v>
      </c>
      <c r="S428" s="8">
        <v>7</v>
      </c>
      <c r="V428" s="16">
        <f t="shared" si="83"/>
        <v>365.49</v>
      </c>
      <c r="W428" s="18">
        <f t="shared" si="91"/>
        <v>29239.200000000001</v>
      </c>
      <c r="X428" t="b">
        <f t="shared" si="92"/>
        <v>0</v>
      </c>
      <c r="Y428" t="b">
        <f t="shared" si="84"/>
        <v>1</v>
      </c>
      <c r="Z428" t="b">
        <f t="shared" si="85"/>
        <v>0</v>
      </c>
      <c r="AA428" t="b">
        <f t="shared" si="86"/>
        <v>0</v>
      </c>
      <c r="AB428" t="str">
        <f t="shared" si="93"/>
        <v>Low</v>
      </c>
      <c r="AC428" t="str">
        <f t="shared" si="87"/>
        <v>Bad Product</v>
      </c>
      <c r="AD428">
        <f t="shared" si="88"/>
        <v>383.7645</v>
      </c>
      <c r="AE428">
        <f t="shared" si="89"/>
        <v>38.579499999999996</v>
      </c>
      <c r="AG428" t="str">
        <f t="shared" si="82"/>
        <v>Bad Product</v>
      </c>
      <c r="AH428" t="str">
        <f t="shared" si="94"/>
        <v>Medium</v>
      </c>
    </row>
    <row r="429" spans="1:34" ht="15.75" customHeight="1" x14ac:dyDescent="0.2">
      <c r="A429" s="1"/>
      <c r="B429" s="6" t="s">
        <v>462</v>
      </c>
      <c r="C429" s="6" t="s">
        <v>18</v>
      </c>
      <c r="D429" s="6" t="s">
        <v>19</v>
      </c>
      <c r="E429" s="6" t="s">
        <v>20</v>
      </c>
      <c r="F429" s="6" t="s">
        <v>31</v>
      </c>
      <c r="G429" s="6" t="s">
        <v>22</v>
      </c>
      <c r="H429" s="7">
        <v>53.17</v>
      </c>
      <c r="I429" s="9">
        <v>7</v>
      </c>
      <c r="J429" s="7">
        <v>18.609500000000001</v>
      </c>
      <c r="K429" s="7">
        <v>390.79950000000002</v>
      </c>
      <c r="L429" s="12">
        <v>43486</v>
      </c>
      <c r="M429" s="14">
        <v>0.75069444444444444</v>
      </c>
      <c r="N429" s="9" t="str">
        <f t="shared" si="90"/>
        <v>Weekday</v>
      </c>
      <c r="O429" s="6" t="s">
        <v>29</v>
      </c>
      <c r="P429" s="7">
        <v>372.19</v>
      </c>
      <c r="Q429" s="2">
        <v>4.7619047620000003</v>
      </c>
      <c r="R429" s="7">
        <v>18.609500000000001</v>
      </c>
      <c r="S429" s="8">
        <v>8.9</v>
      </c>
      <c r="V429" s="16">
        <f t="shared" si="83"/>
        <v>372.19</v>
      </c>
      <c r="W429" s="18">
        <f t="shared" si="91"/>
        <v>29775.200000000001</v>
      </c>
      <c r="X429" t="b">
        <f t="shared" si="92"/>
        <v>1</v>
      </c>
      <c r="Y429" t="b">
        <f t="shared" si="84"/>
        <v>1</v>
      </c>
      <c r="Z429" t="b">
        <f t="shared" si="85"/>
        <v>0</v>
      </c>
      <c r="AA429" t="b">
        <f t="shared" si="86"/>
        <v>1</v>
      </c>
      <c r="AB429" t="str">
        <f t="shared" si="93"/>
        <v>High</v>
      </c>
      <c r="AC429" t="str">
        <f t="shared" si="87"/>
        <v>Bad Product</v>
      </c>
      <c r="AD429">
        <f t="shared" si="88"/>
        <v>390.79950000000002</v>
      </c>
      <c r="AE429">
        <f t="shared" si="89"/>
        <v>53.17</v>
      </c>
      <c r="AG429" t="str">
        <f t="shared" si="82"/>
        <v>Bad Product</v>
      </c>
      <c r="AH429" t="str">
        <f t="shared" si="94"/>
        <v>High</v>
      </c>
    </row>
    <row r="430" spans="1:34" ht="15.75" customHeight="1" x14ac:dyDescent="0.2">
      <c r="A430" s="1"/>
      <c r="B430" s="6" t="s">
        <v>463</v>
      </c>
      <c r="C430" s="6" t="s">
        <v>42</v>
      </c>
      <c r="D430" s="6" t="s">
        <v>43</v>
      </c>
      <c r="E430" s="6" t="s">
        <v>20</v>
      </c>
      <c r="F430" s="6" t="s">
        <v>21</v>
      </c>
      <c r="G430" s="6" t="s">
        <v>44</v>
      </c>
      <c r="H430" s="7">
        <v>20.87</v>
      </c>
      <c r="I430" s="9">
        <v>3</v>
      </c>
      <c r="J430" s="7">
        <v>3.1305000000000001</v>
      </c>
      <c r="K430" s="7">
        <v>65.740499999999997</v>
      </c>
      <c r="L430" s="12">
        <v>43544</v>
      </c>
      <c r="M430" s="14">
        <v>0.57847222222222228</v>
      </c>
      <c r="N430" s="9" t="str">
        <f t="shared" si="90"/>
        <v>Weekday</v>
      </c>
      <c r="O430" s="6" t="s">
        <v>33</v>
      </c>
      <c r="P430" s="7">
        <v>62.61</v>
      </c>
      <c r="Q430" s="2">
        <v>4.7619047620000003</v>
      </c>
      <c r="R430" s="7">
        <v>3.1305000000000001</v>
      </c>
      <c r="S430" s="8">
        <v>8</v>
      </c>
      <c r="V430" s="16">
        <f t="shared" si="83"/>
        <v>62.61</v>
      </c>
      <c r="W430" s="18">
        <f t="shared" si="91"/>
        <v>5008.8</v>
      </c>
      <c r="X430" t="b">
        <f t="shared" si="92"/>
        <v>0</v>
      </c>
      <c r="Y430" t="b">
        <f t="shared" si="84"/>
        <v>1</v>
      </c>
      <c r="Z430" t="b">
        <f t="shared" si="85"/>
        <v>0</v>
      </c>
      <c r="AA430" t="b">
        <f t="shared" si="86"/>
        <v>0</v>
      </c>
      <c r="AB430" t="str">
        <f t="shared" si="93"/>
        <v>Low</v>
      </c>
      <c r="AC430" t="str">
        <f t="shared" si="87"/>
        <v>Bad Product</v>
      </c>
      <c r="AD430">
        <f t="shared" si="88"/>
        <v>65.740499999999997</v>
      </c>
      <c r="AE430">
        <f t="shared" si="89"/>
        <v>20.87</v>
      </c>
      <c r="AG430" t="str">
        <f t="shared" si="82"/>
        <v>Bad Product</v>
      </c>
      <c r="AH430" t="str">
        <f t="shared" si="94"/>
        <v>Medium</v>
      </c>
    </row>
    <row r="431" spans="1:34" ht="15.75" customHeight="1" x14ac:dyDescent="0.2">
      <c r="A431" s="1"/>
      <c r="B431" s="6" t="s">
        <v>464</v>
      </c>
      <c r="C431" s="6" t="s">
        <v>42</v>
      </c>
      <c r="D431" s="6" t="s">
        <v>43</v>
      </c>
      <c r="E431" s="6" t="s">
        <v>27</v>
      </c>
      <c r="F431" s="6" t="s">
        <v>31</v>
      </c>
      <c r="G431" s="6" t="s">
        <v>36</v>
      </c>
      <c r="H431" s="7">
        <v>67.27</v>
      </c>
      <c r="I431" s="9">
        <v>5</v>
      </c>
      <c r="J431" s="7">
        <v>16.817499999999999</v>
      </c>
      <c r="K431" s="7">
        <v>353.16750000000002</v>
      </c>
      <c r="L431" s="12">
        <v>43523</v>
      </c>
      <c r="M431" s="14">
        <v>0.7270833333333333</v>
      </c>
      <c r="N431" s="9" t="str">
        <f t="shared" si="90"/>
        <v>Weekday</v>
      </c>
      <c r="O431" s="6" t="s">
        <v>29</v>
      </c>
      <c r="P431" s="7">
        <v>336.35</v>
      </c>
      <c r="Q431" s="2">
        <v>4.7619047620000003</v>
      </c>
      <c r="R431" s="7">
        <v>16.817499999999999</v>
      </c>
      <c r="S431" s="8">
        <v>6.9</v>
      </c>
      <c r="V431" s="16">
        <f t="shared" si="83"/>
        <v>336.34999999999997</v>
      </c>
      <c r="W431" s="18">
        <f t="shared" si="91"/>
        <v>26907.999999999996</v>
      </c>
      <c r="X431" t="b">
        <f t="shared" si="92"/>
        <v>0</v>
      </c>
      <c r="Y431" t="b">
        <f t="shared" si="84"/>
        <v>1</v>
      </c>
      <c r="Z431" t="b">
        <f t="shared" si="85"/>
        <v>0</v>
      </c>
      <c r="AA431" t="b">
        <f t="shared" si="86"/>
        <v>0</v>
      </c>
      <c r="AB431" t="str">
        <f t="shared" si="93"/>
        <v>Low</v>
      </c>
      <c r="AC431" t="str">
        <f t="shared" si="87"/>
        <v>Bad Product</v>
      </c>
      <c r="AD431">
        <f t="shared" si="88"/>
        <v>353.16750000000002</v>
      </c>
      <c r="AE431">
        <f t="shared" si="89"/>
        <v>67.27</v>
      </c>
      <c r="AG431" t="str">
        <f t="shared" si="82"/>
        <v>Bad Product</v>
      </c>
      <c r="AH431" t="str">
        <f t="shared" si="94"/>
        <v>Medium</v>
      </c>
    </row>
    <row r="432" spans="1:34" ht="15.75" customHeight="1" x14ac:dyDescent="0.2">
      <c r="A432" s="1"/>
      <c r="B432" s="6" t="s">
        <v>465</v>
      </c>
      <c r="C432" s="6" t="s">
        <v>18</v>
      </c>
      <c r="D432" s="6" t="s">
        <v>19</v>
      </c>
      <c r="E432" s="6" t="s">
        <v>20</v>
      </c>
      <c r="F432" s="6" t="s">
        <v>21</v>
      </c>
      <c r="G432" s="6" t="s">
        <v>32</v>
      </c>
      <c r="H432" s="7">
        <v>90.65</v>
      </c>
      <c r="I432" s="9">
        <v>10</v>
      </c>
      <c r="J432" s="7">
        <v>45.325000000000003</v>
      </c>
      <c r="K432" s="7">
        <v>951.82500000000005</v>
      </c>
      <c r="L432" s="12">
        <v>43532</v>
      </c>
      <c r="M432" s="14">
        <v>0.45347222222222222</v>
      </c>
      <c r="N432" s="9" t="str">
        <f t="shared" si="90"/>
        <v>Weekday</v>
      </c>
      <c r="O432" s="6" t="s">
        <v>23</v>
      </c>
      <c r="P432" s="7">
        <v>906.5</v>
      </c>
      <c r="Q432" s="2">
        <v>4.7619047620000003</v>
      </c>
      <c r="R432" s="7">
        <v>45.325000000000003</v>
      </c>
      <c r="S432" s="8">
        <v>7.3</v>
      </c>
      <c r="V432" s="16">
        <f t="shared" si="83"/>
        <v>906.5</v>
      </c>
      <c r="W432" s="18">
        <f t="shared" si="91"/>
        <v>72520</v>
      </c>
      <c r="X432" t="b">
        <f t="shared" si="92"/>
        <v>0</v>
      </c>
      <c r="Y432" t="b">
        <f t="shared" si="84"/>
        <v>1</v>
      </c>
      <c r="Z432" t="b">
        <f t="shared" si="85"/>
        <v>0</v>
      </c>
      <c r="AA432" t="b">
        <f t="shared" si="86"/>
        <v>1</v>
      </c>
      <c r="AB432" t="str">
        <f t="shared" si="93"/>
        <v>Low</v>
      </c>
      <c r="AC432" t="str">
        <f t="shared" si="87"/>
        <v>Bad Product</v>
      </c>
      <c r="AD432">
        <f t="shared" si="88"/>
        <v>856.64250000000004</v>
      </c>
      <c r="AE432">
        <f t="shared" si="89"/>
        <v>86.117500000000007</v>
      </c>
      <c r="AG432" t="str">
        <f t="shared" si="82"/>
        <v>Bad Product</v>
      </c>
      <c r="AH432" t="str">
        <f t="shared" si="94"/>
        <v>Medium</v>
      </c>
    </row>
    <row r="433" spans="1:34" ht="15.75" customHeight="1" x14ac:dyDescent="0.2">
      <c r="A433" s="1"/>
      <c r="B433" s="6" t="s">
        <v>466</v>
      </c>
      <c r="C433" s="6" t="s">
        <v>42</v>
      </c>
      <c r="D433" s="6" t="s">
        <v>43</v>
      </c>
      <c r="E433" s="6" t="s">
        <v>27</v>
      </c>
      <c r="F433" s="6" t="s">
        <v>31</v>
      </c>
      <c r="G433" s="6" t="s">
        <v>46</v>
      </c>
      <c r="H433" s="7">
        <v>69.08</v>
      </c>
      <c r="I433" s="9">
        <v>2</v>
      </c>
      <c r="J433" s="7">
        <v>6.9080000000000004</v>
      </c>
      <c r="K433" s="7">
        <v>145.06800000000001</v>
      </c>
      <c r="L433" s="12">
        <v>43496</v>
      </c>
      <c r="M433" s="14">
        <v>0.82499999999999996</v>
      </c>
      <c r="N433" s="9" t="str">
        <f t="shared" si="90"/>
        <v>Weekday</v>
      </c>
      <c r="O433" s="6" t="s">
        <v>33</v>
      </c>
      <c r="P433" s="7">
        <v>138.16</v>
      </c>
      <c r="Q433" s="2">
        <v>4.7619047620000003</v>
      </c>
      <c r="R433" s="7">
        <v>6.9080000000000004</v>
      </c>
      <c r="S433" s="8">
        <v>6.9</v>
      </c>
      <c r="V433" s="16">
        <f t="shared" si="83"/>
        <v>138.16</v>
      </c>
      <c r="W433" s="18">
        <f t="shared" si="91"/>
        <v>11052.8</v>
      </c>
      <c r="X433" t="b">
        <f t="shared" si="92"/>
        <v>0</v>
      </c>
      <c r="Y433" t="b">
        <f t="shared" si="84"/>
        <v>1</v>
      </c>
      <c r="Z433" t="b">
        <f t="shared" si="85"/>
        <v>0</v>
      </c>
      <c r="AA433" t="b">
        <f t="shared" si="86"/>
        <v>0</v>
      </c>
      <c r="AB433" t="str">
        <f t="shared" si="93"/>
        <v>Low</v>
      </c>
      <c r="AC433" t="str">
        <f t="shared" si="87"/>
        <v>Bad Product</v>
      </c>
      <c r="AD433">
        <f t="shared" si="88"/>
        <v>145.06800000000001</v>
      </c>
      <c r="AE433">
        <f t="shared" si="89"/>
        <v>69.08</v>
      </c>
      <c r="AG433" t="str">
        <f t="shared" si="82"/>
        <v>Bad Product</v>
      </c>
      <c r="AH433" t="str">
        <f t="shared" si="94"/>
        <v>Medium</v>
      </c>
    </row>
    <row r="434" spans="1:34" ht="15.75" customHeight="1" x14ac:dyDescent="0.2">
      <c r="A434" s="1"/>
      <c r="B434" s="6" t="s">
        <v>467</v>
      </c>
      <c r="C434" s="6" t="s">
        <v>25</v>
      </c>
      <c r="D434" s="6" t="s">
        <v>26</v>
      </c>
      <c r="E434" s="6" t="s">
        <v>27</v>
      </c>
      <c r="F434" s="6" t="s">
        <v>31</v>
      </c>
      <c r="G434" s="6" t="s">
        <v>44</v>
      </c>
      <c r="H434" s="7">
        <v>43.27</v>
      </c>
      <c r="I434" s="9">
        <v>2</v>
      </c>
      <c r="J434" s="7">
        <v>4.327</v>
      </c>
      <c r="K434" s="7">
        <v>90.867000000000004</v>
      </c>
      <c r="L434" s="12">
        <v>43532</v>
      </c>
      <c r="M434" s="14">
        <v>0.70347222222222228</v>
      </c>
      <c r="N434" s="9" t="str">
        <f t="shared" si="90"/>
        <v>Weekday</v>
      </c>
      <c r="O434" s="6" t="s">
        <v>23</v>
      </c>
      <c r="P434" s="7">
        <v>86.54</v>
      </c>
      <c r="Q434" s="2">
        <v>4.7619047620000003</v>
      </c>
      <c r="R434" s="7">
        <v>4.327</v>
      </c>
      <c r="S434" s="8">
        <v>5.7</v>
      </c>
      <c r="V434" s="16">
        <f t="shared" si="83"/>
        <v>86.54</v>
      </c>
      <c r="W434" s="18">
        <f t="shared" si="91"/>
        <v>6923.2000000000007</v>
      </c>
      <c r="X434" t="b">
        <f t="shared" si="92"/>
        <v>0</v>
      </c>
      <c r="Y434" t="b">
        <f t="shared" si="84"/>
        <v>1</v>
      </c>
      <c r="Z434" t="b">
        <f t="shared" si="85"/>
        <v>0</v>
      </c>
      <c r="AA434" t="b">
        <f t="shared" si="86"/>
        <v>0</v>
      </c>
      <c r="AB434" t="str">
        <f t="shared" si="93"/>
        <v>Low</v>
      </c>
      <c r="AC434" t="str">
        <f t="shared" si="87"/>
        <v>Bad Product</v>
      </c>
      <c r="AD434">
        <f t="shared" si="88"/>
        <v>90.867000000000004</v>
      </c>
      <c r="AE434">
        <f t="shared" si="89"/>
        <v>43.27</v>
      </c>
      <c r="AG434" t="str">
        <f t="shared" si="82"/>
        <v>Bad Product</v>
      </c>
      <c r="AH434" t="str">
        <f t="shared" si="94"/>
        <v>Low</v>
      </c>
    </row>
    <row r="435" spans="1:34" ht="15.75" customHeight="1" x14ac:dyDescent="0.2">
      <c r="A435" s="1"/>
      <c r="B435" s="6" t="s">
        <v>468</v>
      </c>
      <c r="C435" s="6" t="s">
        <v>18</v>
      </c>
      <c r="D435" s="6" t="s">
        <v>19</v>
      </c>
      <c r="E435" s="6" t="s">
        <v>27</v>
      </c>
      <c r="F435" s="6" t="s">
        <v>21</v>
      </c>
      <c r="G435" s="6" t="s">
        <v>28</v>
      </c>
      <c r="H435" s="7">
        <v>23.46</v>
      </c>
      <c r="I435" s="9">
        <v>6</v>
      </c>
      <c r="J435" s="7">
        <v>7.0380000000000003</v>
      </c>
      <c r="K435" s="7">
        <v>147.798</v>
      </c>
      <c r="L435" s="12">
        <v>43478</v>
      </c>
      <c r="M435" s="14">
        <v>0.80138888888888893</v>
      </c>
      <c r="N435" s="9" t="str">
        <f t="shared" si="90"/>
        <v>Weekend</v>
      </c>
      <c r="O435" s="6" t="s">
        <v>23</v>
      </c>
      <c r="P435" s="7">
        <v>140.76</v>
      </c>
      <c r="Q435" s="2">
        <v>4.7619047620000003</v>
      </c>
      <c r="R435" s="7">
        <v>7.0380000000000003</v>
      </c>
      <c r="S435" s="8">
        <v>6.4</v>
      </c>
      <c r="V435" s="16">
        <f t="shared" si="83"/>
        <v>140.76</v>
      </c>
      <c r="W435" s="18">
        <f t="shared" si="91"/>
        <v>11260.8</v>
      </c>
      <c r="X435" t="b">
        <f t="shared" si="92"/>
        <v>0</v>
      </c>
      <c r="Y435" t="b">
        <f t="shared" si="84"/>
        <v>1</v>
      </c>
      <c r="Z435" t="b">
        <f t="shared" si="85"/>
        <v>0</v>
      </c>
      <c r="AA435" t="b">
        <f t="shared" si="86"/>
        <v>0</v>
      </c>
      <c r="AB435" t="str">
        <f t="shared" si="93"/>
        <v>Low</v>
      </c>
      <c r="AC435" t="str">
        <f t="shared" si="87"/>
        <v>Bad Product</v>
      </c>
      <c r="AD435">
        <f t="shared" si="88"/>
        <v>147.798</v>
      </c>
      <c r="AE435">
        <f t="shared" si="89"/>
        <v>23.46</v>
      </c>
      <c r="AG435" t="str">
        <f t="shared" si="82"/>
        <v>Bad Product</v>
      </c>
      <c r="AH435" t="str">
        <f t="shared" si="94"/>
        <v>Low</v>
      </c>
    </row>
    <row r="436" spans="1:34" ht="15.75" customHeight="1" x14ac:dyDescent="0.2">
      <c r="A436" s="1"/>
      <c r="B436" s="6" t="s">
        <v>469</v>
      </c>
      <c r="C436" s="6" t="s">
        <v>42</v>
      </c>
      <c r="D436" s="6" t="s">
        <v>43</v>
      </c>
      <c r="E436" s="6" t="s">
        <v>27</v>
      </c>
      <c r="F436" s="6" t="s">
        <v>31</v>
      </c>
      <c r="G436" s="6" t="s">
        <v>46</v>
      </c>
      <c r="H436" s="7">
        <v>95.54</v>
      </c>
      <c r="I436" s="9">
        <v>7</v>
      </c>
      <c r="J436" s="7">
        <v>33.439</v>
      </c>
      <c r="K436" s="7">
        <v>702.21900000000005</v>
      </c>
      <c r="L436" s="12">
        <v>43533</v>
      </c>
      <c r="M436" s="14">
        <v>0.60833333333333328</v>
      </c>
      <c r="N436" s="9" t="str">
        <f t="shared" si="90"/>
        <v>Weekend</v>
      </c>
      <c r="O436" s="6" t="s">
        <v>33</v>
      </c>
      <c r="P436" s="7">
        <v>668.78</v>
      </c>
      <c r="Q436" s="2">
        <v>4.7619047620000003</v>
      </c>
      <c r="R436" s="7">
        <v>33.439</v>
      </c>
      <c r="S436" s="8">
        <v>9.6</v>
      </c>
      <c r="V436" s="16">
        <f t="shared" si="83"/>
        <v>668.78000000000009</v>
      </c>
      <c r="W436" s="18">
        <f t="shared" si="91"/>
        <v>53502.400000000009</v>
      </c>
      <c r="X436" t="b">
        <f t="shared" si="92"/>
        <v>1</v>
      </c>
      <c r="Y436" t="b">
        <f t="shared" si="84"/>
        <v>1</v>
      </c>
      <c r="Z436" t="b">
        <f t="shared" si="85"/>
        <v>1</v>
      </c>
      <c r="AA436" t="b">
        <f t="shared" si="86"/>
        <v>1</v>
      </c>
      <c r="AB436" t="str">
        <f t="shared" si="93"/>
        <v>High</v>
      </c>
      <c r="AC436" t="str">
        <f t="shared" si="87"/>
        <v>Good Product</v>
      </c>
      <c r="AD436">
        <f t="shared" si="88"/>
        <v>631.99710000000005</v>
      </c>
      <c r="AE436">
        <f t="shared" si="89"/>
        <v>95.54</v>
      </c>
      <c r="AG436" t="str">
        <f t="shared" si="82"/>
        <v>Bad Product</v>
      </c>
      <c r="AH436" t="str">
        <f t="shared" si="94"/>
        <v>High</v>
      </c>
    </row>
    <row r="437" spans="1:34" ht="15.75" customHeight="1" x14ac:dyDescent="0.2">
      <c r="A437" s="1"/>
      <c r="B437" s="6" t="s">
        <v>470</v>
      </c>
      <c r="C437" s="6" t="s">
        <v>42</v>
      </c>
      <c r="D437" s="6" t="s">
        <v>43</v>
      </c>
      <c r="E437" s="6" t="s">
        <v>27</v>
      </c>
      <c r="F437" s="6" t="s">
        <v>21</v>
      </c>
      <c r="G437" s="6" t="s">
        <v>46</v>
      </c>
      <c r="H437" s="7">
        <v>47.44</v>
      </c>
      <c r="I437" s="9">
        <v>1</v>
      </c>
      <c r="J437" s="7">
        <v>2.3719999999999999</v>
      </c>
      <c r="K437" s="7">
        <v>49.811999999999998</v>
      </c>
      <c r="L437" s="12">
        <v>43518</v>
      </c>
      <c r="M437" s="14">
        <v>0.7631944444444444</v>
      </c>
      <c r="N437" s="9" t="str">
        <f t="shared" si="90"/>
        <v>Weekday</v>
      </c>
      <c r="O437" s="6" t="s">
        <v>33</v>
      </c>
      <c r="P437" s="7">
        <v>47.44</v>
      </c>
      <c r="Q437" s="2">
        <v>4.7619047620000003</v>
      </c>
      <c r="R437" s="7">
        <v>2.3719999999999999</v>
      </c>
      <c r="S437" s="8">
        <v>6.8</v>
      </c>
      <c r="V437" s="16">
        <f t="shared" si="83"/>
        <v>47.44</v>
      </c>
      <c r="W437" s="18">
        <f t="shared" si="91"/>
        <v>3795.2</v>
      </c>
      <c r="X437" t="b">
        <f t="shared" si="92"/>
        <v>0</v>
      </c>
      <c r="Y437" t="b">
        <f t="shared" si="84"/>
        <v>1</v>
      </c>
      <c r="Z437" t="b">
        <f t="shared" si="85"/>
        <v>0</v>
      </c>
      <c r="AA437" t="b">
        <f t="shared" si="86"/>
        <v>0</v>
      </c>
      <c r="AB437" t="str">
        <f t="shared" si="93"/>
        <v>Low</v>
      </c>
      <c r="AC437" t="str">
        <f t="shared" si="87"/>
        <v>Bad Product</v>
      </c>
      <c r="AD437">
        <f t="shared" si="88"/>
        <v>49.811999999999998</v>
      </c>
      <c r="AE437">
        <f t="shared" si="89"/>
        <v>47.44</v>
      </c>
      <c r="AG437" t="str">
        <f t="shared" si="82"/>
        <v>Good Product</v>
      </c>
      <c r="AH437" t="str">
        <f t="shared" si="94"/>
        <v>Medium</v>
      </c>
    </row>
    <row r="438" spans="1:34" ht="15.75" customHeight="1" x14ac:dyDescent="0.2">
      <c r="A438" s="1"/>
      <c r="B438" s="6" t="s">
        <v>471</v>
      </c>
      <c r="C438" s="6" t="s">
        <v>25</v>
      </c>
      <c r="D438" s="6" t="s">
        <v>26</v>
      </c>
      <c r="E438" s="6" t="s">
        <v>27</v>
      </c>
      <c r="F438" s="6" t="s">
        <v>31</v>
      </c>
      <c r="G438" s="6" t="s">
        <v>36</v>
      </c>
      <c r="H438" s="7">
        <v>99.24</v>
      </c>
      <c r="I438" s="9">
        <v>9</v>
      </c>
      <c r="J438" s="7">
        <v>44.658000000000001</v>
      </c>
      <c r="K438" s="7">
        <v>937.81799999999998</v>
      </c>
      <c r="L438" s="12">
        <v>43543</v>
      </c>
      <c r="M438" s="14">
        <v>0.79791666666666672</v>
      </c>
      <c r="N438" s="9" t="str">
        <f t="shared" si="90"/>
        <v>Weekday</v>
      </c>
      <c r="O438" s="6" t="s">
        <v>23</v>
      </c>
      <c r="P438" s="7">
        <v>893.16</v>
      </c>
      <c r="Q438" s="2">
        <v>4.7619047620000003</v>
      </c>
      <c r="R438" s="7">
        <v>44.658000000000001</v>
      </c>
      <c r="S438" s="8">
        <v>9</v>
      </c>
      <c r="V438" s="16">
        <f t="shared" si="83"/>
        <v>893.16</v>
      </c>
      <c r="W438" s="18">
        <f t="shared" si="91"/>
        <v>71452.800000000003</v>
      </c>
      <c r="X438" t="b">
        <f t="shared" si="92"/>
        <v>1</v>
      </c>
      <c r="Y438" t="b">
        <f t="shared" si="84"/>
        <v>1</v>
      </c>
      <c r="Z438" t="b">
        <f t="shared" si="85"/>
        <v>1</v>
      </c>
      <c r="AA438" t="b">
        <f t="shared" si="86"/>
        <v>1</v>
      </c>
      <c r="AB438" t="str">
        <f t="shared" si="93"/>
        <v>High</v>
      </c>
      <c r="AC438" t="str">
        <f t="shared" si="87"/>
        <v>Good Product</v>
      </c>
      <c r="AD438">
        <f t="shared" si="88"/>
        <v>844.03620000000001</v>
      </c>
      <c r="AE438">
        <f t="shared" si="89"/>
        <v>94.277999999999992</v>
      </c>
      <c r="AG438" t="str">
        <f t="shared" si="82"/>
        <v>Bad Product</v>
      </c>
      <c r="AH438" t="str">
        <f t="shared" si="94"/>
        <v>High</v>
      </c>
    </row>
    <row r="439" spans="1:34" ht="15.75" customHeight="1" x14ac:dyDescent="0.2">
      <c r="A439" s="1"/>
      <c r="B439" s="6" t="s">
        <v>472</v>
      </c>
      <c r="C439" s="6" t="s">
        <v>25</v>
      </c>
      <c r="D439" s="6" t="s">
        <v>26</v>
      </c>
      <c r="E439" s="6" t="s">
        <v>20</v>
      </c>
      <c r="F439" s="6" t="s">
        <v>31</v>
      </c>
      <c r="G439" s="6" t="s">
        <v>36</v>
      </c>
      <c r="H439" s="7">
        <v>82.93</v>
      </c>
      <c r="I439" s="9">
        <v>4</v>
      </c>
      <c r="J439" s="7">
        <v>16.585999999999999</v>
      </c>
      <c r="K439" s="7">
        <v>348.30599999999998</v>
      </c>
      <c r="L439" s="12">
        <v>43485</v>
      </c>
      <c r="M439" s="14">
        <v>0.70208333333333328</v>
      </c>
      <c r="N439" s="9" t="str">
        <f t="shared" si="90"/>
        <v>Weekend</v>
      </c>
      <c r="O439" s="6" t="s">
        <v>23</v>
      </c>
      <c r="P439" s="7">
        <v>331.72</v>
      </c>
      <c r="Q439" s="2">
        <v>4.7619047620000003</v>
      </c>
      <c r="R439" s="7">
        <v>16.585999999999999</v>
      </c>
      <c r="S439" s="8">
        <v>9.6</v>
      </c>
      <c r="V439" s="16">
        <f t="shared" si="83"/>
        <v>331.72</v>
      </c>
      <c r="W439" s="18">
        <f t="shared" si="91"/>
        <v>26537.600000000002</v>
      </c>
      <c r="X439" t="b">
        <f t="shared" si="92"/>
        <v>1</v>
      </c>
      <c r="Y439" t="b">
        <f t="shared" si="84"/>
        <v>1</v>
      </c>
      <c r="Z439" t="b">
        <f t="shared" si="85"/>
        <v>0</v>
      </c>
      <c r="AA439" t="b">
        <f t="shared" si="86"/>
        <v>1</v>
      </c>
      <c r="AB439" t="str">
        <f t="shared" si="93"/>
        <v>High</v>
      </c>
      <c r="AC439" t="str">
        <f t="shared" si="87"/>
        <v>Bad Product</v>
      </c>
      <c r="AD439">
        <f t="shared" si="88"/>
        <v>348.30599999999998</v>
      </c>
      <c r="AE439">
        <f t="shared" si="89"/>
        <v>82.93</v>
      </c>
      <c r="AG439" t="str">
        <f t="shared" si="82"/>
        <v>Good Product</v>
      </c>
      <c r="AH439" t="str">
        <f t="shared" si="94"/>
        <v>High</v>
      </c>
    </row>
    <row r="440" spans="1:34" ht="15.75" customHeight="1" x14ac:dyDescent="0.2">
      <c r="A440" s="1"/>
      <c r="B440" s="6" t="s">
        <v>473</v>
      </c>
      <c r="C440" s="6" t="s">
        <v>18</v>
      </c>
      <c r="D440" s="6" t="s">
        <v>19</v>
      </c>
      <c r="E440" s="6" t="s">
        <v>27</v>
      </c>
      <c r="F440" s="6" t="s">
        <v>31</v>
      </c>
      <c r="G440" s="6" t="s">
        <v>32</v>
      </c>
      <c r="H440" s="7">
        <v>33.99</v>
      </c>
      <c r="I440" s="9">
        <v>6</v>
      </c>
      <c r="J440" s="7">
        <v>10.196999999999999</v>
      </c>
      <c r="K440" s="7">
        <v>214.137</v>
      </c>
      <c r="L440" s="12">
        <v>43532</v>
      </c>
      <c r="M440" s="14">
        <v>0.65069444444444446</v>
      </c>
      <c r="N440" s="9" t="str">
        <f t="shared" si="90"/>
        <v>Weekday</v>
      </c>
      <c r="O440" s="6" t="s">
        <v>33</v>
      </c>
      <c r="P440" s="7">
        <v>203.94</v>
      </c>
      <c r="Q440" s="2">
        <v>4.7619047620000003</v>
      </c>
      <c r="R440" s="7">
        <v>10.196999999999999</v>
      </c>
      <c r="S440" s="8">
        <v>7.7</v>
      </c>
      <c r="V440" s="16">
        <f t="shared" si="83"/>
        <v>203.94</v>
      </c>
      <c r="W440" s="18">
        <f t="shared" si="91"/>
        <v>16315.2</v>
      </c>
      <c r="X440" t="b">
        <f t="shared" si="92"/>
        <v>0</v>
      </c>
      <c r="Y440" t="b">
        <f t="shared" si="84"/>
        <v>1</v>
      </c>
      <c r="Z440" t="b">
        <f t="shared" si="85"/>
        <v>0</v>
      </c>
      <c r="AA440" t="b">
        <f t="shared" si="86"/>
        <v>0</v>
      </c>
      <c r="AB440" t="str">
        <f t="shared" si="93"/>
        <v>Low</v>
      </c>
      <c r="AC440" t="str">
        <f t="shared" si="87"/>
        <v>Bad Product</v>
      </c>
      <c r="AD440">
        <f t="shared" si="88"/>
        <v>214.137</v>
      </c>
      <c r="AE440">
        <f t="shared" si="89"/>
        <v>33.99</v>
      </c>
      <c r="AG440" t="str">
        <f t="shared" si="82"/>
        <v>Bad Product</v>
      </c>
      <c r="AH440" t="str">
        <f t="shared" si="94"/>
        <v>Medium</v>
      </c>
    </row>
    <row r="441" spans="1:34" ht="15.75" customHeight="1" x14ac:dyDescent="0.2">
      <c r="A441" s="1"/>
      <c r="B441" s="6" t="s">
        <v>474</v>
      </c>
      <c r="C441" s="6" t="s">
        <v>25</v>
      </c>
      <c r="D441" s="6" t="s">
        <v>26</v>
      </c>
      <c r="E441" s="6" t="s">
        <v>20</v>
      </c>
      <c r="F441" s="6" t="s">
        <v>31</v>
      </c>
      <c r="G441" s="6" t="s">
        <v>44</v>
      </c>
      <c r="H441" s="7">
        <v>17.04</v>
      </c>
      <c r="I441" s="9">
        <v>4</v>
      </c>
      <c r="J441" s="7">
        <v>3.4079999999999999</v>
      </c>
      <c r="K441" s="7">
        <v>71.567999999999998</v>
      </c>
      <c r="L441" s="12">
        <v>43532</v>
      </c>
      <c r="M441" s="14">
        <v>0.84375</v>
      </c>
      <c r="N441" s="9" t="str">
        <f t="shared" si="90"/>
        <v>Weekday</v>
      </c>
      <c r="O441" s="6" t="s">
        <v>23</v>
      </c>
      <c r="P441" s="7">
        <v>68.16</v>
      </c>
      <c r="Q441" s="2">
        <v>4.7619047620000003</v>
      </c>
      <c r="R441" s="7">
        <v>3.4079999999999999</v>
      </c>
      <c r="S441" s="8">
        <v>7</v>
      </c>
      <c r="V441" s="16">
        <f t="shared" si="83"/>
        <v>68.16</v>
      </c>
      <c r="W441" s="18">
        <f t="shared" si="91"/>
        <v>5452.7999999999993</v>
      </c>
      <c r="X441" t="b">
        <f t="shared" si="92"/>
        <v>0</v>
      </c>
      <c r="Y441" t="b">
        <f t="shared" si="84"/>
        <v>1</v>
      </c>
      <c r="Z441" t="b">
        <f t="shared" si="85"/>
        <v>0</v>
      </c>
      <c r="AA441" t="b">
        <f t="shared" si="86"/>
        <v>0</v>
      </c>
      <c r="AB441" t="str">
        <f t="shared" si="93"/>
        <v>Low</v>
      </c>
      <c r="AC441" t="str">
        <f t="shared" si="87"/>
        <v>Bad Product</v>
      </c>
      <c r="AD441">
        <f t="shared" si="88"/>
        <v>71.567999999999998</v>
      </c>
      <c r="AE441">
        <f t="shared" si="89"/>
        <v>17.04</v>
      </c>
      <c r="AG441" t="str">
        <f t="shared" si="82"/>
        <v>Bad Product</v>
      </c>
      <c r="AH441" t="str">
        <f t="shared" si="94"/>
        <v>Medium</v>
      </c>
    </row>
    <row r="442" spans="1:34" ht="15.75" customHeight="1" x14ac:dyDescent="0.2">
      <c r="A442" s="1"/>
      <c r="B442" s="6" t="s">
        <v>475</v>
      </c>
      <c r="C442" s="6" t="s">
        <v>25</v>
      </c>
      <c r="D442" s="6" t="s">
        <v>26</v>
      </c>
      <c r="E442" s="6" t="s">
        <v>27</v>
      </c>
      <c r="F442" s="6" t="s">
        <v>21</v>
      </c>
      <c r="G442" s="6" t="s">
        <v>28</v>
      </c>
      <c r="H442" s="7">
        <v>40.86</v>
      </c>
      <c r="I442" s="9">
        <v>8</v>
      </c>
      <c r="J442" s="7">
        <v>16.344000000000001</v>
      </c>
      <c r="K442" s="7">
        <v>343.22399999999999</v>
      </c>
      <c r="L442" s="12">
        <v>43503</v>
      </c>
      <c r="M442" s="14">
        <v>0.60972222222222228</v>
      </c>
      <c r="N442" s="9" t="str">
        <f t="shared" si="90"/>
        <v>Weekday</v>
      </c>
      <c r="O442" s="6" t="s">
        <v>33</v>
      </c>
      <c r="P442" s="7">
        <v>326.88</v>
      </c>
      <c r="Q442" s="2">
        <v>4.7619047620000003</v>
      </c>
      <c r="R442" s="7">
        <v>16.344000000000001</v>
      </c>
      <c r="S442" s="8">
        <v>6.5</v>
      </c>
      <c r="V442" s="16">
        <f t="shared" si="83"/>
        <v>326.88</v>
      </c>
      <c r="W442" s="18">
        <f t="shared" si="91"/>
        <v>26150.400000000001</v>
      </c>
      <c r="X442" t="b">
        <f t="shared" si="92"/>
        <v>0</v>
      </c>
      <c r="Y442" t="b">
        <f t="shared" si="84"/>
        <v>1</v>
      </c>
      <c r="Z442" t="b">
        <f t="shared" si="85"/>
        <v>0</v>
      </c>
      <c r="AA442" t="b">
        <f t="shared" si="86"/>
        <v>0</v>
      </c>
      <c r="AB442" t="str">
        <f t="shared" si="93"/>
        <v>Low</v>
      </c>
      <c r="AC442" t="str">
        <f t="shared" si="87"/>
        <v>Bad Product</v>
      </c>
      <c r="AD442">
        <f t="shared" si="88"/>
        <v>343.22399999999999</v>
      </c>
      <c r="AE442">
        <f t="shared" si="89"/>
        <v>38.817</v>
      </c>
      <c r="AG442" t="str">
        <f t="shared" si="82"/>
        <v>Bad Product</v>
      </c>
      <c r="AH442" t="str">
        <f t="shared" si="94"/>
        <v>Medium</v>
      </c>
    </row>
    <row r="443" spans="1:34" ht="15.75" customHeight="1" x14ac:dyDescent="0.2">
      <c r="A443" s="1"/>
      <c r="B443" s="6" t="s">
        <v>476</v>
      </c>
      <c r="C443" s="6" t="s">
        <v>25</v>
      </c>
      <c r="D443" s="6" t="s">
        <v>26</v>
      </c>
      <c r="E443" s="6" t="s">
        <v>20</v>
      </c>
      <c r="F443" s="6" t="s">
        <v>31</v>
      </c>
      <c r="G443" s="6" t="s">
        <v>44</v>
      </c>
      <c r="H443" s="7">
        <v>17.440000000000001</v>
      </c>
      <c r="I443" s="9">
        <v>5</v>
      </c>
      <c r="J443" s="7">
        <v>4.3600000000000003</v>
      </c>
      <c r="K443" s="7">
        <v>91.56</v>
      </c>
      <c r="L443" s="12">
        <v>43480</v>
      </c>
      <c r="M443" s="14">
        <v>0.80902777777777779</v>
      </c>
      <c r="N443" s="9" t="str">
        <f t="shared" si="90"/>
        <v>Weekday</v>
      </c>
      <c r="O443" s="6" t="s">
        <v>29</v>
      </c>
      <c r="P443" s="7">
        <v>87.2</v>
      </c>
      <c r="Q443" s="2">
        <v>4.7619047620000003</v>
      </c>
      <c r="R443" s="7">
        <v>4.3600000000000003</v>
      </c>
      <c r="S443" s="8">
        <v>8.1</v>
      </c>
      <c r="V443" s="16">
        <f t="shared" si="83"/>
        <v>87.2</v>
      </c>
      <c r="W443" s="18">
        <f t="shared" si="91"/>
        <v>6976</v>
      </c>
      <c r="X443" t="b">
        <f t="shared" si="92"/>
        <v>1</v>
      </c>
      <c r="Y443" t="b">
        <f t="shared" si="84"/>
        <v>1</v>
      </c>
      <c r="Z443" t="b">
        <f t="shared" si="85"/>
        <v>0</v>
      </c>
      <c r="AA443" t="b">
        <f t="shared" si="86"/>
        <v>1</v>
      </c>
      <c r="AB443" t="str">
        <f t="shared" si="93"/>
        <v>High</v>
      </c>
      <c r="AC443" t="str">
        <f t="shared" si="87"/>
        <v>Bad Product</v>
      </c>
      <c r="AD443">
        <f t="shared" si="88"/>
        <v>91.56</v>
      </c>
      <c r="AE443">
        <f t="shared" si="89"/>
        <v>17.440000000000001</v>
      </c>
      <c r="AG443" t="str">
        <f t="shared" si="82"/>
        <v>Bad Product</v>
      </c>
      <c r="AH443" t="str">
        <f t="shared" si="94"/>
        <v>High</v>
      </c>
    </row>
    <row r="444" spans="1:34" ht="15.75" customHeight="1" x14ac:dyDescent="0.2">
      <c r="A444" s="1"/>
      <c r="B444" s="6" t="s">
        <v>477</v>
      </c>
      <c r="C444" s="6" t="s">
        <v>42</v>
      </c>
      <c r="D444" s="6" t="s">
        <v>43</v>
      </c>
      <c r="E444" s="6" t="s">
        <v>20</v>
      </c>
      <c r="F444" s="6" t="s">
        <v>21</v>
      </c>
      <c r="G444" s="6" t="s">
        <v>36</v>
      </c>
      <c r="H444" s="7">
        <v>88.43</v>
      </c>
      <c r="I444" s="9">
        <v>8</v>
      </c>
      <c r="J444" s="7">
        <v>35.372</v>
      </c>
      <c r="K444" s="7">
        <v>742.81200000000001</v>
      </c>
      <c r="L444" s="12">
        <v>43546</v>
      </c>
      <c r="M444" s="14">
        <v>0.81597222222222221</v>
      </c>
      <c r="N444" s="9" t="str">
        <f t="shared" si="90"/>
        <v>Weekday</v>
      </c>
      <c r="O444" s="6" t="s">
        <v>33</v>
      </c>
      <c r="P444" s="7">
        <v>707.44</v>
      </c>
      <c r="Q444" s="2">
        <v>4.7619047620000003</v>
      </c>
      <c r="R444" s="7">
        <v>35.372</v>
      </c>
      <c r="S444" s="8">
        <v>4.3</v>
      </c>
      <c r="V444" s="16">
        <f t="shared" si="83"/>
        <v>707.44</v>
      </c>
      <c r="W444" s="18">
        <f t="shared" si="91"/>
        <v>56595.200000000004</v>
      </c>
      <c r="X444" t="b">
        <f t="shared" si="92"/>
        <v>0</v>
      </c>
      <c r="Y444" t="b">
        <f t="shared" si="84"/>
        <v>1</v>
      </c>
      <c r="Z444" t="b">
        <f t="shared" si="85"/>
        <v>0</v>
      </c>
      <c r="AA444" t="b">
        <f t="shared" si="86"/>
        <v>1</v>
      </c>
      <c r="AB444" t="str">
        <f t="shared" si="93"/>
        <v>Low</v>
      </c>
      <c r="AC444" t="str">
        <f t="shared" si="87"/>
        <v>Bad Product</v>
      </c>
      <c r="AD444">
        <f t="shared" si="88"/>
        <v>668.5308</v>
      </c>
      <c r="AE444">
        <f t="shared" si="89"/>
        <v>84.008499999999998</v>
      </c>
      <c r="AG444" t="str">
        <f t="shared" ref="AG444:AG507" si="95">IF(AND(S443&gt;8,K443&gt;500),"Good Product", "Bad Product")</f>
        <v>Bad Product</v>
      </c>
      <c r="AH444" t="str">
        <f t="shared" si="94"/>
        <v>Low</v>
      </c>
    </row>
    <row r="445" spans="1:34" ht="15.75" customHeight="1" x14ac:dyDescent="0.2">
      <c r="A445" s="1"/>
      <c r="B445" s="6" t="s">
        <v>478</v>
      </c>
      <c r="C445" s="6" t="s">
        <v>18</v>
      </c>
      <c r="D445" s="6" t="s">
        <v>19</v>
      </c>
      <c r="E445" s="6" t="s">
        <v>20</v>
      </c>
      <c r="F445" s="6" t="s">
        <v>21</v>
      </c>
      <c r="G445" s="6" t="s">
        <v>32</v>
      </c>
      <c r="H445" s="7">
        <v>89.21</v>
      </c>
      <c r="I445" s="9">
        <v>9</v>
      </c>
      <c r="J445" s="7">
        <v>40.144500000000001</v>
      </c>
      <c r="K445" s="7">
        <v>843.03449999999998</v>
      </c>
      <c r="L445" s="12">
        <v>43480</v>
      </c>
      <c r="M445" s="14">
        <v>0.65416666666666667</v>
      </c>
      <c r="N445" s="9" t="str">
        <f t="shared" si="90"/>
        <v>Weekday</v>
      </c>
      <c r="O445" s="6" t="s">
        <v>33</v>
      </c>
      <c r="P445" s="7">
        <v>802.89</v>
      </c>
      <c r="Q445" s="2">
        <v>4.7619047620000003</v>
      </c>
      <c r="R445" s="7">
        <v>40.144500000000001</v>
      </c>
      <c r="S445" s="8">
        <v>6.5</v>
      </c>
      <c r="V445" s="16">
        <f t="shared" si="83"/>
        <v>802.89</v>
      </c>
      <c r="W445" s="18">
        <f t="shared" si="91"/>
        <v>64231.199999999997</v>
      </c>
      <c r="X445" t="b">
        <f t="shared" si="92"/>
        <v>0</v>
      </c>
      <c r="Y445" t="b">
        <f t="shared" si="84"/>
        <v>1</v>
      </c>
      <c r="Z445" t="b">
        <f t="shared" si="85"/>
        <v>0</v>
      </c>
      <c r="AA445" t="b">
        <f t="shared" si="86"/>
        <v>1</v>
      </c>
      <c r="AB445" t="str">
        <f t="shared" si="93"/>
        <v>Low</v>
      </c>
      <c r="AC445" t="str">
        <f t="shared" si="87"/>
        <v>Bad Product</v>
      </c>
      <c r="AD445">
        <f t="shared" si="88"/>
        <v>758.73104999999998</v>
      </c>
      <c r="AE445">
        <f t="shared" si="89"/>
        <v>84.749499999999983</v>
      </c>
      <c r="AG445" t="str">
        <f t="shared" si="95"/>
        <v>Bad Product</v>
      </c>
      <c r="AH445" t="str">
        <f t="shared" si="94"/>
        <v>Medium</v>
      </c>
    </row>
    <row r="446" spans="1:34" ht="15.75" customHeight="1" x14ac:dyDescent="0.2">
      <c r="A446" s="1"/>
      <c r="B446" s="6" t="s">
        <v>479</v>
      </c>
      <c r="C446" s="6" t="s">
        <v>25</v>
      </c>
      <c r="D446" s="6" t="s">
        <v>26</v>
      </c>
      <c r="E446" s="6" t="s">
        <v>27</v>
      </c>
      <c r="F446" s="6" t="s">
        <v>31</v>
      </c>
      <c r="G446" s="6" t="s">
        <v>46</v>
      </c>
      <c r="H446" s="7">
        <v>12.78</v>
      </c>
      <c r="I446" s="9">
        <v>1</v>
      </c>
      <c r="J446" s="7">
        <v>0.63900000000000001</v>
      </c>
      <c r="K446" s="7">
        <v>13.419</v>
      </c>
      <c r="L446" s="12">
        <v>43473</v>
      </c>
      <c r="M446" s="14">
        <v>0.59097222222222223</v>
      </c>
      <c r="N446" s="9" t="str">
        <f t="shared" si="90"/>
        <v>Weekday</v>
      </c>
      <c r="O446" s="6" t="s">
        <v>23</v>
      </c>
      <c r="P446" s="7">
        <v>12.78</v>
      </c>
      <c r="Q446" s="2">
        <v>4.7619047620000003</v>
      </c>
      <c r="R446" s="7">
        <v>0.63900000000000001</v>
      </c>
      <c r="S446" s="8">
        <v>9.5</v>
      </c>
      <c r="V446" s="16">
        <f t="shared" si="83"/>
        <v>12.78</v>
      </c>
      <c r="W446" s="18">
        <f t="shared" si="91"/>
        <v>1022.4</v>
      </c>
      <c r="X446" t="b">
        <f t="shared" si="92"/>
        <v>1</v>
      </c>
      <c r="Y446" t="b">
        <f t="shared" si="84"/>
        <v>1</v>
      </c>
      <c r="Z446" t="b">
        <f t="shared" si="85"/>
        <v>0</v>
      </c>
      <c r="AA446" t="b">
        <f t="shared" si="86"/>
        <v>1</v>
      </c>
      <c r="AB446" t="str">
        <f t="shared" si="93"/>
        <v>High</v>
      </c>
      <c r="AC446" t="str">
        <f t="shared" si="87"/>
        <v>Bad Product</v>
      </c>
      <c r="AD446">
        <f t="shared" si="88"/>
        <v>13.419</v>
      </c>
      <c r="AE446">
        <f t="shared" si="89"/>
        <v>12.78</v>
      </c>
      <c r="AG446" t="str">
        <f t="shared" si="95"/>
        <v>Bad Product</v>
      </c>
      <c r="AH446" t="str">
        <f t="shared" si="94"/>
        <v>High</v>
      </c>
    </row>
    <row r="447" spans="1:34" ht="15.75" customHeight="1" x14ac:dyDescent="0.2">
      <c r="A447" s="1"/>
      <c r="B447" s="6" t="s">
        <v>480</v>
      </c>
      <c r="C447" s="6" t="s">
        <v>18</v>
      </c>
      <c r="D447" s="6" t="s">
        <v>19</v>
      </c>
      <c r="E447" s="6" t="s">
        <v>27</v>
      </c>
      <c r="F447" s="6" t="s">
        <v>21</v>
      </c>
      <c r="G447" s="6" t="s">
        <v>36</v>
      </c>
      <c r="H447" s="7">
        <v>19.100000000000001</v>
      </c>
      <c r="I447" s="9">
        <v>7</v>
      </c>
      <c r="J447" s="7">
        <v>6.6849999999999996</v>
      </c>
      <c r="K447" s="7">
        <v>140.38499999999999</v>
      </c>
      <c r="L447" s="12">
        <v>43480</v>
      </c>
      <c r="M447" s="14">
        <v>0.4465277777777778</v>
      </c>
      <c r="N447" s="9" t="str">
        <f t="shared" si="90"/>
        <v>Weekday</v>
      </c>
      <c r="O447" s="6" t="s">
        <v>29</v>
      </c>
      <c r="P447" s="7">
        <v>133.69999999999999</v>
      </c>
      <c r="Q447" s="2">
        <v>4.7619047620000003</v>
      </c>
      <c r="R447" s="7">
        <v>6.6849999999999996</v>
      </c>
      <c r="S447" s="8">
        <v>9.6999999999999993</v>
      </c>
      <c r="V447" s="16">
        <f t="shared" si="83"/>
        <v>133.70000000000002</v>
      </c>
      <c r="W447" s="18">
        <f t="shared" si="91"/>
        <v>10696.000000000002</v>
      </c>
      <c r="X447" t="b">
        <f t="shared" si="92"/>
        <v>1</v>
      </c>
      <c r="Y447" t="b">
        <f t="shared" si="84"/>
        <v>1</v>
      </c>
      <c r="Z447" t="b">
        <f t="shared" si="85"/>
        <v>0</v>
      </c>
      <c r="AA447" t="b">
        <f t="shared" si="86"/>
        <v>1</v>
      </c>
      <c r="AB447" t="str">
        <f t="shared" si="93"/>
        <v>High</v>
      </c>
      <c r="AC447" t="str">
        <f t="shared" si="87"/>
        <v>Bad Product</v>
      </c>
      <c r="AD447">
        <f t="shared" si="88"/>
        <v>140.38499999999999</v>
      </c>
      <c r="AE447">
        <f t="shared" si="89"/>
        <v>19.100000000000001</v>
      </c>
      <c r="AG447" t="str">
        <f t="shared" si="95"/>
        <v>Bad Product</v>
      </c>
      <c r="AH447" t="str">
        <f t="shared" si="94"/>
        <v>High</v>
      </c>
    </row>
    <row r="448" spans="1:34" ht="15.75" customHeight="1" x14ac:dyDescent="0.2">
      <c r="A448" s="1"/>
      <c r="B448" s="6" t="s">
        <v>481</v>
      </c>
      <c r="C448" s="6" t="s">
        <v>42</v>
      </c>
      <c r="D448" s="6" t="s">
        <v>43</v>
      </c>
      <c r="E448" s="6" t="s">
        <v>20</v>
      </c>
      <c r="F448" s="6" t="s">
        <v>21</v>
      </c>
      <c r="G448" s="6" t="s">
        <v>22</v>
      </c>
      <c r="H448" s="7">
        <v>19.149999999999999</v>
      </c>
      <c r="I448" s="9">
        <v>1</v>
      </c>
      <c r="J448" s="7">
        <v>0.95750000000000002</v>
      </c>
      <c r="K448" s="7">
        <v>20.107500000000002</v>
      </c>
      <c r="L448" s="12">
        <v>43493</v>
      </c>
      <c r="M448" s="14">
        <v>0.74861111111111112</v>
      </c>
      <c r="N448" s="9" t="str">
        <f t="shared" si="90"/>
        <v>Weekday</v>
      </c>
      <c r="O448" s="6" t="s">
        <v>33</v>
      </c>
      <c r="P448" s="7">
        <v>19.149999999999999</v>
      </c>
      <c r="Q448" s="2">
        <v>4.7619047620000003</v>
      </c>
      <c r="R448" s="7">
        <v>0.95750000000000002</v>
      </c>
      <c r="S448" s="8">
        <v>9.5</v>
      </c>
      <c r="V448" s="16">
        <f t="shared" si="83"/>
        <v>19.149999999999999</v>
      </c>
      <c r="W448" s="18">
        <f t="shared" si="91"/>
        <v>1532</v>
      </c>
      <c r="X448" t="b">
        <f t="shared" si="92"/>
        <v>1</v>
      </c>
      <c r="Y448" t="b">
        <f t="shared" si="84"/>
        <v>1</v>
      </c>
      <c r="Z448" t="b">
        <f t="shared" si="85"/>
        <v>0</v>
      </c>
      <c r="AA448" t="b">
        <f t="shared" si="86"/>
        <v>1</v>
      </c>
      <c r="AB448" t="str">
        <f t="shared" si="93"/>
        <v>High</v>
      </c>
      <c r="AC448" t="str">
        <f t="shared" si="87"/>
        <v>Bad Product</v>
      </c>
      <c r="AD448">
        <f t="shared" si="88"/>
        <v>20.107500000000002</v>
      </c>
      <c r="AE448">
        <f t="shared" si="89"/>
        <v>19.149999999999999</v>
      </c>
      <c r="AG448" t="str">
        <f t="shared" si="95"/>
        <v>Bad Product</v>
      </c>
      <c r="AH448" t="str">
        <f t="shared" si="94"/>
        <v>High</v>
      </c>
    </row>
    <row r="449" spans="1:34" ht="15.75" customHeight="1" x14ac:dyDescent="0.2">
      <c r="A449" s="1"/>
      <c r="B449" s="6" t="s">
        <v>482</v>
      </c>
      <c r="C449" s="6" t="s">
        <v>25</v>
      </c>
      <c r="D449" s="6" t="s">
        <v>26</v>
      </c>
      <c r="E449" s="6" t="s">
        <v>20</v>
      </c>
      <c r="F449" s="6" t="s">
        <v>31</v>
      </c>
      <c r="G449" s="6" t="s">
        <v>44</v>
      </c>
      <c r="H449" s="7">
        <v>27.66</v>
      </c>
      <c r="I449" s="9">
        <v>10</v>
      </c>
      <c r="J449" s="7">
        <v>13.83</v>
      </c>
      <c r="K449" s="7">
        <v>290.43</v>
      </c>
      <c r="L449" s="12">
        <v>43510</v>
      </c>
      <c r="M449" s="14">
        <v>0.47638888888888886</v>
      </c>
      <c r="N449" s="9" t="str">
        <f t="shared" si="90"/>
        <v>Weekday</v>
      </c>
      <c r="O449" s="6" t="s">
        <v>33</v>
      </c>
      <c r="P449" s="7">
        <v>276.60000000000002</v>
      </c>
      <c r="Q449" s="2">
        <v>4.7619047620000003</v>
      </c>
      <c r="R449" s="7">
        <v>13.83</v>
      </c>
      <c r="S449" s="8">
        <v>8.9</v>
      </c>
      <c r="V449" s="16">
        <f t="shared" si="83"/>
        <v>276.60000000000002</v>
      </c>
      <c r="W449" s="18">
        <f t="shared" si="91"/>
        <v>22128</v>
      </c>
      <c r="X449" t="b">
        <f t="shared" si="92"/>
        <v>1</v>
      </c>
      <c r="Y449" t="b">
        <f t="shared" si="84"/>
        <v>1</v>
      </c>
      <c r="Z449" t="b">
        <f t="shared" si="85"/>
        <v>0</v>
      </c>
      <c r="AA449" t="b">
        <f t="shared" si="86"/>
        <v>1</v>
      </c>
      <c r="AB449" t="str">
        <f t="shared" si="93"/>
        <v>High</v>
      </c>
      <c r="AC449" t="str">
        <f t="shared" si="87"/>
        <v>Bad Product</v>
      </c>
      <c r="AD449">
        <f t="shared" si="88"/>
        <v>290.43</v>
      </c>
      <c r="AE449">
        <f t="shared" si="89"/>
        <v>26.276999999999997</v>
      </c>
      <c r="AG449" t="str">
        <f t="shared" si="95"/>
        <v>Bad Product</v>
      </c>
      <c r="AH449" t="str">
        <f t="shared" si="94"/>
        <v>High</v>
      </c>
    </row>
    <row r="450" spans="1:34" ht="15.75" customHeight="1" x14ac:dyDescent="0.2">
      <c r="A450" s="1"/>
      <c r="B450" s="6" t="s">
        <v>483</v>
      </c>
      <c r="C450" s="6" t="s">
        <v>25</v>
      </c>
      <c r="D450" s="6" t="s">
        <v>26</v>
      </c>
      <c r="E450" s="6" t="s">
        <v>27</v>
      </c>
      <c r="F450" s="6" t="s">
        <v>31</v>
      </c>
      <c r="G450" s="6" t="s">
        <v>46</v>
      </c>
      <c r="H450" s="7">
        <v>45.74</v>
      </c>
      <c r="I450" s="9">
        <v>3</v>
      </c>
      <c r="J450" s="7">
        <v>6.8609999999999998</v>
      </c>
      <c r="K450" s="7">
        <v>144.08099999999999</v>
      </c>
      <c r="L450" s="12">
        <v>43534</v>
      </c>
      <c r="M450" s="14">
        <v>0.73472222222222228</v>
      </c>
      <c r="N450" s="9" t="str">
        <f t="shared" si="90"/>
        <v>Weekend</v>
      </c>
      <c r="O450" s="6" t="s">
        <v>33</v>
      </c>
      <c r="P450" s="7">
        <v>137.22</v>
      </c>
      <c r="Q450" s="2">
        <v>4.7619047620000003</v>
      </c>
      <c r="R450" s="7">
        <v>6.8609999999999998</v>
      </c>
      <c r="S450" s="8">
        <v>6.5</v>
      </c>
      <c r="V450" s="16">
        <f t="shared" si="83"/>
        <v>137.22</v>
      </c>
      <c r="W450" s="18">
        <f t="shared" si="91"/>
        <v>10977.6</v>
      </c>
      <c r="X450" t="b">
        <f t="shared" si="92"/>
        <v>0</v>
      </c>
      <c r="Y450" t="b">
        <f t="shared" si="84"/>
        <v>1</v>
      </c>
      <c r="Z450" t="b">
        <f t="shared" si="85"/>
        <v>0</v>
      </c>
      <c r="AA450" t="b">
        <f t="shared" si="86"/>
        <v>0</v>
      </c>
      <c r="AB450" t="str">
        <f t="shared" si="93"/>
        <v>Low</v>
      </c>
      <c r="AC450" t="str">
        <f t="shared" si="87"/>
        <v>Bad Product</v>
      </c>
      <c r="AD450">
        <f t="shared" si="88"/>
        <v>144.08099999999999</v>
      </c>
      <c r="AE450">
        <f t="shared" si="89"/>
        <v>45.74</v>
      </c>
      <c r="AG450" t="str">
        <f t="shared" si="95"/>
        <v>Bad Product</v>
      </c>
      <c r="AH450" t="str">
        <f t="shared" si="94"/>
        <v>Medium</v>
      </c>
    </row>
    <row r="451" spans="1:34" ht="15.75" customHeight="1" x14ac:dyDescent="0.2">
      <c r="A451" s="1"/>
      <c r="B451" s="6" t="s">
        <v>484</v>
      </c>
      <c r="C451" s="6" t="s">
        <v>42</v>
      </c>
      <c r="D451" s="6" t="s">
        <v>43</v>
      </c>
      <c r="E451" s="6" t="s">
        <v>20</v>
      </c>
      <c r="F451" s="6" t="s">
        <v>21</v>
      </c>
      <c r="G451" s="6" t="s">
        <v>22</v>
      </c>
      <c r="H451" s="7">
        <v>27.07</v>
      </c>
      <c r="I451" s="9">
        <v>1</v>
      </c>
      <c r="J451" s="7">
        <v>1.3534999999999999</v>
      </c>
      <c r="K451" s="7">
        <v>28.423500000000001</v>
      </c>
      <c r="L451" s="12">
        <v>43477</v>
      </c>
      <c r="M451" s="14">
        <v>0.83819444444444446</v>
      </c>
      <c r="N451" s="9" t="str">
        <f t="shared" si="90"/>
        <v>Weekend</v>
      </c>
      <c r="O451" s="6" t="s">
        <v>33</v>
      </c>
      <c r="P451" s="7">
        <v>27.07</v>
      </c>
      <c r="Q451" s="2">
        <v>4.7619047620000003</v>
      </c>
      <c r="R451" s="7">
        <v>1.3534999999999999</v>
      </c>
      <c r="S451" s="8">
        <v>5.3</v>
      </c>
      <c r="V451" s="16">
        <f t="shared" ref="V451:V514" si="96">H451*I451</f>
        <v>27.07</v>
      </c>
      <c r="W451" s="18">
        <f t="shared" si="91"/>
        <v>2165.6</v>
      </c>
      <c r="X451" t="b">
        <f t="shared" si="92"/>
        <v>0</v>
      </c>
      <c r="Y451" t="b">
        <f t="shared" ref="Y451:Y514" si="97">R451=J451</f>
        <v>1</v>
      </c>
      <c r="Z451" t="b">
        <f t="shared" ref="Z451:Z514" si="98">AND(S451&gt;8,K451&gt;500)</f>
        <v>0</v>
      </c>
      <c r="AA451" t="b">
        <f t="shared" ref="AA451:AA514" si="99">OR(S451&gt;8,K451&gt;500)</f>
        <v>0</v>
      </c>
      <c r="AB451" t="str">
        <f t="shared" si="93"/>
        <v>Low</v>
      </c>
      <c r="AC451" t="str">
        <f t="shared" ref="AC451:AC514" si="100">IF( AND(S451&gt; 8, K451 &gt; 500), "Good Product", "Bad Product")</f>
        <v>Bad Product</v>
      </c>
      <c r="AD451">
        <f t="shared" ref="AD451:AD514" si="101">IF(K451&gt;500, 0.9 *K451, K451)</f>
        <v>28.423500000000001</v>
      </c>
      <c r="AE451">
        <f t="shared" ref="AE451:AE514" si="102">IF(I451&gt; 7, H451*0.95,H451)</f>
        <v>27.07</v>
      </c>
      <c r="AG451" t="str">
        <f t="shared" si="95"/>
        <v>Bad Product</v>
      </c>
      <c r="AH451" t="str">
        <f t="shared" si="94"/>
        <v>Low</v>
      </c>
    </row>
    <row r="452" spans="1:34" ht="15.75" customHeight="1" x14ac:dyDescent="0.2">
      <c r="A452" s="1"/>
      <c r="B452" s="6" t="s">
        <v>485</v>
      </c>
      <c r="C452" s="6" t="s">
        <v>42</v>
      </c>
      <c r="D452" s="6" t="s">
        <v>43</v>
      </c>
      <c r="E452" s="6" t="s">
        <v>20</v>
      </c>
      <c r="F452" s="6" t="s">
        <v>21</v>
      </c>
      <c r="G452" s="6" t="s">
        <v>36</v>
      </c>
      <c r="H452" s="7">
        <v>39.119999999999997</v>
      </c>
      <c r="I452" s="9">
        <v>1</v>
      </c>
      <c r="J452" s="7">
        <v>1.956</v>
      </c>
      <c r="K452" s="7">
        <v>41.076000000000001</v>
      </c>
      <c r="L452" s="12">
        <v>43550</v>
      </c>
      <c r="M452" s="14">
        <v>0.4597222222222222</v>
      </c>
      <c r="N452" s="9" t="str">
        <f t="shared" ref="N452:N515" si="103">IF(WEEKDAY(L452,2)&gt;=6, "Weekend", "Weekday")</f>
        <v>Weekday</v>
      </c>
      <c r="O452" s="6" t="s">
        <v>33</v>
      </c>
      <c r="P452" s="7">
        <v>39.119999999999997</v>
      </c>
      <c r="Q452" s="2">
        <v>4.7619047620000003</v>
      </c>
      <c r="R452" s="7">
        <v>1.956</v>
      </c>
      <c r="S452" s="8">
        <v>9.6</v>
      </c>
      <c r="V452" s="16">
        <f t="shared" si="96"/>
        <v>39.119999999999997</v>
      </c>
      <c r="W452" s="18">
        <f t="shared" ref="W452:W515" si="104">V452*$AJ$5</f>
        <v>3129.6</v>
      </c>
      <c r="X452" t="b">
        <f t="shared" ref="X452:X515" si="105">S452&gt;8</f>
        <v>1</v>
      </c>
      <c r="Y452" t="b">
        <f t="shared" si="97"/>
        <v>1</v>
      </c>
      <c r="Z452" t="b">
        <f t="shared" si="98"/>
        <v>0</v>
      </c>
      <c r="AA452" t="b">
        <f t="shared" si="99"/>
        <v>1</v>
      </c>
      <c r="AB452" t="str">
        <f t="shared" ref="AB452:AB515" si="106">IF(S452&gt;8, "High", "Low")</f>
        <v>High</v>
      </c>
      <c r="AC452" t="str">
        <f t="shared" si="100"/>
        <v>Bad Product</v>
      </c>
      <c r="AD452">
        <f t="shared" si="101"/>
        <v>41.076000000000001</v>
      </c>
      <c r="AE452">
        <f t="shared" si="102"/>
        <v>39.119999999999997</v>
      </c>
      <c r="AG452" t="str">
        <f t="shared" si="95"/>
        <v>Bad Product</v>
      </c>
      <c r="AH452" t="str">
        <f t="shared" ref="AH452:AH515" si="107">IF(S452&gt;8, "High", IF(S452&lt;6.5, "Low", "Medium"))</f>
        <v>High</v>
      </c>
    </row>
    <row r="453" spans="1:34" ht="15.75" customHeight="1" x14ac:dyDescent="0.2">
      <c r="A453" s="1"/>
      <c r="B453" s="6" t="s">
        <v>486</v>
      </c>
      <c r="C453" s="6" t="s">
        <v>42</v>
      </c>
      <c r="D453" s="6" t="s">
        <v>43</v>
      </c>
      <c r="E453" s="6" t="s">
        <v>27</v>
      </c>
      <c r="F453" s="6" t="s">
        <v>21</v>
      </c>
      <c r="G453" s="6" t="s">
        <v>28</v>
      </c>
      <c r="H453" s="7">
        <v>74.709999999999994</v>
      </c>
      <c r="I453" s="9">
        <v>6</v>
      </c>
      <c r="J453" s="7">
        <v>22.413</v>
      </c>
      <c r="K453" s="7">
        <v>470.673</v>
      </c>
      <c r="L453" s="12">
        <v>43466</v>
      </c>
      <c r="M453" s="14">
        <v>0.79652777777777772</v>
      </c>
      <c r="N453" s="9" t="str">
        <f t="shared" si="103"/>
        <v>Weekday</v>
      </c>
      <c r="O453" s="6" t="s">
        <v>29</v>
      </c>
      <c r="P453" s="7">
        <v>448.26</v>
      </c>
      <c r="Q453" s="2">
        <v>4.7619047620000003</v>
      </c>
      <c r="R453" s="7">
        <v>22.413</v>
      </c>
      <c r="S453" s="8">
        <v>6.7</v>
      </c>
      <c r="V453" s="16">
        <f t="shared" si="96"/>
        <v>448.26</v>
      </c>
      <c r="W453" s="18">
        <f t="shared" si="104"/>
        <v>35860.800000000003</v>
      </c>
      <c r="X453" t="b">
        <f t="shared" si="105"/>
        <v>0</v>
      </c>
      <c r="Y453" t="b">
        <f t="shared" si="97"/>
        <v>1</v>
      </c>
      <c r="Z453" t="b">
        <f t="shared" si="98"/>
        <v>0</v>
      </c>
      <c r="AA453" t="b">
        <f t="shared" si="99"/>
        <v>0</v>
      </c>
      <c r="AB453" t="str">
        <f t="shared" si="106"/>
        <v>Low</v>
      </c>
      <c r="AC453" t="str">
        <f t="shared" si="100"/>
        <v>Bad Product</v>
      </c>
      <c r="AD453">
        <f t="shared" si="101"/>
        <v>470.673</v>
      </c>
      <c r="AE453">
        <f t="shared" si="102"/>
        <v>74.709999999999994</v>
      </c>
      <c r="AG453" t="str">
        <f t="shared" si="95"/>
        <v>Bad Product</v>
      </c>
      <c r="AH453" t="str">
        <f t="shared" si="107"/>
        <v>Medium</v>
      </c>
    </row>
    <row r="454" spans="1:34" ht="15.75" customHeight="1" x14ac:dyDescent="0.2">
      <c r="A454" s="1"/>
      <c r="B454" s="6" t="s">
        <v>487</v>
      </c>
      <c r="C454" s="6" t="s">
        <v>42</v>
      </c>
      <c r="D454" s="6" t="s">
        <v>43</v>
      </c>
      <c r="E454" s="6" t="s">
        <v>27</v>
      </c>
      <c r="F454" s="6" t="s">
        <v>31</v>
      </c>
      <c r="G454" s="6" t="s">
        <v>28</v>
      </c>
      <c r="H454" s="7">
        <v>22.01</v>
      </c>
      <c r="I454" s="9">
        <v>6</v>
      </c>
      <c r="J454" s="7">
        <v>6.6029999999999998</v>
      </c>
      <c r="K454" s="7">
        <v>138.66300000000001</v>
      </c>
      <c r="L454" s="12">
        <v>43467</v>
      </c>
      <c r="M454" s="14">
        <v>0.78472222222222221</v>
      </c>
      <c r="N454" s="9" t="str">
        <f t="shared" si="103"/>
        <v>Weekday</v>
      </c>
      <c r="O454" s="6" t="s">
        <v>29</v>
      </c>
      <c r="P454" s="7">
        <v>132.06</v>
      </c>
      <c r="Q454" s="2">
        <v>4.7619047620000003</v>
      </c>
      <c r="R454" s="7">
        <v>6.6029999999999998</v>
      </c>
      <c r="S454" s="8">
        <v>7.6</v>
      </c>
      <c r="V454" s="16">
        <f t="shared" si="96"/>
        <v>132.06</v>
      </c>
      <c r="W454" s="18">
        <f t="shared" si="104"/>
        <v>10564.8</v>
      </c>
      <c r="X454" t="b">
        <f t="shared" si="105"/>
        <v>0</v>
      </c>
      <c r="Y454" t="b">
        <f t="shared" si="97"/>
        <v>1</v>
      </c>
      <c r="Z454" t="b">
        <f t="shared" si="98"/>
        <v>0</v>
      </c>
      <c r="AA454" t="b">
        <f t="shared" si="99"/>
        <v>0</v>
      </c>
      <c r="AB454" t="str">
        <f t="shared" si="106"/>
        <v>Low</v>
      </c>
      <c r="AC454" t="str">
        <f t="shared" si="100"/>
        <v>Bad Product</v>
      </c>
      <c r="AD454">
        <f t="shared" si="101"/>
        <v>138.66300000000001</v>
      </c>
      <c r="AE454">
        <f t="shared" si="102"/>
        <v>22.01</v>
      </c>
      <c r="AG454" t="str">
        <f t="shared" si="95"/>
        <v>Bad Product</v>
      </c>
      <c r="AH454" t="str">
        <f t="shared" si="107"/>
        <v>Medium</v>
      </c>
    </row>
    <row r="455" spans="1:34" ht="15.75" customHeight="1" x14ac:dyDescent="0.2">
      <c r="A455" s="1"/>
      <c r="B455" s="6" t="s">
        <v>488</v>
      </c>
      <c r="C455" s="6" t="s">
        <v>18</v>
      </c>
      <c r="D455" s="6" t="s">
        <v>19</v>
      </c>
      <c r="E455" s="6" t="s">
        <v>27</v>
      </c>
      <c r="F455" s="6" t="s">
        <v>21</v>
      </c>
      <c r="G455" s="6" t="s">
        <v>44</v>
      </c>
      <c r="H455" s="7">
        <v>63.61</v>
      </c>
      <c r="I455" s="9">
        <v>5</v>
      </c>
      <c r="J455" s="7">
        <v>15.9025</v>
      </c>
      <c r="K455" s="7">
        <v>333.95249999999999</v>
      </c>
      <c r="L455" s="12">
        <v>43540</v>
      </c>
      <c r="M455" s="14">
        <v>0.52986111111111112</v>
      </c>
      <c r="N455" s="9" t="str">
        <f t="shared" si="103"/>
        <v>Weekend</v>
      </c>
      <c r="O455" s="6" t="s">
        <v>23</v>
      </c>
      <c r="P455" s="7">
        <v>318.05</v>
      </c>
      <c r="Q455" s="2">
        <v>4.7619047620000003</v>
      </c>
      <c r="R455" s="7">
        <v>15.9025</v>
      </c>
      <c r="S455" s="8">
        <v>4.8</v>
      </c>
      <c r="V455" s="16">
        <f t="shared" si="96"/>
        <v>318.05</v>
      </c>
      <c r="W455" s="18">
        <f t="shared" si="104"/>
        <v>25444</v>
      </c>
      <c r="X455" t="b">
        <f t="shared" si="105"/>
        <v>0</v>
      </c>
      <c r="Y455" t="b">
        <f t="shared" si="97"/>
        <v>1</v>
      </c>
      <c r="Z455" t="b">
        <f t="shared" si="98"/>
        <v>0</v>
      </c>
      <c r="AA455" t="b">
        <f t="shared" si="99"/>
        <v>0</v>
      </c>
      <c r="AB455" t="str">
        <f t="shared" si="106"/>
        <v>Low</v>
      </c>
      <c r="AC455" t="str">
        <f t="shared" si="100"/>
        <v>Bad Product</v>
      </c>
      <c r="AD455">
        <f t="shared" si="101"/>
        <v>333.95249999999999</v>
      </c>
      <c r="AE455">
        <f t="shared" si="102"/>
        <v>63.61</v>
      </c>
      <c r="AG455" t="str">
        <f t="shared" si="95"/>
        <v>Bad Product</v>
      </c>
      <c r="AH455" t="str">
        <f t="shared" si="107"/>
        <v>Low</v>
      </c>
    </row>
    <row r="456" spans="1:34" ht="15.75" customHeight="1" x14ac:dyDescent="0.2">
      <c r="A456" s="1"/>
      <c r="B456" s="6" t="s">
        <v>489</v>
      </c>
      <c r="C456" s="6" t="s">
        <v>18</v>
      </c>
      <c r="D456" s="6" t="s">
        <v>19</v>
      </c>
      <c r="E456" s="6" t="s">
        <v>27</v>
      </c>
      <c r="F456" s="6" t="s">
        <v>31</v>
      </c>
      <c r="G456" s="6" t="s">
        <v>22</v>
      </c>
      <c r="H456" s="7">
        <v>25</v>
      </c>
      <c r="I456" s="9">
        <v>1</v>
      </c>
      <c r="J456" s="7">
        <v>1.25</v>
      </c>
      <c r="K456" s="7">
        <v>26.25</v>
      </c>
      <c r="L456" s="12">
        <v>43527</v>
      </c>
      <c r="M456" s="14">
        <v>0.63124999999999998</v>
      </c>
      <c r="N456" s="9" t="str">
        <f t="shared" si="103"/>
        <v>Weekend</v>
      </c>
      <c r="O456" s="6" t="s">
        <v>23</v>
      </c>
      <c r="P456" s="7">
        <v>25</v>
      </c>
      <c r="Q456" s="2">
        <v>4.7619047620000003</v>
      </c>
      <c r="R456" s="7">
        <v>1.25</v>
      </c>
      <c r="S456" s="8">
        <v>5.5</v>
      </c>
      <c r="V456" s="16">
        <f t="shared" si="96"/>
        <v>25</v>
      </c>
      <c r="W456" s="18">
        <f t="shared" si="104"/>
        <v>2000</v>
      </c>
      <c r="X456" t="b">
        <f t="shared" si="105"/>
        <v>0</v>
      </c>
      <c r="Y456" t="b">
        <f t="shared" si="97"/>
        <v>1</v>
      </c>
      <c r="Z456" t="b">
        <f t="shared" si="98"/>
        <v>0</v>
      </c>
      <c r="AA456" t="b">
        <f t="shared" si="99"/>
        <v>0</v>
      </c>
      <c r="AB456" t="str">
        <f t="shared" si="106"/>
        <v>Low</v>
      </c>
      <c r="AC456" t="str">
        <f t="shared" si="100"/>
        <v>Bad Product</v>
      </c>
      <c r="AD456">
        <f t="shared" si="101"/>
        <v>26.25</v>
      </c>
      <c r="AE456">
        <f t="shared" si="102"/>
        <v>25</v>
      </c>
      <c r="AG456" t="str">
        <f t="shared" si="95"/>
        <v>Bad Product</v>
      </c>
      <c r="AH456" t="str">
        <f t="shared" si="107"/>
        <v>Low</v>
      </c>
    </row>
    <row r="457" spans="1:34" ht="15.75" customHeight="1" x14ac:dyDescent="0.2">
      <c r="A457" s="1"/>
      <c r="B457" s="6" t="s">
        <v>490</v>
      </c>
      <c r="C457" s="6" t="s">
        <v>18</v>
      </c>
      <c r="D457" s="6" t="s">
        <v>19</v>
      </c>
      <c r="E457" s="6" t="s">
        <v>20</v>
      </c>
      <c r="F457" s="6" t="s">
        <v>31</v>
      </c>
      <c r="G457" s="6" t="s">
        <v>28</v>
      </c>
      <c r="H457" s="7">
        <v>20.77</v>
      </c>
      <c r="I457" s="9">
        <v>4</v>
      </c>
      <c r="J457" s="7">
        <v>4.1539999999999999</v>
      </c>
      <c r="K457" s="7">
        <v>87.233999999999995</v>
      </c>
      <c r="L457" s="12">
        <v>43496</v>
      </c>
      <c r="M457" s="14">
        <v>0.57430555555555551</v>
      </c>
      <c r="N457" s="9" t="str">
        <f t="shared" si="103"/>
        <v>Weekday</v>
      </c>
      <c r="O457" s="6" t="s">
        <v>29</v>
      </c>
      <c r="P457" s="7">
        <v>83.08</v>
      </c>
      <c r="Q457" s="2">
        <v>4.7619047620000003</v>
      </c>
      <c r="R457" s="7">
        <v>4.1539999999999999</v>
      </c>
      <c r="S457" s="8">
        <v>4.7</v>
      </c>
      <c r="V457" s="16">
        <f t="shared" si="96"/>
        <v>83.08</v>
      </c>
      <c r="W457" s="18">
        <f t="shared" si="104"/>
        <v>6646.4</v>
      </c>
      <c r="X457" t="b">
        <f t="shared" si="105"/>
        <v>0</v>
      </c>
      <c r="Y457" t="b">
        <f t="shared" si="97"/>
        <v>1</v>
      </c>
      <c r="Z457" t="b">
        <f t="shared" si="98"/>
        <v>0</v>
      </c>
      <c r="AA457" t="b">
        <f t="shared" si="99"/>
        <v>0</v>
      </c>
      <c r="AB457" t="str">
        <f t="shared" si="106"/>
        <v>Low</v>
      </c>
      <c r="AC457" t="str">
        <f t="shared" si="100"/>
        <v>Bad Product</v>
      </c>
      <c r="AD457">
        <f t="shared" si="101"/>
        <v>87.233999999999995</v>
      </c>
      <c r="AE457">
        <f t="shared" si="102"/>
        <v>20.77</v>
      </c>
      <c r="AG457" t="str">
        <f t="shared" si="95"/>
        <v>Bad Product</v>
      </c>
      <c r="AH457" t="str">
        <f t="shared" si="107"/>
        <v>Low</v>
      </c>
    </row>
    <row r="458" spans="1:34" ht="15.75" customHeight="1" x14ac:dyDescent="0.2">
      <c r="A458" s="1"/>
      <c r="B458" s="6" t="s">
        <v>491</v>
      </c>
      <c r="C458" s="6" t="s">
        <v>42</v>
      </c>
      <c r="D458" s="6" t="s">
        <v>43</v>
      </c>
      <c r="E458" s="6" t="s">
        <v>20</v>
      </c>
      <c r="F458" s="6" t="s">
        <v>21</v>
      </c>
      <c r="G458" s="6" t="s">
        <v>46</v>
      </c>
      <c r="H458" s="7">
        <v>29.56</v>
      </c>
      <c r="I458" s="9">
        <v>5</v>
      </c>
      <c r="J458" s="7">
        <v>7.39</v>
      </c>
      <c r="K458" s="7">
        <v>155.19</v>
      </c>
      <c r="L458" s="12">
        <v>43509</v>
      </c>
      <c r="M458" s="14">
        <v>0.70763888888888893</v>
      </c>
      <c r="N458" s="9" t="str">
        <f t="shared" si="103"/>
        <v>Weekday</v>
      </c>
      <c r="O458" s="6" t="s">
        <v>29</v>
      </c>
      <c r="P458" s="7">
        <v>147.80000000000001</v>
      </c>
      <c r="Q458" s="2">
        <v>4.7619047620000003</v>
      </c>
      <c r="R458" s="7">
        <v>7.39</v>
      </c>
      <c r="S458" s="8">
        <v>6.9</v>
      </c>
      <c r="V458" s="16">
        <f t="shared" si="96"/>
        <v>147.79999999999998</v>
      </c>
      <c r="W458" s="18">
        <f t="shared" si="104"/>
        <v>11823.999999999998</v>
      </c>
      <c r="X458" t="b">
        <f t="shared" si="105"/>
        <v>0</v>
      </c>
      <c r="Y458" t="b">
        <f t="shared" si="97"/>
        <v>1</v>
      </c>
      <c r="Z458" t="b">
        <f t="shared" si="98"/>
        <v>0</v>
      </c>
      <c r="AA458" t="b">
        <f t="shared" si="99"/>
        <v>0</v>
      </c>
      <c r="AB458" t="str">
        <f t="shared" si="106"/>
        <v>Low</v>
      </c>
      <c r="AC458" t="str">
        <f t="shared" si="100"/>
        <v>Bad Product</v>
      </c>
      <c r="AD458">
        <f t="shared" si="101"/>
        <v>155.19</v>
      </c>
      <c r="AE458">
        <f t="shared" si="102"/>
        <v>29.56</v>
      </c>
      <c r="AG458" t="str">
        <f t="shared" si="95"/>
        <v>Bad Product</v>
      </c>
      <c r="AH458" t="str">
        <f t="shared" si="107"/>
        <v>Medium</v>
      </c>
    </row>
    <row r="459" spans="1:34" ht="15.75" customHeight="1" x14ac:dyDescent="0.2">
      <c r="A459" s="1"/>
      <c r="B459" s="6" t="s">
        <v>492</v>
      </c>
      <c r="C459" s="6" t="s">
        <v>42</v>
      </c>
      <c r="D459" s="6" t="s">
        <v>43</v>
      </c>
      <c r="E459" s="6" t="s">
        <v>20</v>
      </c>
      <c r="F459" s="6" t="s">
        <v>21</v>
      </c>
      <c r="G459" s="6" t="s">
        <v>44</v>
      </c>
      <c r="H459" s="7">
        <v>77.400000000000006</v>
      </c>
      <c r="I459" s="9">
        <v>9</v>
      </c>
      <c r="J459" s="7">
        <v>34.83</v>
      </c>
      <c r="K459" s="7">
        <v>731.43</v>
      </c>
      <c r="L459" s="12">
        <v>43511</v>
      </c>
      <c r="M459" s="14">
        <v>0.59375</v>
      </c>
      <c r="N459" s="9" t="str">
        <f t="shared" si="103"/>
        <v>Weekday</v>
      </c>
      <c r="O459" s="6" t="s">
        <v>33</v>
      </c>
      <c r="P459" s="7">
        <v>696.6</v>
      </c>
      <c r="Q459" s="2">
        <v>4.7619047620000003</v>
      </c>
      <c r="R459" s="7">
        <v>34.83</v>
      </c>
      <c r="S459" s="8">
        <v>4.5</v>
      </c>
      <c r="V459" s="16">
        <f t="shared" si="96"/>
        <v>696.6</v>
      </c>
      <c r="W459" s="18">
        <f t="shared" si="104"/>
        <v>55728</v>
      </c>
      <c r="X459" t="b">
        <f t="shared" si="105"/>
        <v>0</v>
      </c>
      <c r="Y459" t="b">
        <f t="shared" si="97"/>
        <v>1</v>
      </c>
      <c r="Z459" t="b">
        <f t="shared" si="98"/>
        <v>0</v>
      </c>
      <c r="AA459" t="b">
        <f t="shared" si="99"/>
        <v>1</v>
      </c>
      <c r="AB459" t="str">
        <f t="shared" si="106"/>
        <v>Low</v>
      </c>
      <c r="AC459" t="str">
        <f t="shared" si="100"/>
        <v>Bad Product</v>
      </c>
      <c r="AD459">
        <f t="shared" si="101"/>
        <v>658.28699999999992</v>
      </c>
      <c r="AE459">
        <f t="shared" si="102"/>
        <v>73.53</v>
      </c>
      <c r="AG459" t="str">
        <f t="shared" si="95"/>
        <v>Bad Product</v>
      </c>
      <c r="AH459" t="str">
        <f t="shared" si="107"/>
        <v>Low</v>
      </c>
    </row>
    <row r="460" spans="1:34" ht="15.75" customHeight="1" x14ac:dyDescent="0.2">
      <c r="A460" s="1"/>
      <c r="B460" s="6" t="s">
        <v>493</v>
      </c>
      <c r="C460" s="6" t="s">
        <v>42</v>
      </c>
      <c r="D460" s="6" t="s">
        <v>43</v>
      </c>
      <c r="E460" s="6" t="s">
        <v>27</v>
      </c>
      <c r="F460" s="6" t="s">
        <v>31</v>
      </c>
      <c r="G460" s="6" t="s">
        <v>28</v>
      </c>
      <c r="H460" s="7">
        <v>79.39</v>
      </c>
      <c r="I460" s="9">
        <v>10</v>
      </c>
      <c r="J460" s="7">
        <v>39.695</v>
      </c>
      <c r="K460" s="7">
        <v>833.59500000000003</v>
      </c>
      <c r="L460" s="12">
        <v>43503</v>
      </c>
      <c r="M460" s="14">
        <v>0.85</v>
      </c>
      <c r="N460" s="9" t="str">
        <f t="shared" si="103"/>
        <v>Weekday</v>
      </c>
      <c r="O460" s="6" t="s">
        <v>29</v>
      </c>
      <c r="P460" s="7">
        <v>793.9</v>
      </c>
      <c r="Q460" s="2">
        <v>4.7619047620000003</v>
      </c>
      <c r="R460" s="7">
        <v>39.695</v>
      </c>
      <c r="S460" s="8">
        <v>6.2</v>
      </c>
      <c r="V460" s="16">
        <f t="shared" si="96"/>
        <v>793.9</v>
      </c>
      <c r="W460" s="18">
        <f t="shared" si="104"/>
        <v>63512</v>
      </c>
      <c r="X460" t="b">
        <f t="shared" si="105"/>
        <v>0</v>
      </c>
      <c r="Y460" t="b">
        <f t="shared" si="97"/>
        <v>1</v>
      </c>
      <c r="Z460" t="b">
        <f t="shared" si="98"/>
        <v>0</v>
      </c>
      <c r="AA460" t="b">
        <f t="shared" si="99"/>
        <v>1</v>
      </c>
      <c r="AB460" t="str">
        <f t="shared" si="106"/>
        <v>Low</v>
      </c>
      <c r="AC460" t="str">
        <f t="shared" si="100"/>
        <v>Bad Product</v>
      </c>
      <c r="AD460">
        <f t="shared" si="101"/>
        <v>750.2355</v>
      </c>
      <c r="AE460">
        <f t="shared" si="102"/>
        <v>75.420500000000004</v>
      </c>
      <c r="AG460" t="str">
        <f t="shared" si="95"/>
        <v>Bad Product</v>
      </c>
      <c r="AH460" t="str">
        <f t="shared" si="107"/>
        <v>Low</v>
      </c>
    </row>
    <row r="461" spans="1:34" ht="15.75" customHeight="1" x14ac:dyDescent="0.2">
      <c r="A461" s="1"/>
      <c r="B461" s="6" t="s">
        <v>494</v>
      </c>
      <c r="C461" s="6" t="s">
        <v>25</v>
      </c>
      <c r="D461" s="6" t="s">
        <v>26</v>
      </c>
      <c r="E461" s="6" t="s">
        <v>20</v>
      </c>
      <c r="F461" s="6" t="s">
        <v>21</v>
      </c>
      <c r="G461" s="6" t="s">
        <v>28</v>
      </c>
      <c r="H461" s="7">
        <v>46.57</v>
      </c>
      <c r="I461" s="9">
        <v>10</v>
      </c>
      <c r="J461" s="7">
        <v>23.285</v>
      </c>
      <c r="K461" s="7">
        <v>488.98500000000001</v>
      </c>
      <c r="L461" s="12">
        <v>43492</v>
      </c>
      <c r="M461" s="14">
        <v>0.58194444444444449</v>
      </c>
      <c r="N461" s="9" t="str">
        <f t="shared" si="103"/>
        <v>Weekend</v>
      </c>
      <c r="O461" s="6" t="s">
        <v>29</v>
      </c>
      <c r="P461" s="7">
        <v>465.7</v>
      </c>
      <c r="Q461" s="2">
        <v>4.7619047620000003</v>
      </c>
      <c r="R461" s="7">
        <v>23.285</v>
      </c>
      <c r="S461" s="8">
        <v>7.6</v>
      </c>
      <c r="V461" s="16">
        <f t="shared" si="96"/>
        <v>465.7</v>
      </c>
      <c r="W461" s="18">
        <f t="shared" si="104"/>
        <v>37256</v>
      </c>
      <c r="X461" t="b">
        <f t="shared" si="105"/>
        <v>0</v>
      </c>
      <c r="Y461" t="b">
        <f t="shared" si="97"/>
        <v>1</v>
      </c>
      <c r="Z461" t="b">
        <f t="shared" si="98"/>
        <v>0</v>
      </c>
      <c r="AA461" t="b">
        <f t="shared" si="99"/>
        <v>0</v>
      </c>
      <c r="AB461" t="str">
        <f t="shared" si="106"/>
        <v>Low</v>
      </c>
      <c r="AC461" t="str">
        <f t="shared" si="100"/>
        <v>Bad Product</v>
      </c>
      <c r="AD461">
        <f t="shared" si="101"/>
        <v>488.98500000000001</v>
      </c>
      <c r="AE461">
        <f t="shared" si="102"/>
        <v>44.241499999999995</v>
      </c>
      <c r="AG461" t="str">
        <f t="shared" si="95"/>
        <v>Bad Product</v>
      </c>
      <c r="AH461" t="str">
        <f t="shared" si="107"/>
        <v>Medium</v>
      </c>
    </row>
    <row r="462" spans="1:34" ht="15.75" customHeight="1" x14ac:dyDescent="0.2">
      <c r="A462" s="1"/>
      <c r="B462" s="6" t="s">
        <v>495</v>
      </c>
      <c r="C462" s="6" t="s">
        <v>25</v>
      </c>
      <c r="D462" s="6" t="s">
        <v>26</v>
      </c>
      <c r="E462" s="6" t="s">
        <v>27</v>
      </c>
      <c r="F462" s="6" t="s">
        <v>31</v>
      </c>
      <c r="G462" s="6" t="s">
        <v>44</v>
      </c>
      <c r="H462" s="7">
        <v>35.89</v>
      </c>
      <c r="I462" s="9">
        <v>1</v>
      </c>
      <c r="J462" s="7">
        <v>1.7945</v>
      </c>
      <c r="K462" s="7">
        <v>37.6845</v>
      </c>
      <c r="L462" s="12">
        <v>43519</v>
      </c>
      <c r="M462" s="14">
        <v>0.70277777777777772</v>
      </c>
      <c r="N462" s="9" t="str">
        <f t="shared" si="103"/>
        <v>Weekend</v>
      </c>
      <c r="O462" s="6" t="s">
        <v>33</v>
      </c>
      <c r="P462" s="7">
        <v>35.89</v>
      </c>
      <c r="Q462" s="2">
        <v>4.7619047620000003</v>
      </c>
      <c r="R462" s="7">
        <v>1.7945</v>
      </c>
      <c r="S462" s="8">
        <v>7.9</v>
      </c>
      <c r="V462" s="16">
        <f t="shared" si="96"/>
        <v>35.89</v>
      </c>
      <c r="W462" s="18">
        <f t="shared" si="104"/>
        <v>2871.2</v>
      </c>
      <c r="X462" t="b">
        <f t="shared" si="105"/>
        <v>0</v>
      </c>
      <c r="Y462" t="b">
        <f t="shared" si="97"/>
        <v>1</v>
      </c>
      <c r="Z462" t="b">
        <f t="shared" si="98"/>
        <v>0</v>
      </c>
      <c r="AA462" t="b">
        <f t="shared" si="99"/>
        <v>0</v>
      </c>
      <c r="AB462" t="str">
        <f t="shared" si="106"/>
        <v>Low</v>
      </c>
      <c r="AC462" t="str">
        <f t="shared" si="100"/>
        <v>Bad Product</v>
      </c>
      <c r="AD462">
        <f t="shared" si="101"/>
        <v>37.6845</v>
      </c>
      <c r="AE462">
        <f t="shared" si="102"/>
        <v>35.89</v>
      </c>
      <c r="AG462" t="str">
        <f t="shared" si="95"/>
        <v>Bad Product</v>
      </c>
      <c r="AH462" t="str">
        <f t="shared" si="107"/>
        <v>Medium</v>
      </c>
    </row>
    <row r="463" spans="1:34" ht="15.75" customHeight="1" x14ac:dyDescent="0.2">
      <c r="A463" s="1"/>
      <c r="B463" s="6" t="s">
        <v>496</v>
      </c>
      <c r="C463" s="6" t="s">
        <v>25</v>
      </c>
      <c r="D463" s="6" t="s">
        <v>26</v>
      </c>
      <c r="E463" s="6" t="s">
        <v>27</v>
      </c>
      <c r="F463" s="6" t="s">
        <v>31</v>
      </c>
      <c r="G463" s="6" t="s">
        <v>44</v>
      </c>
      <c r="H463" s="7">
        <v>40.520000000000003</v>
      </c>
      <c r="I463" s="9">
        <v>5</v>
      </c>
      <c r="J463" s="7">
        <v>10.130000000000001</v>
      </c>
      <c r="K463" s="7">
        <v>212.73</v>
      </c>
      <c r="L463" s="12">
        <v>43499</v>
      </c>
      <c r="M463" s="14">
        <v>0.6381944444444444</v>
      </c>
      <c r="N463" s="9" t="str">
        <f t="shared" si="103"/>
        <v>Weekend</v>
      </c>
      <c r="O463" s="6" t="s">
        <v>29</v>
      </c>
      <c r="P463" s="7">
        <v>202.6</v>
      </c>
      <c r="Q463" s="2">
        <v>4.7619047620000003</v>
      </c>
      <c r="R463" s="7">
        <v>10.130000000000001</v>
      </c>
      <c r="S463" s="8">
        <v>4.5</v>
      </c>
      <c r="V463" s="16">
        <f t="shared" si="96"/>
        <v>202.60000000000002</v>
      </c>
      <c r="W463" s="18">
        <f t="shared" si="104"/>
        <v>16208.000000000002</v>
      </c>
      <c r="X463" t="b">
        <f t="shared" si="105"/>
        <v>0</v>
      </c>
      <c r="Y463" t="b">
        <f t="shared" si="97"/>
        <v>1</v>
      </c>
      <c r="Z463" t="b">
        <f t="shared" si="98"/>
        <v>0</v>
      </c>
      <c r="AA463" t="b">
        <f t="shared" si="99"/>
        <v>0</v>
      </c>
      <c r="AB463" t="str">
        <f t="shared" si="106"/>
        <v>Low</v>
      </c>
      <c r="AC463" t="str">
        <f t="shared" si="100"/>
        <v>Bad Product</v>
      </c>
      <c r="AD463">
        <f t="shared" si="101"/>
        <v>212.73</v>
      </c>
      <c r="AE463">
        <f t="shared" si="102"/>
        <v>40.520000000000003</v>
      </c>
      <c r="AG463" t="str">
        <f t="shared" si="95"/>
        <v>Bad Product</v>
      </c>
      <c r="AH463" t="str">
        <f t="shared" si="107"/>
        <v>Low</v>
      </c>
    </row>
    <row r="464" spans="1:34" ht="15.75" customHeight="1" x14ac:dyDescent="0.2">
      <c r="A464" s="1"/>
      <c r="B464" s="6" t="s">
        <v>497</v>
      </c>
      <c r="C464" s="6" t="s">
        <v>42</v>
      </c>
      <c r="D464" s="6" t="s">
        <v>43</v>
      </c>
      <c r="E464" s="6" t="s">
        <v>20</v>
      </c>
      <c r="F464" s="6" t="s">
        <v>21</v>
      </c>
      <c r="G464" s="6" t="s">
        <v>44</v>
      </c>
      <c r="H464" s="7">
        <v>73.05</v>
      </c>
      <c r="I464" s="9">
        <v>10</v>
      </c>
      <c r="J464" s="7">
        <v>36.524999999999999</v>
      </c>
      <c r="K464" s="7">
        <v>767.02499999999998</v>
      </c>
      <c r="L464" s="12">
        <v>43527</v>
      </c>
      <c r="M464" s="14">
        <v>0.51736111111111116</v>
      </c>
      <c r="N464" s="9" t="str">
        <f t="shared" si="103"/>
        <v>Weekend</v>
      </c>
      <c r="O464" s="6" t="s">
        <v>33</v>
      </c>
      <c r="P464" s="7">
        <v>730.5</v>
      </c>
      <c r="Q464" s="2">
        <v>4.7619047620000003</v>
      </c>
      <c r="R464" s="7">
        <v>36.524999999999999</v>
      </c>
      <c r="S464" s="8">
        <v>8.6999999999999993</v>
      </c>
      <c r="V464" s="16">
        <f t="shared" si="96"/>
        <v>730.5</v>
      </c>
      <c r="W464" s="18">
        <f t="shared" si="104"/>
        <v>58440</v>
      </c>
      <c r="X464" t="b">
        <f t="shared" si="105"/>
        <v>1</v>
      </c>
      <c r="Y464" t="b">
        <f t="shared" si="97"/>
        <v>1</v>
      </c>
      <c r="Z464" t="b">
        <f t="shared" si="98"/>
        <v>1</v>
      </c>
      <c r="AA464" t="b">
        <f t="shared" si="99"/>
        <v>1</v>
      </c>
      <c r="AB464" t="str">
        <f t="shared" si="106"/>
        <v>High</v>
      </c>
      <c r="AC464" t="str">
        <f t="shared" si="100"/>
        <v>Good Product</v>
      </c>
      <c r="AD464">
        <f t="shared" si="101"/>
        <v>690.32249999999999</v>
      </c>
      <c r="AE464">
        <f t="shared" si="102"/>
        <v>69.397499999999994</v>
      </c>
      <c r="AG464" t="str">
        <f t="shared" si="95"/>
        <v>Bad Product</v>
      </c>
      <c r="AH464" t="str">
        <f t="shared" si="107"/>
        <v>High</v>
      </c>
    </row>
    <row r="465" spans="1:34" ht="15.75" customHeight="1" x14ac:dyDescent="0.2">
      <c r="A465" s="1"/>
      <c r="B465" s="6" t="s">
        <v>498</v>
      </c>
      <c r="C465" s="6" t="s">
        <v>25</v>
      </c>
      <c r="D465" s="6" t="s">
        <v>26</v>
      </c>
      <c r="E465" s="6" t="s">
        <v>27</v>
      </c>
      <c r="F465" s="6" t="s">
        <v>21</v>
      </c>
      <c r="G465" s="6" t="s">
        <v>36</v>
      </c>
      <c r="H465" s="7">
        <v>73.95</v>
      </c>
      <c r="I465" s="9">
        <v>4</v>
      </c>
      <c r="J465" s="7">
        <v>14.79</v>
      </c>
      <c r="K465" s="7">
        <v>310.58999999999997</v>
      </c>
      <c r="L465" s="12">
        <v>43499</v>
      </c>
      <c r="M465" s="14">
        <v>0.41805555555555557</v>
      </c>
      <c r="N465" s="9" t="str">
        <f t="shared" si="103"/>
        <v>Weekend</v>
      </c>
      <c r="O465" s="6" t="s">
        <v>29</v>
      </c>
      <c r="P465" s="7">
        <v>295.8</v>
      </c>
      <c r="Q465" s="2">
        <v>4.7619047620000003</v>
      </c>
      <c r="R465" s="7">
        <v>14.79</v>
      </c>
      <c r="S465" s="8">
        <v>6.1</v>
      </c>
      <c r="V465" s="16">
        <f t="shared" si="96"/>
        <v>295.8</v>
      </c>
      <c r="W465" s="18">
        <f t="shared" si="104"/>
        <v>23664</v>
      </c>
      <c r="X465" t="b">
        <f t="shared" si="105"/>
        <v>0</v>
      </c>
      <c r="Y465" t="b">
        <f t="shared" si="97"/>
        <v>1</v>
      </c>
      <c r="Z465" t="b">
        <f t="shared" si="98"/>
        <v>0</v>
      </c>
      <c r="AA465" t="b">
        <f t="shared" si="99"/>
        <v>0</v>
      </c>
      <c r="AB465" t="str">
        <f t="shared" si="106"/>
        <v>Low</v>
      </c>
      <c r="AC465" t="str">
        <f t="shared" si="100"/>
        <v>Bad Product</v>
      </c>
      <c r="AD465">
        <f t="shared" si="101"/>
        <v>310.58999999999997</v>
      </c>
      <c r="AE465">
        <f t="shared" si="102"/>
        <v>73.95</v>
      </c>
      <c r="AG465" t="str">
        <f t="shared" si="95"/>
        <v>Good Product</v>
      </c>
      <c r="AH465" t="str">
        <f t="shared" si="107"/>
        <v>Low</v>
      </c>
    </row>
    <row r="466" spans="1:34" ht="15.75" customHeight="1" x14ac:dyDescent="0.2">
      <c r="A466" s="1"/>
      <c r="B466" s="6" t="s">
        <v>499</v>
      </c>
      <c r="C466" s="6" t="s">
        <v>25</v>
      </c>
      <c r="D466" s="6" t="s">
        <v>26</v>
      </c>
      <c r="E466" s="6" t="s">
        <v>20</v>
      </c>
      <c r="F466" s="6" t="s">
        <v>21</v>
      </c>
      <c r="G466" s="6" t="s">
        <v>44</v>
      </c>
      <c r="H466" s="7">
        <v>22.62</v>
      </c>
      <c r="I466" s="9">
        <v>1</v>
      </c>
      <c r="J466" s="7">
        <v>1.131</v>
      </c>
      <c r="K466" s="7">
        <v>23.751000000000001</v>
      </c>
      <c r="L466" s="12">
        <v>43541</v>
      </c>
      <c r="M466" s="14">
        <v>0.79027777777777775</v>
      </c>
      <c r="N466" s="9" t="str">
        <f t="shared" si="103"/>
        <v>Weekend</v>
      </c>
      <c r="O466" s="6" t="s">
        <v>29</v>
      </c>
      <c r="P466" s="7">
        <v>22.62</v>
      </c>
      <c r="Q466" s="2">
        <v>4.7619047620000003</v>
      </c>
      <c r="R466" s="7">
        <v>1.131</v>
      </c>
      <c r="S466" s="8">
        <v>6.4</v>
      </c>
      <c r="V466" s="16">
        <f t="shared" si="96"/>
        <v>22.62</v>
      </c>
      <c r="W466" s="18">
        <f t="shared" si="104"/>
        <v>1809.6000000000001</v>
      </c>
      <c r="X466" t="b">
        <f t="shared" si="105"/>
        <v>0</v>
      </c>
      <c r="Y466" t="b">
        <f t="shared" si="97"/>
        <v>1</v>
      </c>
      <c r="Z466" t="b">
        <f t="shared" si="98"/>
        <v>0</v>
      </c>
      <c r="AA466" t="b">
        <f t="shared" si="99"/>
        <v>0</v>
      </c>
      <c r="AB466" t="str">
        <f t="shared" si="106"/>
        <v>Low</v>
      </c>
      <c r="AC466" t="str">
        <f t="shared" si="100"/>
        <v>Bad Product</v>
      </c>
      <c r="AD466">
        <f t="shared" si="101"/>
        <v>23.751000000000001</v>
      </c>
      <c r="AE466">
        <f t="shared" si="102"/>
        <v>22.62</v>
      </c>
      <c r="AG466" t="str">
        <f t="shared" si="95"/>
        <v>Bad Product</v>
      </c>
      <c r="AH466" t="str">
        <f t="shared" si="107"/>
        <v>Low</v>
      </c>
    </row>
    <row r="467" spans="1:34" ht="15.75" customHeight="1" x14ac:dyDescent="0.2">
      <c r="A467" s="1"/>
      <c r="B467" s="6" t="s">
        <v>500</v>
      </c>
      <c r="C467" s="6" t="s">
        <v>18</v>
      </c>
      <c r="D467" s="6" t="s">
        <v>19</v>
      </c>
      <c r="E467" s="6" t="s">
        <v>20</v>
      </c>
      <c r="F467" s="6" t="s">
        <v>31</v>
      </c>
      <c r="G467" s="6" t="s">
        <v>44</v>
      </c>
      <c r="H467" s="7">
        <v>51.34</v>
      </c>
      <c r="I467" s="9">
        <v>5</v>
      </c>
      <c r="J467" s="7">
        <v>12.835000000000001</v>
      </c>
      <c r="K467" s="7">
        <v>269.53500000000003</v>
      </c>
      <c r="L467" s="12">
        <v>43552</v>
      </c>
      <c r="M467" s="14">
        <v>0.64652777777777781</v>
      </c>
      <c r="N467" s="9" t="str">
        <f t="shared" si="103"/>
        <v>Weekday</v>
      </c>
      <c r="O467" s="6" t="s">
        <v>33</v>
      </c>
      <c r="P467" s="7">
        <v>256.7</v>
      </c>
      <c r="Q467" s="2">
        <v>4.7619047620000003</v>
      </c>
      <c r="R467" s="7">
        <v>12.835000000000001</v>
      </c>
      <c r="S467" s="8">
        <v>9.1</v>
      </c>
      <c r="V467" s="16">
        <f t="shared" si="96"/>
        <v>256.70000000000005</v>
      </c>
      <c r="W467" s="18">
        <f t="shared" si="104"/>
        <v>20536.000000000004</v>
      </c>
      <c r="X467" t="b">
        <f t="shared" si="105"/>
        <v>1</v>
      </c>
      <c r="Y467" t="b">
        <f t="shared" si="97"/>
        <v>1</v>
      </c>
      <c r="Z467" t="b">
        <f t="shared" si="98"/>
        <v>0</v>
      </c>
      <c r="AA467" t="b">
        <f t="shared" si="99"/>
        <v>1</v>
      </c>
      <c r="AB467" t="str">
        <f t="shared" si="106"/>
        <v>High</v>
      </c>
      <c r="AC467" t="str">
        <f t="shared" si="100"/>
        <v>Bad Product</v>
      </c>
      <c r="AD467">
        <f t="shared" si="101"/>
        <v>269.53500000000003</v>
      </c>
      <c r="AE467">
        <f t="shared" si="102"/>
        <v>51.34</v>
      </c>
      <c r="AG467" t="str">
        <f t="shared" si="95"/>
        <v>Bad Product</v>
      </c>
      <c r="AH467" t="str">
        <f t="shared" si="107"/>
        <v>High</v>
      </c>
    </row>
    <row r="468" spans="1:34" ht="15.75" customHeight="1" x14ac:dyDescent="0.2">
      <c r="A468" s="1"/>
      <c r="B468" s="6" t="s">
        <v>501</v>
      </c>
      <c r="C468" s="6" t="s">
        <v>25</v>
      </c>
      <c r="D468" s="6" t="s">
        <v>26</v>
      </c>
      <c r="E468" s="6" t="s">
        <v>20</v>
      </c>
      <c r="F468" s="6" t="s">
        <v>21</v>
      </c>
      <c r="G468" s="6" t="s">
        <v>36</v>
      </c>
      <c r="H468" s="7">
        <v>54.55</v>
      </c>
      <c r="I468" s="9">
        <v>10</v>
      </c>
      <c r="J468" s="7">
        <v>27.274999999999999</v>
      </c>
      <c r="K468" s="7">
        <v>572.77499999999998</v>
      </c>
      <c r="L468" s="12">
        <v>43526</v>
      </c>
      <c r="M468" s="14">
        <v>0.47361111111111109</v>
      </c>
      <c r="N468" s="9" t="str">
        <f t="shared" si="103"/>
        <v>Weekend</v>
      </c>
      <c r="O468" s="6" t="s">
        <v>33</v>
      </c>
      <c r="P468" s="7">
        <v>545.5</v>
      </c>
      <c r="Q468" s="2">
        <v>4.7619047620000003</v>
      </c>
      <c r="R468" s="7">
        <v>27.274999999999999</v>
      </c>
      <c r="S468" s="8">
        <v>7.1</v>
      </c>
      <c r="V468" s="16">
        <f t="shared" si="96"/>
        <v>545.5</v>
      </c>
      <c r="W468" s="18">
        <f t="shared" si="104"/>
        <v>43640</v>
      </c>
      <c r="X468" t="b">
        <f t="shared" si="105"/>
        <v>0</v>
      </c>
      <c r="Y468" t="b">
        <f t="shared" si="97"/>
        <v>1</v>
      </c>
      <c r="Z468" t="b">
        <f t="shared" si="98"/>
        <v>0</v>
      </c>
      <c r="AA468" t="b">
        <f t="shared" si="99"/>
        <v>1</v>
      </c>
      <c r="AB468" t="str">
        <f t="shared" si="106"/>
        <v>Low</v>
      </c>
      <c r="AC468" t="str">
        <f t="shared" si="100"/>
        <v>Bad Product</v>
      </c>
      <c r="AD468">
        <f t="shared" si="101"/>
        <v>515.49749999999995</v>
      </c>
      <c r="AE468">
        <f t="shared" si="102"/>
        <v>51.822499999999998</v>
      </c>
      <c r="AG468" t="str">
        <f t="shared" si="95"/>
        <v>Bad Product</v>
      </c>
      <c r="AH468" t="str">
        <f t="shared" si="107"/>
        <v>Medium</v>
      </c>
    </row>
    <row r="469" spans="1:34" ht="15.75" customHeight="1" x14ac:dyDescent="0.2">
      <c r="A469" s="1"/>
      <c r="B469" s="6" t="s">
        <v>502</v>
      </c>
      <c r="C469" s="6" t="s">
        <v>25</v>
      </c>
      <c r="D469" s="6" t="s">
        <v>26</v>
      </c>
      <c r="E469" s="6" t="s">
        <v>20</v>
      </c>
      <c r="F469" s="6" t="s">
        <v>21</v>
      </c>
      <c r="G469" s="6" t="s">
        <v>22</v>
      </c>
      <c r="H469" s="7">
        <v>37.15</v>
      </c>
      <c r="I469" s="9">
        <v>7</v>
      </c>
      <c r="J469" s="7">
        <v>13.0025</v>
      </c>
      <c r="K469" s="7">
        <v>273.05250000000001</v>
      </c>
      <c r="L469" s="12">
        <v>43504</v>
      </c>
      <c r="M469" s="14">
        <v>0.55000000000000004</v>
      </c>
      <c r="N469" s="9" t="str">
        <f t="shared" si="103"/>
        <v>Weekday</v>
      </c>
      <c r="O469" s="6" t="s">
        <v>33</v>
      </c>
      <c r="P469" s="7">
        <v>260.05</v>
      </c>
      <c r="Q469" s="2">
        <v>4.7619047620000003</v>
      </c>
      <c r="R469" s="7">
        <v>13.0025</v>
      </c>
      <c r="S469" s="8">
        <v>7.7</v>
      </c>
      <c r="V469" s="16">
        <f t="shared" si="96"/>
        <v>260.05</v>
      </c>
      <c r="W469" s="18">
        <f t="shared" si="104"/>
        <v>20804</v>
      </c>
      <c r="X469" t="b">
        <f t="shared" si="105"/>
        <v>0</v>
      </c>
      <c r="Y469" t="b">
        <f t="shared" si="97"/>
        <v>1</v>
      </c>
      <c r="Z469" t="b">
        <f t="shared" si="98"/>
        <v>0</v>
      </c>
      <c r="AA469" t="b">
        <f t="shared" si="99"/>
        <v>0</v>
      </c>
      <c r="AB469" t="str">
        <f t="shared" si="106"/>
        <v>Low</v>
      </c>
      <c r="AC469" t="str">
        <f t="shared" si="100"/>
        <v>Bad Product</v>
      </c>
      <c r="AD469">
        <f t="shared" si="101"/>
        <v>273.05250000000001</v>
      </c>
      <c r="AE469">
        <f t="shared" si="102"/>
        <v>37.15</v>
      </c>
      <c r="AG469" t="str">
        <f t="shared" si="95"/>
        <v>Bad Product</v>
      </c>
      <c r="AH469" t="str">
        <f t="shared" si="107"/>
        <v>Medium</v>
      </c>
    </row>
    <row r="470" spans="1:34" ht="15.75" customHeight="1" x14ac:dyDescent="0.2">
      <c r="A470" s="1"/>
      <c r="B470" s="6" t="s">
        <v>503</v>
      </c>
      <c r="C470" s="6" t="s">
        <v>42</v>
      </c>
      <c r="D470" s="6" t="s">
        <v>43</v>
      </c>
      <c r="E470" s="6" t="s">
        <v>27</v>
      </c>
      <c r="F470" s="6" t="s">
        <v>31</v>
      </c>
      <c r="G470" s="6" t="s">
        <v>36</v>
      </c>
      <c r="H470" s="7">
        <v>37.020000000000003</v>
      </c>
      <c r="I470" s="9">
        <v>6</v>
      </c>
      <c r="J470" s="7">
        <v>11.106</v>
      </c>
      <c r="K470" s="7">
        <v>233.226</v>
      </c>
      <c r="L470" s="12">
        <v>43546</v>
      </c>
      <c r="M470" s="14">
        <v>0.7729166666666667</v>
      </c>
      <c r="N470" s="9" t="str">
        <f t="shared" si="103"/>
        <v>Weekday</v>
      </c>
      <c r="O470" s="6" t="s">
        <v>29</v>
      </c>
      <c r="P470" s="7">
        <v>222.12</v>
      </c>
      <c r="Q470" s="2">
        <v>4.7619047620000003</v>
      </c>
      <c r="R470" s="7">
        <v>11.106</v>
      </c>
      <c r="S470" s="8">
        <v>4.5</v>
      </c>
      <c r="V470" s="16">
        <f t="shared" si="96"/>
        <v>222.12</v>
      </c>
      <c r="W470" s="18">
        <f t="shared" si="104"/>
        <v>17769.599999999999</v>
      </c>
      <c r="X470" t="b">
        <f t="shared" si="105"/>
        <v>0</v>
      </c>
      <c r="Y470" t="b">
        <f t="shared" si="97"/>
        <v>1</v>
      </c>
      <c r="Z470" t="b">
        <f t="shared" si="98"/>
        <v>0</v>
      </c>
      <c r="AA470" t="b">
        <f t="shared" si="99"/>
        <v>0</v>
      </c>
      <c r="AB470" t="str">
        <f t="shared" si="106"/>
        <v>Low</v>
      </c>
      <c r="AC470" t="str">
        <f t="shared" si="100"/>
        <v>Bad Product</v>
      </c>
      <c r="AD470">
        <f t="shared" si="101"/>
        <v>233.226</v>
      </c>
      <c r="AE470">
        <f t="shared" si="102"/>
        <v>37.020000000000003</v>
      </c>
      <c r="AG470" t="str">
        <f t="shared" si="95"/>
        <v>Bad Product</v>
      </c>
      <c r="AH470" t="str">
        <f t="shared" si="107"/>
        <v>Low</v>
      </c>
    </row>
    <row r="471" spans="1:34" ht="15.75" customHeight="1" x14ac:dyDescent="0.2">
      <c r="A471" s="1"/>
      <c r="B471" s="6" t="s">
        <v>504</v>
      </c>
      <c r="C471" s="6" t="s">
        <v>25</v>
      </c>
      <c r="D471" s="6" t="s">
        <v>26</v>
      </c>
      <c r="E471" s="6" t="s">
        <v>27</v>
      </c>
      <c r="F471" s="6" t="s">
        <v>31</v>
      </c>
      <c r="G471" s="6" t="s">
        <v>44</v>
      </c>
      <c r="H471" s="7">
        <v>21.58</v>
      </c>
      <c r="I471" s="9">
        <v>1</v>
      </c>
      <c r="J471" s="7">
        <v>1.079</v>
      </c>
      <c r="K471" s="7">
        <v>22.658999999999999</v>
      </c>
      <c r="L471" s="12">
        <v>43505</v>
      </c>
      <c r="M471" s="14">
        <v>0.41805555555555557</v>
      </c>
      <c r="N471" s="9" t="str">
        <f t="shared" si="103"/>
        <v>Weekend</v>
      </c>
      <c r="O471" s="6" t="s">
        <v>23</v>
      </c>
      <c r="P471" s="7">
        <v>21.58</v>
      </c>
      <c r="Q471" s="2">
        <v>4.7619047620000003</v>
      </c>
      <c r="R471" s="7">
        <v>1.079</v>
      </c>
      <c r="S471" s="8">
        <v>7.2</v>
      </c>
      <c r="V471" s="16">
        <f t="shared" si="96"/>
        <v>21.58</v>
      </c>
      <c r="W471" s="18">
        <f t="shared" si="104"/>
        <v>1726.3999999999999</v>
      </c>
      <c r="X471" t="b">
        <f t="shared" si="105"/>
        <v>0</v>
      </c>
      <c r="Y471" t="b">
        <f t="shared" si="97"/>
        <v>1</v>
      </c>
      <c r="Z471" t="b">
        <f t="shared" si="98"/>
        <v>0</v>
      </c>
      <c r="AA471" t="b">
        <f t="shared" si="99"/>
        <v>0</v>
      </c>
      <c r="AB471" t="str">
        <f t="shared" si="106"/>
        <v>Low</v>
      </c>
      <c r="AC471" t="str">
        <f t="shared" si="100"/>
        <v>Bad Product</v>
      </c>
      <c r="AD471">
        <f t="shared" si="101"/>
        <v>22.658999999999999</v>
      </c>
      <c r="AE471">
        <f t="shared" si="102"/>
        <v>21.58</v>
      </c>
      <c r="AG471" t="str">
        <f t="shared" si="95"/>
        <v>Bad Product</v>
      </c>
      <c r="AH471" t="str">
        <f t="shared" si="107"/>
        <v>Medium</v>
      </c>
    </row>
    <row r="472" spans="1:34" ht="15.75" customHeight="1" x14ac:dyDescent="0.2">
      <c r="A472" s="1"/>
      <c r="B472" s="6" t="s">
        <v>505</v>
      </c>
      <c r="C472" s="6" t="s">
        <v>25</v>
      </c>
      <c r="D472" s="6" t="s">
        <v>26</v>
      </c>
      <c r="E472" s="6" t="s">
        <v>20</v>
      </c>
      <c r="F472" s="6" t="s">
        <v>21</v>
      </c>
      <c r="G472" s="6" t="s">
        <v>28</v>
      </c>
      <c r="H472" s="7">
        <v>98.84</v>
      </c>
      <c r="I472" s="9">
        <v>1</v>
      </c>
      <c r="J472" s="7">
        <v>4.9420000000000002</v>
      </c>
      <c r="K472" s="7">
        <v>103.782</v>
      </c>
      <c r="L472" s="12">
        <v>43511</v>
      </c>
      <c r="M472" s="14">
        <v>0.47291666666666665</v>
      </c>
      <c r="N472" s="9" t="str">
        <f t="shared" si="103"/>
        <v>Weekday</v>
      </c>
      <c r="O472" s="6" t="s">
        <v>29</v>
      </c>
      <c r="P472" s="7">
        <v>98.84</v>
      </c>
      <c r="Q472" s="2">
        <v>4.7619047620000003</v>
      </c>
      <c r="R472" s="7">
        <v>4.9420000000000002</v>
      </c>
      <c r="S472" s="8">
        <v>8.4</v>
      </c>
      <c r="V472" s="16">
        <f t="shared" si="96"/>
        <v>98.84</v>
      </c>
      <c r="W472" s="18">
        <f t="shared" si="104"/>
        <v>7907.2000000000007</v>
      </c>
      <c r="X472" t="b">
        <f t="shared" si="105"/>
        <v>1</v>
      </c>
      <c r="Y472" t="b">
        <f t="shared" si="97"/>
        <v>1</v>
      </c>
      <c r="Z472" t="b">
        <f t="shared" si="98"/>
        <v>0</v>
      </c>
      <c r="AA472" t="b">
        <f t="shared" si="99"/>
        <v>1</v>
      </c>
      <c r="AB472" t="str">
        <f t="shared" si="106"/>
        <v>High</v>
      </c>
      <c r="AC472" t="str">
        <f t="shared" si="100"/>
        <v>Bad Product</v>
      </c>
      <c r="AD472">
        <f t="shared" si="101"/>
        <v>103.782</v>
      </c>
      <c r="AE472">
        <f t="shared" si="102"/>
        <v>98.84</v>
      </c>
      <c r="AG472" t="str">
        <f t="shared" si="95"/>
        <v>Bad Product</v>
      </c>
      <c r="AH472" t="str">
        <f t="shared" si="107"/>
        <v>High</v>
      </c>
    </row>
    <row r="473" spans="1:34" ht="15.75" customHeight="1" x14ac:dyDescent="0.2">
      <c r="A473" s="1"/>
      <c r="B473" s="6" t="s">
        <v>506</v>
      </c>
      <c r="C473" s="6" t="s">
        <v>25</v>
      </c>
      <c r="D473" s="6" t="s">
        <v>26</v>
      </c>
      <c r="E473" s="6" t="s">
        <v>20</v>
      </c>
      <c r="F473" s="6" t="s">
        <v>21</v>
      </c>
      <c r="G473" s="6" t="s">
        <v>32</v>
      </c>
      <c r="H473" s="7">
        <v>83.77</v>
      </c>
      <c r="I473" s="9">
        <v>6</v>
      </c>
      <c r="J473" s="7">
        <v>25.131</v>
      </c>
      <c r="K473" s="7">
        <v>527.75099999999998</v>
      </c>
      <c r="L473" s="12">
        <v>43488</v>
      </c>
      <c r="M473" s="14">
        <v>0.50694444444444442</v>
      </c>
      <c r="N473" s="9" t="str">
        <f t="shared" si="103"/>
        <v>Weekday</v>
      </c>
      <c r="O473" s="6" t="s">
        <v>23</v>
      </c>
      <c r="P473" s="7">
        <v>502.62</v>
      </c>
      <c r="Q473" s="2">
        <v>4.7619047620000003</v>
      </c>
      <c r="R473" s="7">
        <v>25.131</v>
      </c>
      <c r="S473" s="8">
        <v>5.4</v>
      </c>
      <c r="V473" s="16">
        <f t="shared" si="96"/>
        <v>502.62</v>
      </c>
      <c r="W473" s="18">
        <f t="shared" si="104"/>
        <v>40209.599999999999</v>
      </c>
      <c r="X473" t="b">
        <f t="shared" si="105"/>
        <v>0</v>
      </c>
      <c r="Y473" t="b">
        <f t="shared" si="97"/>
        <v>1</v>
      </c>
      <c r="Z473" t="b">
        <f t="shared" si="98"/>
        <v>0</v>
      </c>
      <c r="AA473" t="b">
        <f t="shared" si="99"/>
        <v>1</v>
      </c>
      <c r="AB473" t="str">
        <f t="shared" si="106"/>
        <v>Low</v>
      </c>
      <c r="AC473" t="str">
        <f t="shared" si="100"/>
        <v>Bad Product</v>
      </c>
      <c r="AD473">
        <f t="shared" si="101"/>
        <v>474.97589999999997</v>
      </c>
      <c r="AE473">
        <f t="shared" si="102"/>
        <v>83.77</v>
      </c>
      <c r="AG473" t="str">
        <f t="shared" si="95"/>
        <v>Bad Product</v>
      </c>
      <c r="AH473" t="str">
        <f t="shared" si="107"/>
        <v>Low</v>
      </c>
    </row>
    <row r="474" spans="1:34" ht="15.75" customHeight="1" x14ac:dyDescent="0.2">
      <c r="A474" s="1"/>
      <c r="B474" s="6" t="s">
        <v>507</v>
      </c>
      <c r="C474" s="6" t="s">
        <v>18</v>
      </c>
      <c r="D474" s="6" t="s">
        <v>19</v>
      </c>
      <c r="E474" s="6" t="s">
        <v>20</v>
      </c>
      <c r="F474" s="6" t="s">
        <v>21</v>
      </c>
      <c r="G474" s="6" t="s">
        <v>36</v>
      </c>
      <c r="H474" s="7">
        <v>40.049999999999997</v>
      </c>
      <c r="I474" s="9">
        <v>4</v>
      </c>
      <c r="J474" s="7">
        <v>8.01</v>
      </c>
      <c r="K474" s="7">
        <v>168.21</v>
      </c>
      <c r="L474" s="12">
        <v>43490</v>
      </c>
      <c r="M474" s="14">
        <v>0.4861111111111111</v>
      </c>
      <c r="N474" s="9" t="str">
        <f t="shared" si="103"/>
        <v>Weekday</v>
      </c>
      <c r="O474" s="6" t="s">
        <v>29</v>
      </c>
      <c r="P474" s="7">
        <v>160.19999999999999</v>
      </c>
      <c r="Q474" s="2">
        <v>4.7619047620000003</v>
      </c>
      <c r="R474" s="7">
        <v>8.01</v>
      </c>
      <c r="S474" s="8">
        <v>9.6999999999999993</v>
      </c>
      <c r="V474" s="16">
        <f t="shared" si="96"/>
        <v>160.19999999999999</v>
      </c>
      <c r="W474" s="18">
        <f t="shared" si="104"/>
        <v>12816</v>
      </c>
      <c r="X474" t="b">
        <f t="shared" si="105"/>
        <v>1</v>
      </c>
      <c r="Y474" t="b">
        <f t="shared" si="97"/>
        <v>1</v>
      </c>
      <c r="Z474" t="b">
        <f t="shared" si="98"/>
        <v>0</v>
      </c>
      <c r="AA474" t="b">
        <f t="shared" si="99"/>
        <v>1</v>
      </c>
      <c r="AB474" t="str">
        <f t="shared" si="106"/>
        <v>High</v>
      </c>
      <c r="AC474" t="str">
        <f t="shared" si="100"/>
        <v>Bad Product</v>
      </c>
      <c r="AD474">
        <f t="shared" si="101"/>
        <v>168.21</v>
      </c>
      <c r="AE474">
        <f t="shared" si="102"/>
        <v>40.049999999999997</v>
      </c>
      <c r="AG474" t="str">
        <f t="shared" si="95"/>
        <v>Bad Product</v>
      </c>
      <c r="AH474" t="str">
        <f t="shared" si="107"/>
        <v>High</v>
      </c>
    </row>
    <row r="475" spans="1:34" ht="15.75" customHeight="1" x14ac:dyDescent="0.2">
      <c r="A475" s="1"/>
      <c r="B475" s="6" t="s">
        <v>508</v>
      </c>
      <c r="C475" s="6" t="s">
        <v>18</v>
      </c>
      <c r="D475" s="6" t="s">
        <v>19</v>
      </c>
      <c r="E475" s="6" t="s">
        <v>20</v>
      </c>
      <c r="F475" s="6" t="s">
        <v>31</v>
      </c>
      <c r="G475" s="6" t="s">
        <v>46</v>
      </c>
      <c r="H475" s="7">
        <v>43.13</v>
      </c>
      <c r="I475" s="9">
        <v>10</v>
      </c>
      <c r="J475" s="7">
        <v>21.565000000000001</v>
      </c>
      <c r="K475" s="7">
        <v>452.86500000000001</v>
      </c>
      <c r="L475" s="12">
        <v>43498</v>
      </c>
      <c r="M475" s="14">
        <v>0.77152777777777781</v>
      </c>
      <c r="N475" s="9" t="str">
        <f t="shared" si="103"/>
        <v>Weekend</v>
      </c>
      <c r="O475" s="6" t="s">
        <v>33</v>
      </c>
      <c r="P475" s="7">
        <v>431.3</v>
      </c>
      <c r="Q475" s="2">
        <v>4.7619047620000003</v>
      </c>
      <c r="R475" s="7">
        <v>21.565000000000001</v>
      </c>
      <c r="S475" s="8">
        <v>5.5</v>
      </c>
      <c r="V475" s="16">
        <f t="shared" si="96"/>
        <v>431.3</v>
      </c>
      <c r="W475" s="18">
        <f t="shared" si="104"/>
        <v>34504</v>
      </c>
      <c r="X475" t="b">
        <f t="shared" si="105"/>
        <v>0</v>
      </c>
      <c r="Y475" t="b">
        <f t="shared" si="97"/>
        <v>1</v>
      </c>
      <c r="Z475" t="b">
        <f t="shared" si="98"/>
        <v>0</v>
      </c>
      <c r="AA475" t="b">
        <f t="shared" si="99"/>
        <v>0</v>
      </c>
      <c r="AB475" t="str">
        <f t="shared" si="106"/>
        <v>Low</v>
      </c>
      <c r="AC475" t="str">
        <f t="shared" si="100"/>
        <v>Bad Product</v>
      </c>
      <c r="AD475">
        <f t="shared" si="101"/>
        <v>452.86500000000001</v>
      </c>
      <c r="AE475">
        <f t="shared" si="102"/>
        <v>40.973500000000001</v>
      </c>
      <c r="AG475" t="str">
        <f t="shared" si="95"/>
        <v>Bad Product</v>
      </c>
      <c r="AH475" t="str">
        <f t="shared" si="107"/>
        <v>Low</v>
      </c>
    </row>
    <row r="476" spans="1:34" ht="15.75" customHeight="1" x14ac:dyDescent="0.2">
      <c r="A476" s="1"/>
      <c r="B476" s="6" t="s">
        <v>509</v>
      </c>
      <c r="C476" s="6" t="s">
        <v>42</v>
      </c>
      <c r="D476" s="6" t="s">
        <v>43</v>
      </c>
      <c r="E476" s="6" t="s">
        <v>20</v>
      </c>
      <c r="F476" s="6" t="s">
        <v>31</v>
      </c>
      <c r="G476" s="6" t="s">
        <v>22</v>
      </c>
      <c r="H476" s="7">
        <v>72.569999999999993</v>
      </c>
      <c r="I476" s="9">
        <v>8</v>
      </c>
      <c r="J476" s="7">
        <v>29.027999999999999</v>
      </c>
      <c r="K476" s="7">
        <v>609.58799999999997</v>
      </c>
      <c r="L476" s="12">
        <v>43554</v>
      </c>
      <c r="M476" s="14">
        <v>0.74861111111111112</v>
      </c>
      <c r="N476" s="9" t="str">
        <f t="shared" si="103"/>
        <v>Weekend</v>
      </c>
      <c r="O476" s="6" t="s">
        <v>29</v>
      </c>
      <c r="P476" s="7">
        <v>580.55999999999995</v>
      </c>
      <c r="Q476" s="2">
        <v>4.7619047620000003</v>
      </c>
      <c r="R476" s="7">
        <v>29.027999999999999</v>
      </c>
      <c r="S476" s="8">
        <v>4.5999999999999996</v>
      </c>
      <c r="V476" s="16">
        <f t="shared" si="96"/>
        <v>580.55999999999995</v>
      </c>
      <c r="W476" s="18">
        <f t="shared" si="104"/>
        <v>46444.799999999996</v>
      </c>
      <c r="X476" t="b">
        <f t="shared" si="105"/>
        <v>0</v>
      </c>
      <c r="Y476" t="b">
        <f t="shared" si="97"/>
        <v>1</v>
      </c>
      <c r="Z476" t="b">
        <f t="shared" si="98"/>
        <v>0</v>
      </c>
      <c r="AA476" t="b">
        <f t="shared" si="99"/>
        <v>1</v>
      </c>
      <c r="AB476" t="str">
        <f t="shared" si="106"/>
        <v>Low</v>
      </c>
      <c r="AC476" t="str">
        <f t="shared" si="100"/>
        <v>Bad Product</v>
      </c>
      <c r="AD476">
        <f t="shared" si="101"/>
        <v>548.62919999999997</v>
      </c>
      <c r="AE476">
        <f t="shared" si="102"/>
        <v>68.941499999999991</v>
      </c>
      <c r="AG476" t="str">
        <f t="shared" si="95"/>
        <v>Bad Product</v>
      </c>
      <c r="AH476" t="str">
        <f t="shared" si="107"/>
        <v>Low</v>
      </c>
    </row>
    <row r="477" spans="1:34" ht="15.75" customHeight="1" x14ac:dyDescent="0.2">
      <c r="A477" s="1"/>
      <c r="B477" s="6" t="s">
        <v>510</v>
      </c>
      <c r="C477" s="6" t="s">
        <v>18</v>
      </c>
      <c r="D477" s="6" t="s">
        <v>19</v>
      </c>
      <c r="E477" s="6" t="s">
        <v>20</v>
      </c>
      <c r="F477" s="6" t="s">
        <v>21</v>
      </c>
      <c r="G477" s="6" t="s">
        <v>28</v>
      </c>
      <c r="H477" s="7">
        <v>64.44</v>
      </c>
      <c r="I477" s="9">
        <v>5</v>
      </c>
      <c r="J477" s="7">
        <v>16.11</v>
      </c>
      <c r="K477" s="7">
        <v>338.31</v>
      </c>
      <c r="L477" s="12">
        <v>43554</v>
      </c>
      <c r="M477" s="14">
        <v>0.71111111111111114</v>
      </c>
      <c r="N477" s="9" t="str">
        <f t="shared" si="103"/>
        <v>Weekend</v>
      </c>
      <c r="O477" s="6" t="s">
        <v>29</v>
      </c>
      <c r="P477" s="7">
        <v>322.2</v>
      </c>
      <c r="Q477" s="2">
        <v>4.7619047620000003</v>
      </c>
      <c r="R477" s="7">
        <v>16.11</v>
      </c>
      <c r="S477" s="8">
        <v>6.6</v>
      </c>
      <c r="V477" s="16">
        <f t="shared" si="96"/>
        <v>322.2</v>
      </c>
      <c r="W477" s="18">
        <f t="shared" si="104"/>
        <v>25776</v>
      </c>
      <c r="X477" t="b">
        <f t="shared" si="105"/>
        <v>0</v>
      </c>
      <c r="Y477" t="b">
        <f t="shared" si="97"/>
        <v>1</v>
      </c>
      <c r="Z477" t="b">
        <f t="shared" si="98"/>
        <v>0</v>
      </c>
      <c r="AA477" t="b">
        <f t="shared" si="99"/>
        <v>0</v>
      </c>
      <c r="AB477" t="str">
        <f t="shared" si="106"/>
        <v>Low</v>
      </c>
      <c r="AC477" t="str">
        <f t="shared" si="100"/>
        <v>Bad Product</v>
      </c>
      <c r="AD477">
        <f t="shared" si="101"/>
        <v>338.31</v>
      </c>
      <c r="AE477">
        <f t="shared" si="102"/>
        <v>64.44</v>
      </c>
      <c r="AG477" t="str">
        <f t="shared" si="95"/>
        <v>Bad Product</v>
      </c>
      <c r="AH477" t="str">
        <f t="shared" si="107"/>
        <v>Medium</v>
      </c>
    </row>
    <row r="478" spans="1:34" ht="15.75" customHeight="1" x14ac:dyDescent="0.2">
      <c r="A478" s="1"/>
      <c r="B478" s="6" t="s">
        <v>511</v>
      </c>
      <c r="C478" s="6" t="s">
        <v>18</v>
      </c>
      <c r="D478" s="6" t="s">
        <v>19</v>
      </c>
      <c r="E478" s="6" t="s">
        <v>27</v>
      </c>
      <c r="F478" s="6" t="s">
        <v>31</v>
      </c>
      <c r="G478" s="6" t="s">
        <v>22</v>
      </c>
      <c r="H478" s="7">
        <v>65.180000000000007</v>
      </c>
      <c r="I478" s="9">
        <v>3</v>
      </c>
      <c r="J478" s="7">
        <v>9.7769999999999992</v>
      </c>
      <c r="K478" s="7">
        <v>205.31700000000001</v>
      </c>
      <c r="L478" s="12">
        <v>43521</v>
      </c>
      <c r="M478" s="14">
        <v>0.85763888888888884</v>
      </c>
      <c r="N478" s="9" t="str">
        <f t="shared" si="103"/>
        <v>Weekday</v>
      </c>
      <c r="O478" s="6" t="s">
        <v>33</v>
      </c>
      <c r="P478" s="7">
        <v>195.54</v>
      </c>
      <c r="Q478" s="2">
        <v>4.7619047620000003</v>
      </c>
      <c r="R478" s="7">
        <v>9.7769999999999992</v>
      </c>
      <c r="S478" s="8">
        <v>6.3</v>
      </c>
      <c r="V478" s="16">
        <f t="shared" si="96"/>
        <v>195.54000000000002</v>
      </c>
      <c r="W478" s="18">
        <f t="shared" si="104"/>
        <v>15643.2</v>
      </c>
      <c r="X478" t="b">
        <f t="shared" si="105"/>
        <v>0</v>
      </c>
      <c r="Y478" t="b">
        <f t="shared" si="97"/>
        <v>1</v>
      </c>
      <c r="Z478" t="b">
        <f t="shared" si="98"/>
        <v>0</v>
      </c>
      <c r="AA478" t="b">
        <f t="shared" si="99"/>
        <v>0</v>
      </c>
      <c r="AB478" t="str">
        <f t="shared" si="106"/>
        <v>Low</v>
      </c>
      <c r="AC478" t="str">
        <f t="shared" si="100"/>
        <v>Bad Product</v>
      </c>
      <c r="AD478">
        <f t="shared" si="101"/>
        <v>205.31700000000001</v>
      </c>
      <c r="AE478">
        <f t="shared" si="102"/>
        <v>65.180000000000007</v>
      </c>
      <c r="AG478" t="str">
        <f t="shared" si="95"/>
        <v>Bad Product</v>
      </c>
      <c r="AH478" t="str">
        <f t="shared" si="107"/>
        <v>Low</v>
      </c>
    </row>
    <row r="479" spans="1:34" ht="15.75" customHeight="1" x14ac:dyDescent="0.2">
      <c r="A479" s="1"/>
      <c r="B479" s="6" t="s">
        <v>512</v>
      </c>
      <c r="C479" s="6" t="s">
        <v>18</v>
      </c>
      <c r="D479" s="6" t="s">
        <v>19</v>
      </c>
      <c r="E479" s="6" t="s">
        <v>27</v>
      </c>
      <c r="F479" s="6" t="s">
        <v>21</v>
      </c>
      <c r="G479" s="6" t="s">
        <v>36</v>
      </c>
      <c r="H479" s="7">
        <v>33.26</v>
      </c>
      <c r="I479" s="9">
        <v>5</v>
      </c>
      <c r="J479" s="7">
        <v>8.3149999999999995</v>
      </c>
      <c r="K479" s="7">
        <v>174.61500000000001</v>
      </c>
      <c r="L479" s="12">
        <v>43542</v>
      </c>
      <c r="M479" s="14">
        <v>0.67361111111111116</v>
      </c>
      <c r="N479" s="9" t="str">
        <f t="shared" si="103"/>
        <v>Weekday</v>
      </c>
      <c r="O479" s="6" t="s">
        <v>33</v>
      </c>
      <c r="P479" s="7">
        <v>166.3</v>
      </c>
      <c r="Q479" s="2">
        <v>4.7619047620000003</v>
      </c>
      <c r="R479" s="7">
        <v>8.3149999999999995</v>
      </c>
      <c r="S479" s="8">
        <v>4.2</v>
      </c>
      <c r="V479" s="16">
        <f t="shared" si="96"/>
        <v>166.29999999999998</v>
      </c>
      <c r="W479" s="18">
        <f t="shared" si="104"/>
        <v>13303.999999999998</v>
      </c>
      <c r="X479" t="b">
        <f t="shared" si="105"/>
        <v>0</v>
      </c>
      <c r="Y479" t="b">
        <f t="shared" si="97"/>
        <v>1</v>
      </c>
      <c r="Z479" t="b">
        <f t="shared" si="98"/>
        <v>0</v>
      </c>
      <c r="AA479" t="b">
        <f t="shared" si="99"/>
        <v>0</v>
      </c>
      <c r="AB479" t="str">
        <f t="shared" si="106"/>
        <v>Low</v>
      </c>
      <c r="AC479" t="str">
        <f t="shared" si="100"/>
        <v>Bad Product</v>
      </c>
      <c r="AD479">
        <f t="shared" si="101"/>
        <v>174.61500000000001</v>
      </c>
      <c r="AE479">
        <f t="shared" si="102"/>
        <v>33.26</v>
      </c>
      <c r="AG479" t="str">
        <f t="shared" si="95"/>
        <v>Bad Product</v>
      </c>
      <c r="AH479" t="str">
        <f t="shared" si="107"/>
        <v>Low</v>
      </c>
    </row>
    <row r="480" spans="1:34" ht="15.75" customHeight="1" x14ac:dyDescent="0.2">
      <c r="A480" s="1"/>
      <c r="B480" s="6" t="s">
        <v>513</v>
      </c>
      <c r="C480" s="6" t="s">
        <v>25</v>
      </c>
      <c r="D480" s="6" t="s">
        <v>26</v>
      </c>
      <c r="E480" s="6" t="s">
        <v>27</v>
      </c>
      <c r="F480" s="6" t="s">
        <v>31</v>
      </c>
      <c r="G480" s="6" t="s">
        <v>28</v>
      </c>
      <c r="H480" s="7">
        <v>84.07</v>
      </c>
      <c r="I480" s="9">
        <v>4</v>
      </c>
      <c r="J480" s="7">
        <v>16.814</v>
      </c>
      <c r="K480" s="7">
        <v>353.09399999999999</v>
      </c>
      <c r="L480" s="12">
        <v>43531</v>
      </c>
      <c r="M480" s="14">
        <v>0.70416666666666672</v>
      </c>
      <c r="N480" s="9" t="str">
        <f t="shared" si="103"/>
        <v>Weekday</v>
      </c>
      <c r="O480" s="6" t="s">
        <v>23</v>
      </c>
      <c r="P480" s="7">
        <v>336.28</v>
      </c>
      <c r="Q480" s="2">
        <v>4.7619047620000003</v>
      </c>
      <c r="R480" s="7">
        <v>16.814</v>
      </c>
      <c r="S480" s="8">
        <v>4.4000000000000004</v>
      </c>
      <c r="V480" s="16">
        <f t="shared" si="96"/>
        <v>336.28</v>
      </c>
      <c r="W480" s="18">
        <f t="shared" si="104"/>
        <v>26902.399999999998</v>
      </c>
      <c r="X480" t="b">
        <f t="shared" si="105"/>
        <v>0</v>
      </c>
      <c r="Y480" t="b">
        <f t="shared" si="97"/>
        <v>1</v>
      </c>
      <c r="Z480" t="b">
        <f t="shared" si="98"/>
        <v>0</v>
      </c>
      <c r="AA480" t="b">
        <f t="shared" si="99"/>
        <v>0</v>
      </c>
      <c r="AB480" t="str">
        <f t="shared" si="106"/>
        <v>Low</v>
      </c>
      <c r="AC480" t="str">
        <f t="shared" si="100"/>
        <v>Bad Product</v>
      </c>
      <c r="AD480">
        <f t="shared" si="101"/>
        <v>353.09399999999999</v>
      </c>
      <c r="AE480">
        <f t="shared" si="102"/>
        <v>84.07</v>
      </c>
      <c r="AG480" t="str">
        <f t="shared" si="95"/>
        <v>Bad Product</v>
      </c>
      <c r="AH480" t="str">
        <f t="shared" si="107"/>
        <v>Low</v>
      </c>
    </row>
    <row r="481" spans="1:34" ht="15.75" customHeight="1" x14ac:dyDescent="0.2">
      <c r="A481" s="1"/>
      <c r="B481" s="6" t="s">
        <v>514</v>
      </c>
      <c r="C481" s="6" t="s">
        <v>42</v>
      </c>
      <c r="D481" s="6" t="s">
        <v>43</v>
      </c>
      <c r="E481" s="6" t="s">
        <v>27</v>
      </c>
      <c r="F481" s="6" t="s">
        <v>31</v>
      </c>
      <c r="G481" s="6" t="s">
        <v>36</v>
      </c>
      <c r="H481" s="7">
        <v>34.369999999999997</v>
      </c>
      <c r="I481" s="9">
        <v>10</v>
      </c>
      <c r="J481" s="7">
        <v>17.184999999999999</v>
      </c>
      <c r="K481" s="7">
        <v>360.88499999999999</v>
      </c>
      <c r="L481" s="12">
        <v>43540</v>
      </c>
      <c r="M481" s="14">
        <v>0.42430555555555555</v>
      </c>
      <c r="N481" s="9" t="str">
        <f t="shared" si="103"/>
        <v>Weekend</v>
      </c>
      <c r="O481" s="6" t="s">
        <v>23</v>
      </c>
      <c r="P481" s="7">
        <v>343.7</v>
      </c>
      <c r="Q481" s="2">
        <v>4.7619047620000003</v>
      </c>
      <c r="R481" s="7">
        <v>17.184999999999999</v>
      </c>
      <c r="S481" s="8">
        <v>6.7</v>
      </c>
      <c r="V481" s="16">
        <f t="shared" si="96"/>
        <v>343.7</v>
      </c>
      <c r="W481" s="18">
        <f t="shared" si="104"/>
        <v>27496</v>
      </c>
      <c r="X481" t="b">
        <f t="shared" si="105"/>
        <v>0</v>
      </c>
      <c r="Y481" t="b">
        <f t="shared" si="97"/>
        <v>1</v>
      </c>
      <c r="Z481" t="b">
        <f t="shared" si="98"/>
        <v>0</v>
      </c>
      <c r="AA481" t="b">
        <f t="shared" si="99"/>
        <v>0</v>
      </c>
      <c r="AB481" t="str">
        <f t="shared" si="106"/>
        <v>Low</v>
      </c>
      <c r="AC481" t="str">
        <f t="shared" si="100"/>
        <v>Bad Product</v>
      </c>
      <c r="AD481">
        <f t="shared" si="101"/>
        <v>360.88499999999999</v>
      </c>
      <c r="AE481">
        <f t="shared" si="102"/>
        <v>32.651499999999999</v>
      </c>
      <c r="AG481" t="str">
        <f t="shared" si="95"/>
        <v>Bad Product</v>
      </c>
      <c r="AH481" t="str">
        <f t="shared" si="107"/>
        <v>Medium</v>
      </c>
    </row>
    <row r="482" spans="1:34" ht="15.75" customHeight="1" x14ac:dyDescent="0.2">
      <c r="A482" s="1"/>
      <c r="B482" s="6" t="s">
        <v>515</v>
      </c>
      <c r="C482" s="6" t="s">
        <v>18</v>
      </c>
      <c r="D482" s="6" t="s">
        <v>19</v>
      </c>
      <c r="E482" s="6" t="s">
        <v>27</v>
      </c>
      <c r="F482" s="6" t="s">
        <v>31</v>
      </c>
      <c r="G482" s="6" t="s">
        <v>28</v>
      </c>
      <c r="H482" s="7">
        <v>38.6</v>
      </c>
      <c r="I482" s="9">
        <v>1</v>
      </c>
      <c r="J482" s="7">
        <v>1.93</v>
      </c>
      <c r="K482" s="7">
        <v>40.53</v>
      </c>
      <c r="L482" s="12">
        <v>43494</v>
      </c>
      <c r="M482" s="14">
        <v>0.47638888888888886</v>
      </c>
      <c r="N482" s="9" t="str">
        <f t="shared" si="103"/>
        <v>Weekday</v>
      </c>
      <c r="O482" s="6" t="s">
        <v>23</v>
      </c>
      <c r="P482" s="7">
        <v>38.6</v>
      </c>
      <c r="Q482" s="2">
        <v>4.7619047620000003</v>
      </c>
      <c r="R482" s="7">
        <v>1.93</v>
      </c>
      <c r="S482" s="8">
        <v>6.7</v>
      </c>
      <c r="V482" s="16">
        <f t="shared" si="96"/>
        <v>38.6</v>
      </c>
      <c r="W482" s="18">
        <f t="shared" si="104"/>
        <v>3088</v>
      </c>
      <c r="X482" t="b">
        <f t="shared" si="105"/>
        <v>0</v>
      </c>
      <c r="Y482" t="b">
        <f t="shared" si="97"/>
        <v>1</v>
      </c>
      <c r="Z482" t="b">
        <f t="shared" si="98"/>
        <v>0</v>
      </c>
      <c r="AA482" t="b">
        <f t="shared" si="99"/>
        <v>0</v>
      </c>
      <c r="AB482" t="str">
        <f t="shared" si="106"/>
        <v>Low</v>
      </c>
      <c r="AC482" t="str">
        <f t="shared" si="100"/>
        <v>Bad Product</v>
      </c>
      <c r="AD482">
        <f t="shared" si="101"/>
        <v>40.53</v>
      </c>
      <c r="AE482">
        <f t="shared" si="102"/>
        <v>38.6</v>
      </c>
      <c r="AG482" t="str">
        <f t="shared" si="95"/>
        <v>Bad Product</v>
      </c>
      <c r="AH482" t="str">
        <f t="shared" si="107"/>
        <v>Medium</v>
      </c>
    </row>
    <row r="483" spans="1:34" ht="15.75" customHeight="1" x14ac:dyDescent="0.2">
      <c r="A483" s="1"/>
      <c r="B483" s="6" t="s">
        <v>516</v>
      </c>
      <c r="C483" s="6" t="s">
        <v>25</v>
      </c>
      <c r="D483" s="6" t="s">
        <v>26</v>
      </c>
      <c r="E483" s="6" t="s">
        <v>27</v>
      </c>
      <c r="F483" s="6" t="s">
        <v>31</v>
      </c>
      <c r="G483" s="6" t="s">
        <v>44</v>
      </c>
      <c r="H483" s="7">
        <v>65.97</v>
      </c>
      <c r="I483" s="9">
        <v>8</v>
      </c>
      <c r="J483" s="7">
        <v>26.388000000000002</v>
      </c>
      <c r="K483" s="7">
        <v>554.14800000000002</v>
      </c>
      <c r="L483" s="12">
        <v>43498</v>
      </c>
      <c r="M483" s="14">
        <v>0.85347222222222219</v>
      </c>
      <c r="N483" s="9" t="str">
        <f t="shared" si="103"/>
        <v>Weekend</v>
      </c>
      <c r="O483" s="6" t="s">
        <v>29</v>
      </c>
      <c r="P483" s="7">
        <v>527.76</v>
      </c>
      <c r="Q483" s="2">
        <v>4.7619047620000003</v>
      </c>
      <c r="R483" s="7">
        <v>26.388000000000002</v>
      </c>
      <c r="S483" s="8">
        <v>8.4</v>
      </c>
      <c r="V483" s="16">
        <f t="shared" si="96"/>
        <v>527.76</v>
      </c>
      <c r="W483" s="18">
        <f t="shared" si="104"/>
        <v>42220.800000000003</v>
      </c>
      <c r="X483" t="b">
        <f t="shared" si="105"/>
        <v>1</v>
      </c>
      <c r="Y483" t="b">
        <f t="shared" si="97"/>
        <v>1</v>
      </c>
      <c r="Z483" t="b">
        <f t="shared" si="98"/>
        <v>1</v>
      </c>
      <c r="AA483" t="b">
        <f t="shared" si="99"/>
        <v>1</v>
      </c>
      <c r="AB483" t="str">
        <f t="shared" si="106"/>
        <v>High</v>
      </c>
      <c r="AC483" t="str">
        <f t="shared" si="100"/>
        <v>Good Product</v>
      </c>
      <c r="AD483">
        <f t="shared" si="101"/>
        <v>498.73320000000001</v>
      </c>
      <c r="AE483">
        <f t="shared" si="102"/>
        <v>62.671499999999995</v>
      </c>
      <c r="AG483" t="str">
        <f t="shared" si="95"/>
        <v>Bad Product</v>
      </c>
      <c r="AH483" t="str">
        <f t="shared" si="107"/>
        <v>High</v>
      </c>
    </row>
    <row r="484" spans="1:34" ht="15.75" customHeight="1" x14ac:dyDescent="0.2">
      <c r="A484" s="1"/>
      <c r="B484" s="6" t="s">
        <v>517</v>
      </c>
      <c r="C484" s="6" t="s">
        <v>25</v>
      </c>
      <c r="D484" s="6" t="s">
        <v>26</v>
      </c>
      <c r="E484" s="6" t="s">
        <v>27</v>
      </c>
      <c r="F484" s="6" t="s">
        <v>21</v>
      </c>
      <c r="G484" s="6" t="s">
        <v>28</v>
      </c>
      <c r="H484" s="7">
        <v>32.799999999999997</v>
      </c>
      <c r="I484" s="9">
        <v>10</v>
      </c>
      <c r="J484" s="7">
        <v>16.399999999999999</v>
      </c>
      <c r="K484" s="7">
        <v>344.4</v>
      </c>
      <c r="L484" s="12">
        <v>43511</v>
      </c>
      <c r="M484" s="14">
        <v>0.5083333333333333</v>
      </c>
      <c r="N484" s="9" t="str">
        <f t="shared" si="103"/>
        <v>Weekday</v>
      </c>
      <c r="O484" s="6" t="s">
        <v>29</v>
      </c>
      <c r="P484" s="7">
        <v>328</v>
      </c>
      <c r="Q484" s="2">
        <v>4.7619047620000003</v>
      </c>
      <c r="R484" s="7">
        <v>16.399999999999999</v>
      </c>
      <c r="S484" s="8">
        <v>6.2</v>
      </c>
      <c r="V484" s="16">
        <f t="shared" si="96"/>
        <v>328</v>
      </c>
      <c r="W484" s="18">
        <f t="shared" si="104"/>
        <v>26240</v>
      </c>
      <c r="X484" t="b">
        <f t="shared" si="105"/>
        <v>0</v>
      </c>
      <c r="Y484" t="b">
        <f t="shared" si="97"/>
        <v>1</v>
      </c>
      <c r="Z484" t="b">
        <f t="shared" si="98"/>
        <v>0</v>
      </c>
      <c r="AA484" t="b">
        <f t="shared" si="99"/>
        <v>0</v>
      </c>
      <c r="AB484" t="str">
        <f t="shared" si="106"/>
        <v>Low</v>
      </c>
      <c r="AC484" t="str">
        <f t="shared" si="100"/>
        <v>Bad Product</v>
      </c>
      <c r="AD484">
        <f t="shared" si="101"/>
        <v>344.4</v>
      </c>
      <c r="AE484">
        <f t="shared" si="102"/>
        <v>31.159999999999997</v>
      </c>
      <c r="AG484" t="str">
        <f t="shared" si="95"/>
        <v>Good Product</v>
      </c>
      <c r="AH484" t="str">
        <f t="shared" si="107"/>
        <v>Low</v>
      </c>
    </row>
    <row r="485" spans="1:34" ht="15.75" customHeight="1" x14ac:dyDescent="0.2">
      <c r="A485" s="1"/>
      <c r="B485" s="6" t="s">
        <v>518</v>
      </c>
      <c r="C485" s="6" t="s">
        <v>18</v>
      </c>
      <c r="D485" s="6" t="s">
        <v>19</v>
      </c>
      <c r="E485" s="6" t="s">
        <v>27</v>
      </c>
      <c r="F485" s="6" t="s">
        <v>31</v>
      </c>
      <c r="G485" s="6" t="s">
        <v>36</v>
      </c>
      <c r="H485" s="7">
        <v>37.14</v>
      </c>
      <c r="I485" s="9">
        <v>5</v>
      </c>
      <c r="J485" s="7">
        <v>9.2850000000000001</v>
      </c>
      <c r="K485" s="7">
        <v>194.98500000000001</v>
      </c>
      <c r="L485" s="12">
        <v>43473</v>
      </c>
      <c r="M485" s="14">
        <v>0.54513888888888884</v>
      </c>
      <c r="N485" s="9" t="str">
        <f t="shared" si="103"/>
        <v>Weekday</v>
      </c>
      <c r="O485" s="6" t="s">
        <v>23</v>
      </c>
      <c r="P485" s="7">
        <v>185.7</v>
      </c>
      <c r="Q485" s="2">
        <v>4.7619047620000003</v>
      </c>
      <c r="R485" s="7">
        <v>9.2850000000000001</v>
      </c>
      <c r="S485" s="8">
        <v>5</v>
      </c>
      <c r="V485" s="16">
        <f t="shared" si="96"/>
        <v>185.7</v>
      </c>
      <c r="W485" s="18">
        <f t="shared" si="104"/>
        <v>14856</v>
      </c>
      <c r="X485" t="b">
        <f t="shared" si="105"/>
        <v>0</v>
      </c>
      <c r="Y485" t="b">
        <f t="shared" si="97"/>
        <v>1</v>
      </c>
      <c r="Z485" t="b">
        <f t="shared" si="98"/>
        <v>0</v>
      </c>
      <c r="AA485" t="b">
        <f t="shared" si="99"/>
        <v>0</v>
      </c>
      <c r="AB485" t="str">
        <f t="shared" si="106"/>
        <v>Low</v>
      </c>
      <c r="AC485" t="str">
        <f t="shared" si="100"/>
        <v>Bad Product</v>
      </c>
      <c r="AD485">
        <f t="shared" si="101"/>
        <v>194.98500000000001</v>
      </c>
      <c r="AE485">
        <f t="shared" si="102"/>
        <v>37.14</v>
      </c>
      <c r="AG485" t="str">
        <f t="shared" si="95"/>
        <v>Bad Product</v>
      </c>
      <c r="AH485" t="str">
        <f t="shared" si="107"/>
        <v>Low</v>
      </c>
    </row>
    <row r="486" spans="1:34" ht="15.75" customHeight="1" x14ac:dyDescent="0.2">
      <c r="A486" s="1"/>
      <c r="B486" s="6" t="s">
        <v>519</v>
      </c>
      <c r="C486" s="6" t="s">
        <v>42</v>
      </c>
      <c r="D486" s="6" t="s">
        <v>43</v>
      </c>
      <c r="E486" s="6" t="s">
        <v>20</v>
      </c>
      <c r="F486" s="6" t="s">
        <v>31</v>
      </c>
      <c r="G486" s="6" t="s">
        <v>32</v>
      </c>
      <c r="H486" s="7">
        <v>60.38</v>
      </c>
      <c r="I486" s="9">
        <v>10</v>
      </c>
      <c r="J486" s="7">
        <v>30.19</v>
      </c>
      <c r="K486" s="7">
        <v>633.99</v>
      </c>
      <c r="L486" s="12">
        <v>43508</v>
      </c>
      <c r="M486" s="14">
        <v>0.67986111111111114</v>
      </c>
      <c r="N486" s="9" t="str">
        <f t="shared" si="103"/>
        <v>Weekday</v>
      </c>
      <c r="O486" s="6" t="s">
        <v>29</v>
      </c>
      <c r="P486" s="7">
        <v>603.79999999999995</v>
      </c>
      <c r="Q486" s="2">
        <v>4.7619047620000003</v>
      </c>
      <c r="R486" s="7">
        <v>30.19</v>
      </c>
      <c r="S486" s="8">
        <v>6</v>
      </c>
      <c r="V486" s="16">
        <f t="shared" si="96"/>
        <v>603.80000000000007</v>
      </c>
      <c r="W486" s="18">
        <f t="shared" si="104"/>
        <v>48304.000000000007</v>
      </c>
      <c r="X486" t="b">
        <f t="shared" si="105"/>
        <v>0</v>
      </c>
      <c r="Y486" t="b">
        <f t="shared" si="97"/>
        <v>1</v>
      </c>
      <c r="Z486" t="b">
        <f t="shared" si="98"/>
        <v>0</v>
      </c>
      <c r="AA486" t="b">
        <f t="shared" si="99"/>
        <v>1</v>
      </c>
      <c r="AB486" t="str">
        <f t="shared" si="106"/>
        <v>Low</v>
      </c>
      <c r="AC486" t="str">
        <f t="shared" si="100"/>
        <v>Bad Product</v>
      </c>
      <c r="AD486">
        <f t="shared" si="101"/>
        <v>570.59100000000001</v>
      </c>
      <c r="AE486">
        <f t="shared" si="102"/>
        <v>57.360999999999997</v>
      </c>
      <c r="AG486" t="str">
        <f t="shared" si="95"/>
        <v>Bad Product</v>
      </c>
      <c r="AH486" t="str">
        <f t="shared" si="107"/>
        <v>Low</v>
      </c>
    </row>
    <row r="487" spans="1:34" ht="15.75" customHeight="1" x14ac:dyDescent="0.2">
      <c r="A487" s="1"/>
      <c r="B487" s="6" t="s">
        <v>520</v>
      </c>
      <c r="C487" s="6" t="s">
        <v>25</v>
      </c>
      <c r="D487" s="6" t="s">
        <v>26</v>
      </c>
      <c r="E487" s="6" t="s">
        <v>20</v>
      </c>
      <c r="F487" s="6" t="s">
        <v>21</v>
      </c>
      <c r="G487" s="6" t="s">
        <v>36</v>
      </c>
      <c r="H487" s="7">
        <v>36.979999999999997</v>
      </c>
      <c r="I487" s="9">
        <v>10</v>
      </c>
      <c r="J487" s="7">
        <v>18.489999999999998</v>
      </c>
      <c r="K487" s="7">
        <v>388.29</v>
      </c>
      <c r="L487" s="12">
        <v>43466</v>
      </c>
      <c r="M487" s="14">
        <v>0.82499999999999996</v>
      </c>
      <c r="N487" s="9" t="str">
        <f t="shared" si="103"/>
        <v>Weekday</v>
      </c>
      <c r="O487" s="6" t="s">
        <v>33</v>
      </c>
      <c r="P487" s="7">
        <v>369.8</v>
      </c>
      <c r="Q487" s="2">
        <v>4.7619047620000003</v>
      </c>
      <c r="R487" s="7">
        <v>18.489999999999998</v>
      </c>
      <c r="S487" s="8">
        <v>7</v>
      </c>
      <c r="V487" s="16">
        <f t="shared" si="96"/>
        <v>369.79999999999995</v>
      </c>
      <c r="W487" s="18">
        <f t="shared" si="104"/>
        <v>29583.999999999996</v>
      </c>
      <c r="X487" t="b">
        <f t="shared" si="105"/>
        <v>0</v>
      </c>
      <c r="Y487" t="b">
        <f t="shared" si="97"/>
        <v>1</v>
      </c>
      <c r="Z487" t="b">
        <f t="shared" si="98"/>
        <v>0</v>
      </c>
      <c r="AA487" t="b">
        <f t="shared" si="99"/>
        <v>0</v>
      </c>
      <c r="AB487" t="str">
        <f t="shared" si="106"/>
        <v>Low</v>
      </c>
      <c r="AC487" t="str">
        <f t="shared" si="100"/>
        <v>Bad Product</v>
      </c>
      <c r="AD487">
        <f t="shared" si="101"/>
        <v>388.29</v>
      </c>
      <c r="AE487">
        <f t="shared" si="102"/>
        <v>35.130999999999993</v>
      </c>
      <c r="AG487" t="str">
        <f t="shared" si="95"/>
        <v>Bad Product</v>
      </c>
      <c r="AH487" t="str">
        <f t="shared" si="107"/>
        <v>Medium</v>
      </c>
    </row>
    <row r="488" spans="1:34" ht="15.75" customHeight="1" x14ac:dyDescent="0.2">
      <c r="A488" s="1"/>
      <c r="B488" s="6" t="s">
        <v>521</v>
      </c>
      <c r="C488" s="6" t="s">
        <v>42</v>
      </c>
      <c r="D488" s="6" t="s">
        <v>43</v>
      </c>
      <c r="E488" s="6" t="s">
        <v>20</v>
      </c>
      <c r="F488" s="6" t="s">
        <v>21</v>
      </c>
      <c r="G488" s="6" t="s">
        <v>36</v>
      </c>
      <c r="H488" s="7">
        <v>49.49</v>
      </c>
      <c r="I488" s="9">
        <v>4</v>
      </c>
      <c r="J488" s="7">
        <v>9.8979999999999997</v>
      </c>
      <c r="K488" s="7">
        <v>207.858</v>
      </c>
      <c r="L488" s="12">
        <v>43545</v>
      </c>
      <c r="M488" s="14">
        <v>0.64236111111111116</v>
      </c>
      <c r="N488" s="9" t="str">
        <f t="shared" si="103"/>
        <v>Weekday</v>
      </c>
      <c r="O488" s="6" t="s">
        <v>23</v>
      </c>
      <c r="P488" s="7">
        <v>197.96</v>
      </c>
      <c r="Q488" s="2">
        <v>4.7619047620000003</v>
      </c>
      <c r="R488" s="7">
        <v>9.8979999999999997</v>
      </c>
      <c r="S488" s="8">
        <v>6.6</v>
      </c>
      <c r="V488" s="16">
        <f t="shared" si="96"/>
        <v>197.96</v>
      </c>
      <c r="W488" s="18">
        <f t="shared" si="104"/>
        <v>15836.800000000001</v>
      </c>
      <c r="X488" t="b">
        <f t="shared" si="105"/>
        <v>0</v>
      </c>
      <c r="Y488" t="b">
        <f t="shared" si="97"/>
        <v>1</v>
      </c>
      <c r="Z488" t="b">
        <f t="shared" si="98"/>
        <v>0</v>
      </c>
      <c r="AA488" t="b">
        <f t="shared" si="99"/>
        <v>0</v>
      </c>
      <c r="AB488" t="str">
        <f t="shared" si="106"/>
        <v>Low</v>
      </c>
      <c r="AC488" t="str">
        <f t="shared" si="100"/>
        <v>Bad Product</v>
      </c>
      <c r="AD488">
        <f t="shared" si="101"/>
        <v>207.858</v>
      </c>
      <c r="AE488">
        <f t="shared" si="102"/>
        <v>49.49</v>
      </c>
      <c r="AG488" t="str">
        <f t="shared" si="95"/>
        <v>Bad Product</v>
      </c>
      <c r="AH488" t="str">
        <f t="shared" si="107"/>
        <v>Medium</v>
      </c>
    </row>
    <row r="489" spans="1:34" ht="15.75" customHeight="1" x14ac:dyDescent="0.2">
      <c r="A489" s="1"/>
      <c r="B489" s="6" t="s">
        <v>522</v>
      </c>
      <c r="C489" s="6" t="s">
        <v>42</v>
      </c>
      <c r="D489" s="6" t="s">
        <v>43</v>
      </c>
      <c r="E489" s="6" t="s">
        <v>27</v>
      </c>
      <c r="F489" s="6" t="s">
        <v>21</v>
      </c>
      <c r="G489" s="6" t="s">
        <v>46</v>
      </c>
      <c r="H489" s="7">
        <v>41.09</v>
      </c>
      <c r="I489" s="9">
        <v>10</v>
      </c>
      <c r="J489" s="7">
        <v>20.545000000000002</v>
      </c>
      <c r="K489" s="7">
        <v>431.44499999999999</v>
      </c>
      <c r="L489" s="12">
        <v>43524</v>
      </c>
      <c r="M489" s="14">
        <v>0.61250000000000004</v>
      </c>
      <c r="N489" s="9" t="str">
        <f t="shared" si="103"/>
        <v>Weekday</v>
      </c>
      <c r="O489" s="6" t="s">
        <v>29</v>
      </c>
      <c r="P489" s="7">
        <v>410.9</v>
      </c>
      <c r="Q489" s="2">
        <v>4.7619047620000003</v>
      </c>
      <c r="R489" s="7">
        <v>20.545000000000002</v>
      </c>
      <c r="S489" s="8">
        <v>7.3</v>
      </c>
      <c r="V489" s="16">
        <f t="shared" si="96"/>
        <v>410.90000000000003</v>
      </c>
      <c r="W489" s="18">
        <f t="shared" si="104"/>
        <v>32872</v>
      </c>
      <c r="X489" t="b">
        <f t="shared" si="105"/>
        <v>0</v>
      </c>
      <c r="Y489" t="b">
        <f t="shared" si="97"/>
        <v>1</v>
      </c>
      <c r="Z489" t="b">
        <f t="shared" si="98"/>
        <v>0</v>
      </c>
      <c r="AA489" t="b">
        <f t="shared" si="99"/>
        <v>0</v>
      </c>
      <c r="AB489" t="str">
        <f t="shared" si="106"/>
        <v>Low</v>
      </c>
      <c r="AC489" t="str">
        <f t="shared" si="100"/>
        <v>Bad Product</v>
      </c>
      <c r="AD489">
        <f t="shared" si="101"/>
        <v>431.44499999999999</v>
      </c>
      <c r="AE489">
        <f t="shared" si="102"/>
        <v>39.035499999999999</v>
      </c>
      <c r="AG489" t="str">
        <f t="shared" si="95"/>
        <v>Bad Product</v>
      </c>
      <c r="AH489" t="str">
        <f t="shared" si="107"/>
        <v>Medium</v>
      </c>
    </row>
    <row r="490" spans="1:34" ht="15.75" customHeight="1" x14ac:dyDescent="0.2">
      <c r="A490" s="1"/>
      <c r="B490" s="6" t="s">
        <v>523</v>
      </c>
      <c r="C490" s="6" t="s">
        <v>18</v>
      </c>
      <c r="D490" s="6" t="s">
        <v>19</v>
      </c>
      <c r="E490" s="6" t="s">
        <v>27</v>
      </c>
      <c r="F490" s="6" t="s">
        <v>31</v>
      </c>
      <c r="G490" s="6" t="s">
        <v>46</v>
      </c>
      <c r="H490" s="7">
        <v>37.15</v>
      </c>
      <c r="I490" s="9">
        <v>4</v>
      </c>
      <c r="J490" s="7">
        <v>7.43</v>
      </c>
      <c r="K490" s="7">
        <v>156.03</v>
      </c>
      <c r="L490" s="12">
        <v>43547</v>
      </c>
      <c r="M490" s="14">
        <v>0.79097222222222219</v>
      </c>
      <c r="N490" s="9" t="str">
        <f t="shared" si="103"/>
        <v>Weekend</v>
      </c>
      <c r="O490" s="6" t="s">
        <v>23</v>
      </c>
      <c r="P490" s="7">
        <v>148.6</v>
      </c>
      <c r="Q490" s="2">
        <v>4.7619047620000003</v>
      </c>
      <c r="R490" s="7">
        <v>7.43</v>
      </c>
      <c r="S490" s="8">
        <v>8.3000000000000007</v>
      </c>
      <c r="V490" s="16">
        <f t="shared" si="96"/>
        <v>148.6</v>
      </c>
      <c r="W490" s="18">
        <f t="shared" si="104"/>
        <v>11888</v>
      </c>
      <c r="X490" t="b">
        <f t="shared" si="105"/>
        <v>1</v>
      </c>
      <c r="Y490" t="b">
        <f t="shared" si="97"/>
        <v>1</v>
      </c>
      <c r="Z490" t="b">
        <f t="shared" si="98"/>
        <v>0</v>
      </c>
      <c r="AA490" t="b">
        <f t="shared" si="99"/>
        <v>1</v>
      </c>
      <c r="AB490" t="str">
        <f t="shared" si="106"/>
        <v>High</v>
      </c>
      <c r="AC490" t="str">
        <f t="shared" si="100"/>
        <v>Bad Product</v>
      </c>
      <c r="AD490">
        <f t="shared" si="101"/>
        <v>156.03</v>
      </c>
      <c r="AE490">
        <f t="shared" si="102"/>
        <v>37.15</v>
      </c>
      <c r="AG490" t="str">
        <f t="shared" si="95"/>
        <v>Bad Product</v>
      </c>
      <c r="AH490" t="str">
        <f t="shared" si="107"/>
        <v>High</v>
      </c>
    </row>
    <row r="491" spans="1:34" ht="15.75" customHeight="1" x14ac:dyDescent="0.2">
      <c r="A491" s="1"/>
      <c r="B491" s="6" t="s">
        <v>524</v>
      </c>
      <c r="C491" s="6" t="s">
        <v>25</v>
      </c>
      <c r="D491" s="6" t="s">
        <v>26</v>
      </c>
      <c r="E491" s="6" t="s">
        <v>27</v>
      </c>
      <c r="F491" s="6" t="s">
        <v>31</v>
      </c>
      <c r="G491" s="6" t="s">
        <v>32</v>
      </c>
      <c r="H491" s="7">
        <v>22.96</v>
      </c>
      <c r="I491" s="9">
        <v>1</v>
      </c>
      <c r="J491" s="7">
        <v>1.1479999999999999</v>
      </c>
      <c r="K491" s="7">
        <v>24.108000000000001</v>
      </c>
      <c r="L491" s="12">
        <v>43495</v>
      </c>
      <c r="M491" s="14">
        <v>0.86597222222222225</v>
      </c>
      <c r="N491" s="9" t="str">
        <f t="shared" si="103"/>
        <v>Weekday</v>
      </c>
      <c r="O491" s="6" t="s">
        <v>29</v>
      </c>
      <c r="P491" s="7">
        <v>22.96</v>
      </c>
      <c r="Q491" s="2">
        <v>4.7619047620000003</v>
      </c>
      <c r="R491" s="7">
        <v>1.1479999999999999</v>
      </c>
      <c r="S491" s="8">
        <v>4.3</v>
      </c>
      <c r="V491" s="16">
        <f t="shared" si="96"/>
        <v>22.96</v>
      </c>
      <c r="W491" s="18">
        <f t="shared" si="104"/>
        <v>1836.8000000000002</v>
      </c>
      <c r="X491" t="b">
        <f t="shared" si="105"/>
        <v>0</v>
      </c>
      <c r="Y491" t="b">
        <f t="shared" si="97"/>
        <v>1</v>
      </c>
      <c r="Z491" t="b">
        <f t="shared" si="98"/>
        <v>0</v>
      </c>
      <c r="AA491" t="b">
        <f t="shared" si="99"/>
        <v>0</v>
      </c>
      <c r="AB491" t="str">
        <f t="shared" si="106"/>
        <v>Low</v>
      </c>
      <c r="AC491" t="str">
        <f t="shared" si="100"/>
        <v>Bad Product</v>
      </c>
      <c r="AD491">
        <f t="shared" si="101"/>
        <v>24.108000000000001</v>
      </c>
      <c r="AE491">
        <f t="shared" si="102"/>
        <v>22.96</v>
      </c>
      <c r="AG491" t="str">
        <f t="shared" si="95"/>
        <v>Bad Product</v>
      </c>
      <c r="AH491" t="str">
        <f t="shared" si="107"/>
        <v>Low</v>
      </c>
    </row>
    <row r="492" spans="1:34" ht="15.75" customHeight="1" x14ac:dyDescent="0.2">
      <c r="A492" s="1"/>
      <c r="B492" s="6" t="s">
        <v>525</v>
      </c>
      <c r="C492" s="6" t="s">
        <v>42</v>
      </c>
      <c r="D492" s="6" t="s">
        <v>43</v>
      </c>
      <c r="E492" s="6" t="s">
        <v>20</v>
      </c>
      <c r="F492" s="6" t="s">
        <v>21</v>
      </c>
      <c r="G492" s="6" t="s">
        <v>32</v>
      </c>
      <c r="H492" s="7">
        <v>77.680000000000007</v>
      </c>
      <c r="I492" s="9">
        <v>9</v>
      </c>
      <c r="J492" s="7">
        <v>34.956000000000003</v>
      </c>
      <c r="K492" s="7">
        <v>734.07600000000002</v>
      </c>
      <c r="L492" s="12">
        <v>43500</v>
      </c>
      <c r="M492" s="14">
        <v>0.55625000000000002</v>
      </c>
      <c r="N492" s="9" t="str">
        <f t="shared" si="103"/>
        <v>Weekday</v>
      </c>
      <c r="O492" s="6" t="s">
        <v>23</v>
      </c>
      <c r="P492" s="7">
        <v>699.12</v>
      </c>
      <c r="Q492" s="2">
        <v>4.7619047620000003</v>
      </c>
      <c r="R492" s="7">
        <v>34.956000000000003</v>
      </c>
      <c r="S492" s="8">
        <v>9.8000000000000007</v>
      </c>
      <c r="V492" s="16">
        <f t="shared" si="96"/>
        <v>699.12000000000012</v>
      </c>
      <c r="W492" s="18">
        <f t="shared" si="104"/>
        <v>55929.600000000006</v>
      </c>
      <c r="X492" t="b">
        <f t="shared" si="105"/>
        <v>1</v>
      </c>
      <c r="Y492" t="b">
        <f t="shared" si="97"/>
        <v>1</v>
      </c>
      <c r="Z492" t="b">
        <f t="shared" si="98"/>
        <v>1</v>
      </c>
      <c r="AA492" t="b">
        <f t="shared" si="99"/>
        <v>1</v>
      </c>
      <c r="AB492" t="str">
        <f t="shared" si="106"/>
        <v>High</v>
      </c>
      <c r="AC492" t="str">
        <f t="shared" si="100"/>
        <v>Good Product</v>
      </c>
      <c r="AD492">
        <f t="shared" si="101"/>
        <v>660.66840000000002</v>
      </c>
      <c r="AE492">
        <f t="shared" si="102"/>
        <v>73.796000000000006</v>
      </c>
      <c r="AG492" t="str">
        <f t="shared" si="95"/>
        <v>Bad Product</v>
      </c>
      <c r="AH492" t="str">
        <f t="shared" si="107"/>
        <v>High</v>
      </c>
    </row>
    <row r="493" spans="1:34" ht="15.75" customHeight="1" x14ac:dyDescent="0.2">
      <c r="A493" s="1"/>
      <c r="B493" s="6" t="s">
        <v>526</v>
      </c>
      <c r="C493" s="6" t="s">
        <v>42</v>
      </c>
      <c r="D493" s="6" t="s">
        <v>43</v>
      </c>
      <c r="E493" s="6" t="s">
        <v>27</v>
      </c>
      <c r="F493" s="6" t="s">
        <v>21</v>
      </c>
      <c r="G493" s="6" t="s">
        <v>46</v>
      </c>
      <c r="H493" s="7">
        <v>34.700000000000003</v>
      </c>
      <c r="I493" s="9">
        <v>2</v>
      </c>
      <c r="J493" s="7">
        <v>3.47</v>
      </c>
      <c r="K493" s="7">
        <v>72.87</v>
      </c>
      <c r="L493" s="12">
        <v>43537</v>
      </c>
      <c r="M493" s="14">
        <v>0.82499999999999996</v>
      </c>
      <c r="N493" s="9" t="str">
        <f t="shared" si="103"/>
        <v>Weekday</v>
      </c>
      <c r="O493" s="6" t="s">
        <v>23</v>
      </c>
      <c r="P493" s="7">
        <v>69.400000000000006</v>
      </c>
      <c r="Q493" s="2">
        <v>4.7619047620000003</v>
      </c>
      <c r="R493" s="7">
        <v>3.47</v>
      </c>
      <c r="S493" s="8">
        <v>8.1999999999999993</v>
      </c>
      <c r="V493" s="16">
        <f t="shared" si="96"/>
        <v>69.400000000000006</v>
      </c>
      <c r="W493" s="18">
        <f t="shared" si="104"/>
        <v>5552</v>
      </c>
      <c r="X493" t="b">
        <f t="shared" si="105"/>
        <v>1</v>
      </c>
      <c r="Y493" t="b">
        <f t="shared" si="97"/>
        <v>1</v>
      </c>
      <c r="Z493" t="b">
        <f t="shared" si="98"/>
        <v>0</v>
      </c>
      <c r="AA493" t="b">
        <f t="shared" si="99"/>
        <v>1</v>
      </c>
      <c r="AB493" t="str">
        <f t="shared" si="106"/>
        <v>High</v>
      </c>
      <c r="AC493" t="str">
        <f t="shared" si="100"/>
        <v>Bad Product</v>
      </c>
      <c r="AD493">
        <f t="shared" si="101"/>
        <v>72.87</v>
      </c>
      <c r="AE493">
        <f t="shared" si="102"/>
        <v>34.700000000000003</v>
      </c>
      <c r="AG493" t="str">
        <f t="shared" si="95"/>
        <v>Good Product</v>
      </c>
      <c r="AH493" t="str">
        <f t="shared" si="107"/>
        <v>High</v>
      </c>
    </row>
    <row r="494" spans="1:34" ht="15.75" customHeight="1" x14ac:dyDescent="0.2">
      <c r="A494" s="1"/>
      <c r="B494" s="6" t="s">
        <v>527</v>
      </c>
      <c r="C494" s="6" t="s">
        <v>18</v>
      </c>
      <c r="D494" s="6" t="s">
        <v>19</v>
      </c>
      <c r="E494" s="6" t="s">
        <v>20</v>
      </c>
      <c r="F494" s="6" t="s">
        <v>21</v>
      </c>
      <c r="G494" s="6" t="s">
        <v>46</v>
      </c>
      <c r="H494" s="7">
        <v>19.66</v>
      </c>
      <c r="I494" s="9">
        <v>10</v>
      </c>
      <c r="J494" s="7">
        <v>9.83</v>
      </c>
      <c r="K494" s="7">
        <v>206.43</v>
      </c>
      <c r="L494" s="12">
        <v>43539</v>
      </c>
      <c r="M494" s="14">
        <v>0.76388888888888884</v>
      </c>
      <c r="N494" s="9" t="str">
        <f t="shared" si="103"/>
        <v>Weekday</v>
      </c>
      <c r="O494" s="6" t="s">
        <v>33</v>
      </c>
      <c r="P494" s="7">
        <v>196.6</v>
      </c>
      <c r="Q494" s="2">
        <v>4.7619047620000003</v>
      </c>
      <c r="R494" s="7">
        <v>9.83</v>
      </c>
      <c r="S494" s="8">
        <v>7.2</v>
      </c>
      <c r="V494" s="16">
        <f t="shared" si="96"/>
        <v>196.6</v>
      </c>
      <c r="W494" s="18">
        <f t="shared" si="104"/>
        <v>15728</v>
      </c>
      <c r="X494" t="b">
        <f t="shared" si="105"/>
        <v>0</v>
      </c>
      <c r="Y494" t="b">
        <f t="shared" si="97"/>
        <v>1</v>
      </c>
      <c r="Z494" t="b">
        <f t="shared" si="98"/>
        <v>0</v>
      </c>
      <c r="AA494" t="b">
        <f t="shared" si="99"/>
        <v>0</v>
      </c>
      <c r="AB494" t="str">
        <f t="shared" si="106"/>
        <v>Low</v>
      </c>
      <c r="AC494" t="str">
        <f t="shared" si="100"/>
        <v>Bad Product</v>
      </c>
      <c r="AD494">
        <f t="shared" si="101"/>
        <v>206.43</v>
      </c>
      <c r="AE494">
        <f t="shared" si="102"/>
        <v>18.677</v>
      </c>
      <c r="AG494" t="str">
        <f t="shared" si="95"/>
        <v>Bad Product</v>
      </c>
      <c r="AH494" t="str">
        <f t="shared" si="107"/>
        <v>Medium</v>
      </c>
    </row>
    <row r="495" spans="1:34" ht="15.75" customHeight="1" x14ac:dyDescent="0.2">
      <c r="A495" s="1"/>
      <c r="B495" s="6" t="s">
        <v>528</v>
      </c>
      <c r="C495" s="6" t="s">
        <v>42</v>
      </c>
      <c r="D495" s="6" t="s">
        <v>43</v>
      </c>
      <c r="E495" s="6" t="s">
        <v>20</v>
      </c>
      <c r="F495" s="6" t="s">
        <v>21</v>
      </c>
      <c r="G495" s="6" t="s">
        <v>22</v>
      </c>
      <c r="H495" s="7">
        <v>25.32</v>
      </c>
      <c r="I495" s="9">
        <v>8</v>
      </c>
      <c r="J495" s="7">
        <v>10.128</v>
      </c>
      <c r="K495" s="7">
        <v>212.68799999999999</v>
      </c>
      <c r="L495" s="12">
        <v>43529</v>
      </c>
      <c r="M495" s="14">
        <v>0.85</v>
      </c>
      <c r="N495" s="9" t="str">
        <f t="shared" si="103"/>
        <v>Weekday</v>
      </c>
      <c r="O495" s="6" t="s">
        <v>23</v>
      </c>
      <c r="P495" s="7">
        <v>202.56</v>
      </c>
      <c r="Q495" s="2">
        <v>4.7619047620000003</v>
      </c>
      <c r="R495" s="7">
        <v>10.128</v>
      </c>
      <c r="S495" s="8">
        <v>8.6999999999999993</v>
      </c>
      <c r="V495" s="16">
        <f t="shared" si="96"/>
        <v>202.56</v>
      </c>
      <c r="W495" s="18">
        <f t="shared" si="104"/>
        <v>16204.8</v>
      </c>
      <c r="X495" t="b">
        <f t="shared" si="105"/>
        <v>1</v>
      </c>
      <c r="Y495" t="b">
        <f t="shared" si="97"/>
        <v>1</v>
      </c>
      <c r="Z495" t="b">
        <f t="shared" si="98"/>
        <v>0</v>
      </c>
      <c r="AA495" t="b">
        <f t="shared" si="99"/>
        <v>1</v>
      </c>
      <c r="AB495" t="str">
        <f t="shared" si="106"/>
        <v>High</v>
      </c>
      <c r="AC495" t="str">
        <f t="shared" si="100"/>
        <v>Bad Product</v>
      </c>
      <c r="AD495">
        <f t="shared" si="101"/>
        <v>212.68799999999999</v>
      </c>
      <c r="AE495">
        <f t="shared" si="102"/>
        <v>24.053999999999998</v>
      </c>
      <c r="AG495" t="str">
        <f t="shared" si="95"/>
        <v>Bad Product</v>
      </c>
      <c r="AH495" t="str">
        <f t="shared" si="107"/>
        <v>High</v>
      </c>
    </row>
    <row r="496" spans="1:34" ht="15.75" customHeight="1" x14ac:dyDescent="0.2">
      <c r="A496" s="1"/>
      <c r="B496" s="6" t="s">
        <v>529</v>
      </c>
      <c r="C496" s="6" t="s">
        <v>25</v>
      </c>
      <c r="D496" s="6" t="s">
        <v>26</v>
      </c>
      <c r="E496" s="6" t="s">
        <v>20</v>
      </c>
      <c r="F496" s="6" t="s">
        <v>21</v>
      </c>
      <c r="G496" s="6" t="s">
        <v>32</v>
      </c>
      <c r="H496" s="7">
        <v>12.12</v>
      </c>
      <c r="I496" s="9">
        <v>10</v>
      </c>
      <c r="J496" s="7">
        <v>6.06</v>
      </c>
      <c r="K496" s="7">
        <v>127.26</v>
      </c>
      <c r="L496" s="12">
        <v>43529</v>
      </c>
      <c r="M496" s="14">
        <v>0.57222222222222219</v>
      </c>
      <c r="N496" s="9" t="str">
        <f t="shared" si="103"/>
        <v>Weekday</v>
      </c>
      <c r="O496" s="6" t="s">
        <v>33</v>
      </c>
      <c r="P496" s="7">
        <v>121.2</v>
      </c>
      <c r="Q496" s="2">
        <v>4.7619047620000003</v>
      </c>
      <c r="R496" s="7">
        <v>6.06</v>
      </c>
      <c r="S496" s="8">
        <v>8.4</v>
      </c>
      <c r="V496" s="16">
        <f t="shared" si="96"/>
        <v>121.19999999999999</v>
      </c>
      <c r="W496" s="18">
        <f t="shared" si="104"/>
        <v>9696</v>
      </c>
      <c r="X496" t="b">
        <f t="shared" si="105"/>
        <v>1</v>
      </c>
      <c r="Y496" t="b">
        <f t="shared" si="97"/>
        <v>1</v>
      </c>
      <c r="Z496" t="b">
        <f t="shared" si="98"/>
        <v>0</v>
      </c>
      <c r="AA496" t="b">
        <f t="shared" si="99"/>
        <v>1</v>
      </c>
      <c r="AB496" t="str">
        <f t="shared" si="106"/>
        <v>High</v>
      </c>
      <c r="AC496" t="str">
        <f t="shared" si="100"/>
        <v>Bad Product</v>
      </c>
      <c r="AD496">
        <f t="shared" si="101"/>
        <v>127.26</v>
      </c>
      <c r="AE496">
        <f t="shared" si="102"/>
        <v>11.513999999999999</v>
      </c>
      <c r="AG496" t="str">
        <f t="shared" si="95"/>
        <v>Bad Product</v>
      </c>
      <c r="AH496" t="str">
        <f t="shared" si="107"/>
        <v>High</v>
      </c>
    </row>
    <row r="497" spans="1:34" ht="15.75" customHeight="1" x14ac:dyDescent="0.2">
      <c r="A497" s="1"/>
      <c r="B497" s="6" t="s">
        <v>530</v>
      </c>
      <c r="C497" s="6" t="s">
        <v>42</v>
      </c>
      <c r="D497" s="6" t="s">
        <v>43</v>
      </c>
      <c r="E497" s="6" t="s">
        <v>27</v>
      </c>
      <c r="F497" s="6" t="s">
        <v>31</v>
      </c>
      <c r="G497" s="6" t="s">
        <v>46</v>
      </c>
      <c r="H497" s="7">
        <v>99.89</v>
      </c>
      <c r="I497" s="9">
        <v>2</v>
      </c>
      <c r="J497" s="7">
        <v>9.9890000000000008</v>
      </c>
      <c r="K497" s="7">
        <v>209.76900000000001</v>
      </c>
      <c r="L497" s="12">
        <v>43522</v>
      </c>
      <c r="M497" s="14">
        <v>0.49166666666666664</v>
      </c>
      <c r="N497" s="9" t="str">
        <f t="shared" si="103"/>
        <v>Weekday</v>
      </c>
      <c r="O497" s="6" t="s">
        <v>23</v>
      </c>
      <c r="P497" s="7">
        <v>199.78</v>
      </c>
      <c r="Q497" s="2">
        <v>4.7619047620000003</v>
      </c>
      <c r="R497" s="7">
        <v>9.9890000000000008</v>
      </c>
      <c r="S497" s="8">
        <v>7.1</v>
      </c>
      <c r="V497" s="16">
        <f t="shared" si="96"/>
        <v>199.78</v>
      </c>
      <c r="W497" s="18">
        <f t="shared" si="104"/>
        <v>15982.4</v>
      </c>
      <c r="X497" t="b">
        <f t="shared" si="105"/>
        <v>0</v>
      </c>
      <c r="Y497" t="b">
        <f t="shared" si="97"/>
        <v>1</v>
      </c>
      <c r="Z497" t="b">
        <f t="shared" si="98"/>
        <v>0</v>
      </c>
      <c r="AA497" t="b">
        <f t="shared" si="99"/>
        <v>0</v>
      </c>
      <c r="AB497" t="str">
        <f t="shared" si="106"/>
        <v>Low</v>
      </c>
      <c r="AC497" t="str">
        <f t="shared" si="100"/>
        <v>Bad Product</v>
      </c>
      <c r="AD497">
        <f t="shared" si="101"/>
        <v>209.76900000000001</v>
      </c>
      <c r="AE497">
        <f t="shared" si="102"/>
        <v>99.89</v>
      </c>
      <c r="AG497" t="str">
        <f t="shared" si="95"/>
        <v>Bad Product</v>
      </c>
      <c r="AH497" t="str">
        <f t="shared" si="107"/>
        <v>Medium</v>
      </c>
    </row>
    <row r="498" spans="1:34" ht="15.75" customHeight="1" x14ac:dyDescent="0.2">
      <c r="A498" s="1"/>
      <c r="B498" s="6" t="s">
        <v>531</v>
      </c>
      <c r="C498" s="6" t="s">
        <v>42</v>
      </c>
      <c r="D498" s="6" t="s">
        <v>43</v>
      </c>
      <c r="E498" s="6" t="s">
        <v>27</v>
      </c>
      <c r="F498" s="6" t="s">
        <v>31</v>
      </c>
      <c r="G498" s="6" t="s">
        <v>36</v>
      </c>
      <c r="H498" s="7">
        <v>75.92</v>
      </c>
      <c r="I498" s="9">
        <v>8</v>
      </c>
      <c r="J498" s="7">
        <v>30.367999999999999</v>
      </c>
      <c r="K498" s="7">
        <v>637.72799999999995</v>
      </c>
      <c r="L498" s="12">
        <v>43544</v>
      </c>
      <c r="M498" s="14">
        <v>0.59305555555555556</v>
      </c>
      <c r="N498" s="9" t="str">
        <f t="shared" si="103"/>
        <v>Weekday</v>
      </c>
      <c r="O498" s="6" t="s">
        <v>29</v>
      </c>
      <c r="P498" s="7">
        <v>607.36</v>
      </c>
      <c r="Q498" s="2">
        <v>4.7619047620000003</v>
      </c>
      <c r="R498" s="7">
        <v>30.367999999999999</v>
      </c>
      <c r="S498" s="8">
        <v>5.5</v>
      </c>
      <c r="V498" s="16">
        <f t="shared" si="96"/>
        <v>607.36</v>
      </c>
      <c r="W498" s="18">
        <f t="shared" si="104"/>
        <v>48588.800000000003</v>
      </c>
      <c r="X498" t="b">
        <f t="shared" si="105"/>
        <v>0</v>
      </c>
      <c r="Y498" t="b">
        <f t="shared" si="97"/>
        <v>1</v>
      </c>
      <c r="Z498" t="b">
        <f t="shared" si="98"/>
        <v>0</v>
      </c>
      <c r="AA498" t="b">
        <f t="shared" si="99"/>
        <v>1</v>
      </c>
      <c r="AB498" t="str">
        <f t="shared" si="106"/>
        <v>Low</v>
      </c>
      <c r="AC498" t="str">
        <f t="shared" si="100"/>
        <v>Bad Product</v>
      </c>
      <c r="AD498">
        <f t="shared" si="101"/>
        <v>573.95519999999999</v>
      </c>
      <c r="AE498">
        <f t="shared" si="102"/>
        <v>72.123999999999995</v>
      </c>
      <c r="AG498" t="str">
        <f t="shared" si="95"/>
        <v>Bad Product</v>
      </c>
      <c r="AH498" t="str">
        <f t="shared" si="107"/>
        <v>Low</v>
      </c>
    </row>
    <row r="499" spans="1:34" ht="15.75" customHeight="1" x14ac:dyDescent="0.2">
      <c r="A499" s="1"/>
      <c r="B499" s="6" t="s">
        <v>532</v>
      </c>
      <c r="C499" s="6" t="s">
        <v>25</v>
      </c>
      <c r="D499" s="6" t="s">
        <v>26</v>
      </c>
      <c r="E499" s="6" t="s">
        <v>27</v>
      </c>
      <c r="F499" s="6" t="s">
        <v>21</v>
      </c>
      <c r="G499" s="6" t="s">
        <v>28</v>
      </c>
      <c r="H499" s="7">
        <v>63.22</v>
      </c>
      <c r="I499" s="9">
        <v>2</v>
      </c>
      <c r="J499" s="7">
        <v>6.3220000000000001</v>
      </c>
      <c r="K499" s="7">
        <v>132.762</v>
      </c>
      <c r="L499" s="12">
        <v>43466</v>
      </c>
      <c r="M499" s="14">
        <v>0.66041666666666665</v>
      </c>
      <c r="N499" s="9" t="str">
        <f t="shared" si="103"/>
        <v>Weekday</v>
      </c>
      <c r="O499" s="6" t="s">
        <v>29</v>
      </c>
      <c r="P499" s="7">
        <v>126.44</v>
      </c>
      <c r="Q499" s="2">
        <v>4.7619047620000003</v>
      </c>
      <c r="R499" s="7">
        <v>6.3220000000000001</v>
      </c>
      <c r="S499" s="8">
        <v>8.5</v>
      </c>
      <c r="V499" s="16">
        <f t="shared" si="96"/>
        <v>126.44</v>
      </c>
      <c r="W499" s="18">
        <f t="shared" si="104"/>
        <v>10115.200000000001</v>
      </c>
      <c r="X499" t="b">
        <f t="shared" si="105"/>
        <v>1</v>
      </c>
      <c r="Y499" t="b">
        <f t="shared" si="97"/>
        <v>1</v>
      </c>
      <c r="Z499" t="b">
        <f t="shared" si="98"/>
        <v>0</v>
      </c>
      <c r="AA499" t="b">
        <f t="shared" si="99"/>
        <v>1</v>
      </c>
      <c r="AB499" t="str">
        <f t="shared" si="106"/>
        <v>High</v>
      </c>
      <c r="AC499" t="str">
        <f t="shared" si="100"/>
        <v>Bad Product</v>
      </c>
      <c r="AD499">
        <f t="shared" si="101"/>
        <v>132.762</v>
      </c>
      <c r="AE499">
        <f t="shared" si="102"/>
        <v>63.22</v>
      </c>
      <c r="AG499" t="str">
        <f t="shared" si="95"/>
        <v>Bad Product</v>
      </c>
      <c r="AH499" t="str">
        <f t="shared" si="107"/>
        <v>High</v>
      </c>
    </row>
    <row r="500" spans="1:34" ht="15.75" customHeight="1" x14ac:dyDescent="0.2">
      <c r="A500" s="1"/>
      <c r="B500" s="6" t="s">
        <v>533</v>
      </c>
      <c r="C500" s="6" t="s">
        <v>25</v>
      </c>
      <c r="D500" s="6" t="s">
        <v>26</v>
      </c>
      <c r="E500" s="6" t="s">
        <v>27</v>
      </c>
      <c r="F500" s="6" t="s">
        <v>21</v>
      </c>
      <c r="G500" s="6" t="s">
        <v>44</v>
      </c>
      <c r="H500" s="7">
        <v>90.24</v>
      </c>
      <c r="I500" s="9">
        <v>6</v>
      </c>
      <c r="J500" s="7">
        <v>27.071999999999999</v>
      </c>
      <c r="K500" s="7">
        <v>568.51199999999994</v>
      </c>
      <c r="L500" s="12">
        <v>43492</v>
      </c>
      <c r="M500" s="14">
        <v>0.47013888888888888</v>
      </c>
      <c r="N500" s="9" t="str">
        <f t="shared" si="103"/>
        <v>Weekend</v>
      </c>
      <c r="O500" s="6" t="s">
        <v>29</v>
      </c>
      <c r="P500" s="7">
        <v>541.44000000000005</v>
      </c>
      <c r="Q500" s="2">
        <v>4.7619047620000003</v>
      </c>
      <c r="R500" s="7">
        <v>27.071999999999999</v>
      </c>
      <c r="S500" s="8">
        <v>6.2</v>
      </c>
      <c r="V500" s="16">
        <f t="shared" si="96"/>
        <v>541.43999999999994</v>
      </c>
      <c r="W500" s="18">
        <f t="shared" si="104"/>
        <v>43315.199999999997</v>
      </c>
      <c r="X500" t="b">
        <f t="shared" si="105"/>
        <v>0</v>
      </c>
      <c r="Y500" t="b">
        <f t="shared" si="97"/>
        <v>1</v>
      </c>
      <c r="Z500" t="b">
        <f t="shared" si="98"/>
        <v>0</v>
      </c>
      <c r="AA500" t="b">
        <f t="shared" si="99"/>
        <v>1</v>
      </c>
      <c r="AB500" t="str">
        <f t="shared" si="106"/>
        <v>Low</v>
      </c>
      <c r="AC500" t="str">
        <f t="shared" si="100"/>
        <v>Bad Product</v>
      </c>
      <c r="AD500">
        <f t="shared" si="101"/>
        <v>511.66079999999994</v>
      </c>
      <c r="AE500">
        <f t="shared" si="102"/>
        <v>90.24</v>
      </c>
      <c r="AG500" t="str">
        <f t="shared" si="95"/>
        <v>Bad Product</v>
      </c>
      <c r="AH500" t="str">
        <f t="shared" si="107"/>
        <v>Low</v>
      </c>
    </row>
    <row r="501" spans="1:34" ht="15.75" customHeight="1" x14ac:dyDescent="0.2">
      <c r="A501" s="1"/>
      <c r="B501" s="6" t="s">
        <v>534</v>
      </c>
      <c r="C501" s="6" t="s">
        <v>42</v>
      </c>
      <c r="D501" s="6" t="s">
        <v>43</v>
      </c>
      <c r="E501" s="6" t="s">
        <v>20</v>
      </c>
      <c r="F501" s="6" t="s">
        <v>21</v>
      </c>
      <c r="G501" s="6" t="s">
        <v>36</v>
      </c>
      <c r="H501" s="7">
        <v>98.13</v>
      </c>
      <c r="I501" s="9">
        <v>1</v>
      </c>
      <c r="J501" s="7">
        <v>4.9065000000000003</v>
      </c>
      <c r="K501" s="7">
        <v>103.0365</v>
      </c>
      <c r="L501" s="12">
        <v>43486</v>
      </c>
      <c r="M501" s="14">
        <v>0.73333333333333328</v>
      </c>
      <c r="N501" s="9" t="str">
        <f t="shared" si="103"/>
        <v>Weekday</v>
      </c>
      <c r="O501" s="6" t="s">
        <v>29</v>
      </c>
      <c r="P501" s="7">
        <v>98.13</v>
      </c>
      <c r="Q501" s="2">
        <v>4.7619047620000003</v>
      </c>
      <c r="R501" s="7">
        <v>4.9065000000000003</v>
      </c>
      <c r="S501" s="8">
        <v>8.9</v>
      </c>
      <c r="V501" s="16">
        <f t="shared" si="96"/>
        <v>98.13</v>
      </c>
      <c r="W501" s="18">
        <f t="shared" si="104"/>
        <v>7850.4</v>
      </c>
      <c r="X501" t="b">
        <f t="shared" si="105"/>
        <v>1</v>
      </c>
      <c r="Y501" t="b">
        <f t="shared" si="97"/>
        <v>1</v>
      </c>
      <c r="Z501" t="b">
        <f t="shared" si="98"/>
        <v>0</v>
      </c>
      <c r="AA501" t="b">
        <f t="shared" si="99"/>
        <v>1</v>
      </c>
      <c r="AB501" t="str">
        <f t="shared" si="106"/>
        <v>High</v>
      </c>
      <c r="AC501" t="str">
        <f t="shared" si="100"/>
        <v>Bad Product</v>
      </c>
      <c r="AD501">
        <f t="shared" si="101"/>
        <v>103.0365</v>
      </c>
      <c r="AE501">
        <f t="shared" si="102"/>
        <v>98.13</v>
      </c>
      <c r="AG501" t="str">
        <f t="shared" si="95"/>
        <v>Bad Product</v>
      </c>
      <c r="AH501" t="str">
        <f t="shared" si="107"/>
        <v>High</v>
      </c>
    </row>
    <row r="502" spans="1:34" ht="15.75" customHeight="1" x14ac:dyDescent="0.2">
      <c r="A502" s="1"/>
      <c r="B502" s="6" t="s">
        <v>535</v>
      </c>
      <c r="C502" s="6" t="s">
        <v>18</v>
      </c>
      <c r="D502" s="6" t="s">
        <v>19</v>
      </c>
      <c r="E502" s="6" t="s">
        <v>20</v>
      </c>
      <c r="F502" s="6" t="s">
        <v>21</v>
      </c>
      <c r="G502" s="6" t="s">
        <v>36</v>
      </c>
      <c r="H502" s="7">
        <v>51.52</v>
      </c>
      <c r="I502" s="9">
        <v>8</v>
      </c>
      <c r="J502" s="7">
        <v>20.608000000000001</v>
      </c>
      <c r="K502" s="7">
        <v>432.76799999999997</v>
      </c>
      <c r="L502" s="12">
        <v>43498</v>
      </c>
      <c r="M502" s="14">
        <v>0.65763888888888888</v>
      </c>
      <c r="N502" s="9" t="str">
        <f t="shared" si="103"/>
        <v>Weekend</v>
      </c>
      <c r="O502" s="6" t="s">
        <v>29</v>
      </c>
      <c r="P502" s="7">
        <v>412.16</v>
      </c>
      <c r="Q502" s="2">
        <v>4.7619047620000003</v>
      </c>
      <c r="R502" s="7">
        <v>20.608000000000001</v>
      </c>
      <c r="S502" s="8">
        <v>9.6</v>
      </c>
      <c r="V502" s="16">
        <f t="shared" si="96"/>
        <v>412.16</v>
      </c>
      <c r="W502" s="18">
        <f t="shared" si="104"/>
        <v>32972.800000000003</v>
      </c>
      <c r="X502" t="b">
        <f t="shared" si="105"/>
        <v>1</v>
      </c>
      <c r="Y502" t="b">
        <f t="shared" si="97"/>
        <v>1</v>
      </c>
      <c r="Z502" t="b">
        <f t="shared" si="98"/>
        <v>0</v>
      </c>
      <c r="AA502" t="b">
        <f t="shared" si="99"/>
        <v>1</v>
      </c>
      <c r="AB502" t="str">
        <f t="shared" si="106"/>
        <v>High</v>
      </c>
      <c r="AC502" t="str">
        <f t="shared" si="100"/>
        <v>Bad Product</v>
      </c>
      <c r="AD502">
        <f t="shared" si="101"/>
        <v>432.76799999999997</v>
      </c>
      <c r="AE502">
        <f t="shared" si="102"/>
        <v>48.944000000000003</v>
      </c>
      <c r="AG502" t="str">
        <f t="shared" si="95"/>
        <v>Bad Product</v>
      </c>
      <c r="AH502" t="str">
        <f t="shared" si="107"/>
        <v>High</v>
      </c>
    </row>
    <row r="503" spans="1:34" ht="15.75" customHeight="1" x14ac:dyDescent="0.2">
      <c r="A503" s="1"/>
      <c r="B503" s="6" t="s">
        <v>536</v>
      </c>
      <c r="C503" s="6" t="s">
        <v>42</v>
      </c>
      <c r="D503" s="6" t="s">
        <v>43</v>
      </c>
      <c r="E503" s="6" t="s">
        <v>20</v>
      </c>
      <c r="F503" s="6" t="s">
        <v>31</v>
      </c>
      <c r="G503" s="6" t="s">
        <v>36</v>
      </c>
      <c r="H503" s="7">
        <v>73.97</v>
      </c>
      <c r="I503" s="9">
        <v>1</v>
      </c>
      <c r="J503" s="7">
        <v>3.6985000000000001</v>
      </c>
      <c r="K503" s="7">
        <v>77.668499999999995</v>
      </c>
      <c r="L503" s="12">
        <v>43499</v>
      </c>
      <c r="M503" s="14">
        <v>0.66180555555555554</v>
      </c>
      <c r="N503" s="9" t="str">
        <f t="shared" si="103"/>
        <v>Weekend</v>
      </c>
      <c r="O503" s="6" t="s">
        <v>33</v>
      </c>
      <c r="P503" s="7">
        <v>73.97</v>
      </c>
      <c r="Q503" s="2">
        <v>4.7619047620000003</v>
      </c>
      <c r="R503" s="7">
        <v>3.6985000000000001</v>
      </c>
      <c r="S503" s="8">
        <v>5.4</v>
      </c>
      <c r="V503" s="16">
        <f t="shared" si="96"/>
        <v>73.97</v>
      </c>
      <c r="W503" s="18">
        <f t="shared" si="104"/>
        <v>5917.6</v>
      </c>
      <c r="X503" t="b">
        <f t="shared" si="105"/>
        <v>0</v>
      </c>
      <c r="Y503" t="b">
        <f t="shared" si="97"/>
        <v>1</v>
      </c>
      <c r="Z503" t="b">
        <f t="shared" si="98"/>
        <v>0</v>
      </c>
      <c r="AA503" t="b">
        <f t="shared" si="99"/>
        <v>0</v>
      </c>
      <c r="AB503" t="str">
        <f t="shared" si="106"/>
        <v>Low</v>
      </c>
      <c r="AC503" t="str">
        <f t="shared" si="100"/>
        <v>Bad Product</v>
      </c>
      <c r="AD503">
        <f t="shared" si="101"/>
        <v>77.668499999999995</v>
      </c>
      <c r="AE503">
        <f t="shared" si="102"/>
        <v>73.97</v>
      </c>
      <c r="AG503" t="str">
        <f t="shared" si="95"/>
        <v>Bad Product</v>
      </c>
      <c r="AH503" t="str">
        <f t="shared" si="107"/>
        <v>Low</v>
      </c>
    </row>
    <row r="504" spans="1:34" ht="15.75" customHeight="1" x14ac:dyDescent="0.2">
      <c r="A504" s="1"/>
      <c r="B504" s="6" t="s">
        <v>537</v>
      </c>
      <c r="C504" s="6" t="s">
        <v>25</v>
      </c>
      <c r="D504" s="6" t="s">
        <v>26</v>
      </c>
      <c r="E504" s="6" t="s">
        <v>20</v>
      </c>
      <c r="F504" s="6" t="s">
        <v>21</v>
      </c>
      <c r="G504" s="6" t="s">
        <v>46</v>
      </c>
      <c r="H504" s="7">
        <v>31.9</v>
      </c>
      <c r="I504" s="9">
        <v>1</v>
      </c>
      <c r="J504" s="7">
        <v>1.595</v>
      </c>
      <c r="K504" s="7">
        <v>33.494999999999997</v>
      </c>
      <c r="L504" s="12">
        <v>43470</v>
      </c>
      <c r="M504" s="14">
        <v>0.52777777777777779</v>
      </c>
      <c r="N504" s="9" t="str">
        <f t="shared" si="103"/>
        <v>Weekend</v>
      </c>
      <c r="O504" s="6" t="s">
        <v>23</v>
      </c>
      <c r="P504" s="7">
        <v>31.9</v>
      </c>
      <c r="Q504" s="2">
        <v>4.7619047620000003</v>
      </c>
      <c r="R504" s="7">
        <v>1.595</v>
      </c>
      <c r="S504" s="8">
        <v>9.1</v>
      </c>
      <c r="V504" s="16">
        <f t="shared" si="96"/>
        <v>31.9</v>
      </c>
      <c r="W504" s="18">
        <f t="shared" si="104"/>
        <v>2552</v>
      </c>
      <c r="X504" t="b">
        <f t="shared" si="105"/>
        <v>1</v>
      </c>
      <c r="Y504" t="b">
        <f t="shared" si="97"/>
        <v>1</v>
      </c>
      <c r="Z504" t="b">
        <f t="shared" si="98"/>
        <v>0</v>
      </c>
      <c r="AA504" t="b">
        <f t="shared" si="99"/>
        <v>1</v>
      </c>
      <c r="AB504" t="str">
        <f t="shared" si="106"/>
        <v>High</v>
      </c>
      <c r="AC504" t="str">
        <f t="shared" si="100"/>
        <v>Bad Product</v>
      </c>
      <c r="AD504">
        <f t="shared" si="101"/>
        <v>33.494999999999997</v>
      </c>
      <c r="AE504">
        <f t="shared" si="102"/>
        <v>31.9</v>
      </c>
      <c r="AG504" t="str">
        <f t="shared" si="95"/>
        <v>Bad Product</v>
      </c>
      <c r="AH504" t="str">
        <f t="shared" si="107"/>
        <v>High</v>
      </c>
    </row>
    <row r="505" spans="1:34" ht="15.75" customHeight="1" x14ac:dyDescent="0.2">
      <c r="A505" s="1"/>
      <c r="B505" s="6" t="s">
        <v>538</v>
      </c>
      <c r="C505" s="6" t="s">
        <v>25</v>
      </c>
      <c r="D505" s="6" t="s">
        <v>26</v>
      </c>
      <c r="E505" s="6" t="s">
        <v>27</v>
      </c>
      <c r="F505" s="6" t="s">
        <v>31</v>
      </c>
      <c r="G505" s="6" t="s">
        <v>32</v>
      </c>
      <c r="H505" s="7">
        <v>69.400000000000006</v>
      </c>
      <c r="I505" s="9">
        <v>2</v>
      </c>
      <c r="J505" s="7">
        <v>6.94</v>
      </c>
      <c r="K505" s="7">
        <v>145.74</v>
      </c>
      <c r="L505" s="12">
        <v>43492</v>
      </c>
      <c r="M505" s="14">
        <v>0.82499999999999996</v>
      </c>
      <c r="N505" s="9" t="str">
        <f t="shared" si="103"/>
        <v>Weekend</v>
      </c>
      <c r="O505" s="6" t="s">
        <v>23</v>
      </c>
      <c r="P505" s="7">
        <v>138.80000000000001</v>
      </c>
      <c r="Q505" s="2">
        <v>4.7619047620000003</v>
      </c>
      <c r="R505" s="7">
        <v>6.94</v>
      </c>
      <c r="S505" s="8">
        <v>9</v>
      </c>
      <c r="V505" s="16">
        <f t="shared" si="96"/>
        <v>138.80000000000001</v>
      </c>
      <c r="W505" s="18">
        <f t="shared" si="104"/>
        <v>11104</v>
      </c>
      <c r="X505" t="b">
        <f t="shared" si="105"/>
        <v>1</v>
      </c>
      <c r="Y505" t="b">
        <f t="shared" si="97"/>
        <v>1</v>
      </c>
      <c r="Z505" t="b">
        <f t="shared" si="98"/>
        <v>0</v>
      </c>
      <c r="AA505" t="b">
        <f t="shared" si="99"/>
        <v>1</v>
      </c>
      <c r="AB505" t="str">
        <f t="shared" si="106"/>
        <v>High</v>
      </c>
      <c r="AC505" t="str">
        <f t="shared" si="100"/>
        <v>Bad Product</v>
      </c>
      <c r="AD505">
        <f t="shared" si="101"/>
        <v>145.74</v>
      </c>
      <c r="AE505">
        <f t="shared" si="102"/>
        <v>69.400000000000006</v>
      </c>
      <c r="AG505" t="str">
        <f t="shared" si="95"/>
        <v>Bad Product</v>
      </c>
      <c r="AH505" t="str">
        <f t="shared" si="107"/>
        <v>High</v>
      </c>
    </row>
    <row r="506" spans="1:34" ht="15.75" customHeight="1" x14ac:dyDescent="0.2">
      <c r="A506" s="1"/>
      <c r="B506" s="6" t="s">
        <v>539</v>
      </c>
      <c r="C506" s="6" t="s">
        <v>42</v>
      </c>
      <c r="D506" s="6" t="s">
        <v>43</v>
      </c>
      <c r="E506" s="6" t="s">
        <v>27</v>
      </c>
      <c r="F506" s="6" t="s">
        <v>21</v>
      </c>
      <c r="G506" s="6" t="s">
        <v>36</v>
      </c>
      <c r="H506" s="7">
        <v>93.31</v>
      </c>
      <c r="I506" s="9">
        <v>2</v>
      </c>
      <c r="J506" s="7">
        <v>9.3309999999999995</v>
      </c>
      <c r="K506" s="7">
        <v>195.95099999999999</v>
      </c>
      <c r="L506" s="12">
        <v>43549</v>
      </c>
      <c r="M506" s="14">
        <v>0.74513888888888891</v>
      </c>
      <c r="N506" s="9" t="str">
        <f t="shared" si="103"/>
        <v>Weekday</v>
      </c>
      <c r="O506" s="6" t="s">
        <v>29</v>
      </c>
      <c r="P506" s="7">
        <v>186.62</v>
      </c>
      <c r="Q506" s="2">
        <v>4.7619047620000003</v>
      </c>
      <c r="R506" s="7">
        <v>9.3309999999999995</v>
      </c>
      <c r="S506" s="8">
        <v>6.3</v>
      </c>
      <c r="V506" s="16">
        <f t="shared" si="96"/>
        <v>186.62</v>
      </c>
      <c r="W506" s="18">
        <f t="shared" si="104"/>
        <v>14929.6</v>
      </c>
      <c r="X506" t="b">
        <f t="shared" si="105"/>
        <v>0</v>
      </c>
      <c r="Y506" t="b">
        <f t="shared" si="97"/>
        <v>1</v>
      </c>
      <c r="Z506" t="b">
        <f t="shared" si="98"/>
        <v>0</v>
      </c>
      <c r="AA506" t="b">
        <f t="shared" si="99"/>
        <v>0</v>
      </c>
      <c r="AB506" t="str">
        <f t="shared" si="106"/>
        <v>Low</v>
      </c>
      <c r="AC506" t="str">
        <f t="shared" si="100"/>
        <v>Bad Product</v>
      </c>
      <c r="AD506">
        <f t="shared" si="101"/>
        <v>195.95099999999999</v>
      </c>
      <c r="AE506">
        <f t="shared" si="102"/>
        <v>93.31</v>
      </c>
      <c r="AG506" t="str">
        <f t="shared" si="95"/>
        <v>Bad Product</v>
      </c>
      <c r="AH506" t="str">
        <f t="shared" si="107"/>
        <v>Low</v>
      </c>
    </row>
    <row r="507" spans="1:34" ht="15.75" customHeight="1" x14ac:dyDescent="0.2">
      <c r="A507" s="1"/>
      <c r="B507" s="6" t="s">
        <v>540</v>
      </c>
      <c r="C507" s="6" t="s">
        <v>42</v>
      </c>
      <c r="D507" s="6" t="s">
        <v>43</v>
      </c>
      <c r="E507" s="6" t="s">
        <v>27</v>
      </c>
      <c r="F507" s="6" t="s">
        <v>31</v>
      </c>
      <c r="G507" s="6" t="s">
        <v>36</v>
      </c>
      <c r="H507" s="7">
        <v>88.45</v>
      </c>
      <c r="I507" s="9">
        <v>1</v>
      </c>
      <c r="J507" s="7">
        <v>4.4225000000000003</v>
      </c>
      <c r="K507" s="7">
        <v>92.872500000000002</v>
      </c>
      <c r="L507" s="12">
        <v>43521</v>
      </c>
      <c r="M507" s="14">
        <v>0.69166666666666665</v>
      </c>
      <c r="N507" s="9" t="str">
        <f t="shared" si="103"/>
        <v>Weekday</v>
      </c>
      <c r="O507" s="6" t="s">
        <v>33</v>
      </c>
      <c r="P507" s="7">
        <v>88.45</v>
      </c>
      <c r="Q507" s="2">
        <v>4.7619047620000003</v>
      </c>
      <c r="R507" s="7">
        <v>4.4225000000000003</v>
      </c>
      <c r="S507" s="8">
        <v>9.5</v>
      </c>
      <c r="V507" s="16">
        <f t="shared" si="96"/>
        <v>88.45</v>
      </c>
      <c r="W507" s="18">
        <f t="shared" si="104"/>
        <v>7076</v>
      </c>
      <c r="X507" t="b">
        <f t="shared" si="105"/>
        <v>1</v>
      </c>
      <c r="Y507" t="b">
        <f t="shared" si="97"/>
        <v>1</v>
      </c>
      <c r="Z507" t="b">
        <f t="shared" si="98"/>
        <v>0</v>
      </c>
      <c r="AA507" t="b">
        <f t="shared" si="99"/>
        <v>1</v>
      </c>
      <c r="AB507" t="str">
        <f t="shared" si="106"/>
        <v>High</v>
      </c>
      <c r="AC507" t="str">
        <f t="shared" si="100"/>
        <v>Bad Product</v>
      </c>
      <c r="AD507">
        <f t="shared" si="101"/>
        <v>92.872500000000002</v>
      </c>
      <c r="AE507">
        <f t="shared" si="102"/>
        <v>88.45</v>
      </c>
      <c r="AG507" t="str">
        <f t="shared" si="95"/>
        <v>Bad Product</v>
      </c>
      <c r="AH507" t="str">
        <f t="shared" si="107"/>
        <v>High</v>
      </c>
    </row>
    <row r="508" spans="1:34" ht="15.75" customHeight="1" x14ac:dyDescent="0.2">
      <c r="A508" s="1"/>
      <c r="B508" s="6" t="s">
        <v>541</v>
      </c>
      <c r="C508" s="6" t="s">
        <v>18</v>
      </c>
      <c r="D508" s="6" t="s">
        <v>19</v>
      </c>
      <c r="E508" s="6" t="s">
        <v>20</v>
      </c>
      <c r="F508" s="6" t="s">
        <v>31</v>
      </c>
      <c r="G508" s="6" t="s">
        <v>28</v>
      </c>
      <c r="H508" s="7">
        <v>24.18</v>
      </c>
      <c r="I508" s="9">
        <v>8</v>
      </c>
      <c r="J508" s="7">
        <v>9.6720000000000006</v>
      </c>
      <c r="K508" s="7">
        <v>203.11199999999999</v>
      </c>
      <c r="L508" s="12">
        <v>43493</v>
      </c>
      <c r="M508" s="14">
        <v>0.87083333333333335</v>
      </c>
      <c r="N508" s="9" t="str">
        <f t="shared" si="103"/>
        <v>Weekday</v>
      </c>
      <c r="O508" s="6" t="s">
        <v>23</v>
      </c>
      <c r="P508" s="7">
        <v>193.44</v>
      </c>
      <c r="Q508" s="2">
        <v>4.7619047620000003</v>
      </c>
      <c r="R508" s="7">
        <v>9.6720000000000006</v>
      </c>
      <c r="S508" s="8">
        <v>9.8000000000000007</v>
      </c>
      <c r="V508" s="16">
        <f t="shared" si="96"/>
        <v>193.44</v>
      </c>
      <c r="W508" s="18">
        <f t="shared" si="104"/>
        <v>15475.2</v>
      </c>
      <c r="X508" t="b">
        <f t="shared" si="105"/>
        <v>1</v>
      </c>
      <c r="Y508" t="b">
        <f t="shared" si="97"/>
        <v>1</v>
      </c>
      <c r="Z508" t="b">
        <f t="shared" si="98"/>
        <v>0</v>
      </c>
      <c r="AA508" t="b">
        <f t="shared" si="99"/>
        <v>1</v>
      </c>
      <c r="AB508" t="str">
        <f t="shared" si="106"/>
        <v>High</v>
      </c>
      <c r="AC508" t="str">
        <f t="shared" si="100"/>
        <v>Bad Product</v>
      </c>
      <c r="AD508">
        <f t="shared" si="101"/>
        <v>203.11199999999999</v>
      </c>
      <c r="AE508">
        <f t="shared" si="102"/>
        <v>22.971</v>
      </c>
      <c r="AG508" t="str">
        <f t="shared" ref="AG508:AG571" si="108">IF(AND(S507&gt;8,K507&gt;500),"Good Product", "Bad Product")</f>
        <v>Bad Product</v>
      </c>
      <c r="AH508" t="str">
        <f t="shared" si="107"/>
        <v>High</v>
      </c>
    </row>
    <row r="509" spans="1:34" ht="15.75" customHeight="1" x14ac:dyDescent="0.2">
      <c r="A509" s="1"/>
      <c r="B509" s="6" t="s">
        <v>542</v>
      </c>
      <c r="C509" s="6" t="s">
        <v>42</v>
      </c>
      <c r="D509" s="6" t="s">
        <v>43</v>
      </c>
      <c r="E509" s="6" t="s">
        <v>20</v>
      </c>
      <c r="F509" s="6" t="s">
        <v>21</v>
      </c>
      <c r="G509" s="6" t="s">
        <v>36</v>
      </c>
      <c r="H509" s="7">
        <v>48.5</v>
      </c>
      <c r="I509" s="9">
        <v>3</v>
      </c>
      <c r="J509" s="7">
        <v>7.2750000000000004</v>
      </c>
      <c r="K509" s="7">
        <v>152.77500000000001</v>
      </c>
      <c r="L509" s="12">
        <v>43473</v>
      </c>
      <c r="M509" s="14">
        <v>0.53472222222222221</v>
      </c>
      <c r="N509" s="9" t="str">
        <f t="shared" si="103"/>
        <v>Weekday</v>
      </c>
      <c r="O509" s="6" t="s">
        <v>29</v>
      </c>
      <c r="P509" s="7">
        <v>145.5</v>
      </c>
      <c r="Q509" s="2">
        <v>4.7619047620000003</v>
      </c>
      <c r="R509" s="7">
        <v>7.2750000000000004</v>
      </c>
      <c r="S509" s="8">
        <v>6.7</v>
      </c>
      <c r="V509" s="16">
        <f t="shared" si="96"/>
        <v>145.5</v>
      </c>
      <c r="W509" s="18">
        <f t="shared" si="104"/>
        <v>11640</v>
      </c>
      <c r="X509" t="b">
        <f t="shared" si="105"/>
        <v>0</v>
      </c>
      <c r="Y509" t="b">
        <f t="shared" si="97"/>
        <v>1</v>
      </c>
      <c r="Z509" t="b">
        <f t="shared" si="98"/>
        <v>0</v>
      </c>
      <c r="AA509" t="b">
        <f t="shared" si="99"/>
        <v>0</v>
      </c>
      <c r="AB509" t="str">
        <f t="shared" si="106"/>
        <v>Low</v>
      </c>
      <c r="AC509" t="str">
        <f t="shared" si="100"/>
        <v>Bad Product</v>
      </c>
      <c r="AD509">
        <f t="shared" si="101"/>
        <v>152.77500000000001</v>
      </c>
      <c r="AE509">
        <f t="shared" si="102"/>
        <v>48.5</v>
      </c>
      <c r="AG509" t="str">
        <f t="shared" si="108"/>
        <v>Bad Product</v>
      </c>
      <c r="AH509" t="str">
        <f t="shared" si="107"/>
        <v>Medium</v>
      </c>
    </row>
    <row r="510" spans="1:34" ht="15.75" customHeight="1" x14ac:dyDescent="0.2">
      <c r="A510" s="1"/>
      <c r="B510" s="6" t="s">
        <v>543</v>
      </c>
      <c r="C510" s="6" t="s">
        <v>42</v>
      </c>
      <c r="D510" s="6" t="s">
        <v>43</v>
      </c>
      <c r="E510" s="6" t="s">
        <v>27</v>
      </c>
      <c r="F510" s="6" t="s">
        <v>21</v>
      </c>
      <c r="G510" s="6" t="s">
        <v>44</v>
      </c>
      <c r="H510" s="7">
        <v>84.05</v>
      </c>
      <c r="I510" s="9">
        <v>6</v>
      </c>
      <c r="J510" s="7">
        <v>25.215</v>
      </c>
      <c r="K510" s="7">
        <v>529.51499999999999</v>
      </c>
      <c r="L510" s="12">
        <v>43494</v>
      </c>
      <c r="M510" s="14">
        <v>0.45</v>
      </c>
      <c r="N510" s="9" t="str">
        <f t="shared" si="103"/>
        <v>Weekday</v>
      </c>
      <c r="O510" s="6" t="s">
        <v>33</v>
      </c>
      <c r="P510" s="7">
        <v>504.3</v>
      </c>
      <c r="Q510" s="2">
        <v>4.7619047620000003</v>
      </c>
      <c r="R510" s="7">
        <v>25.215</v>
      </c>
      <c r="S510" s="8">
        <v>7.7</v>
      </c>
      <c r="V510" s="16">
        <f t="shared" si="96"/>
        <v>504.29999999999995</v>
      </c>
      <c r="W510" s="18">
        <f t="shared" si="104"/>
        <v>40344</v>
      </c>
      <c r="X510" t="b">
        <f t="shared" si="105"/>
        <v>0</v>
      </c>
      <c r="Y510" t="b">
        <f t="shared" si="97"/>
        <v>1</v>
      </c>
      <c r="Z510" t="b">
        <f t="shared" si="98"/>
        <v>0</v>
      </c>
      <c r="AA510" t="b">
        <f t="shared" si="99"/>
        <v>1</v>
      </c>
      <c r="AB510" t="str">
        <f t="shared" si="106"/>
        <v>Low</v>
      </c>
      <c r="AC510" t="str">
        <f t="shared" si="100"/>
        <v>Bad Product</v>
      </c>
      <c r="AD510">
        <f t="shared" si="101"/>
        <v>476.56349999999998</v>
      </c>
      <c r="AE510">
        <f t="shared" si="102"/>
        <v>84.05</v>
      </c>
      <c r="AG510" t="str">
        <f t="shared" si="108"/>
        <v>Bad Product</v>
      </c>
      <c r="AH510" t="str">
        <f t="shared" si="107"/>
        <v>Medium</v>
      </c>
    </row>
    <row r="511" spans="1:34" ht="15.75" customHeight="1" x14ac:dyDescent="0.2">
      <c r="A511" s="1"/>
      <c r="B511" s="6" t="s">
        <v>544</v>
      </c>
      <c r="C511" s="6" t="s">
        <v>42</v>
      </c>
      <c r="D511" s="6" t="s">
        <v>43</v>
      </c>
      <c r="E511" s="6" t="s">
        <v>20</v>
      </c>
      <c r="F511" s="6" t="s">
        <v>31</v>
      </c>
      <c r="G511" s="6" t="s">
        <v>22</v>
      </c>
      <c r="H511" s="7">
        <v>61.29</v>
      </c>
      <c r="I511" s="9">
        <v>5</v>
      </c>
      <c r="J511" s="7">
        <v>15.3225</v>
      </c>
      <c r="K511" s="7">
        <v>321.77249999999998</v>
      </c>
      <c r="L511" s="12">
        <v>43553</v>
      </c>
      <c r="M511" s="14">
        <v>0.60277777777777775</v>
      </c>
      <c r="N511" s="9" t="str">
        <f t="shared" si="103"/>
        <v>Weekday</v>
      </c>
      <c r="O511" s="6" t="s">
        <v>29</v>
      </c>
      <c r="P511" s="7">
        <v>306.45</v>
      </c>
      <c r="Q511" s="2">
        <v>4.7619047620000003</v>
      </c>
      <c r="R511" s="7">
        <v>15.3225</v>
      </c>
      <c r="S511" s="8">
        <v>7</v>
      </c>
      <c r="V511" s="16">
        <f t="shared" si="96"/>
        <v>306.45</v>
      </c>
      <c r="W511" s="18">
        <f t="shared" si="104"/>
        <v>24516</v>
      </c>
      <c r="X511" t="b">
        <f t="shared" si="105"/>
        <v>0</v>
      </c>
      <c r="Y511" t="b">
        <f t="shared" si="97"/>
        <v>1</v>
      </c>
      <c r="Z511" t="b">
        <f t="shared" si="98"/>
        <v>0</v>
      </c>
      <c r="AA511" t="b">
        <f t="shared" si="99"/>
        <v>0</v>
      </c>
      <c r="AB511" t="str">
        <f t="shared" si="106"/>
        <v>Low</v>
      </c>
      <c r="AC511" t="str">
        <f t="shared" si="100"/>
        <v>Bad Product</v>
      </c>
      <c r="AD511">
        <f t="shared" si="101"/>
        <v>321.77249999999998</v>
      </c>
      <c r="AE511">
        <f t="shared" si="102"/>
        <v>61.29</v>
      </c>
      <c r="AG511" t="str">
        <f t="shared" si="108"/>
        <v>Bad Product</v>
      </c>
      <c r="AH511" t="str">
        <f t="shared" si="107"/>
        <v>Medium</v>
      </c>
    </row>
    <row r="512" spans="1:34" ht="15.75" customHeight="1" x14ac:dyDescent="0.2">
      <c r="A512" s="1"/>
      <c r="B512" s="6" t="s">
        <v>545</v>
      </c>
      <c r="C512" s="6" t="s">
        <v>25</v>
      </c>
      <c r="D512" s="6" t="s">
        <v>26</v>
      </c>
      <c r="E512" s="6" t="s">
        <v>20</v>
      </c>
      <c r="F512" s="6" t="s">
        <v>21</v>
      </c>
      <c r="G512" s="6" t="s">
        <v>32</v>
      </c>
      <c r="H512" s="7">
        <v>15.95</v>
      </c>
      <c r="I512" s="9">
        <v>6</v>
      </c>
      <c r="J512" s="7">
        <v>4.7850000000000001</v>
      </c>
      <c r="K512" s="7">
        <v>100.485</v>
      </c>
      <c r="L512" s="12">
        <v>43505</v>
      </c>
      <c r="M512" s="14">
        <v>0.71875</v>
      </c>
      <c r="N512" s="9" t="str">
        <f t="shared" si="103"/>
        <v>Weekend</v>
      </c>
      <c r="O512" s="6" t="s">
        <v>33</v>
      </c>
      <c r="P512" s="7">
        <v>95.7</v>
      </c>
      <c r="Q512" s="2">
        <v>4.7619047620000003</v>
      </c>
      <c r="R512" s="7">
        <v>4.7850000000000001</v>
      </c>
      <c r="S512" s="8">
        <v>5.0999999999999996</v>
      </c>
      <c r="V512" s="16">
        <f t="shared" si="96"/>
        <v>95.699999999999989</v>
      </c>
      <c r="W512" s="18">
        <f t="shared" si="104"/>
        <v>7655.9999999999991</v>
      </c>
      <c r="X512" t="b">
        <f t="shared" si="105"/>
        <v>0</v>
      </c>
      <c r="Y512" t="b">
        <f t="shared" si="97"/>
        <v>1</v>
      </c>
      <c r="Z512" t="b">
        <f t="shared" si="98"/>
        <v>0</v>
      </c>
      <c r="AA512" t="b">
        <f t="shared" si="99"/>
        <v>0</v>
      </c>
      <c r="AB512" t="str">
        <f t="shared" si="106"/>
        <v>Low</v>
      </c>
      <c r="AC512" t="str">
        <f t="shared" si="100"/>
        <v>Bad Product</v>
      </c>
      <c r="AD512">
        <f t="shared" si="101"/>
        <v>100.485</v>
      </c>
      <c r="AE512">
        <f t="shared" si="102"/>
        <v>15.95</v>
      </c>
      <c r="AG512" t="str">
        <f t="shared" si="108"/>
        <v>Bad Product</v>
      </c>
      <c r="AH512" t="str">
        <f t="shared" si="107"/>
        <v>Low</v>
      </c>
    </row>
    <row r="513" spans="1:34" ht="15.75" customHeight="1" x14ac:dyDescent="0.2">
      <c r="A513" s="1"/>
      <c r="B513" s="6" t="s">
        <v>546</v>
      </c>
      <c r="C513" s="6" t="s">
        <v>42</v>
      </c>
      <c r="D513" s="6" t="s">
        <v>43</v>
      </c>
      <c r="E513" s="6" t="s">
        <v>20</v>
      </c>
      <c r="F513" s="6" t="s">
        <v>21</v>
      </c>
      <c r="G513" s="6" t="s">
        <v>36</v>
      </c>
      <c r="H513" s="7">
        <v>90.74</v>
      </c>
      <c r="I513" s="9">
        <v>7</v>
      </c>
      <c r="J513" s="7">
        <v>31.759</v>
      </c>
      <c r="K513" s="7">
        <v>666.93899999999996</v>
      </c>
      <c r="L513" s="12">
        <v>43481</v>
      </c>
      <c r="M513" s="14">
        <v>0.75208333333333333</v>
      </c>
      <c r="N513" s="9" t="str">
        <f t="shared" si="103"/>
        <v>Weekday</v>
      </c>
      <c r="O513" s="6" t="s">
        <v>33</v>
      </c>
      <c r="P513" s="7">
        <v>635.17999999999995</v>
      </c>
      <c r="Q513" s="2">
        <v>4.7619047620000003</v>
      </c>
      <c r="R513" s="7">
        <v>31.759</v>
      </c>
      <c r="S513" s="8">
        <v>6.2</v>
      </c>
      <c r="V513" s="16">
        <f t="shared" si="96"/>
        <v>635.17999999999995</v>
      </c>
      <c r="W513" s="18">
        <f t="shared" si="104"/>
        <v>50814.399999999994</v>
      </c>
      <c r="X513" t="b">
        <f t="shared" si="105"/>
        <v>0</v>
      </c>
      <c r="Y513" t="b">
        <f t="shared" si="97"/>
        <v>1</v>
      </c>
      <c r="Z513" t="b">
        <f t="shared" si="98"/>
        <v>0</v>
      </c>
      <c r="AA513" t="b">
        <f t="shared" si="99"/>
        <v>1</v>
      </c>
      <c r="AB513" t="str">
        <f t="shared" si="106"/>
        <v>Low</v>
      </c>
      <c r="AC513" t="str">
        <f t="shared" si="100"/>
        <v>Bad Product</v>
      </c>
      <c r="AD513">
        <f t="shared" si="101"/>
        <v>600.24509999999998</v>
      </c>
      <c r="AE513">
        <f t="shared" si="102"/>
        <v>90.74</v>
      </c>
      <c r="AG513" t="str">
        <f t="shared" si="108"/>
        <v>Bad Product</v>
      </c>
      <c r="AH513" t="str">
        <f t="shared" si="107"/>
        <v>Low</v>
      </c>
    </row>
    <row r="514" spans="1:34" ht="15.75" customHeight="1" x14ac:dyDescent="0.2">
      <c r="A514" s="1"/>
      <c r="B514" s="6" t="s">
        <v>547</v>
      </c>
      <c r="C514" s="6" t="s">
        <v>18</v>
      </c>
      <c r="D514" s="6" t="s">
        <v>19</v>
      </c>
      <c r="E514" s="6" t="s">
        <v>27</v>
      </c>
      <c r="F514" s="6" t="s">
        <v>21</v>
      </c>
      <c r="G514" s="6" t="s">
        <v>32</v>
      </c>
      <c r="H514" s="7">
        <v>42.91</v>
      </c>
      <c r="I514" s="9">
        <v>5</v>
      </c>
      <c r="J514" s="7">
        <v>10.727499999999999</v>
      </c>
      <c r="K514" s="7">
        <v>225.2775</v>
      </c>
      <c r="L514" s="12">
        <v>43470</v>
      </c>
      <c r="M514" s="14">
        <v>0.72847222222222219</v>
      </c>
      <c r="N514" s="9" t="str">
        <f t="shared" si="103"/>
        <v>Weekend</v>
      </c>
      <c r="O514" s="6" t="s">
        <v>23</v>
      </c>
      <c r="P514" s="7">
        <v>214.55</v>
      </c>
      <c r="Q514" s="2">
        <v>4.7619047620000003</v>
      </c>
      <c r="R514" s="7">
        <v>10.727499999999999</v>
      </c>
      <c r="S514" s="8">
        <v>6.1</v>
      </c>
      <c r="V514" s="16">
        <f t="shared" si="96"/>
        <v>214.54999999999998</v>
      </c>
      <c r="W514" s="18">
        <f t="shared" si="104"/>
        <v>17164</v>
      </c>
      <c r="X514" t="b">
        <f t="shared" si="105"/>
        <v>0</v>
      </c>
      <c r="Y514" t="b">
        <f t="shared" si="97"/>
        <v>1</v>
      </c>
      <c r="Z514" t="b">
        <f t="shared" si="98"/>
        <v>0</v>
      </c>
      <c r="AA514" t="b">
        <f t="shared" si="99"/>
        <v>0</v>
      </c>
      <c r="AB514" t="str">
        <f t="shared" si="106"/>
        <v>Low</v>
      </c>
      <c r="AC514" t="str">
        <f t="shared" si="100"/>
        <v>Bad Product</v>
      </c>
      <c r="AD514">
        <f t="shared" si="101"/>
        <v>225.2775</v>
      </c>
      <c r="AE514">
        <f t="shared" si="102"/>
        <v>42.91</v>
      </c>
      <c r="AG514" t="str">
        <f t="shared" si="108"/>
        <v>Bad Product</v>
      </c>
      <c r="AH514" t="str">
        <f t="shared" si="107"/>
        <v>Low</v>
      </c>
    </row>
    <row r="515" spans="1:34" ht="15.75" customHeight="1" x14ac:dyDescent="0.2">
      <c r="A515" s="1"/>
      <c r="B515" s="6" t="s">
        <v>548</v>
      </c>
      <c r="C515" s="6" t="s">
        <v>18</v>
      </c>
      <c r="D515" s="6" t="s">
        <v>19</v>
      </c>
      <c r="E515" s="6" t="s">
        <v>27</v>
      </c>
      <c r="F515" s="6" t="s">
        <v>21</v>
      </c>
      <c r="G515" s="6" t="s">
        <v>46</v>
      </c>
      <c r="H515" s="7">
        <v>54.28</v>
      </c>
      <c r="I515" s="9">
        <v>7</v>
      </c>
      <c r="J515" s="7">
        <v>18.998000000000001</v>
      </c>
      <c r="K515" s="7">
        <v>398.95800000000003</v>
      </c>
      <c r="L515" s="12">
        <v>43492</v>
      </c>
      <c r="M515" s="14">
        <v>0.75347222222222221</v>
      </c>
      <c r="N515" s="9" t="str">
        <f t="shared" si="103"/>
        <v>Weekend</v>
      </c>
      <c r="O515" s="6" t="s">
        <v>23</v>
      </c>
      <c r="P515" s="7">
        <v>379.96</v>
      </c>
      <c r="Q515" s="2">
        <v>4.7619047620000003</v>
      </c>
      <c r="R515" s="7">
        <v>18.998000000000001</v>
      </c>
      <c r="S515" s="8">
        <v>9.3000000000000007</v>
      </c>
      <c r="V515" s="16">
        <f t="shared" ref="V515:V578" si="109">H515*I515</f>
        <v>379.96000000000004</v>
      </c>
      <c r="W515" s="18">
        <f t="shared" si="104"/>
        <v>30396.800000000003</v>
      </c>
      <c r="X515" t="b">
        <f t="shared" si="105"/>
        <v>1</v>
      </c>
      <c r="Y515" t="b">
        <f t="shared" ref="Y515:Y578" si="110">R515=J515</f>
        <v>1</v>
      </c>
      <c r="Z515" t="b">
        <f t="shared" ref="Z515:Z578" si="111">AND(S515&gt;8,K515&gt;500)</f>
        <v>0</v>
      </c>
      <c r="AA515" t="b">
        <f t="shared" ref="AA515:AA578" si="112">OR(S515&gt;8,K515&gt;500)</f>
        <v>1</v>
      </c>
      <c r="AB515" t="str">
        <f t="shared" si="106"/>
        <v>High</v>
      </c>
      <c r="AC515" t="str">
        <f t="shared" ref="AC515:AC578" si="113">IF( AND(S515&gt; 8, K515 &gt; 500), "Good Product", "Bad Product")</f>
        <v>Bad Product</v>
      </c>
      <c r="AD515">
        <f t="shared" ref="AD515:AD578" si="114">IF(K515&gt;500, 0.9 *K515, K515)</f>
        <v>398.95800000000003</v>
      </c>
      <c r="AE515">
        <f t="shared" ref="AE515:AE578" si="115">IF(I515&gt; 7, H515*0.95,H515)</f>
        <v>54.28</v>
      </c>
      <c r="AG515" t="str">
        <f t="shared" si="108"/>
        <v>Bad Product</v>
      </c>
      <c r="AH515" t="str">
        <f t="shared" si="107"/>
        <v>High</v>
      </c>
    </row>
    <row r="516" spans="1:34" ht="15.75" customHeight="1" x14ac:dyDescent="0.2">
      <c r="A516" s="1"/>
      <c r="B516" s="6" t="s">
        <v>549</v>
      </c>
      <c r="C516" s="6" t="s">
        <v>18</v>
      </c>
      <c r="D516" s="6" t="s">
        <v>19</v>
      </c>
      <c r="E516" s="6" t="s">
        <v>27</v>
      </c>
      <c r="F516" s="6" t="s">
        <v>31</v>
      </c>
      <c r="G516" s="6" t="s">
        <v>28</v>
      </c>
      <c r="H516" s="7">
        <v>99.55</v>
      </c>
      <c r="I516" s="9">
        <v>7</v>
      </c>
      <c r="J516" s="7">
        <v>34.842500000000001</v>
      </c>
      <c r="K516" s="7">
        <v>731.6925</v>
      </c>
      <c r="L516" s="12">
        <v>43538</v>
      </c>
      <c r="M516" s="14">
        <v>0.50486111111111109</v>
      </c>
      <c r="N516" s="9" t="str">
        <f t="shared" ref="N516:N579" si="116">IF(WEEKDAY(L516,2)&gt;=6, "Weekend", "Weekday")</f>
        <v>Weekday</v>
      </c>
      <c r="O516" s="6" t="s">
        <v>29</v>
      </c>
      <c r="P516" s="7">
        <v>696.85</v>
      </c>
      <c r="Q516" s="2">
        <v>4.7619047620000003</v>
      </c>
      <c r="R516" s="7">
        <v>34.842500000000001</v>
      </c>
      <c r="S516" s="8">
        <v>7.6</v>
      </c>
      <c r="V516" s="16">
        <f t="shared" si="109"/>
        <v>696.85</v>
      </c>
      <c r="W516" s="18">
        <f t="shared" ref="W516:W579" si="117">V516*$AJ$5</f>
        <v>55748</v>
      </c>
      <c r="X516" t="b">
        <f t="shared" ref="X516:X579" si="118">S516&gt;8</f>
        <v>0</v>
      </c>
      <c r="Y516" t="b">
        <f t="shared" si="110"/>
        <v>1</v>
      </c>
      <c r="Z516" t="b">
        <f t="shared" si="111"/>
        <v>0</v>
      </c>
      <c r="AA516" t="b">
        <f t="shared" si="112"/>
        <v>1</v>
      </c>
      <c r="AB516" t="str">
        <f t="shared" ref="AB516:AB579" si="119">IF(S516&gt;8, "High", "Low")</f>
        <v>Low</v>
      </c>
      <c r="AC516" t="str">
        <f t="shared" si="113"/>
        <v>Bad Product</v>
      </c>
      <c r="AD516">
        <f t="shared" si="114"/>
        <v>658.52324999999996</v>
      </c>
      <c r="AE516">
        <f t="shared" si="115"/>
        <v>99.55</v>
      </c>
      <c r="AG516" t="str">
        <f t="shared" si="108"/>
        <v>Bad Product</v>
      </c>
      <c r="AH516" t="str">
        <f t="shared" ref="AH516:AH579" si="120">IF(S516&gt;8, "High", IF(S516&lt;6.5, "Low", "Medium"))</f>
        <v>Medium</v>
      </c>
    </row>
    <row r="517" spans="1:34" ht="15.75" customHeight="1" x14ac:dyDescent="0.2">
      <c r="A517" s="1"/>
      <c r="B517" s="6" t="s">
        <v>550</v>
      </c>
      <c r="C517" s="6" t="s">
        <v>25</v>
      </c>
      <c r="D517" s="6" t="s">
        <v>26</v>
      </c>
      <c r="E517" s="6" t="s">
        <v>20</v>
      </c>
      <c r="F517" s="6" t="s">
        <v>31</v>
      </c>
      <c r="G517" s="6" t="s">
        <v>36</v>
      </c>
      <c r="H517" s="7">
        <v>58.39</v>
      </c>
      <c r="I517" s="9">
        <v>7</v>
      </c>
      <c r="J517" s="7">
        <v>20.436499999999999</v>
      </c>
      <c r="K517" s="7">
        <v>429.16649999999998</v>
      </c>
      <c r="L517" s="12">
        <v>43519</v>
      </c>
      <c r="M517" s="14">
        <v>0.8256944444444444</v>
      </c>
      <c r="N517" s="9" t="str">
        <f t="shared" si="116"/>
        <v>Weekend</v>
      </c>
      <c r="O517" s="6" t="s">
        <v>33</v>
      </c>
      <c r="P517" s="7">
        <v>408.73</v>
      </c>
      <c r="Q517" s="2">
        <v>4.7619047620000003</v>
      </c>
      <c r="R517" s="7">
        <v>20.436499999999999</v>
      </c>
      <c r="S517" s="8">
        <v>8.1999999999999993</v>
      </c>
      <c r="V517" s="16">
        <f t="shared" si="109"/>
        <v>408.73</v>
      </c>
      <c r="W517" s="18">
        <f t="shared" si="117"/>
        <v>32698.400000000001</v>
      </c>
      <c r="X517" t="b">
        <f t="shared" si="118"/>
        <v>1</v>
      </c>
      <c r="Y517" t="b">
        <f t="shared" si="110"/>
        <v>1</v>
      </c>
      <c r="Z517" t="b">
        <f t="shared" si="111"/>
        <v>0</v>
      </c>
      <c r="AA517" t="b">
        <f t="shared" si="112"/>
        <v>1</v>
      </c>
      <c r="AB517" t="str">
        <f t="shared" si="119"/>
        <v>High</v>
      </c>
      <c r="AC517" t="str">
        <f t="shared" si="113"/>
        <v>Bad Product</v>
      </c>
      <c r="AD517">
        <f t="shared" si="114"/>
        <v>429.16649999999998</v>
      </c>
      <c r="AE517">
        <f t="shared" si="115"/>
        <v>58.39</v>
      </c>
      <c r="AG517" t="str">
        <f t="shared" si="108"/>
        <v>Bad Product</v>
      </c>
      <c r="AH517" t="str">
        <f t="shared" si="120"/>
        <v>High</v>
      </c>
    </row>
    <row r="518" spans="1:34" ht="15.75" customHeight="1" x14ac:dyDescent="0.2">
      <c r="A518" s="1"/>
      <c r="B518" s="6" t="s">
        <v>551</v>
      </c>
      <c r="C518" s="6" t="s">
        <v>25</v>
      </c>
      <c r="D518" s="6" t="s">
        <v>26</v>
      </c>
      <c r="E518" s="6" t="s">
        <v>20</v>
      </c>
      <c r="F518" s="6" t="s">
        <v>21</v>
      </c>
      <c r="G518" s="6" t="s">
        <v>46</v>
      </c>
      <c r="H518" s="7">
        <v>51.47</v>
      </c>
      <c r="I518" s="9">
        <v>1</v>
      </c>
      <c r="J518" s="7">
        <v>2.5735000000000001</v>
      </c>
      <c r="K518" s="7">
        <v>54.043500000000002</v>
      </c>
      <c r="L518" s="12">
        <v>43542</v>
      </c>
      <c r="M518" s="14">
        <v>0.66111111111111109</v>
      </c>
      <c r="N518" s="9" t="str">
        <f t="shared" si="116"/>
        <v>Weekday</v>
      </c>
      <c r="O518" s="6" t="s">
        <v>23</v>
      </c>
      <c r="P518" s="7">
        <v>51.47</v>
      </c>
      <c r="Q518" s="2">
        <v>4.7619047620000003</v>
      </c>
      <c r="R518" s="7">
        <v>2.5735000000000001</v>
      </c>
      <c r="S518" s="8">
        <v>8.5</v>
      </c>
      <c r="V518" s="16">
        <f t="shared" si="109"/>
        <v>51.47</v>
      </c>
      <c r="W518" s="18">
        <f t="shared" si="117"/>
        <v>4117.6000000000004</v>
      </c>
      <c r="X518" t="b">
        <f t="shared" si="118"/>
        <v>1</v>
      </c>
      <c r="Y518" t="b">
        <f t="shared" si="110"/>
        <v>1</v>
      </c>
      <c r="Z518" t="b">
        <f t="shared" si="111"/>
        <v>0</v>
      </c>
      <c r="AA518" t="b">
        <f t="shared" si="112"/>
        <v>1</v>
      </c>
      <c r="AB518" t="str">
        <f t="shared" si="119"/>
        <v>High</v>
      </c>
      <c r="AC518" t="str">
        <f t="shared" si="113"/>
        <v>Bad Product</v>
      </c>
      <c r="AD518">
        <f t="shared" si="114"/>
        <v>54.043500000000002</v>
      </c>
      <c r="AE518">
        <f t="shared" si="115"/>
        <v>51.47</v>
      </c>
      <c r="AG518" t="str">
        <f t="shared" si="108"/>
        <v>Bad Product</v>
      </c>
      <c r="AH518" t="str">
        <f t="shared" si="120"/>
        <v>High</v>
      </c>
    </row>
    <row r="519" spans="1:34" ht="15.75" customHeight="1" x14ac:dyDescent="0.2">
      <c r="A519" s="1"/>
      <c r="B519" s="6" t="s">
        <v>552</v>
      </c>
      <c r="C519" s="6" t="s">
        <v>42</v>
      </c>
      <c r="D519" s="6" t="s">
        <v>43</v>
      </c>
      <c r="E519" s="6" t="s">
        <v>20</v>
      </c>
      <c r="F519" s="6" t="s">
        <v>31</v>
      </c>
      <c r="G519" s="6" t="s">
        <v>22</v>
      </c>
      <c r="H519" s="7">
        <v>54.86</v>
      </c>
      <c r="I519" s="9">
        <v>5</v>
      </c>
      <c r="J519" s="7">
        <v>13.715</v>
      </c>
      <c r="K519" s="7">
        <v>288.01499999999999</v>
      </c>
      <c r="L519" s="12">
        <v>43553</v>
      </c>
      <c r="M519" s="14">
        <v>0.7</v>
      </c>
      <c r="N519" s="9" t="str">
        <f t="shared" si="116"/>
        <v>Weekday</v>
      </c>
      <c r="O519" s="6" t="s">
        <v>23</v>
      </c>
      <c r="P519" s="7">
        <v>274.3</v>
      </c>
      <c r="Q519" s="2">
        <v>4.7619047620000003</v>
      </c>
      <c r="R519" s="7">
        <v>13.715</v>
      </c>
      <c r="S519" s="8">
        <v>9.8000000000000007</v>
      </c>
      <c r="V519" s="16">
        <f t="shared" si="109"/>
        <v>274.3</v>
      </c>
      <c r="W519" s="18">
        <f t="shared" si="117"/>
        <v>21944</v>
      </c>
      <c r="X519" t="b">
        <f t="shared" si="118"/>
        <v>1</v>
      </c>
      <c r="Y519" t="b">
        <f t="shared" si="110"/>
        <v>1</v>
      </c>
      <c r="Z519" t="b">
        <f t="shared" si="111"/>
        <v>0</v>
      </c>
      <c r="AA519" t="b">
        <f t="shared" si="112"/>
        <v>1</v>
      </c>
      <c r="AB519" t="str">
        <f t="shared" si="119"/>
        <v>High</v>
      </c>
      <c r="AC519" t="str">
        <f t="shared" si="113"/>
        <v>Bad Product</v>
      </c>
      <c r="AD519">
        <f t="shared" si="114"/>
        <v>288.01499999999999</v>
      </c>
      <c r="AE519">
        <f t="shared" si="115"/>
        <v>54.86</v>
      </c>
      <c r="AG519" t="str">
        <f t="shared" si="108"/>
        <v>Bad Product</v>
      </c>
      <c r="AH519" t="str">
        <f t="shared" si="120"/>
        <v>High</v>
      </c>
    </row>
    <row r="520" spans="1:34" ht="15.75" customHeight="1" x14ac:dyDescent="0.2">
      <c r="A520" s="1"/>
      <c r="B520" s="6" t="s">
        <v>553</v>
      </c>
      <c r="C520" s="6" t="s">
        <v>25</v>
      </c>
      <c r="D520" s="6" t="s">
        <v>26</v>
      </c>
      <c r="E520" s="6" t="s">
        <v>20</v>
      </c>
      <c r="F520" s="6" t="s">
        <v>31</v>
      </c>
      <c r="G520" s="6" t="s">
        <v>32</v>
      </c>
      <c r="H520" s="7">
        <v>39.39</v>
      </c>
      <c r="I520" s="9">
        <v>5</v>
      </c>
      <c r="J520" s="7">
        <v>9.8475000000000001</v>
      </c>
      <c r="K520" s="7">
        <v>206.79750000000001</v>
      </c>
      <c r="L520" s="12">
        <v>43487</v>
      </c>
      <c r="M520" s="14">
        <v>0.86527777777777781</v>
      </c>
      <c r="N520" s="9" t="str">
        <f t="shared" si="116"/>
        <v>Weekday</v>
      </c>
      <c r="O520" s="6" t="s">
        <v>33</v>
      </c>
      <c r="P520" s="7">
        <v>196.95</v>
      </c>
      <c r="Q520" s="2">
        <v>4.7619047620000003</v>
      </c>
      <c r="R520" s="7">
        <v>9.8475000000000001</v>
      </c>
      <c r="S520" s="8">
        <v>8.6999999999999993</v>
      </c>
      <c r="V520" s="16">
        <f t="shared" si="109"/>
        <v>196.95</v>
      </c>
      <c r="W520" s="18">
        <f t="shared" si="117"/>
        <v>15756</v>
      </c>
      <c r="X520" t="b">
        <f t="shared" si="118"/>
        <v>1</v>
      </c>
      <c r="Y520" t="b">
        <f t="shared" si="110"/>
        <v>1</v>
      </c>
      <c r="Z520" t="b">
        <f t="shared" si="111"/>
        <v>0</v>
      </c>
      <c r="AA520" t="b">
        <f t="shared" si="112"/>
        <v>1</v>
      </c>
      <c r="AB520" t="str">
        <f t="shared" si="119"/>
        <v>High</v>
      </c>
      <c r="AC520" t="str">
        <f t="shared" si="113"/>
        <v>Bad Product</v>
      </c>
      <c r="AD520">
        <f t="shared" si="114"/>
        <v>206.79750000000001</v>
      </c>
      <c r="AE520">
        <f t="shared" si="115"/>
        <v>39.39</v>
      </c>
      <c r="AG520" t="str">
        <f t="shared" si="108"/>
        <v>Bad Product</v>
      </c>
      <c r="AH520" t="str">
        <f t="shared" si="120"/>
        <v>High</v>
      </c>
    </row>
    <row r="521" spans="1:34" ht="15.75" customHeight="1" x14ac:dyDescent="0.2">
      <c r="A521" s="1"/>
      <c r="B521" s="6" t="s">
        <v>554</v>
      </c>
      <c r="C521" s="6" t="s">
        <v>18</v>
      </c>
      <c r="D521" s="6" t="s">
        <v>19</v>
      </c>
      <c r="E521" s="6" t="s">
        <v>27</v>
      </c>
      <c r="F521" s="6" t="s">
        <v>31</v>
      </c>
      <c r="G521" s="6" t="s">
        <v>32</v>
      </c>
      <c r="H521" s="7">
        <v>34.729999999999997</v>
      </c>
      <c r="I521" s="9">
        <v>2</v>
      </c>
      <c r="J521" s="7">
        <v>3.4729999999999999</v>
      </c>
      <c r="K521" s="7">
        <v>72.933000000000007</v>
      </c>
      <c r="L521" s="12">
        <v>43525</v>
      </c>
      <c r="M521" s="14">
        <v>0.75972222222222219</v>
      </c>
      <c r="N521" s="9" t="str">
        <f t="shared" si="116"/>
        <v>Weekday</v>
      </c>
      <c r="O521" s="6" t="s">
        <v>23</v>
      </c>
      <c r="P521" s="7">
        <v>69.459999999999994</v>
      </c>
      <c r="Q521" s="2">
        <v>4.7619047620000003</v>
      </c>
      <c r="R521" s="7">
        <v>3.4729999999999999</v>
      </c>
      <c r="S521" s="8">
        <v>9.6999999999999993</v>
      </c>
      <c r="V521" s="16">
        <f t="shared" si="109"/>
        <v>69.459999999999994</v>
      </c>
      <c r="W521" s="18">
        <f t="shared" si="117"/>
        <v>5556.7999999999993</v>
      </c>
      <c r="X521" t="b">
        <f t="shared" si="118"/>
        <v>1</v>
      </c>
      <c r="Y521" t="b">
        <f t="shared" si="110"/>
        <v>1</v>
      </c>
      <c r="Z521" t="b">
        <f t="shared" si="111"/>
        <v>0</v>
      </c>
      <c r="AA521" t="b">
        <f t="shared" si="112"/>
        <v>1</v>
      </c>
      <c r="AB521" t="str">
        <f t="shared" si="119"/>
        <v>High</v>
      </c>
      <c r="AC521" t="str">
        <f t="shared" si="113"/>
        <v>Bad Product</v>
      </c>
      <c r="AD521">
        <f t="shared" si="114"/>
        <v>72.933000000000007</v>
      </c>
      <c r="AE521">
        <f t="shared" si="115"/>
        <v>34.729999999999997</v>
      </c>
      <c r="AG521" t="str">
        <f t="shared" si="108"/>
        <v>Bad Product</v>
      </c>
      <c r="AH521" t="str">
        <f t="shared" si="120"/>
        <v>High</v>
      </c>
    </row>
    <row r="522" spans="1:34" ht="15.75" customHeight="1" x14ac:dyDescent="0.2">
      <c r="A522" s="1"/>
      <c r="B522" s="6" t="s">
        <v>555</v>
      </c>
      <c r="C522" s="6" t="s">
        <v>25</v>
      </c>
      <c r="D522" s="6" t="s">
        <v>26</v>
      </c>
      <c r="E522" s="6" t="s">
        <v>20</v>
      </c>
      <c r="F522" s="6" t="s">
        <v>31</v>
      </c>
      <c r="G522" s="6" t="s">
        <v>36</v>
      </c>
      <c r="H522" s="7">
        <v>71.92</v>
      </c>
      <c r="I522" s="9">
        <v>5</v>
      </c>
      <c r="J522" s="7">
        <v>17.98</v>
      </c>
      <c r="K522" s="7">
        <v>377.58</v>
      </c>
      <c r="L522" s="12">
        <v>43482</v>
      </c>
      <c r="M522" s="14">
        <v>0.62847222222222221</v>
      </c>
      <c r="N522" s="9" t="str">
        <f t="shared" si="116"/>
        <v>Weekday</v>
      </c>
      <c r="O522" s="6" t="s">
        <v>33</v>
      </c>
      <c r="P522" s="7">
        <v>359.6</v>
      </c>
      <c r="Q522" s="2">
        <v>4.7619047620000003</v>
      </c>
      <c r="R522" s="7">
        <v>17.98</v>
      </c>
      <c r="S522" s="8">
        <v>4.3</v>
      </c>
      <c r="V522" s="16">
        <f t="shared" si="109"/>
        <v>359.6</v>
      </c>
      <c r="W522" s="18">
        <f t="shared" si="117"/>
        <v>28768</v>
      </c>
      <c r="X522" t="b">
        <f t="shared" si="118"/>
        <v>0</v>
      </c>
      <c r="Y522" t="b">
        <f t="shared" si="110"/>
        <v>1</v>
      </c>
      <c r="Z522" t="b">
        <f t="shared" si="111"/>
        <v>0</v>
      </c>
      <c r="AA522" t="b">
        <f t="shared" si="112"/>
        <v>0</v>
      </c>
      <c r="AB522" t="str">
        <f t="shared" si="119"/>
        <v>Low</v>
      </c>
      <c r="AC522" t="str">
        <f t="shared" si="113"/>
        <v>Bad Product</v>
      </c>
      <c r="AD522">
        <f t="shared" si="114"/>
        <v>377.58</v>
      </c>
      <c r="AE522">
        <f t="shared" si="115"/>
        <v>71.92</v>
      </c>
      <c r="AG522" t="str">
        <f t="shared" si="108"/>
        <v>Bad Product</v>
      </c>
      <c r="AH522" t="str">
        <f t="shared" si="120"/>
        <v>Low</v>
      </c>
    </row>
    <row r="523" spans="1:34" ht="15.75" customHeight="1" x14ac:dyDescent="0.2">
      <c r="A523" s="1"/>
      <c r="B523" s="6" t="s">
        <v>556</v>
      </c>
      <c r="C523" s="6" t="s">
        <v>42</v>
      </c>
      <c r="D523" s="6" t="s">
        <v>43</v>
      </c>
      <c r="E523" s="6" t="s">
        <v>27</v>
      </c>
      <c r="F523" s="6" t="s">
        <v>21</v>
      </c>
      <c r="G523" s="6" t="s">
        <v>28</v>
      </c>
      <c r="H523" s="7">
        <v>45.71</v>
      </c>
      <c r="I523" s="9">
        <v>3</v>
      </c>
      <c r="J523" s="7">
        <v>6.8564999999999996</v>
      </c>
      <c r="K523" s="7">
        <v>143.98650000000001</v>
      </c>
      <c r="L523" s="12">
        <v>43550</v>
      </c>
      <c r="M523" s="14">
        <v>0.44027777777777777</v>
      </c>
      <c r="N523" s="9" t="str">
        <f t="shared" si="116"/>
        <v>Weekday</v>
      </c>
      <c r="O523" s="6" t="s">
        <v>33</v>
      </c>
      <c r="P523" s="7">
        <v>137.13</v>
      </c>
      <c r="Q523" s="2">
        <v>4.7619047620000003</v>
      </c>
      <c r="R523" s="7">
        <v>6.8564999999999996</v>
      </c>
      <c r="S523" s="8">
        <v>7.7</v>
      </c>
      <c r="V523" s="16">
        <f t="shared" si="109"/>
        <v>137.13</v>
      </c>
      <c r="W523" s="18">
        <f t="shared" si="117"/>
        <v>10970.4</v>
      </c>
      <c r="X523" t="b">
        <f t="shared" si="118"/>
        <v>0</v>
      </c>
      <c r="Y523" t="b">
        <f t="shared" si="110"/>
        <v>1</v>
      </c>
      <c r="Z523" t="b">
        <f t="shared" si="111"/>
        <v>0</v>
      </c>
      <c r="AA523" t="b">
        <f t="shared" si="112"/>
        <v>0</v>
      </c>
      <c r="AB523" t="str">
        <f t="shared" si="119"/>
        <v>Low</v>
      </c>
      <c r="AC523" t="str">
        <f t="shared" si="113"/>
        <v>Bad Product</v>
      </c>
      <c r="AD523">
        <f t="shared" si="114"/>
        <v>143.98650000000001</v>
      </c>
      <c r="AE523">
        <f t="shared" si="115"/>
        <v>45.71</v>
      </c>
      <c r="AG523" t="str">
        <f t="shared" si="108"/>
        <v>Bad Product</v>
      </c>
      <c r="AH523" t="str">
        <f t="shared" si="120"/>
        <v>Medium</v>
      </c>
    </row>
    <row r="524" spans="1:34" ht="15.75" customHeight="1" x14ac:dyDescent="0.2">
      <c r="A524" s="1"/>
      <c r="B524" s="6" t="s">
        <v>557</v>
      </c>
      <c r="C524" s="6" t="s">
        <v>25</v>
      </c>
      <c r="D524" s="6" t="s">
        <v>26</v>
      </c>
      <c r="E524" s="6" t="s">
        <v>20</v>
      </c>
      <c r="F524" s="6" t="s">
        <v>21</v>
      </c>
      <c r="G524" s="6" t="s">
        <v>32</v>
      </c>
      <c r="H524" s="7">
        <v>83.17</v>
      </c>
      <c r="I524" s="9">
        <v>6</v>
      </c>
      <c r="J524" s="7">
        <v>24.951000000000001</v>
      </c>
      <c r="K524" s="7">
        <v>523.971</v>
      </c>
      <c r="L524" s="12">
        <v>43544</v>
      </c>
      <c r="M524" s="14">
        <v>0.47430555555555554</v>
      </c>
      <c r="N524" s="9" t="str">
        <f t="shared" si="116"/>
        <v>Weekday</v>
      </c>
      <c r="O524" s="6" t="s">
        <v>29</v>
      </c>
      <c r="P524" s="7">
        <v>499.02</v>
      </c>
      <c r="Q524" s="2">
        <v>4.7619047620000003</v>
      </c>
      <c r="R524" s="7">
        <v>24.951000000000001</v>
      </c>
      <c r="S524" s="8">
        <v>7.3</v>
      </c>
      <c r="V524" s="16">
        <f t="shared" si="109"/>
        <v>499.02</v>
      </c>
      <c r="W524" s="18">
        <f t="shared" si="117"/>
        <v>39921.599999999999</v>
      </c>
      <c r="X524" t="b">
        <f t="shared" si="118"/>
        <v>0</v>
      </c>
      <c r="Y524" t="b">
        <f t="shared" si="110"/>
        <v>1</v>
      </c>
      <c r="Z524" t="b">
        <f t="shared" si="111"/>
        <v>0</v>
      </c>
      <c r="AA524" t="b">
        <f t="shared" si="112"/>
        <v>1</v>
      </c>
      <c r="AB524" t="str">
        <f t="shared" si="119"/>
        <v>Low</v>
      </c>
      <c r="AC524" t="str">
        <f t="shared" si="113"/>
        <v>Bad Product</v>
      </c>
      <c r="AD524">
        <f t="shared" si="114"/>
        <v>471.57390000000004</v>
      </c>
      <c r="AE524">
        <f t="shared" si="115"/>
        <v>83.17</v>
      </c>
      <c r="AG524" t="str">
        <f t="shared" si="108"/>
        <v>Bad Product</v>
      </c>
      <c r="AH524" t="str">
        <f t="shared" si="120"/>
        <v>Medium</v>
      </c>
    </row>
    <row r="525" spans="1:34" ht="15.75" customHeight="1" x14ac:dyDescent="0.2">
      <c r="A525" s="1"/>
      <c r="B525" s="6" t="s">
        <v>558</v>
      </c>
      <c r="C525" s="6" t="s">
        <v>18</v>
      </c>
      <c r="D525" s="6" t="s">
        <v>19</v>
      </c>
      <c r="E525" s="6" t="s">
        <v>20</v>
      </c>
      <c r="F525" s="6" t="s">
        <v>21</v>
      </c>
      <c r="G525" s="6" t="s">
        <v>32</v>
      </c>
      <c r="H525" s="7">
        <v>37.44</v>
      </c>
      <c r="I525" s="9">
        <v>6</v>
      </c>
      <c r="J525" s="7">
        <v>11.231999999999999</v>
      </c>
      <c r="K525" s="7">
        <v>235.87200000000001</v>
      </c>
      <c r="L525" s="12">
        <v>43502</v>
      </c>
      <c r="M525" s="14">
        <v>0.57986111111111116</v>
      </c>
      <c r="N525" s="9" t="str">
        <f t="shared" si="116"/>
        <v>Weekday</v>
      </c>
      <c r="O525" s="6" t="s">
        <v>33</v>
      </c>
      <c r="P525" s="7">
        <v>224.64</v>
      </c>
      <c r="Q525" s="2">
        <v>4.7619047620000003</v>
      </c>
      <c r="R525" s="7">
        <v>11.231999999999999</v>
      </c>
      <c r="S525" s="8">
        <v>5.9</v>
      </c>
      <c r="V525" s="16">
        <f t="shared" si="109"/>
        <v>224.64</v>
      </c>
      <c r="W525" s="18">
        <f t="shared" si="117"/>
        <v>17971.199999999997</v>
      </c>
      <c r="X525" t="b">
        <f t="shared" si="118"/>
        <v>0</v>
      </c>
      <c r="Y525" t="b">
        <f t="shared" si="110"/>
        <v>1</v>
      </c>
      <c r="Z525" t="b">
        <f t="shared" si="111"/>
        <v>0</v>
      </c>
      <c r="AA525" t="b">
        <f t="shared" si="112"/>
        <v>0</v>
      </c>
      <c r="AB525" t="str">
        <f t="shared" si="119"/>
        <v>Low</v>
      </c>
      <c r="AC525" t="str">
        <f t="shared" si="113"/>
        <v>Bad Product</v>
      </c>
      <c r="AD525">
        <f t="shared" si="114"/>
        <v>235.87200000000001</v>
      </c>
      <c r="AE525">
        <f t="shared" si="115"/>
        <v>37.44</v>
      </c>
      <c r="AG525" t="str">
        <f t="shared" si="108"/>
        <v>Bad Product</v>
      </c>
      <c r="AH525" t="str">
        <f t="shared" si="120"/>
        <v>Low</v>
      </c>
    </row>
    <row r="526" spans="1:34" ht="15.75" customHeight="1" x14ac:dyDescent="0.2">
      <c r="A526" s="1"/>
      <c r="B526" s="6" t="s">
        <v>559</v>
      </c>
      <c r="C526" s="6" t="s">
        <v>25</v>
      </c>
      <c r="D526" s="6" t="s">
        <v>26</v>
      </c>
      <c r="E526" s="6" t="s">
        <v>27</v>
      </c>
      <c r="F526" s="6" t="s">
        <v>31</v>
      </c>
      <c r="G526" s="6" t="s">
        <v>22</v>
      </c>
      <c r="H526" s="7">
        <v>62.87</v>
      </c>
      <c r="I526" s="9">
        <v>2</v>
      </c>
      <c r="J526" s="7">
        <v>6.2869999999999999</v>
      </c>
      <c r="K526" s="7">
        <v>132.02699999999999</v>
      </c>
      <c r="L526" s="12">
        <v>43466</v>
      </c>
      <c r="M526" s="14">
        <v>0.48819444444444443</v>
      </c>
      <c r="N526" s="9" t="str">
        <f t="shared" si="116"/>
        <v>Weekday</v>
      </c>
      <c r="O526" s="6" t="s">
        <v>29</v>
      </c>
      <c r="P526" s="7">
        <v>125.74</v>
      </c>
      <c r="Q526" s="2">
        <v>4.7619047620000003</v>
      </c>
      <c r="R526" s="7">
        <v>6.2869999999999999</v>
      </c>
      <c r="S526" s="8">
        <v>5</v>
      </c>
      <c r="V526" s="16">
        <f t="shared" si="109"/>
        <v>125.74</v>
      </c>
      <c r="W526" s="18">
        <f t="shared" si="117"/>
        <v>10059.199999999999</v>
      </c>
      <c r="X526" t="b">
        <f t="shared" si="118"/>
        <v>0</v>
      </c>
      <c r="Y526" t="b">
        <f t="shared" si="110"/>
        <v>1</v>
      </c>
      <c r="Z526" t="b">
        <f t="shared" si="111"/>
        <v>0</v>
      </c>
      <c r="AA526" t="b">
        <f t="shared" si="112"/>
        <v>0</v>
      </c>
      <c r="AB526" t="str">
        <f t="shared" si="119"/>
        <v>Low</v>
      </c>
      <c r="AC526" t="str">
        <f t="shared" si="113"/>
        <v>Bad Product</v>
      </c>
      <c r="AD526">
        <f t="shared" si="114"/>
        <v>132.02699999999999</v>
      </c>
      <c r="AE526">
        <f t="shared" si="115"/>
        <v>62.87</v>
      </c>
      <c r="AG526" t="str">
        <f t="shared" si="108"/>
        <v>Bad Product</v>
      </c>
      <c r="AH526" t="str">
        <f t="shared" si="120"/>
        <v>Low</v>
      </c>
    </row>
    <row r="527" spans="1:34" ht="15.75" customHeight="1" x14ac:dyDescent="0.2">
      <c r="A527" s="1"/>
      <c r="B527" s="6" t="s">
        <v>560</v>
      </c>
      <c r="C527" s="6" t="s">
        <v>18</v>
      </c>
      <c r="D527" s="6" t="s">
        <v>19</v>
      </c>
      <c r="E527" s="6" t="s">
        <v>27</v>
      </c>
      <c r="F527" s="6" t="s">
        <v>31</v>
      </c>
      <c r="G527" s="6" t="s">
        <v>44</v>
      </c>
      <c r="H527" s="7">
        <v>81.709999999999994</v>
      </c>
      <c r="I527" s="9">
        <v>6</v>
      </c>
      <c r="J527" s="7">
        <v>24.513000000000002</v>
      </c>
      <c r="K527" s="7">
        <v>514.77300000000002</v>
      </c>
      <c r="L527" s="12">
        <v>43492</v>
      </c>
      <c r="M527" s="14">
        <v>0.60833333333333328</v>
      </c>
      <c r="N527" s="9" t="str">
        <f t="shared" si="116"/>
        <v>Weekend</v>
      </c>
      <c r="O527" s="6" t="s">
        <v>33</v>
      </c>
      <c r="P527" s="7">
        <v>490.26</v>
      </c>
      <c r="Q527" s="2">
        <v>4.7619047620000003</v>
      </c>
      <c r="R527" s="7">
        <v>24.513000000000002</v>
      </c>
      <c r="S527" s="8">
        <v>8</v>
      </c>
      <c r="V527" s="16">
        <f t="shared" si="109"/>
        <v>490.26</v>
      </c>
      <c r="W527" s="18">
        <f t="shared" si="117"/>
        <v>39220.800000000003</v>
      </c>
      <c r="X527" t="b">
        <f t="shared" si="118"/>
        <v>0</v>
      </c>
      <c r="Y527" t="b">
        <f t="shared" si="110"/>
        <v>1</v>
      </c>
      <c r="Z527" t="b">
        <f t="shared" si="111"/>
        <v>0</v>
      </c>
      <c r="AA527" t="b">
        <f t="shared" si="112"/>
        <v>1</v>
      </c>
      <c r="AB527" t="str">
        <f t="shared" si="119"/>
        <v>Low</v>
      </c>
      <c r="AC527" t="str">
        <f t="shared" si="113"/>
        <v>Bad Product</v>
      </c>
      <c r="AD527">
        <f t="shared" si="114"/>
        <v>463.29570000000001</v>
      </c>
      <c r="AE527">
        <f t="shared" si="115"/>
        <v>81.709999999999994</v>
      </c>
      <c r="AG527" t="str">
        <f t="shared" si="108"/>
        <v>Bad Product</v>
      </c>
      <c r="AH527" t="str">
        <f t="shared" si="120"/>
        <v>Medium</v>
      </c>
    </row>
    <row r="528" spans="1:34" ht="15.75" customHeight="1" x14ac:dyDescent="0.2">
      <c r="A528" s="1"/>
      <c r="B528" s="6" t="s">
        <v>561</v>
      </c>
      <c r="C528" s="6" t="s">
        <v>18</v>
      </c>
      <c r="D528" s="6" t="s">
        <v>19</v>
      </c>
      <c r="E528" s="6" t="s">
        <v>20</v>
      </c>
      <c r="F528" s="6" t="s">
        <v>21</v>
      </c>
      <c r="G528" s="6" t="s">
        <v>36</v>
      </c>
      <c r="H528" s="7">
        <v>91.41</v>
      </c>
      <c r="I528" s="9">
        <v>5</v>
      </c>
      <c r="J528" s="7">
        <v>22.852499999999999</v>
      </c>
      <c r="K528" s="7">
        <v>479.90249999999997</v>
      </c>
      <c r="L528" s="12">
        <v>43521</v>
      </c>
      <c r="M528" s="14">
        <v>0.66874999999999996</v>
      </c>
      <c r="N528" s="9" t="str">
        <f t="shared" si="116"/>
        <v>Weekday</v>
      </c>
      <c r="O528" s="6" t="s">
        <v>23</v>
      </c>
      <c r="P528" s="7">
        <v>457.05</v>
      </c>
      <c r="Q528" s="2">
        <v>4.7619047620000003</v>
      </c>
      <c r="R528" s="7">
        <v>22.852499999999999</v>
      </c>
      <c r="S528" s="8">
        <v>7.1</v>
      </c>
      <c r="V528" s="16">
        <f t="shared" si="109"/>
        <v>457.04999999999995</v>
      </c>
      <c r="W528" s="18">
        <f t="shared" si="117"/>
        <v>36564</v>
      </c>
      <c r="X528" t="b">
        <f t="shared" si="118"/>
        <v>0</v>
      </c>
      <c r="Y528" t="b">
        <f t="shared" si="110"/>
        <v>1</v>
      </c>
      <c r="Z528" t="b">
        <f t="shared" si="111"/>
        <v>0</v>
      </c>
      <c r="AA528" t="b">
        <f t="shared" si="112"/>
        <v>0</v>
      </c>
      <c r="AB528" t="str">
        <f t="shared" si="119"/>
        <v>Low</v>
      </c>
      <c r="AC528" t="str">
        <f t="shared" si="113"/>
        <v>Bad Product</v>
      </c>
      <c r="AD528">
        <f t="shared" si="114"/>
        <v>479.90249999999997</v>
      </c>
      <c r="AE528">
        <f t="shared" si="115"/>
        <v>91.41</v>
      </c>
      <c r="AG528" t="str">
        <f t="shared" si="108"/>
        <v>Bad Product</v>
      </c>
      <c r="AH528" t="str">
        <f t="shared" si="120"/>
        <v>Medium</v>
      </c>
    </row>
    <row r="529" spans="1:34" ht="15.75" customHeight="1" x14ac:dyDescent="0.2">
      <c r="A529" s="1"/>
      <c r="B529" s="6" t="s">
        <v>562</v>
      </c>
      <c r="C529" s="6" t="s">
        <v>42</v>
      </c>
      <c r="D529" s="6" t="s">
        <v>43</v>
      </c>
      <c r="E529" s="6" t="s">
        <v>27</v>
      </c>
      <c r="F529" s="6" t="s">
        <v>31</v>
      </c>
      <c r="G529" s="6" t="s">
        <v>46</v>
      </c>
      <c r="H529" s="7">
        <v>39.21</v>
      </c>
      <c r="I529" s="9">
        <v>4</v>
      </c>
      <c r="J529" s="7">
        <v>7.8419999999999996</v>
      </c>
      <c r="K529" s="7">
        <v>164.68199999999999</v>
      </c>
      <c r="L529" s="12">
        <v>43481</v>
      </c>
      <c r="M529" s="14">
        <v>0.8354166666666667</v>
      </c>
      <c r="N529" s="9" t="str">
        <f t="shared" si="116"/>
        <v>Weekday</v>
      </c>
      <c r="O529" s="6" t="s">
        <v>33</v>
      </c>
      <c r="P529" s="7">
        <v>156.84</v>
      </c>
      <c r="Q529" s="2">
        <v>4.7619047620000003</v>
      </c>
      <c r="R529" s="7">
        <v>7.8419999999999996</v>
      </c>
      <c r="S529" s="8">
        <v>9</v>
      </c>
      <c r="V529" s="16">
        <f t="shared" si="109"/>
        <v>156.84</v>
      </c>
      <c r="W529" s="18">
        <f t="shared" si="117"/>
        <v>12547.2</v>
      </c>
      <c r="X529" t="b">
        <f t="shared" si="118"/>
        <v>1</v>
      </c>
      <c r="Y529" t="b">
        <f t="shared" si="110"/>
        <v>1</v>
      </c>
      <c r="Z529" t="b">
        <f t="shared" si="111"/>
        <v>0</v>
      </c>
      <c r="AA529" t="b">
        <f t="shared" si="112"/>
        <v>1</v>
      </c>
      <c r="AB529" t="str">
        <f t="shared" si="119"/>
        <v>High</v>
      </c>
      <c r="AC529" t="str">
        <f t="shared" si="113"/>
        <v>Bad Product</v>
      </c>
      <c r="AD529">
        <f t="shared" si="114"/>
        <v>164.68199999999999</v>
      </c>
      <c r="AE529">
        <f t="shared" si="115"/>
        <v>39.21</v>
      </c>
      <c r="AG529" t="str">
        <f t="shared" si="108"/>
        <v>Bad Product</v>
      </c>
      <c r="AH529" t="str">
        <f t="shared" si="120"/>
        <v>High</v>
      </c>
    </row>
    <row r="530" spans="1:34" ht="15.75" customHeight="1" x14ac:dyDescent="0.2">
      <c r="A530" s="1"/>
      <c r="B530" s="6" t="s">
        <v>563</v>
      </c>
      <c r="C530" s="6" t="s">
        <v>42</v>
      </c>
      <c r="D530" s="6" t="s">
        <v>43</v>
      </c>
      <c r="E530" s="6" t="s">
        <v>20</v>
      </c>
      <c r="F530" s="6" t="s">
        <v>31</v>
      </c>
      <c r="G530" s="6" t="s">
        <v>46</v>
      </c>
      <c r="H530" s="7">
        <v>59.86</v>
      </c>
      <c r="I530" s="9">
        <v>2</v>
      </c>
      <c r="J530" s="7">
        <v>5.9859999999999998</v>
      </c>
      <c r="K530" s="7">
        <v>125.706</v>
      </c>
      <c r="L530" s="12">
        <v>43478</v>
      </c>
      <c r="M530" s="14">
        <v>0.62152777777777779</v>
      </c>
      <c r="N530" s="9" t="str">
        <f t="shared" si="116"/>
        <v>Weekend</v>
      </c>
      <c r="O530" s="6" t="s">
        <v>23</v>
      </c>
      <c r="P530" s="7">
        <v>119.72</v>
      </c>
      <c r="Q530" s="2">
        <v>4.7619047620000003</v>
      </c>
      <c r="R530" s="7">
        <v>5.9859999999999998</v>
      </c>
      <c r="S530" s="8">
        <v>6.7</v>
      </c>
      <c r="V530" s="16">
        <f t="shared" si="109"/>
        <v>119.72</v>
      </c>
      <c r="W530" s="18">
        <f t="shared" si="117"/>
        <v>9577.6</v>
      </c>
      <c r="X530" t="b">
        <f t="shared" si="118"/>
        <v>0</v>
      </c>
      <c r="Y530" t="b">
        <f t="shared" si="110"/>
        <v>1</v>
      </c>
      <c r="Z530" t="b">
        <f t="shared" si="111"/>
        <v>0</v>
      </c>
      <c r="AA530" t="b">
        <f t="shared" si="112"/>
        <v>0</v>
      </c>
      <c r="AB530" t="str">
        <f t="shared" si="119"/>
        <v>Low</v>
      </c>
      <c r="AC530" t="str">
        <f t="shared" si="113"/>
        <v>Bad Product</v>
      </c>
      <c r="AD530">
        <f t="shared" si="114"/>
        <v>125.706</v>
      </c>
      <c r="AE530">
        <f t="shared" si="115"/>
        <v>59.86</v>
      </c>
      <c r="AG530" t="str">
        <f t="shared" si="108"/>
        <v>Bad Product</v>
      </c>
      <c r="AH530" t="str">
        <f t="shared" si="120"/>
        <v>Medium</v>
      </c>
    </row>
    <row r="531" spans="1:34" ht="15.75" customHeight="1" x14ac:dyDescent="0.2">
      <c r="A531" s="1"/>
      <c r="B531" s="6" t="s">
        <v>564</v>
      </c>
      <c r="C531" s="6" t="s">
        <v>42</v>
      </c>
      <c r="D531" s="6" t="s">
        <v>43</v>
      </c>
      <c r="E531" s="6" t="s">
        <v>20</v>
      </c>
      <c r="F531" s="6" t="s">
        <v>21</v>
      </c>
      <c r="G531" s="6" t="s">
        <v>44</v>
      </c>
      <c r="H531" s="7">
        <v>54.36</v>
      </c>
      <c r="I531" s="9">
        <v>10</v>
      </c>
      <c r="J531" s="7">
        <v>27.18</v>
      </c>
      <c r="K531" s="7">
        <v>570.78</v>
      </c>
      <c r="L531" s="12">
        <v>43503</v>
      </c>
      <c r="M531" s="14">
        <v>0.4777777777777778</v>
      </c>
      <c r="N531" s="9" t="str">
        <f t="shared" si="116"/>
        <v>Weekday</v>
      </c>
      <c r="O531" s="6" t="s">
        <v>33</v>
      </c>
      <c r="P531" s="7">
        <v>543.6</v>
      </c>
      <c r="Q531" s="2">
        <v>4.7619047620000003</v>
      </c>
      <c r="R531" s="7">
        <v>27.18</v>
      </c>
      <c r="S531" s="8">
        <v>6.1</v>
      </c>
      <c r="V531" s="16">
        <f t="shared" si="109"/>
        <v>543.6</v>
      </c>
      <c r="W531" s="18">
        <f t="shared" si="117"/>
        <v>43488</v>
      </c>
      <c r="X531" t="b">
        <f t="shared" si="118"/>
        <v>0</v>
      </c>
      <c r="Y531" t="b">
        <f t="shared" si="110"/>
        <v>1</v>
      </c>
      <c r="Z531" t="b">
        <f t="shared" si="111"/>
        <v>0</v>
      </c>
      <c r="AA531" t="b">
        <f t="shared" si="112"/>
        <v>1</v>
      </c>
      <c r="AB531" t="str">
        <f t="shared" si="119"/>
        <v>Low</v>
      </c>
      <c r="AC531" t="str">
        <f t="shared" si="113"/>
        <v>Bad Product</v>
      </c>
      <c r="AD531">
        <f t="shared" si="114"/>
        <v>513.702</v>
      </c>
      <c r="AE531">
        <f t="shared" si="115"/>
        <v>51.641999999999996</v>
      </c>
      <c r="AG531" t="str">
        <f t="shared" si="108"/>
        <v>Bad Product</v>
      </c>
      <c r="AH531" t="str">
        <f t="shared" si="120"/>
        <v>Low</v>
      </c>
    </row>
    <row r="532" spans="1:34" ht="15.75" customHeight="1" x14ac:dyDescent="0.2">
      <c r="A532" s="1"/>
      <c r="B532" s="6" t="s">
        <v>565</v>
      </c>
      <c r="C532" s="6" t="s">
        <v>18</v>
      </c>
      <c r="D532" s="6" t="s">
        <v>19</v>
      </c>
      <c r="E532" s="6" t="s">
        <v>27</v>
      </c>
      <c r="F532" s="6" t="s">
        <v>31</v>
      </c>
      <c r="G532" s="6" t="s">
        <v>36</v>
      </c>
      <c r="H532" s="7">
        <v>98.09</v>
      </c>
      <c r="I532" s="9">
        <v>9</v>
      </c>
      <c r="J532" s="7">
        <v>44.140500000000003</v>
      </c>
      <c r="K532" s="7">
        <v>926.95050000000003</v>
      </c>
      <c r="L532" s="12">
        <v>43513</v>
      </c>
      <c r="M532" s="14">
        <v>0.82013888888888886</v>
      </c>
      <c r="N532" s="9" t="str">
        <f t="shared" si="116"/>
        <v>Weekend</v>
      </c>
      <c r="O532" s="6" t="s">
        <v>29</v>
      </c>
      <c r="P532" s="7">
        <v>882.81</v>
      </c>
      <c r="Q532" s="2">
        <v>4.7619047620000003</v>
      </c>
      <c r="R532" s="7">
        <v>44.140500000000003</v>
      </c>
      <c r="S532" s="8">
        <v>9.3000000000000007</v>
      </c>
      <c r="V532" s="16">
        <f t="shared" si="109"/>
        <v>882.81000000000006</v>
      </c>
      <c r="W532" s="18">
        <f t="shared" si="117"/>
        <v>70624.800000000003</v>
      </c>
      <c r="X532" t="b">
        <f t="shared" si="118"/>
        <v>1</v>
      </c>
      <c r="Y532" t="b">
        <f t="shared" si="110"/>
        <v>1</v>
      </c>
      <c r="Z532" t="b">
        <f t="shared" si="111"/>
        <v>1</v>
      </c>
      <c r="AA532" t="b">
        <f t="shared" si="112"/>
        <v>1</v>
      </c>
      <c r="AB532" t="str">
        <f t="shared" si="119"/>
        <v>High</v>
      </c>
      <c r="AC532" t="str">
        <f t="shared" si="113"/>
        <v>Good Product</v>
      </c>
      <c r="AD532">
        <f t="shared" si="114"/>
        <v>834.25545</v>
      </c>
      <c r="AE532">
        <f t="shared" si="115"/>
        <v>93.185500000000005</v>
      </c>
      <c r="AG532" t="str">
        <f t="shared" si="108"/>
        <v>Bad Product</v>
      </c>
      <c r="AH532" t="str">
        <f t="shared" si="120"/>
        <v>High</v>
      </c>
    </row>
    <row r="533" spans="1:34" ht="15.75" customHeight="1" x14ac:dyDescent="0.2">
      <c r="A533" s="1"/>
      <c r="B533" s="6" t="s">
        <v>566</v>
      </c>
      <c r="C533" s="6" t="s">
        <v>18</v>
      </c>
      <c r="D533" s="6" t="s">
        <v>19</v>
      </c>
      <c r="E533" s="6" t="s">
        <v>27</v>
      </c>
      <c r="F533" s="6" t="s">
        <v>31</v>
      </c>
      <c r="G533" s="6" t="s">
        <v>22</v>
      </c>
      <c r="H533" s="7">
        <v>25.43</v>
      </c>
      <c r="I533" s="9">
        <v>6</v>
      </c>
      <c r="J533" s="7">
        <v>7.6289999999999996</v>
      </c>
      <c r="K533" s="7">
        <v>160.209</v>
      </c>
      <c r="L533" s="12">
        <v>43508</v>
      </c>
      <c r="M533" s="14">
        <v>0.79236111111111107</v>
      </c>
      <c r="N533" s="9" t="str">
        <f t="shared" si="116"/>
        <v>Weekday</v>
      </c>
      <c r="O533" s="6" t="s">
        <v>23</v>
      </c>
      <c r="P533" s="7">
        <v>152.58000000000001</v>
      </c>
      <c r="Q533" s="2">
        <v>4.7619047620000003</v>
      </c>
      <c r="R533" s="7">
        <v>7.6289999999999996</v>
      </c>
      <c r="S533" s="8">
        <v>7</v>
      </c>
      <c r="V533" s="16">
        <f t="shared" si="109"/>
        <v>152.57999999999998</v>
      </c>
      <c r="W533" s="18">
        <f t="shared" si="117"/>
        <v>12206.399999999998</v>
      </c>
      <c r="X533" t="b">
        <f t="shared" si="118"/>
        <v>0</v>
      </c>
      <c r="Y533" t="b">
        <f t="shared" si="110"/>
        <v>1</v>
      </c>
      <c r="Z533" t="b">
        <f t="shared" si="111"/>
        <v>0</v>
      </c>
      <c r="AA533" t="b">
        <f t="shared" si="112"/>
        <v>0</v>
      </c>
      <c r="AB533" t="str">
        <f t="shared" si="119"/>
        <v>Low</v>
      </c>
      <c r="AC533" t="str">
        <f t="shared" si="113"/>
        <v>Bad Product</v>
      </c>
      <c r="AD533">
        <f t="shared" si="114"/>
        <v>160.209</v>
      </c>
      <c r="AE533">
        <f t="shared" si="115"/>
        <v>25.43</v>
      </c>
      <c r="AG533" t="str">
        <f t="shared" si="108"/>
        <v>Good Product</v>
      </c>
      <c r="AH533" t="str">
        <f t="shared" si="120"/>
        <v>Medium</v>
      </c>
    </row>
    <row r="534" spans="1:34" ht="15.75" customHeight="1" x14ac:dyDescent="0.2">
      <c r="A534" s="1"/>
      <c r="B534" s="6" t="s">
        <v>567</v>
      </c>
      <c r="C534" s="6" t="s">
        <v>18</v>
      </c>
      <c r="D534" s="6" t="s">
        <v>19</v>
      </c>
      <c r="E534" s="6" t="s">
        <v>20</v>
      </c>
      <c r="F534" s="6" t="s">
        <v>31</v>
      </c>
      <c r="G534" s="6" t="s">
        <v>46</v>
      </c>
      <c r="H534" s="7">
        <v>86.68</v>
      </c>
      <c r="I534" s="9">
        <v>8</v>
      </c>
      <c r="J534" s="7">
        <v>34.671999999999997</v>
      </c>
      <c r="K534" s="7">
        <v>728.11199999999997</v>
      </c>
      <c r="L534" s="12">
        <v>43489</v>
      </c>
      <c r="M534" s="14">
        <v>0.75277777777777777</v>
      </c>
      <c r="N534" s="9" t="str">
        <f t="shared" si="116"/>
        <v>Weekday</v>
      </c>
      <c r="O534" s="6" t="s">
        <v>33</v>
      </c>
      <c r="P534" s="7">
        <v>693.44</v>
      </c>
      <c r="Q534" s="2">
        <v>4.7619047620000003</v>
      </c>
      <c r="R534" s="7">
        <v>34.671999999999997</v>
      </c>
      <c r="S534" s="8">
        <v>7.2</v>
      </c>
      <c r="V534" s="16">
        <f t="shared" si="109"/>
        <v>693.44</v>
      </c>
      <c r="W534" s="18">
        <f t="shared" si="117"/>
        <v>55475.200000000004</v>
      </c>
      <c r="X534" t="b">
        <f t="shared" si="118"/>
        <v>0</v>
      </c>
      <c r="Y534" t="b">
        <f t="shared" si="110"/>
        <v>1</v>
      </c>
      <c r="Z534" t="b">
        <f t="shared" si="111"/>
        <v>0</v>
      </c>
      <c r="AA534" t="b">
        <f t="shared" si="112"/>
        <v>1</v>
      </c>
      <c r="AB534" t="str">
        <f t="shared" si="119"/>
        <v>Low</v>
      </c>
      <c r="AC534" t="str">
        <f t="shared" si="113"/>
        <v>Bad Product</v>
      </c>
      <c r="AD534">
        <f t="shared" si="114"/>
        <v>655.30079999999998</v>
      </c>
      <c r="AE534">
        <f t="shared" si="115"/>
        <v>82.346000000000004</v>
      </c>
      <c r="AG534" t="str">
        <f t="shared" si="108"/>
        <v>Bad Product</v>
      </c>
      <c r="AH534" t="str">
        <f t="shared" si="120"/>
        <v>Medium</v>
      </c>
    </row>
    <row r="535" spans="1:34" ht="15.75" customHeight="1" x14ac:dyDescent="0.2">
      <c r="A535" s="1"/>
      <c r="B535" s="6" t="s">
        <v>568</v>
      </c>
      <c r="C535" s="6" t="s">
        <v>42</v>
      </c>
      <c r="D535" s="6" t="s">
        <v>43</v>
      </c>
      <c r="E535" s="6" t="s">
        <v>27</v>
      </c>
      <c r="F535" s="6" t="s">
        <v>31</v>
      </c>
      <c r="G535" s="6" t="s">
        <v>28</v>
      </c>
      <c r="H535" s="7">
        <v>22.95</v>
      </c>
      <c r="I535" s="9">
        <v>10</v>
      </c>
      <c r="J535" s="7">
        <v>11.475</v>
      </c>
      <c r="K535" s="7">
        <v>240.97499999999999</v>
      </c>
      <c r="L535" s="12">
        <v>43502</v>
      </c>
      <c r="M535" s="14">
        <v>0.80555555555555558</v>
      </c>
      <c r="N535" s="9" t="str">
        <f t="shared" si="116"/>
        <v>Weekday</v>
      </c>
      <c r="O535" s="6" t="s">
        <v>23</v>
      </c>
      <c r="P535" s="7">
        <v>229.5</v>
      </c>
      <c r="Q535" s="2">
        <v>4.7619047620000003</v>
      </c>
      <c r="R535" s="7">
        <v>11.475</v>
      </c>
      <c r="S535" s="8">
        <v>8.1999999999999993</v>
      </c>
      <c r="V535" s="16">
        <f t="shared" si="109"/>
        <v>229.5</v>
      </c>
      <c r="W535" s="18">
        <f t="shared" si="117"/>
        <v>18360</v>
      </c>
      <c r="X535" t="b">
        <f t="shared" si="118"/>
        <v>1</v>
      </c>
      <c r="Y535" t="b">
        <f t="shared" si="110"/>
        <v>1</v>
      </c>
      <c r="Z535" t="b">
        <f t="shared" si="111"/>
        <v>0</v>
      </c>
      <c r="AA535" t="b">
        <f t="shared" si="112"/>
        <v>1</v>
      </c>
      <c r="AB535" t="str">
        <f t="shared" si="119"/>
        <v>High</v>
      </c>
      <c r="AC535" t="str">
        <f t="shared" si="113"/>
        <v>Bad Product</v>
      </c>
      <c r="AD535">
        <f t="shared" si="114"/>
        <v>240.97499999999999</v>
      </c>
      <c r="AE535">
        <f t="shared" si="115"/>
        <v>21.802499999999998</v>
      </c>
      <c r="AG535" t="str">
        <f t="shared" si="108"/>
        <v>Bad Product</v>
      </c>
      <c r="AH535" t="str">
        <f t="shared" si="120"/>
        <v>High</v>
      </c>
    </row>
    <row r="536" spans="1:34" ht="15.75" customHeight="1" x14ac:dyDescent="0.2">
      <c r="A536" s="1"/>
      <c r="B536" s="6" t="s">
        <v>569</v>
      </c>
      <c r="C536" s="6" t="s">
        <v>25</v>
      </c>
      <c r="D536" s="6" t="s">
        <v>26</v>
      </c>
      <c r="E536" s="6" t="s">
        <v>27</v>
      </c>
      <c r="F536" s="6" t="s">
        <v>21</v>
      </c>
      <c r="G536" s="6" t="s">
        <v>44</v>
      </c>
      <c r="H536" s="7">
        <v>16.309999999999999</v>
      </c>
      <c r="I536" s="9">
        <v>9</v>
      </c>
      <c r="J536" s="7">
        <v>7.3395000000000001</v>
      </c>
      <c r="K536" s="7">
        <v>154.12950000000001</v>
      </c>
      <c r="L536" s="12">
        <v>43550</v>
      </c>
      <c r="M536" s="14">
        <v>0.43819444444444444</v>
      </c>
      <c r="N536" s="9" t="str">
        <f t="shared" si="116"/>
        <v>Weekday</v>
      </c>
      <c r="O536" s="6" t="s">
        <v>23</v>
      </c>
      <c r="P536" s="7">
        <v>146.79</v>
      </c>
      <c r="Q536" s="2">
        <v>4.7619047620000003</v>
      </c>
      <c r="R536" s="7">
        <v>7.3395000000000001</v>
      </c>
      <c r="S536" s="8">
        <v>8.4</v>
      </c>
      <c r="V536" s="16">
        <f t="shared" si="109"/>
        <v>146.79</v>
      </c>
      <c r="W536" s="18">
        <f t="shared" si="117"/>
        <v>11743.199999999999</v>
      </c>
      <c r="X536" t="b">
        <f t="shared" si="118"/>
        <v>1</v>
      </c>
      <c r="Y536" t="b">
        <f t="shared" si="110"/>
        <v>1</v>
      </c>
      <c r="Z536" t="b">
        <f t="shared" si="111"/>
        <v>0</v>
      </c>
      <c r="AA536" t="b">
        <f t="shared" si="112"/>
        <v>1</v>
      </c>
      <c r="AB536" t="str">
        <f t="shared" si="119"/>
        <v>High</v>
      </c>
      <c r="AC536" t="str">
        <f t="shared" si="113"/>
        <v>Bad Product</v>
      </c>
      <c r="AD536">
        <f t="shared" si="114"/>
        <v>154.12950000000001</v>
      </c>
      <c r="AE536">
        <f t="shared" si="115"/>
        <v>15.494499999999999</v>
      </c>
      <c r="AG536" t="str">
        <f t="shared" si="108"/>
        <v>Bad Product</v>
      </c>
      <c r="AH536" t="str">
        <f t="shared" si="120"/>
        <v>High</v>
      </c>
    </row>
    <row r="537" spans="1:34" ht="15.75" customHeight="1" x14ac:dyDescent="0.2">
      <c r="A537" s="1"/>
      <c r="B537" s="6" t="s">
        <v>570</v>
      </c>
      <c r="C537" s="6" t="s">
        <v>18</v>
      </c>
      <c r="D537" s="6" t="s">
        <v>19</v>
      </c>
      <c r="E537" s="6" t="s">
        <v>27</v>
      </c>
      <c r="F537" s="6" t="s">
        <v>21</v>
      </c>
      <c r="G537" s="6" t="s">
        <v>32</v>
      </c>
      <c r="H537" s="7">
        <v>28.32</v>
      </c>
      <c r="I537" s="9">
        <v>5</v>
      </c>
      <c r="J537" s="7">
        <v>7.08</v>
      </c>
      <c r="K537" s="7">
        <v>148.68</v>
      </c>
      <c r="L537" s="12">
        <v>43535</v>
      </c>
      <c r="M537" s="14">
        <v>0.56111111111111112</v>
      </c>
      <c r="N537" s="9" t="str">
        <f t="shared" si="116"/>
        <v>Weekday</v>
      </c>
      <c r="O537" s="6" t="s">
        <v>23</v>
      </c>
      <c r="P537" s="7">
        <v>141.6</v>
      </c>
      <c r="Q537" s="2">
        <v>4.7619047620000003</v>
      </c>
      <c r="R537" s="7">
        <v>7.08</v>
      </c>
      <c r="S537" s="8">
        <v>6.2</v>
      </c>
      <c r="V537" s="16">
        <f t="shared" si="109"/>
        <v>141.6</v>
      </c>
      <c r="W537" s="18">
        <f t="shared" si="117"/>
        <v>11328</v>
      </c>
      <c r="X537" t="b">
        <f t="shared" si="118"/>
        <v>0</v>
      </c>
      <c r="Y537" t="b">
        <f t="shared" si="110"/>
        <v>1</v>
      </c>
      <c r="Z537" t="b">
        <f t="shared" si="111"/>
        <v>0</v>
      </c>
      <c r="AA537" t="b">
        <f t="shared" si="112"/>
        <v>0</v>
      </c>
      <c r="AB537" t="str">
        <f t="shared" si="119"/>
        <v>Low</v>
      </c>
      <c r="AC537" t="str">
        <f t="shared" si="113"/>
        <v>Bad Product</v>
      </c>
      <c r="AD537">
        <f t="shared" si="114"/>
        <v>148.68</v>
      </c>
      <c r="AE537">
        <f t="shared" si="115"/>
        <v>28.32</v>
      </c>
      <c r="AG537" t="str">
        <f t="shared" si="108"/>
        <v>Bad Product</v>
      </c>
      <c r="AH537" t="str">
        <f t="shared" si="120"/>
        <v>Low</v>
      </c>
    </row>
    <row r="538" spans="1:34" ht="15.75" customHeight="1" x14ac:dyDescent="0.2">
      <c r="A538" s="1"/>
      <c r="B538" s="6" t="s">
        <v>571</v>
      </c>
      <c r="C538" s="6" t="s">
        <v>25</v>
      </c>
      <c r="D538" s="6" t="s">
        <v>26</v>
      </c>
      <c r="E538" s="6" t="s">
        <v>27</v>
      </c>
      <c r="F538" s="6" t="s">
        <v>31</v>
      </c>
      <c r="G538" s="6" t="s">
        <v>32</v>
      </c>
      <c r="H538" s="7">
        <v>16.670000000000002</v>
      </c>
      <c r="I538" s="9">
        <v>7</v>
      </c>
      <c r="J538" s="7">
        <v>5.8345000000000002</v>
      </c>
      <c r="K538" s="7">
        <v>122.5245</v>
      </c>
      <c r="L538" s="12">
        <v>43503</v>
      </c>
      <c r="M538" s="14">
        <v>0.48333333333333334</v>
      </c>
      <c r="N538" s="9" t="str">
        <f t="shared" si="116"/>
        <v>Weekday</v>
      </c>
      <c r="O538" s="6" t="s">
        <v>23</v>
      </c>
      <c r="P538" s="7">
        <v>116.69</v>
      </c>
      <c r="Q538" s="2">
        <v>4.7619047620000003</v>
      </c>
      <c r="R538" s="7">
        <v>5.8345000000000002</v>
      </c>
      <c r="S538" s="8">
        <v>7.4</v>
      </c>
      <c r="V538" s="16">
        <f t="shared" si="109"/>
        <v>116.69000000000001</v>
      </c>
      <c r="W538" s="18">
        <f t="shared" si="117"/>
        <v>9335.2000000000007</v>
      </c>
      <c r="X538" t="b">
        <f t="shared" si="118"/>
        <v>0</v>
      </c>
      <c r="Y538" t="b">
        <f t="shared" si="110"/>
        <v>1</v>
      </c>
      <c r="Z538" t="b">
        <f t="shared" si="111"/>
        <v>0</v>
      </c>
      <c r="AA538" t="b">
        <f t="shared" si="112"/>
        <v>0</v>
      </c>
      <c r="AB538" t="str">
        <f t="shared" si="119"/>
        <v>Low</v>
      </c>
      <c r="AC538" t="str">
        <f t="shared" si="113"/>
        <v>Bad Product</v>
      </c>
      <c r="AD538">
        <f t="shared" si="114"/>
        <v>122.5245</v>
      </c>
      <c r="AE538">
        <f t="shared" si="115"/>
        <v>16.670000000000002</v>
      </c>
      <c r="AG538" t="str">
        <f t="shared" si="108"/>
        <v>Bad Product</v>
      </c>
      <c r="AH538" t="str">
        <f t="shared" si="120"/>
        <v>Medium</v>
      </c>
    </row>
    <row r="539" spans="1:34" ht="15.75" customHeight="1" x14ac:dyDescent="0.2">
      <c r="A539" s="1"/>
      <c r="B539" s="6" t="s">
        <v>572</v>
      </c>
      <c r="C539" s="6" t="s">
        <v>42</v>
      </c>
      <c r="D539" s="6" t="s">
        <v>43</v>
      </c>
      <c r="E539" s="6" t="s">
        <v>20</v>
      </c>
      <c r="F539" s="6" t="s">
        <v>21</v>
      </c>
      <c r="G539" s="6" t="s">
        <v>46</v>
      </c>
      <c r="H539" s="7">
        <v>73.959999999999994</v>
      </c>
      <c r="I539" s="9">
        <v>1</v>
      </c>
      <c r="J539" s="7">
        <v>3.698</v>
      </c>
      <c r="K539" s="7">
        <v>77.658000000000001</v>
      </c>
      <c r="L539" s="12">
        <v>43470</v>
      </c>
      <c r="M539" s="14">
        <v>0.48055555555555557</v>
      </c>
      <c r="N539" s="9" t="str">
        <f t="shared" si="116"/>
        <v>Weekend</v>
      </c>
      <c r="O539" s="6" t="s">
        <v>33</v>
      </c>
      <c r="P539" s="7">
        <v>73.959999999999994</v>
      </c>
      <c r="Q539" s="2">
        <v>4.7619047620000003</v>
      </c>
      <c r="R539" s="7">
        <v>3.698</v>
      </c>
      <c r="S539" s="8">
        <v>5</v>
      </c>
      <c r="V539" s="16">
        <f t="shared" si="109"/>
        <v>73.959999999999994</v>
      </c>
      <c r="W539" s="18">
        <f t="shared" si="117"/>
        <v>5916.7999999999993</v>
      </c>
      <c r="X539" t="b">
        <f t="shared" si="118"/>
        <v>0</v>
      </c>
      <c r="Y539" t="b">
        <f t="shared" si="110"/>
        <v>1</v>
      </c>
      <c r="Z539" t="b">
        <f t="shared" si="111"/>
        <v>0</v>
      </c>
      <c r="AA539" t="b">
        <f t="shared" si="112"/>
        <v>0</v>
      </c>
      <c r="AB539" t="str">
        <f t="shared" si="119"/>
        <v>Low</v>
      </c>
      <c r="AC539" t="str">
        <f t="shared" si="113"/>
        <v>Bad Product</v>
      </c>
      <c r="AD539">
        <f t="shared" si="114"/>
        <v>77.658000000000001</v>
      </c>
      <c r="AE539">
        <f t="shared" si="115"/>
        <v>73.959999999999994</v>
      </c>
      <c r="AG539" t="str">
        <f t="shared" si="108"/>
        <v>Bad Product</v>
      </c>
      <c r="AH539" t="str">
        <f t="shared" si="120"/>
        <v>Low</v>
      </c>
    </row>
    <row r="540" spans="1:34" ht="15.75" customHeight="1" x14ac:dyDescent="0.2">
      <c r="A540" s="1"/>
      <c r="B540" s="6" t="s">
        <v>573</v>
      </c>
      <c r="C540" s="6" t="s">
        <v>18</v>
      </c>
      <c r="D540" s="6" t="s">
        <v>19</v>
      </c>
      <c r="E540" s="6" t="s">
        <v>27</v>
      </c>
      <c r="F540" s="6" t="s">
        <v>31</v>
      </c>
      <c r="G540" s="6" t="s">
        <v>32</v>
      </c>
      <c r="H540" s="7">
        <v>97.94</v>
      </c>
      <c r="I540" s="9">
        <v>1</v>
      </c>
      <c r="J540" s="7">
        <v>4.8970000000000002</v>
      </c>
      <c r="K540" s="7">
        <v>102.837</v>
      </c>
      <c r="L540" s="12">
        <v>43531</v>
      </c>
      <c r="M540" s="14">
        <v>0.48888888888888887</v>
      </c>
      <c r="N540" s="9" t="str">
        <f t="shared" si="116"/>
        <v>Weekday</v>
      </c>
      <c r="O540" s="6" t="s">
        <v>23</v>
      </c>
      <c r="P540" s="7">
        <v>97.94</v>
      </c>
      <c r="Q540" s="2">
        <v>4.7619047620000003</v>
      </c>
      <c r="R540" s="7">
        <v>4.8970000000000002</v>
      </c>
      <c r="S540" s="8">
        <v>6.9</v>
      </c>
      <c r="V540" s="16">
        <f t="shared" si="109"/>
        <v>97.94</v>
      </c>
      <c r="W540" s="18">
        <f t="shared" si="117"/>
        <v>7835.2</v>
      </c>
      <c r="X540" t="b">
        <f t="shared" si="118"/>
        <v>0</v>
      </c>
      <c r="Y540" t="b">
        <f t="shared" si="110"/>
        <v>1</v>
      </c>
      <c r="Z540" t="b">
        <f t="shared" si="111"/>
        <v>0</v>
      </c>
      <c r="AA540" t="b">
        <f t="shared" si="112"/>
        <v>0</v>
      </c>
      <c r="AB540" t="str">
        <f t="shared" si="119"/>
        <v>Low</v>
      </c>
      <c r="AC540" t="str">
        <f t="shared" si="113"/>
        <v>Bad Product</v>
      </c>
      <c r="AD540">
        <f t="shared" si="114"/>
        <v>102.837</v>
      </c>
      <c r="AE540">
        <f t="shared" si="115"/>
        <v>97.94</v>
      </c>
      <c r="AG540" t="str">
        <f t="shared" si="108"/>
        <v>Bad Product</v>
      </c>
      <c r="AH540" t="str">
        <f t="shared" si="120"/>
        <v>Medium</v>
      </c>
    </row>
    <row r="541" spans="1:34" ht="15.75" customHeight="1" x14ac:dyDescent="0.2">
      <c r="A541" s="1"/>
      <c r="B541" s="6" t="s">
        <v>574</v>
      </c>
      <c r="C541" s="6" t="s">
        <v>18</v>
      </c>
      <c r="D541" s="6" t="s">
        <v>19</v>
      </c>
      <c r="E541" s="6" t="s">
        <v>27</v>
      </c>
      <c r="F541" s="6" t="s">
        <v>21</v>
      </c>
      <c r="G541" s="6" t="s">
        <v>46</v>
      </c>
      <c r="H541" s="7">
        <v>73.05</v>
      </c>
      <c r="I541" s="9">
        <v>4</v>
      </c>
      <c r="J541" s="7">
        <v>14.61</v>
      </c>
      <c r="K541" s="7">
        <v>306.81</v>
      </c>
      <c r="L541" s="12">
        <v>43521</v>
      </c>
      <c r="M541" s="14">
        <v>0.71944444444444444</v>
      </c>
      <c r="N541" s="9" t="str">
        <f t="shared" si="116"/>
        <v>Weekday</v>
      </c>
      <c r="O541" s="6" t="s">
        <v>33</v>
      </c>
      <c r="P541" s="7">
        <v>292.2</v>
      </c>
      <c r="Q541" s="2">
        <v>4.7619047620000003</v>
      </c>
      <c r="R541" s="7">
        <v>14.61</v>
      </c>
      <c r="S541" s="8">
        <v>4.9000000000000004</v>
      </c>
      <c r="V541" s="16">
        <f t="shared" si="109"/>
        <v>292.2</v>
      </c>
      <c r="W541" s="18">
        <f t="shared" si="117"/>
        <v>23376</v>
      </c>
      <c r="X541" t="b">
        <f t="shared" si="118"/>
        <v>0</v>
      </c>
      <c r="Y541" t="b">
        <f t="shared" si="110"/>
        <v>1</v>
      </c>
      <c r="Z541" t="b">
        <f t="shared" si="111"/>
        <v>0</v>
      </c>
      <c r="AA541" t="b">
        <f t="shared" si="112"/>
        <v>0</v>
      </c>
      <c r="AB541" t="str">
        <f t="shared" si="119"/>
        <v>Low</v>
      </c>
      <c r="AC541" t="str">
        <f t="shared" si="113"/>
        <v>Bad Product</v>
      </c>
      <c r="AD541">
        <f t="shared" si="114"/>
        <v>306.81</v>
      </c>
      <c r="AE541">
        <f t="shared" si="115"/>
        <v>73.05</v>
      </c>
      <c r="AG541" t="str">
        <f t="shared" si="108"/>
        <v>Bad Product</v>
      </c>
      <c r="AH541" t="str">
        <f t="shared" si="120"/>
        <v>Low</v>
      </c>
    </row>
    <row r="542" spans="1:34" ht="15.75" customHeight="1" x14ac:dyDescent="0.2">
      <c r="A542" s="1"/>
      <c r="B542" s="6" t="s">
        <v>575</v>
      </c>
      <c r="C542" s="6" t="s">
        <v>25</v>
      </c>
      <c r="D542" s="6" t="s">
        <v>26</v>
      </c>
      <c r="E542" s="6" t="s">
        <v>20</v>
      </c>
      <c r="F542" s="6" t="s">
        <v>21</v>
      </c>
      <c r="G542" s="6" t="s">
        <v>44</v>
      </c>
      <c r="H542" s="7">
        <v>87.48</v>
      </c>
      <c r="I542" s="9">
        <v>6</v>
      </c>
      <c r="J542" s="7">
        <v>26.244</v>
      </c>
      <c r="K542" s="7">
        <v>551.12400000000002</v>
      </c>
      <c r="L542" s="12">
        <v>43497</v>
      </c>
      <c r="M542" s="14">
        <v>0.77986111111111112</v>
      </c>
      <c r="N542" s="9" t="str">
        <f t="shared" si="116"/>
        <v>Weekday</v>
      </c>
      <c r="O542" s="6" t="s">
        <v>23</v>
      </c>
      <c r="P542" s="7">
        <v>524.88</v>
      </c>
      <c r="Q542" s="2">
        <v>4.7619047620000003</v>
      </c>
      <c r="R542" s="7">
        <v>26.244</v>
      </c>
      <c r="S542" s="8">
        <v>5.0999999999999996</v>
      </c>
      <c r="V542" s="16">
        <f t="shared" si="109"/>
        <v>524.88</v>
      </c>
      <c r="W542" s="18">
        <f t="shared" si="117"/>
        <v>41990.400000000001</v>
      </c>
      <c r="X542" t="b">
        <f t="shared" si="118"/>
        <v>0</v>
      </c>
      <c r="Y542" t="b">
        <f t="shared" si="110"/>
        <v>1</v>
      </c>
      <c r="Z542" t="b">
        <f t="shared" si="111"/>
        <v>0</v>
      </c>
      <c r="AA542" t="b">
        <f t="shared" si="112"/>
        <v>1</v>
      </c>
      <c r="AB542" t="str">
        <f t="shared" si="119"/>
        <v>Low</v>
      </c>
      <c r="AC542" t="str">
        <f t="shared" si="113"/>
        <v>Bad Product</v>
      </c>
      <c r="AD542">
        <f t="shared" si="114"/>
        <v>496.01160000000004</v>
      </c>
      <c r="AE542">
        <f t="shared" si="115"/>
        <v>87.48</v>
      </c>
      <c r="AG542" t="str">
        <f t="shared" si="108"/>
        <v>Bad Product</v>
      </c>
      <c r="AH542" t="str">
        <f t="shared" si="120"/>
        <v>Low</v>
      </c>
    </row>
    <row r="543" spans="1:34" ht="15.75" customHeight="1" x14ac:dyDescent="0.2">
      <c r="A543" s="1"/>
      <c r="B543" s="6" t="s">
        <v>576</v>
      </c>
      <c r="C543" s="6" t="s">
        <v>18</v>
      </c>
      <c r="D543" s="6" t="s">
        <v>19</v>
      </c>
      <c r="E543" s="6" t="s">
        <v>27</v>
      </c>
      <c r="F543" s="6" t="s">
        <v>31</v>
      </c>
      <c r="G543" s="6" t="s">
        <v>32</v>
      </c>
      <c r="H543" s="7">
        <v>30.68</v>
      </c>
      <c r="I543" s="9">
        <v>3</v>
      </c>
      <c r="J543" s="7">
        <v>4.6020000000000003</v>
      </c>
      <c r="K543" s="7">
        <v>96.641999999999996</v>
      </c>
      <c r="L543" s="12">
        <v>43487</v>
      </c>
      <c r="M543" s="14">
        <v>0.45833333333333331</v>
      </c>
      <c r="N543" s="9" t="str">
        <f t="shared" si="116"/>
        <v>Weekday</v>
      </c>
      <c r="O543" s="6" t="s">
        <v>23</v>
      </c>
      <c r="P543" s="7">
        <v>92.04</v>
      </c>
      <c r="Q543" s="2">
        <v>4.7619047620000003</v>
      </c>
      <c r="R543" s="7">
        <v>4.6020000000000003</v>
      </c>
      <c r="S543" s="8">
        <v>9.1</v>
      </c>
      <c r="V543" s="16">
        <f t="shared" si="109"/>
        <v>92.039999999999992</v>
      </c>
      <c r="W543" s="18">
        <f t="shared" si="117"/>
        <v>7363.1999999999989</v>
      </c>
      <c r="X543" t="b">
        <f t="shared" si="118"/>
        <v>1</v>
      </c>
      <c r="Y543" t="b">
        <f t="shared" si="110"/>
        <v>1</v>
      </c>
      <c r="Z543" t="b">
        <f t="shared" si="111"/>
        <v>0</v>
      </c>
      <c r="AA543" t="b">
        <f t="shared" si="112"/>
        <v>1</v>
      </c>
      <c r="AB543" t="str">
        <f t="shared" si="119"/>
        <v>High</v>
      </c>
      <c r="AC543" t="str">
        <f t="shared" si="113"/>
        <v>Bad Product</v>
      </c>
      <c r="AD543">
        <f t="shared" si="114"/>
        <v>96.641999999999996</v>
      </c>
      <c r="AE543">
        <f t="shared" si="115"/>
        <v>30.68</v>
      </c>
      <c r="AG543" t="str">
        <f t="shared" si="108"/>
        <v>Bad Product</v>
      </c>
      <c r="AH543" t="str">
        <f t="shared" si="120"/>
        <v>High</v>
      </c>
    </row>
    <row r="544" spans="1:34" ht="15.75" customHeight="1" x14ac:dyDescent="0.2">
      <c r="A544" s="1"/>
      <c r="B544" s="6" t="s">
        <v>577</v>
      </c>
      <c r="C544" s="6" t="s">
        <v>25</v>
      </c>
      <c r="D544" s="6" t="s">
        <v>26</v>
      </c>
      <c r="E544" s="6" t="s">
        <v>20</v>
      </c>
      <c r="F544" s="6" t="s">
        <v>31</v>
      </c>
      <c r="G544" s="6" t="s">
        <v>22</v>
      </c>
      <c r="H544" s="7">
        <v>75.88</v>
      </c>
      <c r="I544" s="9">
        <v>1</v>
      </c>
      <c r="J544" s="7">
        <v>3.794</v>
      </c>
      <c r="K544" s="7">
        <v>79.674000000000007</v>
      </c>
      <c r="L544" s="12">
        <v>43468</v>
      </c>
      <c r="M544" s="14">
        <v>0.4375</v>
      </c>
      <c r="N544" s="9" t="str">
        <f t="shared" si="116"/>
        <v>Weekday</v>
      </c>
      <c r="O544" s="6" t="s">
        <v>33</v>
      </c>
      <c r="P544" s="7">
        <v>75.88</v>
      </c>
      <c r="Q544" s="2">
        <v>4.7619047620000003</v>
      </c>
      <c r="R544" s="7">
        <v>3.794</v>
      </c>
      <c r="S544" s="8">
        <v>7.1</v>
      </c>
      <c r="V544" s="16">
        <f t="shared" si="109"/>
        <v>75.88</v>
      </c>
      <c r="W544" s="18">
        <f t="shared" si="117"/>
        <v>6070.4</v>
      </c>
      <c r="X544" t="b">
        <f t="shared" si="118"/>
        <v>0</v>
      </c>
      <c r="Y544" t="b">
        <f t="shared" si="110"/>
        <v>1</v>
      </c>
      <c r="Z544" t="b">
        <f t="shared" si="111"/>
        <v>0</v>
      </c>
      <c r="AA544" t="b">
        <f t="shared" si="112"/>
        <v>0</v>
      </c>
      <c r="AB544" t="str">
        <f t="shared" si="119"/>
        <v>Low</v>
      </c>
      <c r="AC544" t="str">
        <f t="shared" si="113"/>
        <v>Bad Product</v>
      </c>
      <c r="AD544">
        <f t="shared" si="114"/>
        <v>79.674000000000007</v>
      </c>
      <c r="AE544">
        <f t="shared" si="115"/>
        <v>75.88</v>
      </c>
      <c r="AG544" t="str">
        <f t="shared" si="108"/>
        <v>Bad Product</v>
      </c>
      <c r="AH544" t="str">
        <f t="shared" si="120"/>
        <v>Medium</v>
      </c>
    </row>
    <row r="545" spans="1:34" ht="15.75" customHeight="1" x14ac:dyDescent="0.2">
      <c r="A545" s="1"/>
      <c r="B545" s="6" t="s">
        <v>578</v>
      </c>
      <c r="C545" s="6" t="s">
        <v>42</v>
      </c>
      <c r="D545" s="6" t="s">
        <v>43</v>
      </c>
      <c r="E545" s="6" t="s">
        <v>20</v>
      </c>
      <c r="F545" s="6" t="s">
        <v>21</v>
      </c>
      <c r="G545" s="6" t="s">
        <v>36</v>
      </c>
      <c r="H545" s="7">
        <v>20.18</v>
      </c>
      <c r="I545" s="9">
        <v>4</v>
      </c>
      <c r="J545" s="7">
        <v>4.0359999999999996</v>
      </c>
      <c r="K545" s="7">
        <v>84.756</v>
      </c>
      <c r="L545" s="12">
        <v>43509</v>
      </c>
      <c r="M545" s="14">
        <v>0.50972222222222219</v>
      </c>
      <c r="N545" s="9" t="str">
        <f t="shared" si="116"/>
        <v>Weekday</v>
      </c>
      <c r="O545" s="6" t="s">
        <v>33</v>
      </c>
      <c r="P545" s="7">
        <v>80.72</v>
      </c>
      <c r="Q545" s="2">
        <v>4.7619047620000003</v>
      </c>
      <c r="R545" s="7">
        <v>4.0359999999999996</v>
      </c>
      <c r="S545" s="8">
        <v>5</v>
      </c>
      <c r="V545" s="16">
        <f t="shared" si="109"/>
        <v>80.72</v>
      </c>
      <c r="W545" s="18">
        <f t="shared" si="117"/>
        <v>6457.6</v>
      </c>
      <c r="X545" t="b">
        <f t="shared" si="118"/>
        <v>0</v>
      </c>
      <c r="Y545" t="b">
        <f t="shared" si="110"/>
        <v>1</v>
      </c>
      <c r="Z545" t="b">
        <f t="shared" si="111"/>
        <v>0</v>
      </c>
      <c r="AA545" t="b">
        <f t="shared" si="112"/>
        <v>0</v>
      </c>
      <c r="AB545" t="str">
        <f t="shared" si="119"/>
        <v>Low</v>
      </c>
      <c r="AC545" t="str">
        <f t="shared" si="113"/>
        <v>Bad Product</v>
      </c>
      <c r="AD545">
        <f t="shared" si="114"/>
        <v>84.756</v>
      </c>
      <c r="AE545">
        <f t="shared" si="115"/>
        <v>20.18</v>
      </c>
      <c r="AG545" t="str">
        <f t="shared" si="108"/>
        <v>Bad Product</v>
      </c>
      <c r="AH545" t="str">
        <f t="shared" si="120"/>
        <v>Low</v>
      </c>
    </row>
    <row r="546" spans="1:34" ht="15.75" customHeight="1" x14ac:dyDescent="0.2">
      <c r="A546" s="1"/>
      <c r="B546" s="6" t="s">
        <v>579</v>
      </c>
      <c r="C546" s="6" t="s">
        <v>25</v>
      </c>
      <c r="D546" s="6" t="s">
        <v>26</v>
      </c>
      <c r="E546" s="6" t="s">
        <v>20</v>
      </c>
      <c r="F546" s="6" t="s">
        <v>31</v>
      </c>
      <c r="G546" s="6" t="s">
        <v>28</v>
      </c>
      <c r="H546" s="7">
        <v>18.77</v>
      </c>
      <c r="I546" s="9">
        <v>6</v>
      </c>
      <c r="J546" s="7">
        <v>5.6310000000000002</v>
      </c>
      <c r="K546" s="7">
        <v>118.251</v>
      </c>
      <c r="L546" s="12">
        <v>43493</v>
      </c>
      <c r="M546" s="14">
        <v>0.69652777777777775</v>
      </c>
      <c r="N546" s="9" t="str">
        <f t="shared" si="116"/>
        <v>Weekday</v>
      </c>
      <c r="O546" s="6" t="s">
        <v>33</v>
      </c>
      <c r="P546" s="7">
        <v>112.62</v>
      </c>
      <c r="Q546" s="2">
        <v>4.7619047620000003</v>
      </c>
      <c r="R546" s="7">
        <v>5.6310000000000002</v>
      </c>
      <c r="S546" s="8">
        <v>5.5</v>
      </c>
      <c r="V546" s="16">
        <f t="shared" si="109"/>
        <v>112.62</v>
      </c>
      <c r="W546" s="18">
        <f t="shared" si="117"/>
        <v>9009.6</v>
      </c>
      <c r="X546" t="b">
        <f t="shared" si="118"/>
        <v>0</v>
      </c>
      <c r="Y546" t="b">
        <f t="shared" si="110"/>
        <v>1</v>
      </c>
      <c r="Z546" t="b">
        <f t="shared" si="111"/>
        <v>0</v>
      </c>
      <c r="AA546" t="b">
        <f t="shared" si="112"/>
        <v>0</v>
      </c>
      <c r="AB546" t="str">
        <f t="shared" si="119"/>
        <v>Low</v>
      </c>
      <c r="AC546" t="str">
        <f t="shared" si="113"/>
        <v>Bad Product</v>
      </c>
      <c r="AD546">
        <f t="shared" si="114"/>
        <v>118.251</v>
      </c>
      <c r="AE546">
        <f t="shared" si="115"/>
        <v>18.77</v>
      </c>
      <c r="AG546" t="str">
        <f t="shared" si="108"/>
        <v>Bad Product</v>
      </c>
      <c r="AH546" t="str">
        <f t="shared" si="120"/>
        <v>Low</v>
      </c>
    </row>
    <row r="547" spans="1:34" ht="15.75" customHeight="1" x14ac:dyDescent="0.2">
      <c r="A547" s="1"/>
      <c r="B547" s="6" t="s">
        <v>580</v>
      </c>
      <c r="C547" s="6" t="s">
        <v>42</v>
      </c>
      <c r="D547" s="6" t="s">
        <v>43</v>
      </c>
      <c r="E547" s="6" t="s">
        <v>27</v>
      </c>
      <c r="F547" s="6" t="s">
        <v>21</v>
      </c>
      <c r="G547" s="6" t="s">
        <v>44</v>
      </c>
      <c r="H547" s="7">
        <v>71.2</v>
      </c>
      <c r="I547" s="9">
        <v>1</v>
      </c>
      <c r="J547" s="7">
        <v>3.56</v>
      </c>
      <c r="K547" s="7">
        <v>74.760000000000005</v>
      </c>
      <c r="L547" s="12">
        <v>43470</v>
      </c>
      <c r="M547" s="14">
        <v>0.86111111111111116</v>
      </c>
      <c r="N547" s="9" t="str">
        <f t="shared" si="116"/>
        <v>Weekend</v>
      </c>
      <c r="O547" s="6" t="s">
        <v>33</v>
      </c>
      <c r="P547" s="7">
        <v>71.2</v>
      </c>
      <c r="Q547" s="2">
        <v>4.7619047620000003</v>
      </c>
      <c r="R547" s="7">
        <v>3.56</v>
      </c>
      <c r="S547" s="8">
        <v>9.1999999999999993</v>
      </c>
      <c r="V547" s="16">
        <f t="shared" si="109"/>
        <v>71.2</v>
      </c>
      <c r="W547" s="18">
        <f t="shared" si="117"/>
        <v>5696</v>
      </c>
      <c r="X547" t="b">
        <f t="shared" si="118"/>
        <v>1</v>
      </c>
      <c r="Y547" t="b">
        <f t="shared" si="110"/>
        <v>1</v>
      </c>
      <c r="Z547" t="b">
        <f t="shared" si="111"/>
        <v>0</v>
      </c>
      <c r="AA547" t="b">
        <f t="shared" si="112"/>
        <v>1</v>
      </c>
      <c r="AB547" t="str">
        <f t="shared" si="119"/>
        <v>High</v>
      </c>
      <c r="AC547" t="str">
        <f t="shared" si="113"/>
        <v>Bad Product</v>
      </c>
      <c r="AD547">
        <f t="shared" si="114"/>
        <v>74.760000000000005</v>
      </c>
      <c r="AE547">
        <f t="shared" si="115"/>
        <v>71.2</v>
      </c>
      <c r="AG547" t="str">
        <f t="shared" si="108"/>
        <v>Bad Product</v>
      </c>
      <c r="AH547" t="str">
        <f t="shared" si="120"/>
        <v>High</v>
      </c>
    </row>
    <row r="548" spans="1:34" ht="15.75" customHeight="1" x14ac:dyDescent="0.2">
      <c r="A548" s="1"/>
      <c r="B548" s="6" t="s">
        <v>581</v>
      </c>
      <c r="C548" s="6" t="s">
        <v>42</v>
      </c>
      <c r="D548" s="6" t="s">
        <v>43</v>
      </c>
      <c r="E548" s="6" t="s">
        <v>20</v>
      </c>
      <c r="F548" s="6" t="s">
        <v>31</v>
      </c>
      <c r="G548" s="6" t="s">
        <v>32</v>
      </c>
      <c r="H548" s="7">
        <v>38.81</v>
      </c>
      <c r="I548" s="9">
        <v>4</v>
      </c>
      <c r="J548" s="7">
        <v>7.7619999999999996</v>
      </c>
      <c r="K548" s="7">
        <v>163.00200000000001</v>
      </c>
      <c r="L548" s="12">
        <v>43543</v>
      </c>
      <c r="M548" s="14">
        <v>0.56944444444444442</v>
      </c>
      <c r="N548" s="9" t="str">
        <f t="shared" si="116"/>
        <v>Weekday</v>
      </c>
      <c r="O548" s="6" t="s">
        <v>23</v>
      </c>
      <c r="P548" s="7">
        <v>155.24</v>
      </c>
      <c r="Q548" s="2">
        <v>4.7619047620000003</v>
      </c>
      <c r="R548" s="7">
        <v>7.7619999999999996</v>
      </c>
      <c r="S548" s="8">
        <v>4.9000000000000004</v>
      </c>
      <c r="V548" s="16">
        <f t="shared" si="109"/>
        <v>155.24</v>
      </c>
      <c r="W548" s="18">
        <f t="shared" si="117"/>
        <v>12419.2</v>
      </c>
      <c r="X548" t="b">
        <f t="shared" si="118"/>
        <v>0</v>
      </c>
      <c r="Y548" t="b">
        <f t="shared" si="110"/>
        <v>1</v>
      </c>
      <c r="Z548" t="b">
        <f t="shared" si="111"/>
        <v>0</v>
      </c>
      <c r="AA548" t="b">
        <f t="shared" si="112"/>
        <v>0</v>
      </c>
      <c r="AB548" t="str">
        <f t="shared" si="119"/>
        <v>Low</v>
      </c>
      <c r="AC548" t="str">
        <f t="shared" si="113"/>
        <v>Bad Product</v>
      </c>
      <c r="AD548">
        <f t="shared" si="114"/>
        <v>163.00200000000001</v>
      </c>
      <c r="AE548">
        <f t="shared" si="115"/>
        <v>38.81</v>
      </c>
      <c r="AG548" t="str">
        <f t="shared" si="108"/>
        <v>Bad Product</v>
      </c>
      <c r="AH548" t="str">
        <f t="shared" si="120"/>
        <v>Low</v>
      </c>
    </row>
    <row r="549" spans="1:34" ht="15.75" customHeight="1" x14ac:dyDescent="0.2">
      <c r="A549" s="1"/>
      <c r="B549" s="6" t="s">
        <v>582</v>
      </c>
      <c r="C549" s="6" t="s">
        <v>18</v>
      </c>
      <c r="D549" s="6" t="s">
        <v>19</v>
      </c>
      <c r="E549" s="6" t="s">
        <v>27</v>
      </c>
      <c r="F549" s="6" t="s">
        <v>21</v>
      </c>
      <c r="G549" s="6" t="s">
        <v>46</v>
      </c>
      <c r="H549" s="7">
        <v>29.42</v>
      </c>
      <c r="I549" s="9">
        <v>10</v>
      </c>
      <c r="J549" s="7">
        <v>14.71</v>
      </c>
      <c r="K549" s="7">
        <v>308.91000000000003</v>
      </c>
      <c r="L549" s="12">
        <v>43477</v>
      </c>
      <c r="M549" s="14">
        <v>0.68263888888888891</v>
      </c>
      <c r="N549" s="9" t="str">
        <f t="shared" si="116"/>
        <v>Weekend</v>
      </c>
      <c r="O549" s="6" t="s">
        <v>23</v>
      </c>
      <c r="P549" s="7">
        <v>294.2</v>
      </c>
      <c r="Q549" s="2">
        <v>4.7619047620000003</v>
      </c>
      <c r="R549" s="7">
        <v>14.71</v>
      </c>
      <c r="S549" s="8">
        <v>8.9</v>
      </c>
      <c r="V549" s="16">
        <f t="shared" si="109"/>
        <v>294.20000000000005</v>
      </c>
      <c r="W549" s="18">
        <f t="shared" si="117"/>
        <v>23536.000000000004</v>
      </c>
      <c r="X549" t="b">
        <f t="shared" si="118"/>
        <v>1</v>
      </c>
      <c r="Y549" t="b">
        <f t="shared" si="110"/>
        <v>1</v>
      </c>
      <c r="Z549" t="b">
        <f t="shared" si="111"/>
        <v>0</v>
      </c>
      <c r="AA549" t="b">
        <f t="shared" si="112"/>
        <v>1</v>
      </c>
      <c r="AB549" t="str">
        <f t="shared" si="119"/>
        <v>High</v>
      </c>
      <c r="AC549" t="str">
        <f t="shared" si="113"/>
        <v>Bad Product</v>
      </c>
      <c r="AD549">
        <f t="shared" si="114"/>
        <v>308.91000000000003</v>
      </c>
      <c r="AE549">
        <f t="shared" si="115"/>
        <v>27.949000000000002</v>
      </c>
      <c r="AG549" t="str">
        <f t="shared" si="108"/>
        <v>Bad Product</v>
      </c>
      <c r="AH549" t="str">
        <f t="shared" si="120"/>
        <v>High</v>
      </c>
    </row>
    <row r="550" spans="1:34" ht="15.75" customHeight="1" x14ac:dyDescent="0.2">
      <c r="A550" s="1"/>
      <c r="B550" s="6" t="s">
        <v>583</v>
      </c>
      <c r="C550" s="6" t="s">
        <v>18</v>
      </c>
      <c r="D550" s="6" t="s">
        <v>19</v>
      </c>
      <c r="E550" s="6" t="s">
        <v>27</v>
      </c>
      <c r="F550" s="6" t="s">
        <v>31</v>
      </c>
      <c r="G550" s="6" t="s">
        <v>36</v>
      </c>
      <c r="H550" s="7">
        <v>60.95</v>
      </c>
      <c r="I550" s="9">
        <v>9</v>
      </c>
      <c r="J550" s="7">
        <v>27.427499999999998</v>
      </c>
      <c r="K550" s="7">
        <v>575.97749999999996</v>
      </c>
      <c r="L550" s="12">
        <v>43472</v>
      </c>
      <c r="M550" s="14">
        <v>0.50555555555555554</v>
      </c>
      <c r="N550" s="9" t="str">
        <f t="shared" si="116"/>
        <v>Weekday</v>
      </c>
      <c r="O550" s="6" t="s">
        <v>33</v>
      </c>
      <c r="P550" s="7">
        <v>548.54999999999995</v>
      </c>
      <c r="Q550" s="2">
        <v>4.7619047620000003</v>
      </c>
      <c r="R550" s="7">
        <v>27.427499999999998</v>
      </c>
      <c r="S550" s="8">
        <v>6</v>
      </c>
      <c r="V550" s="16">
        <f t="shared" si="109"/>
        <v>548.55000000000007</v>
      </c>
      <c r="W550" s="18">
        <f t="shared" si="117"/>
        <v>43884.000000000007</v>
      </c>
      <c r="X550" t="b">
        <f t="shared" si="118"/>
        <v>0</v>
      </c>
      <c r="Y550" t="b">
        <f t="shared" si="110"/>
        <v>1</v>
      </c>
      <c r="Z550" t="b">
        <f t="shared" si="111"/>
        <v>0</v>
      </c>
      <c r="AA550" t="b">
        <f t="shared" si="112"/>
        <v>1</v>
      </c>
      <c r="AB550" t="str">
        <f t="shared" si="119"/>
        <v>Low</v>
      </c>
      <c r="AC550" t="str">
        <f t="shared" si="113"/>
        <v>Bad Product</v>
      </c>
      <c r="AD550">
        <f t="shared" si="114"/>
        <v>518.37974999999994</v>
      </c>
      <c r="AE550">
        <f t="shared" si="115"/>
        <v>57.902500000000003</v>
      </c>
      <c r="AG550" t="str">
        <f t="shared" si="108"/>
        <v>Bad Product</v>
      </c>
      <c r="AH550" t="str">
        <f t="shared" si="120"/>
        <v>Low</v>
      </c>
    </row>
    <row r="551" spans="1:34" ht="15.75" customHeight="1" x14ac:dyDescent="0.2">
      <c r="A551" s="1"/>
      <c r="B551" s="6" t="s">
        <v>584</v>
      </c>
      <c r="C551" s="6" t="s">
        <v>42</v>
      </c>
      <c r="D551" s="6" t="s">
        <v>43</v>
      </c>
      <c r="E551" s="6" t="s">
        <v>27</v>
      </c>
      <c r="F551" s="6" t="s">
        <v>21</v>
      </c>
      <c r="G551" s="6" t="s">
        <v>36</v>
      </c>
      <c r="H551" s="7">
        <v>51.54</v>
      </c>
      <c r="I551" s="9">
        <v>5</v>
      </c>
      <c r="J551" s="7">
        <v>12.885</v>
      </c>
      <c r="K551" s="7">
        <v>270.58499999999998</v>
      </c>
      <c r="L551" s="12">
        <v>43491</v>
      </c>
      <c r="M551" s="14">
        <v>0.73958333333333337</v>
      </c>
      <c r="N551" s="9" t="str">
        <f t="shared" si="116"/>
        <v>Weekend</v>
      </c>
      <c r="O551" s="6" t="s">
        <v>29</v>
      </c>
      <c r="P551" s="7">
        <v>257.7</v>
      </c>
      <c r="Q551" s="2">
        <v>4.7619047620000003</v>
      </c>
      <c r="R551" s="7">
        <v>12.885</v>
      </c>
      <c r="S551" s="8">
        <v>4.2</v>
      </c>
      <c r="V551" s="16">
        <f t="shared" si="109"/>
        <v>257.7</v>
      </c>
      <c r="W551" s="18">
        <f t="shared" si="117"/>
        <v>20616</v>
      </c>
      <c r="X551" t="b">
        <f t="shared" si="118"/>
        <v>0</v>
      </c>
      <c r="Y551" t="b">
        <f t="shared" si="110"/>
        <v>1</v>
      </c>
      <c r="Z551" t="b">
        <f t="shared" si="111"/>
        <v>0</v>
      </c>
      <c r="AA551" t="b">
        <f t="shared" si="112"/>
        <v>0</v>
      </c>
      <c r="AB551" t="str">
        <f t="shared" si="119"/>
        <v>Low</v>
      </c>
      <c r="AC551" t="str">
        <f t="shared" si="113"/>
        <v>Bad Product</v>
      </c>
      <c r="AD551">
        <f t="shared" si="114"/>
        <v>270.58499999999998</v>
      </c>
      <c r="AE551">
        <f t="shared" si="115"/>
        <v>51.54</v>
      </c>
      <c r="AG551" t="str">
        <f t="shared" si="108"/>
        <v>Bad Product</v>
      </c>
      <c r="AH551" t="str">
        <f t="shared" si="120"/>
        <v>Low</v>
      </c>
    </row>
    <row r="552" spans="1:34" ht="15.75" customHeight="1" x14ac:dyDescent="0.2">
      <c r="A552" s="1"/>
      <c r="B552" s="6" t="s">
        <v>585</v>
      </c>
      <c r="C552" s="6" t="s">
        <v>18</v>
      </c>
      <c r="D552" s="6" t="s">
        <v>19</v>
      </c>
      <c r="E552" s="6" t="s">
        <v>27</v>
      </c>
      <c r="F552" s="6" t="s">
        <v>21</v>
      </c>
      <c r="G552" s="6" t="s">
        <v>28</v>
      </c>
      <c r="H552" s="7">
        <v>66.06</v>
      </c>
      <c r="I552" s="9">
        <v>6</v>
      </c>
      <c r="J552" s="7">
        <v>19.818000000000001</v>
      </c>
      <c r="K552" s="7">
        <v>416.178</v>
      </c>
      <c r="L552" s="12">
        <v>43488</v>
      </c>
      <c r="M552" s="14">
        <v>0.43611111111111112</v>
      </c>
      <c r="N552" s="9" t="str">
        <f t="shared" si="116"/>
        <v>Weekday</v>
      </c>
      <c r="O552" s="6" t="s">
        <v>29</v>
      </c>
      <c r="P552" s="7">
        <v>396.36</v>
      </c>
      <c r="Q552" s="2">
        <v>4.7619047620000003</v>
      </c>
      <c r="R552" s="7">
        <v>19.818000000000001</v>
      </c>
      <c r="S552" s="8">
        <v>7.3</v>
      </c>
      <c r="V552" s="16">
        <f t="shared" si="109"/>
        <v>396.36</v>
      </c>
      <c r="W552" s="18">
        <f t="shared" si="117"/>
        <v>31708.800000000003</v>
      </c>
      <c r="X552" t="b">
        <f t="shared" si="118"/>
        <v>0</v>
      </c>
      <c r="Y552" t="b">
        <f t="shared" si="110"/>
        <v>1</v>
      </c>
      <c r="Z552" t="b">
        <f t="shared" si="111"/>
        <v>0</v>
      </c>
      <c r="AA552" t="b">
        <f t="shared" si="112"/>
        <v>0</v>
      </c>
      <c r="AB552" t="str">
        <f t="shared" si="119"/>
        <v>Low</v>
      </c>
      <c r="AC552" t="str">
        <f t="shared" si="113"/>
        <v>Bad Product</v>
      </c>
      <c r="AD552">
        <f t="shared" si="114"/>
        <v>416.178</v>
      </c>
      <c r="AE552">
        <f t="shared" si="115"/>
        <v>66.06</v>
      </c>
      <c r="AG552" t="str">
        <f t="shared" si="108"/>
        <v>Bad Product</v>
      </c>
      <c r="AH552" t="str">
        <f t="shared" si="120"/>
        <v>Medium</v>
      </c>
    </row>
    <row r="553" spans="1:34" ht="15.75" customHeight="1" x14ac:dyDescent="0.2">
      <c r="A553" s="1"/>
      <c r="B553" s="6" t="s">
        <v>586</v>
      </c>
      <c r="C553" s="6" t="s">
        <v>42</v>
      </c>
      <c r="D553" s="6" t="s">
        <v>43</v>
      </c>
      <c r="E553" s="6" t="s">
        <v>27</v>
      </c>
      <c r="F553" s="6" t="s">
        <v>31</v>
      </c>
      <c r="G553" s="6" t="s">
        <v>46</v>
      </c>
      <c r="H553" s="7">
        <v>57.27</v>
      </c>
      <c r="I553" s="9">
        <v>3</v>
      </c>
      <c r="J553" s="7">
        <v>8.5905000000000005</v>
      </c>
      <c r="K553" s="7">
        <v>180.40049999999999</v>
      </c>
      <c r="L553" s="12">
        <v>43505</v>
      </c>
      <c r="M553" s="14">
        <v>0.85486111111111107</v>
      </c>
      <c r="N553" s="9" t="str">
        <f t="shared" si="116"/>
        <v>Weekend</v>
      </c>
      <c r="O553" s="6" t="s">
        <v>23</v>
      </c>
      <c r="P553" s="7">
        <v>171.81</v>
      </c>
      <c r="Q553" s="2">
        <v>4.7619047620000003</v>
      </c>
      <c r="R553" s="7">
        <v>8.5905000000000005</v>
      </c>
      <c r="S553" s="8">
        <v>6.5</v>
      </c>
      <c r="V553" s="16">
        <f t="shared" si="109"/>
        <v>171.81</v>
      </c>
      <c r="W553" s="18">
        <f t="shared" si="117"/>
        <v>13744.8</v>
      </c>
      <c r="X553" t="b">
        <f t="shared" si="118"/>
        <v>0</v>
      </c>
      <c r="Y553" t="b">
        <f t="shared" si="110"/>
        <v>1</v>
      </c>
      <c r="Z553" t="b">
        <f t="shared" si="111"/>
        <v>0</v>
      </c>
      <c r="AA553" t="b">
        <f t="shared" si="112"/>
        <v>0</v>
      </c>
      <c r="AB553" t="str">
        <f t="shared" si="119"/>
        <v>Low</v>
      </c>
      <c r="AC553" t="str">
        <f t="shared" si="113"/>
        <v>Bad Product</v>
      </c>
      <c r="AD553">
        <f t="shared" si="114"/>
        <v>180.40049999999999</v>
      </c>
      <c r="AE553">
        <f t="shared" si="115"/>
        <v>57.27</v>
      </c>
      <c r="AG553" t="str">
        <f t="shared" si="108"/>
        <v>Bad Product</v>
      </c>
      <c r="AH553" t="str">
        <f t="shared" si="120"/>
        <v>Medium</v>
      </c>
    </row>
    <row r="554" spans="1:34" ht="15.75" customHeight="1" x14ac:dyDescent="0.2">
      <c r="A554" s="1"/>
      <c r="B554" s="6" t="s">
        <v>587</v>
      </c>
      <c r="C554" s="6" t="s">
        <v>42</v>
      </c>
      <c r="D554" s="6" t="s">
        <v>43</v>
      </c>
      <c r="E554" s="6" t="s">
        <v>27</v>
      </c>
      <c r="F554" s="6" t="s">
        <v>21</v>
      </c>
      <c r="G554" s="6" t="s">
        <v>46</v>
      </c>
      <c r="H554" s="7">
        <v>54.31</v>
      </c>
      <c r="I554" s="9">
        <v>9</v>
      </c>
      <c r="J554" s="7">
        <v>24.439499999999999</v>
      </c>
      <c r="K554" s="7">
        <v>513.22950000000003</v>
      </c>
      <c r="L554" s="12">
        <v>43518</v>
      </c>
      <c r="M554" s="14">
        <v>0.45069444444444445</v>
      </c>
      <c r="N554" s="9" t="str">
        <f t="shared" si="116"/>
        <v>Weekday</v>
      </c>
      <c r="O554" s="6" t="s">
        <v>29</v>
      </c>
      <c r="P554" s="7">
        <v>488.79</v>
      </c>
      <c r="Q554" s="2">
        <v>4.7619047620000003</v>
      </c>
      <c r="R554" s="7">
        <v>24.439499999999999</v>
      </c>
      <c r="S554" s="8">
        <v>8.9</v>
      </c>
      <c r="V554" s="16">
        <f t="shared" si="109"/>
        <v>488.79</v>
      </c>
      <c r="W554" s="18">
        <f t="shared" si="117"/>
        <v>39103.200000000004</v>
      </c>
      <c r="X554" t="b">
        <f t="shared" si="118"/>
        <v>1</v>
      </c>
      <c r="Y554" t="b">
        <f t="shared" si="110"/>
        <v>1</v>
      </c>
      <c r="Z554" t="b">
        <f t="shared" si="111"/>
        <v>1</v>
      </c>
      <c r="AA554" t="b">
        <f t="shared" si="112"/>
        <v>1</v>
      </c>
      <c r="AB554" t="str">
        <f t="shared" si="119"/>
        <v>High</v>
      </c>
      <c r="AC554" t="str">
        <f t="shared" si="113"/>
        <v>Good Product</v>
      </c>
      <c r="AD554">
        <f t="shared" si="114"/>
        <v>461.90655000000004</v>
      </c>
      <c r="AE554">
        <f t="shared" si="115"/>
        <v>51.594499999999996</v>
      </c>
      <c r="AG554" t="str">
        <f t="shared" si="108"/>
        <v>Bad Product</v>
      </c>
      <c r="AH554" t="str">
        <f t="shared" si="120"/>
        <v>High</v>
      </c>
    </row>
    <row r="555" spans="1:34" ht="15.75" customHeight="1" x14ac:dyDescent="0.2">
      <c r="A555" s="1"/>
      <c r="B555" s="6" t="s">
        <v>588</v>
      </c>
      <c r="C555" s="6" t="s">
        <v>42</v>
      </c>
      <c r="D555" s="6" t="s">
        <v>43</v>
      </c>
      <c r="E555" s="6" t="s">
        <v>27</v>
      </c>
      <c r="F555" s="6" t="s">
        <v>21</v>
      </c>
      <c r="G555" s="6" t="s">
        <v>22</v>
      </c>
      <c r="H555" s="7">
        <v>58.24</v>
      </c>
      <c r="I555" s="9">
        <v>9</v>
      </c>
      <c r="J555" s="7">
        <v>26.207999999999998</v>
      </c>
      <c r="K555" s="7">
        <v>550.36800000000005</v>
      </c>
      <c r="L555" s="12">
        <v>43501</v>
      </c>
      <c r="M555" s="14">
        <v>0.52361111111111114</v>
      </c>
      <c r="N555" s="9" t="str">
        <f t="shared" si="116"/>
        <v>Weekday</v>
      </c>
      <c r="O555" s="6" t="s">
        <v>29</v>
      </c>
      <c r="P555" s="7">
        <v>524.16</v>
      </c>
      <c r="Q555" s="2">
        <v>4.7619047620000003</v>
      </c>
      <c r="R555" s="7">
        <v>26.207999999999998</v>
      </c>
      <c r="S555" s="8">
        <v>9.6999999999999993</v>
      </c>
      <c r="V555" s="16">
        <f t="shared" si="109"/>
        <v>524.16</v>
      </c>
      <c r="W555" s="18">
        <f t="shared" si="117"/>
        <v>41932.799999999996</v>
      </c>
      <c r="X555" t="b">
        <f t="shared" si="118"/>
        <v>1</v>
      </c>
      <c r="Y555" t="b">
        <f t="shared" si="110"/>
        <v>1</v>
      </c>
      <c r="Z555" t="b">
        <f t="shared" si="111"/>
        <v>1</v>
      </c>
      <c r="AA555" t="b">
        <f t="shared" si="112"/>
        <v>1</v>
      </c>
      <c r="AB555" t="str">
        <f t="shared" si="119"/>
        <v>High</v>
      </c>
      <c r="AC555" t="str">
        <f t="shared" si="113"/>
        <v>Good Product</v>
      </c>
      <c r="AD555">
        <f t="shared" si="114"/>
        <v>495.33120000000008</v>
      </c>
      <c r="AE555">
        <f t="shared" si="115"/>
        <v>55.327999999999996</v>
      </c>
      <c r="AG555" t="str">
        <f t="shared" si="108"/>
        <v>Good Product</v>
      </c>
      <c r="AH555" t="str">
        <f t="shared" si="120"/>
        <v>High</v>
      </c>
    </row>
    <row r="556" spans="1:34" ht="15.75" customHeight="1" x14ac:dyDescent="0.2">
      <c r="A556" s="1"/>
      <c r="B556" s="6" t="s">
        <v>589</v>
      </c>
      <c r="C556" s="6" t="s">
        <v>25</v>
      </c>
      <c r="D556" s="6" t="s">
        <v>26</v>
      </c>
      <c r="E556" s="6" t="s">
        <v>27</v>
      </c>
      <c r="F556" s="6" t="s">
        <v>31</v>
      </c>
      <c r="G556" s="6" t="s">
        <v>28</v>
      </c>
      <c r="H556" s="7">
        <v>22.21</v>
      </c>
      <c r="I556" s="9">
        <v>6</v>
      </c>
      <c r="J556" s="7">
        <v>6.6630000000000003</v>
      </c>
      <c r="K556" s="7">
        <v>139.923</v>
      </c>
      <c r="L556" s="12">
        <v>43531</v>
      </c>
      <c r="M556" s="14">
        <v>0.43263888888888891</v>
      </c>
      <c r="N556" s="9" t="str">
        <f t="shared" si="116"/>
        <v>Weekday</v>
      </c>
      <c r="O556" s="6" t="s">
        <v>33</v>
      </c>
      <c r="P556" s="7">
        <v>133.26</v>
      </c>
      <c r="Q556" s="2">
        <v>4.7619047620000003</v>
      </c>
      <c r="R556" s="7">
        <v>6.6630000000000003</v>
      </c>
      <c r="S556" s="8">
        <v>8.6</v>
      </c>
      <c r="V556" s="16">
        <f t="shared" si="109"/>
        <v>133.26</v>
      </c>
      <c r="W556" s="18">
        <f t="shared" si="117"/>
        <v>10660.8</v>
      </c>
      <c r="X556" t="b">
        <f t="shared" si="118"/>
        <v>1</v>
      </c>
      <c r="Y556" t="b">
        <f t="shared" si="110"/>
        <v>1</v>
      </c>
      <c r="Z556" t="b">
        <f t="shared" si="111"/>
        <v>0</v>
      </c>
      <c r="AA556" t="b">
        <f t="shared" si="112"/>
        <v>1</v>
      </c>
      <c r="AB556" t="str">
        <f t="shared" si="119"/>
        <v>High</v>
      </c>
      <c r="AC556" t="str">
        <f t="shared" si="113"/>
        <v>Bad Product</v>
      </c>
      <c r="AD556">
        <f t="shared" si="114"/>
        <v>139.923</v>
      </c>
      <c r="AE556">
        <f t="shared" si="115"/>
        <v>22.21</v>
      </c>
      <c r="AG556" t="str">
        <f t="shared" si="108"/>
        <v>Good Product</v>
      </c>
      <c r="AH556" t="str">
        <f t="shared" si="120"/>
        <v>High</v>
      </c>
    </row>
    <row r="557" spans="1:34" ht="15.75" customHeight="1" x14ac:dyDescent="0.2">
      <c r="A557" s="1"/>
      <c r="B557" s="6" t="s">
        <v>590</v>
      </c>
      <c r="C557" s="6" t="s">
        <v>18</v>
      </c>
      <c r="D557" s="6" t="s">
        <v>19</v>
      </c>
      <c r="E557" s="6" t="s">
        <v>20</v>
      </c>
      <c r="F557" s="6" t="s">
        <v>31</v>
      </c>
      <c r="G557" s="6" t="s">
        <v>28</v>
      </c>
      <c r="H557" s="7">
        <v>19.32</v>
      </c>
      <c r="I557" s="9">
        <v>7</v>
      </c>
      <c r="J557" s="7">
        <v>6.7619999999999996</v>
      </c>
      <c r="K557" s="7">
        <v>142.00200000000001</v>
      </c>
      <c r="L557" s="12">
        <v>43549</v>
      </c>
      <c r="M557" s="14">
        <v>0.78541666666666665</v>
      </c>
      <c r="N557" s="9" t="str">
        <f t="shared" si="116"/>
        <v>Weekday</v>
      </c>
      <c r="O557" s="6" t="s">
        <v>29</v>
      </c>
      <c r="P557" s="7">
        <v>135.24</v>
      </c>
      <c r="Q557" s="2">
        <v>4.7619047620000003</v>
      </c>
      <c r="R557" s="7">
        <v>6.7619999999999996</v>
      </c>
      <c r="S557" s="8">
        <v>6.9</v>
      </c>
      <c r="V557" s="16">
        <f t="shared" si="109"/>
        <v>135.24</v>
      </c>
      <c r="W557" s="18">
        <f t="shared" si="117"/>
        <v>10819.2</v>
      </c>
      <c r="X557" t="b">
        <f t="shared" si="118"/>
        <v>0</v>
      </c>
      <c r="Y557" t="b">
        <f t="shared" si="110"/>
        <v>1</v>
      </c>
      <c r="Z557" t="b">
        <f t="shared" si="111"/>
        <v>0</v>
      </c>
      <c r="AA557" t="b">
        <f t="shared" si="112"/>
        <v>0</v>
      </c>
      <c r="AB557" t="str">
        <f t="shared" si="119"/>
        <v>Low</v>
      </c>
      <c r="AC557" t="str">
        <f t="shared" si="113"/>
        <v>Bad Product</v>
      </c>
      <c r="AD557">
        <f t="shared" si="114"/>
        <v>142.00200000000001</v>
      </c>
      <c r="AE557">
        <f t="shared" si="115"/>
        <v>19.32</v>
      </c>
      <c r="AG557" t="str">
        <f t="shared" si="108"/>
        <v>Bad Product</v>
      </c>
      <c r="AH557" t="str">
        <f t="shared" si="120"/>
        <v>Medium</v>
      </c>
    </row>
    <row r="558" spans="1:34" ht="15.75" customHeight="1" x14ac:dyDescent="0.2">
      <c r="A558" s="1"/>
      <c r="B558" s="6" t="s">
        <v>591</v>
      </c>
      <c r="C558" s="6" t="s">
        <v>42</v>
      </c>
      <c r="D558" s="6" t="s">
        <v>43</v>
      </c>
      <c r="E558" s="6" t="s">
        <v>27</v>
      </c>
      <c r="F558" s="6" t="s">
        <v>31</v>
      </c>
      <c r="G558" s="6" t="s">
        <v>32</v>
      </c>
      <c r="H558" s="7">
        <v>37.479999999999997</v>
      </c>
      <c r="I558" s="9">
        <v>3</v>
      </c>
      <c r="J558" s="7">
        <v>5.6219999999999999</v>
      </c>
      <c r="K558" s="7">
        <v>118.062</v>
      </c>
      <c r="L558" s="12">
        <v>43485</v>
      </c>
      <c r="M558" s="14">
        <v>0.57291666666666663</v>
      </c>
      <c r="N558" s="9" t="str">
        <f t="shared" si="116"/>
        <v>Weekend</v>
      </c>
      <c r="O558" s="6" t="s">
        <v>33</v>
      </c>
      <c r="P558" s="7">
        <v>112.44</v>
      </c>
      <c r="Q558" s="2">
        <v>4.7619047620000003</v>
      </c>
      <c r="R558" s="7">
        <v>5.6219999999999999</v>
      </c>
      <c r="S558" s="8">
        <v>7.7</v>
      </c>
      <c r="V558" s="16">
        <f t="shared" si="109"/>
        <v>112.44</v>
      </c>
      <c r="W558" s="18">
        <f t="shared" si="117"/>
        <v>8995.2000000000007</v>
      </c>
      <c r="X558" t="b">
        <f t="shared" si="118"/>
        <v>0</v>
      </c>
      <c r="Y558" t="b">
        <f t="shared" si="110"/>
        <v>1</v>
      </c>
      <c r="Z558" t="b">
        <f t="shared" si="111"/>
        <v>0</v>
      </c>
      <c r="AA558" t="b">
        <f t="shared" si="112"/>
        <v>0</v>
      </c>
      <c r="AB558" t="str">
        <f t="shared" si="119"/>
        <v>Low</v>
      </c>
      <c r="AC558" t="str">
        <f t="shared" si="113"/>
        <v>Bad Product</v>
      </c>
      <c r="AD558">
        <f t="shared" si="114"/>
        <v>118.062</v>
      </c>
      <c r="AE558">
        <f t="shared" si="115"/>
        <v>37.479999999999997</v>
      </c>
      <c r="AG558" t="str">
        <f t="shared" si="108"/>
        <v>Bad Product</v>
      </c>
      <c r="AH558" t="str">
        <f t="shared" si="120"/>
        <v>Medium</v>
      </c>
    </row>
    <row r="559" spans="1:34" ht="15.75" customHeight="1" x14ac:dyDescent="0.2">
      <c r="A559" s="1"/>
      <c r="B559" s="6" t="s">
        <v>592</v>
      </c>
      <c r="C559" s="6" t="s">
        <v>42</v>
      </c>
      <c r="D559" s="6" t="s">
        <v>43</v>
      </c>
      <c r="E559" s="6" t="s">
        <v>20</v>
      </c>
      <c r="F559" s="6" t="s">
        <v>21</v>
      </c>
      <c r="G559" s="6" t="s">
        <v>46</v>
      </c>
      <c r="H559" s="7">
        <v>72.040000000000006</v>
      </c>
      <c r="I559" s="9">
        <v>2</v>
      </c>
      <c r="J559" s="7">
        <v>7.2039999999999997</v>
      </c>
      <c r="K559" s="7">
        <v>151.28399999999999</v>
      </c>
      <c r="L559" s="12">
        <v>43500</v>
      </c>
      <c r="M559" s="14">
        <v>0.81805555555555554</v>
      </c>
      <c r="N559" s="9" t="str">
        <f t="shared" si="116"/>
        <v>Weekday</v>
      </c>
      <c r="O559" s="6" t="s">
        <v>29</v>
      </c>
      <c r="P559" s="7">
        <v>144.08000000000001</v>
      </c>
      <c r="Q559" s="2">
        <v>4.7619047620000003</v>
      </c>
      <c r="R559" s="7">
        <v>7.2039999999999997</v>
      </c>
      <c r="S559" s="8">
        <v>9.5</v>
      </c>
      <c r="V559" s="16">
        <f t="shared" si="109"/>
        <v>144.08000000000001</v>
      </c>
      <c r="W559" s="18">
        <f t="shared" si="117"/>
        <v>11526.400000000001</v>
      </c>
      <c r="X559" t="b">
        <f t="shared" si="118"/>
        <v>1</v>
      </c>
      <c r="Y559" t="b">
        <f t="shared" si="110"/>
        <v>1</v>
      </c>
      <c r="Z559" t="b">
        <f t="shared" si="111"/>
        <v>0</v>
      </c>
      <c r="AA559" t="b">
        <f t="shared" si="112"/>
        <v>1</v>
      </c>
      <c r="AB559" t="str">
        <f t="shared" si="119"/>
        <v>High</v>
      </c>
      <c r="AC559" t="str">
        <f t="shared" si="113"/>
        <v>Bad Product</v>
      </c>
      <c r="AD559">
        <f t="shared" si="114"/>
        <v>151.28399999999999</v>
      </c>
      <c r="AE559">
        <f t="shared" si="115"/>
        <v>72.040000000000006</v>
      </c>
      <c r="AG559" t="str">
        <f t="shared" si="108"/>
        <v>Bad Product</v>
      </c>
      <c r="AH559" t="str">
        <f t="shared" si="120"/>
        <v>High</v>
      </c>
    </row>
    <row r="560" spans="1:34" ht="15.75" customHeight="1" x14ac:dyDescent="0.2">
      <c r="A560" s="1"/>
      <c r="B560" s="6" t="s">
        <v>593</v>
      </c>
      <c r="C560" s="6" t="s">
        <v>25</v>
      </c>
      <c r="D560" s="6" t="s">
        <v>26</v>
      </c>
      <c r="E560" s="6" t="s">
        <v>20</v>
      </c>
      <c r="F560" s="6" t="s">
        <v>21</v>
      </c>
      <c r="G560" s="6" t="s">
        <v>44</v>
      </c>
      <c r="H560" s="7">
        <v>98.52</v>
      </c>
      <c r="I560" s="9">
        <v>10</v>
      </c>
      <c r="J560" s="7">
        <v>49.26</v>
      </c>
      <c r="K560" s="7">
        <v>1034.46</v>
      </c>
      <c r="L560" s="12">
        <v>43495</v>
      </c>
      <c r="M560" s="14">
        <v>0.84930555555555554</v>
      </c>
      <c r="N560" s="9" t="str">
        <f t="shared" si="116"/>
        <v>Weekday</v>
      </c>
      <c r="O560" s="6" t="s">
        <v>23</v>
      </c>
      <c r="P560" s="7">
        <v>985.2</v>
      </c>
      <c r="Q560" s="2">
        <v>4.7619047620000003</v>
      </c>
      <c r="R560" s="7">
        <v>49.26</v>
      </c>
      <c r="S560" s="8">
        <v>4.5</v>
      </c>
      <c r="V560" s="16">
        <f t="shared" si="109"/>
        <v>985.19999999999993</v>
      </c>
      <c r="W560" s="18">
        <f t="shared" si="117"/>
        <v>78816</v>
      </c>
      <c r="X560" t="b">
        <f t="shared" si="118"/>
        <v>0</v>
      </c>
      <c r="Y560" t="b">
        <f t="shared" si="110"/>
        <v>1</v>
      </c>
      <c r="Z560" t="b">
        <f t="shared" si="111"/>
        <v>0</v>
      </c>
      <c r="AA560" t="b">
        <f t="shared" si="112"/>
        <v>1</v>
      </c>
      <c r="AB560" t="str">
        <f t="shared" si="119"/>
        <v>Low</v>
      </c>
      <c r="AC560" t="str">
        <f t="shared" si="113"/>
        <v>Bad Product</v>
      </c>
      <c r="AD560">
        <f t="shared" si="114"/>
        <v>931.01400000000001</v>
      </c>
      <c r="AE560">
        <f t="shared" si="115"/>
        <v>93.593999999999994</v>
      </c>
      <c r="AG560" t="str">
        <f t="shared" si="108"/>
        <v>Bad Product</v>
      </c>
      <c r="AH560" t="str">
        <f t="shared" si="120"/>
        <v>Low</v>
      </c>
    </row>
    <row r="561" spans="1:34" ht="15.75" customHeight="1" x14ac:dyDescent="0.2">
      <c r="A561" s="1"/>
      <c r="B561" s="6" t="s">
        <v>594</v>
      </c>
      <c r="C561" s="6" t="s">
        <v>18</v>
      </c>
      <c r="D561" s="6" t="s">
        <v>19</v>
      </c>
      <c r="E561" s="6" t="s">
        <v>20</v>
      </c>
      <c r="F561" s="6" t="s">
        <v>31</v>
      </c>
      <c r="G561" s="6" t="s">
        <v>44</v>
      </c>
      <c r="H561" s="7">
        <v>41.66</v>
      </c>
      <c r="I561" s="9">
        <v>6</v>
      </c>
      <c r="J561" s="7">
        <v>12.497999999999999</v>
      </c>
      <c r="K561" s="7">
        <v>262.45800000000003</v>
      </c>
      <c r="L561" s="12">
        <v>43467</v>
      </c>
      <c r="M561" s="14">
        <v>0.64166666666666672</v>
      </c>
      <c r="N561" s="9" t="str">
        <f t="shared" si="116"/>
        <v>Weekday</v>
      </c>
      <c r="O561" s="6" t="s">
        <v>23</v>
      </c>
      <c r="P561" s="7">
        <v>249.96</v>
      </c>
      <c r="Q561" s="2">
        <v>4.7619047620000003</v>
      </c>
      <c r="R561" s="7">
        <v>12.497999999999999</v>
      </c>
      <c r="S561" s="8">
        <v>5.6</v>
      </c>
      <c r="V561" s="16">
        <f t="shared" si="109"/>
        <v>249.95999999999998</v>
      </c>
      <c r="W561" s="18">
        <f t="shared" si="117"/>
        <v>19996.8</v>
      </c>
      <c r="X561" t="b">
        <f t="shared" si="118"/>
        <v>0</v>
      </c>
      <c r="Y561" t="b">
        <f t="shared" si="110"/>
        <v>1</v>
      </c>
      <c r="Z561" t="b">
        <f t="shared" si="111"/>
        <v>0</v>
      </c>
      <c r="AA561" t="b">
        <f t="shared" si="112"/>
        <v>0</v>
      </c>
      <c r="AB561" t="str">
        <f t="shared" si="119"/>
        <v>Low</v>
      </c>
      <c r="AC561" t="str">
        <f t="shared" si="113"/>
        <v>Bad Product</v>
      </c>
      <c r="AD561">
        <f t="shared" si="114"/>
        <v>262.45800000000003</v>
      </c>
      <c r="AE561">
        <f t="shared" si="115"/>
        <v>41.66</v>
      </c>
      <c r="AG561" t="str">
        <f t="shared" si="108"/>
        <v>Bad Product</v>
      </c>
      <c r="AH561" t="str">
        <f t="shared" si="120"/>
        <v>Low</v>
      </c>
    </row>
    <row r="562" spans="1:34" ht="15.75" customHeight="1" x14ac:dyDescent="0.2">
      <c r="A562" s="1"/>
      <c r="B562" s="6" t="s">
        <v>595</v>
      </c>
      <c r="C562" s="6" t="s">
        <v>18</v>
      </c>
      <c r="D562" s="6" t="s">
        <v>19</v>
      </c>
      <c r="E562" s="6" t="s">
        <v>20</v>
      </c>
      <c r="F562" s="6" t="s">
        <v>21</v>
      </c>
      <c r="G562" s="6" t="s">
        <v>32</v>
      </c>
      <c r="H562" s="7">
        <v>72.42</v>
      </c>
      <c r="I562" s="9">
        <v>3</v>
      </c>
      <c r="J562" s="7">
        <v>10.863</v>
      </c>
      <c r="K562" s="7">
        <v>228.12299999999999</v>
      </c>
      <c r="L562" s="12">
        <v>43553</v>
      </c>
      <c r="M562" s="14">
        <v>0.70416666666666672</v>
      </c>
      <c r="N562" s="9" t="str">
        <f t="shared" si="116"/>
        <v>Weekday</v>
      </c>
      <c r="O562" s="6" t="s">
        <v>23</v>
      </c>
      <c r="P562" s="7">
        <v>217.26</v>
      </c>
      <c r="Q562" s="2">
        <v>4.7619047620000003</v>
      </c>
      <c r="R562" s="7">
        <v>10.863</v>
      </c>
      <c r="S562" s="8">
        <v>8.1999999999999993</v>
      </c>
      <c r="V562" s="16">
        <f t="shared" si="109"/>
        <v>217.26</v>
      </c>
      <c r="W562" s="18">
        <f t="shared" si="117"/>
        <v>17380.8</v>
      </c>
      <c r="X562" t="b">
        <f t="shared" si="118"/>
        <v>1</v>
      </c>
      <c r="Y562" t="b">
        <f t="shared" si="110"/>
        <v>1</v>
      </c>
      <c r="Z562" t="b">
        <f t="shared" si="111"/>
        <v>0</v>
      </c>
      <c r="AA562" t="b">
        <f t="shared" si="112"/>
        <v>1</v>
      </c>
      <c r="AB562" t="str">
        <f t="shared" si="119"/>
        <v>High</v>
      </c>
      <c r="AC562" t="str">
        <f t="shared" si="113"/>
        <v>Bad Product</v>
      </c>
      <c r="AD562">
        <f t="shared" si="114"/>
        <v>228.12299999999999</v>
      </c>
      <c r="AE562">
        <f t="shared" si="115"/>
        <v>72.42</v>
      </c>
      <c r="AG562" t="str">
        <f t="shared" si="108"/>
        <v>Bad Product</v>
      </c>
      <c r="AH562" t="str">
        <f t="shared" si="120"/>
        <v>High</v>
      </c>
    </row>
    <row r="563" spans="1:34" ht="15.75" customHeight="1" x14ac:dyDescent="0.2">
      <c r="A563" s="1"/>
      <c r="B563" s="6" t="s">
        <v>596</v>
      </c>
      <c r="C563" s="6" t="s">
        <v>42</v>
      </c>
      <c r="D563" s="6" t="s">
        <v>43</v>
      </c>
      <c r="E563" s="6" t="s">
        <v>27</v>
      </c>
      <c r="F563" s="6" t="s">
        <v>31</v>
      </c>
      <c r="G563" s="6" t="s">
        <v>28</v>
      </c>
      <c r="H563" s="7">
        <v>21.58</v>
      </c>
      <c r="I563" s="9">
        <v>9</v>
      </c>
      <c r="J563" s="7">
        <v>9.7110000000000003</v>
      </c>
      <c r="K563" s="7">
        <v>203.93100000000001</v>
      </c>
      <c r="L563" s="12">
        <v>43538</v>
      </c>
      <c r="M563" s="14">
        <v>0.52222222222222225</v>
      </c>
      <c r="N563" s="9" t="str">
        <f t="shared" si="116"/>
        <v>Weekday</v>
      </c>
      <c r="O563" s="6" t="s">
        <v>29</v>
      </c>
      <c r="P563" s="7">
        <v>194.22</v>
      </c>
      <c r="Q563" s="2">
        <v>4.7619047620000003</v>
      </c>
      <c r="R563" s="7">
        <v>9.7110000000000003</v>
      </c>
      <c r="S563" s="8">
        <v>7.3</v>
      </c>
      <c r="V563" s="16">
        <f t="shared" si="109"/>
        <v>194.21999999999997</v>
      </c>
      <c r="W563" s="18">
        <f t="shared" si="117"/>
        <v>15537.599999999999</v>
      </c>
      <c r="X563" t="b">
        <f t="shared" si="118"/>
        <v>0</v>
      </c>
      <c r="Y563" t="b">
        <f t="shared" si="110"/>
        <v>1</v>
      </c>
      <c r="Z563" t="b">
        <f t="shared" si="111"/>
        <v>0</v>
      </c>
      <c r="AA563" t="b">
        <f t="shared" si="112"/>
        <v>0</v>
      </c>
      <c r="AB563" t="str">
        <f t="shared" si="119"/>
        <v>Low</v>
      </c>
      <c r="AC563" t="str">
        <f t="shared" si="113"/>
        <v>Bad Product</v>
      </c>
      <c r="AD563">
        <f t="shared" si="114"/>
        <v>203.93100000000001</v>
      </c>
      <c r="AE563">
        <f t="shared" si="115"/>
        <v>20.500999999999998</v>
      </c>
      <c r="AG563" t="str">
        <f t="shared" si="108"/>
        <v>Bad Product</v>
      </c>
      <c r="AH563" t="str">
        <f t="shared" si="120"/>
        <v>Medium</v>
      </c>
    </row>
    <row r="564" spans="1:34" ht="15.75" customHeight="1" x14ac:dyDescent="0.2">
      <c r="A564" s="1"/>
      <c r="B564" s="6" t="s">
        <v>597</v>
      </c>
      <c r="C564" s="6" t="s">
        <v>25</v>
      </c>
      <c r="D564" s="6" t="s">
        <v>26</v>
      </c>
      <c r="E564" s="6" t="s">
        <v>27</v>
      </c>
      <c r="F564" s="6" t="s">
        <v>31</v>
      </c>
      <c r="G564" s="6" t="s">
        <v>44</v>
      </c>
      <c r="H564" s="7">
        <v>89.2</v>
      </c>
      <c r="I564" s="9">
        <v>10</v>
      </c>
      <c r="J564" s="7">
        <v>44.6</v>
      </c>
      <c r="K564" s="7">
        <v>936.6</v>
      </c>
      <c r="L564" s="12">
        <v>43507</v>
      </c>
      <c r="M564" s="14">
        <v>0.65416666666666667</v>
      </c>
      <c r="N564" s="9" t="str">
        <f t="shared" si="116"/>
        <v>Weekday</v>
      </c>
      <c r="O564" s="6" t="s">
        <v>33</v>
      </c>
      <c r="P564" s="7">
        <v>892</v>
      </c>
      <c r="Q564" s="2">
        <v>4.7619047620000003</v>
      </c>
      <c r="R564" s="7">
        <v>44.6</v>
      </c>
      <c r="S564" s="8">
        <v>4.4000000000000004</v>
      </c>
      <c r="V564" s="16">
        <f t="shared" si="109"/>
        <v>892</v>
      </c>
      <c r="W564" s="18">
        <f t="shared" si="117"/>
        <v>71360</v>
      </c>
      <c r="X564" t="b">
        <f t="shared" si="118"/>
        <v>0</v>
      </c>
      <c r="Y564" t="b">
        <f t="shared" si="110"/>
        <v>1</v>
      </c>
      <c r="Z564" t="b">
        <f t="shared" si="111"/>
        <v>0</v>
      </c>
      <c r="AA564" t="b">
        <f t="shared" si="112"/>
        <v>1</v>
      </c>
      <c r="AB564" t="str">
        <f t="shared" si="119"/>
        <v>Low</v>
      </c>
      <c r="AC564" t="str">
        <f t="shared" si="113"/>
        <v>Bad Product</v>
      </c>
      <c r="AD564">
        <f t="shared" si="114"/>
        <v>842.94</v>
      </c>
      <c r="AE564">
        <f t="shared" si="115"/>
        <v>84.74</v>
      </c>
      <c r="AG564" t="str">
        <f t="shared" si="108"/>
        <v>Bad Product</v>
      </c>
      <c r="AH564" t="str">
        <f t="shared" si="120"/>
        <v>Low</v>
      </c>
    </row>
    <row r="565" spans="1:34" ht="15.75" customHeight="1" x14ac:dyDescent="0.2">
      <c r="A565" s="1"/>
      <c r="B565" s="6" t="s">
        <v>598</v>
      </c>
      <c r="C565" s="6" t="s">
        <v>42</v>
      </c>
      <c r="D565" s="6" t="s">
        <v>43</v>
      </c>
      <c r="E565" s="6" t="s">
        <v>27</v>
      </c>
      <c r="F565" s="6" t="s">
        <v>21</v>
      </c>
      <c r="G565" s="6" t="s">
        <v>28</v>
      </c>
      <c r="H565" s="7">
        <v>42.42</v>
      </c>
      <c r="I565" s="9">
        <v>8</v>
      </c>
      <c r="J565" s="7">
        <v>16.968</v>
      </c>
      <c r="K565" s="7">
        <v>356.32799999999997</v>
      </c>
      <c r="L565" s="12">
        <v>43495</v>
      </c>
      <c r="M565" s="14">
        <v>0.58194444444444449</v>
      </c>
      <c r="N565" s="9" t="str">
        <f t="shared" si="116"/>
        <v>Weekday</v>
      </c>
      <c r="O565" s="6" t="s">
        <v>23</v>
      </c>
      <c r="P565" s="7">
        <v>339.36</v>
      </c>
      <c r="Q565" s="2">
        <v>4.7619047620000003</v>
      </c>
      <c r="R565" s="7">
        <v>16.968</v>
      </c>
      <c r="S565" s="8">
        <v>5.7</v>
      </c>
      <c r="V565" s="16">
        <f t="shared" si="109"/>
        <v>339.36</v>
      </c>
      <c r="W565" s="18">
        <f t="shared" si="117"/>
        <v>27148.800000000003</v>
      </c>
      <c r="X565" t="b">
        <f t="shared" si="118"/>
        <v>0</v>
      </c>
      <c r="Y565" t="b">
        <f t="shared" si="110"/>
        <v>1</v>
      </c>
      <c r="Z565" t="b">
        <f t="shared" si="111"/>
        <v>0</v>
      </c>
      <c r="AA565" t="b">
        <f t="shared" si="112"/>
        <v>0</v>
      </c>
      <c r="AB565" t="str">
        <f t="shared" si="119"/>
        <v>Low</v>
      </c>
      <c r="AC565" t="str">
        <f t="shared" si="113"/>
        <v>Bad Product</v>
      </c>
      <c r="AD565">
        <f t="shared" si="114"/>
        <v>356.32799999999997</v>
      </c>
      <c r="AE565">
        <f t="shared" si="115"/>
        <v>40.298999999999999</v>
      </c>
      <c r="AG565" t="str">
        <f t="shared" si="108"/>
        <v>Bad Product</v>
      </c>
      <c r="AH565" t="str">
        <f t="shared" si="120"/>
        <v>Low</v>
      </c>
    </row>
    <row r="566" spans="1:34" ht="15.75" customHeight="1" x14ac:dyDescent="0.2">
      <c r="A566" s="1"/>
      <c r="B566" s="6" t="s">
        <v>599</v>
      </c>
      <c r="C566" s="6" t="s">
        <v>18</v>
      </c>
      <c r="D566" s="6" t="s">
        <v>19</v>
      </c>
      <c r="E566" s="6" t="s">
        <v>20</v>
      </c>
      <c r="F566" s="6" t="s">
        <v>31</v>
      </c>
      <c r="G566" s="6" t="s">
        <v>28</v>
      </c>
      <c r="H566" s="7">
        <v>74.510000000000005</v>
      </c>
      <c r="I566" s="9">
        <v>6</v>
      </c>
      <c r="J566" s="7">
        <v>22.353000000000002</v>
      </c>
      <c r="K566" s="7">
        <v>469.41300000000001</v>
      </c>
      <c r="L566" s="12">
        <v>43544</v>
      </c>
      <c r="M566" s="14">
        <v>0.63055555555555554</v>
      </c>
      <c r="N566" s="9" t="str">
        <f t="shared" si="116"/>
        <v>Weekday</v>
      </c>
      <c r="O566" s="6" t="s">
        <v>23</v>
      </c>
      <c r="P566" s="7">
        <v>447.06</v>
      </c>
      <c r="Q566" s="2">
        <v>4.7619047620000003</v>
      </c>
      <c r="R566" s="7">
        <v>22.353000000000002</v>
      </c>
      <c r="S566" s="8">
        <v>5</v>
      </c>
      <c r="V566" s="16">
        <f t="shared" si="109"/>
        <v>447.06000000000006</v>
      </c>
      <c r="W566" s="18">
        <f t="shared" si="117"/>
        <v>35764.800000000003</v>
      </c>
      <c r="X566" t="b">
        <f t="shared" si="118"/>
        <v>0</v>
      </c>
      <c r="Y566" t="b">
        <f t="shared" si="110"/>
        <v>1</v>
      </c>
      <c r="Z566" t="b">
        <f t="shared" si="111"/>
        <v>0</v>
      </c>
      <c r="AA566" t="b">
        <f t="shared" si="112"/>
        <v>0</v>
      </c>
      <c r="AB566" t="str">
        <f t="shared" si="119"/>
        <v>Low</v>
      </c>
      <c r="AC566" t="str">
        <f t="shared" si="113"/>
        <v>Bad Product</v>
      </c>
      <c r="AD566">
        <f t="shared" si="114"/>
        <v>469.41300000000001</v>
      </c>
      <c r="AE566">
        <f t="shared" si="115"/>
        <v>74.510000000000005</v>
      </c>
      <c r="AG566" t="str">
        <f t="shared" si="108"/>
        <v>Bad Product</v>
      </c>
      <c r="AH566" t="str">
        <f t="shared" si="120"/>
        <v>Low</v>
      </c>
    </row>
    <row r="567" spans="1:34" ht="15.75" customHeight="1" x14ac:dyDescent="0.2">
      <c r="A567" s="1"/>
      <c r="B567" s="6" t="s">
        <v>600</v>
      </c>
      <c r="C567" s="6" t="s">
        <v>42</v>
      </c>
      <c r="D567" s="6" t="s">
        <v>43</v>
      </c>
      <c r="E567" s="6" t="s">
        <v>27</v>
      </c>
      <c r="F567" s="6" t="s">
        <v>31</v>
      </c>
      <c r="G567" s="6" t="s">
        <v>46</v>
      </c>
      <c r="H567" s="7">
        <v>99.25</v>
      </c>
      <c r="I567" s="9">
        <v>2</v>
      </c>
      <c r="J567" s="7">
        <v>9.9250000000000007</v>
      </c>
      <c r="K567" s="7">
        <v>208.42500000000001</v>
      </c>
      <c r="L567" s="12">
        <v>43544</v>
      </c>
      <c r="M567" s="14">
        <v>0.54305555555555551</v>
      </c>
      <c r="N567" s="9" t="str">
        <f t="shared" si="116"/>
        <v>Weekday</v>
      </c>
      <c r="O567" s="6" t="s">
        <v>29</v>
      </c>
      <c r="P567" s="7">
        <v>198.5</v>
      </c>
      <c r="Q567" s="2">
        <v>4.7619047620000003</v>
      </c>
      <c r="R567" s="7">
        <v>9.9250000000000007</v>
      </c>
      <c r="S567" s="8">
        <v>9</v>
      </c>
      <c r="V567" s="16">
        <f t="shared" si="109"/>
        <v>198.5</v>
      </c>
      <c r="W567" s="18">
        <f t="shared" si="117"/>
        <v>15880</v>
      </c>
      <c r="X567" t="b">
        <f t="shared" si="118"/>
        <v>1</v>
      </c>
      <c r="Y567" t="b">
        <f t="shared" si="110"/>
        <v>1</v>
      </c>
      <c r="Z567" t="b">
        <f t="shared" si="111"/>
        <v>0</v>
      </c>
      <c r="AA567" t="b">
        <f t="shared" si="112"/>
        <v>1</v>
      </c>
      <c r="AB567" t="str">
        <f t="shared" si="119"/>
        <v>High</v>
      </c>
      <c r="AC567" t="str">
        <f t="shared" si="113"/>
        <v>Bad Product</v>
      </c>
      <c r="AD567">
        <f t="shared" si="114"/>
        <v>208.42500000000001</v>
      </c>
      <c r="AE567">
        <f t="shared" si="115"/>
        <v>99.25</v>
      </c>
      <c r="AG567" t="str">
        <f t="shared" si="108"/>
        <v>Bad Product</v>
      </c>
      <c r="AH567" t="str">
        <f t="shared" si="120"/>
        <v>High</v>
      </c>
    </row>
    <row r="568" spans="1:34" ht="15.75" customHeight="1" x14ac:dyDescent="0.2">
      <c r="A568" s="1"/>
      <c r="B568" s="6" t="s">
        <v>601</v>
      </c>
      <c r="C568" s="6" t="s">
        <v>18</v>
      </c>
      <c r="D568" s="6" t="s">
        <v>19</v>
      </c>
      <c r="E568" s="6" t="s">
        <v>27</v>
      </c>
      <c r="F568" s="6" t="s">
        <v>21</v>
      </c>
      <c r="G568" s="6" t="s">
        <v>44</v>
      </c>
      <c r="H568" s="7">
        <v>81.209999999999994</v>
      </c>
      <c r="I568" s="9">
        <v>10</v>
      </c>
      <c r="J568" s="7">
        <v>40.604999999999997</v>
      </c>
      <c r="K568" s="7">
        <v>852.70500000000004</v>
      </c>
      <c r="L568" s="12">
        <v>43482</v>
      </c>
      <c r="M568" s="14">
        <v>0.54236111111111107</v>
      </c>
      <c r="N568" s="9" t="str">
        <f t="shared" si="116"/>
        <v>Weekday</v>
      </c>
      <c r="O568" s="6" t="s">
        <v>33</v>
      </c>
      <c r="P568" s="7">
        <v>812.1</v>
      </c>
      <c r="Q568" s="2">
        <v>4.7619047620000003</v>
      </c>
      <c r="R568" s="7">
        <v>40.604999999999997</v>
      </c>
      <c r="S568" s="8">
        <v>6.3</v>
      </c>
      <c r="V568" s="16">
        <f t="shared" si="109"/>
        <v>812.09999999999991</v>
      </c>
      <c r="W568" s="18">
        <f t="shared" si="117"/>
        <v>64967.999999999993</v>
      </c>
      <c r="X568" t="b">
        <f t="shared" si="118"/>
        <v>0</v>
      </c>
      <c r="Y568" t="b">
        <f t="shared" si="110"/>
        <v>1</v>
      </c>
      <c r="Z568" t="b">
        <f t="shared" si="111"/>
        <v>0</v>
      </c>
      <c r="AA568" t="b">
        <f t="shared" si="112"/>
        <v>1</v>
      </c>
      <c r="AB568" t="str">
        <f t="shared" si="119"/>
        <v>Low</v>
      </c>
      <c r="AC568" t="str">
        <f t="shared" si="113"/>
        <v>Bad Product</v>
      </c>
      <c r="AD568">
        <f t="shared" si="114"/>
        <v>767.43450000000007</v>
      </c>
      <c r="AE568">
        <f t="shared" si="115"/>
        <v>77.149499999999989</v>
      </c>
      <c r="AG568" t="str">
        <f t="shared" si="108"/>
        <v>Bad Product</v>
      </c>
      <c r="AH568" t="str">
        <f t="shared" si="120"/>
        <v>Low</v>
      </c>
    </row>
    <row r="569" spans="1:34" ht="15.75" customHeight="1" x14ac:dyDescent="0.2">
      <c r="A569" s="1"/>
      <c r="B569" s="6" t="s">
        <v>602</v>
      </c>
      <c r="C569" s="6" t="s">
        <v>25</v>
      </c>
      <c r="D569" s="6" t="s">
        <v>26</v>
      </c>
      <c r="E569" s="6" t="s">
        <v>27</v>
      </c>
      <c r="F569" s="6" t="s">
        <v>21</v>
      </c>
      <c r="G569" s="6" t="s">
        <v>36</v>
      </c>
      <c r="H569" s="7">
        <v>49.33</v>
      </c>
      <c r="I569" s="9">
        <v>10</v>
      </c>
      <c r="J569" s="7">
        <v>24.664999999999999</v>
      </c>
      <c r="K569" s="7">
        <v>517.96500000000003</v>
      </c>
      <c r="L569" s="12">
        <v>43499</v>
      </c>
      <c r="M569" s="14">
        <v>0.69444444444444442</v>
      </c>
      <c r="N569" s="9" t="str">
        <f t="shared" si="116"/>
        <v>Weekend</v>
      </c>
      <c r="O569" s="6" t="s">
        <v>33</v>
      </c>
      <c r="P569" s="7">
        <v>493.3</v>
      </c>
      <c r="Q569" s="2">
        <v>4.7619047620000003</v>
      </c>
      <c r="R569" s="7">
        <v>24.664999999999999</v>
      </c>
      <c r="S569" s="8">
        <v>9.4</v>
      </c>
      <c r="V569" s="16">
        <f t="shared" si="109"/>
        <v>493.29999999999995</v>
      </c>
      <c r="W569" s="18">
        <f t="shared" si="117"/>
        <v>39464</v>
      </c>
      <c r="X569" t="b">
        <f t="shared" si="118"/>
        <v>1</v>
      </c>
      <c r="Y569" t="b">
        <f t="shared" si="110"/>
        <v>1</v>
      </c>
      <c r="Z569" t="b">
        <f t="shared" si="111"/>
        <v>1</v>
      </c>
      <c r="AA569" t="b">
        <f t="shared" si="112"/>
        <v>1</v>
      </c>
      <c r="AB569" t="str">
        <f t="shared" si="119"/>
        <v>High</v>
      </c>
      <c r="AC569" t="str">
        <f t="shared" si="113"/>
        <v>Good Product</v>
      </c>
      <c r="AD569">
        <f t="shared" si="114"/>
        <v>466.16850000000005</v>
      </c>
      <c r="AE569">
        <f t="shared" si="115"/>
        <v>46.863499999999995</v>
      </c>
      <c r="AG569" t="str">
        <f t="shared" si="108"/>
        <v>Bad Product</v>
      </c>
      <c r="AH569" t="str">
        <f t="shared" si="120"/>
        <v>High</v>
      </c>
    </row>
    <row r="570" spans="1:34" ht="15.75" customHeight="1" x14ac:dyDescent="0.2">
      <c r="A570" s="1"/>
      <c r="B570" s="6" t="s">
        <v>603</v>
      </c>
      <c r="C570" s="6" t="s">
        <v>18</v>
      </c>
      <c r="D570" s="6" t="s">
        <v>19</v>
      </c>
      <c r="E570" s="6" t="s">
        <v>27</v>
      </c>
      <c r="F570" s="6" t="s">
        <v>21</v>
      </c>
      <c r="G570" s="6" t="s">
        <v>46</v>
      </c>
      <c r="H570" s="7">
        <v>65.739999999999995</v>
      </c>
      <c r="I570" s="9">
        <v>9</v>
      </c>
      <c r="J570" s="7">
        <v>29.582999999999998</v>
      </c>
      <c r="K570" s="7">
        <v>621.24300000000005</v>
      </c>
      <c r="L570" s="12">
        <v>43466</v>
      </c>
      <c r="M570" s="14">
        <v>0.57986111111111116</v>
      </c>
      <c r="N570" s="9" t="str">
        <f t="shared" si="116"/>
        <v>Weekday</v>
      </c>
      <c r="O570" s="6" t="s">
        <v>29</v>
      </c>
      <c r="P570" s="7">
        <v>591.66</v>
      </c>
      <c r="Q570" s="2">
        <v>4.7619047620000003</v>
      </c>
      <c r="R570" s="7">
        <v>29.582999999999998</v>
      </c>
      <c r="S570" s="8">
        <v>7.7</v>
      </c>
      <c r="V570" s="16">
        <f t="shared" si="109"/>
        <v>591.66</v>
      </c>
      <c r="W570" s="18">
        <f t="shared" si="117"/>
        <v>47332.799999999996</v>
      </c>
      <c r="X570" t="b">
        <f t="shared" si="118"/>
        <v>0</v>
      </c>
      <c r="Y570" t="b">
        <f t="shared" si="110"/>
        <v>1</v>
      </c>
      <c r="Z570" t="b">
        <f t="shared" si="111"/>
        <v>0</v>
      </c>
      <c r="AA570" t="b">
        <f t="shared" si="112"/>
        <v>1</v>
      </c>
      <c r="AB570" t="str">
        <f t="shared" si="119"/>
        <v>Low</v>
      </c>
      <c r="AC570" t="str">
        <f t="shared" si="113"/>
        <v>Bad Product</v>
      </c>
      <c r="AD570">
        <f t="shared" si="114"/>
        <v>559.1187000000001</v>
      </c>
      <c r="AE570">
        <f t="shared" si="115"/>
        <v>62.452999999999989</v>
      </c>
      <c r="AG570" t="str">
        <f t="shared" si="108"/>
        <v>Good Product</v>
      </c>
      <c r="AH570" t="str">
        <f t="shared" si="120"/>
        <v>Medium</v>
      </c>
    </row>
    <row r="571" spans="1:34" ht="15.75" customHeight="1" x14ac:dyDescent="0.2">
      <c r="A571" s="1"/>
      <c r="B571" s="6" t="s">
        <v>604</v>
      </c>
      <c r="C571" s="6" t="s">
        <v>42</v>
      </c>
      <c r="D571" s="6" t="s">
        <v>43</v>
      </c>
      <c r="E571" s="6" t="s">
        <v>27</v>
      </c>
      <c r="F571" s="6" t="s">
        <v>21</v>
      </c>
      <c r="G571" s="6" t="s">
        <v>46</v>
      </c>
      <c r="H571" s="7">
        <v>79.86</v>
      </c>
      <c r="I571" s="9">
        <v>7</v>
      </c>
      <c r="J571" s="7">
        <v>27.951000000000001</v>
      </c>
      <c r="K571" s="7">
        <v>586.971</v>
      </c>
      <c r="L571" s="12">
        <v>43475</v>
      </c>
      <c r="M571" s="14">
        <v>0.43958333333333333</v>
      </c>
      <c r="N571" s="9" t="str">
        <f t="shared" si="116"/>
        <v>Weekday</v>
      </c>
      <c r="O571" s="6" t="s">
        <v>33</v>
      </c>
      <c r="P571" s="7">
        <v>559.02</v>
      </c>
      <c r="Q571" s="2">
        <v>4.7619047620000003</v>
      </c>
      <c r="R571" s="7">
        <v>27.951000000000001</v>
      </c>
      <c r="S571" s="8">
        <v>5.5</v>
      </c>
      <c r="V571" s="16">
        <f t="shared" si="109"/>
        <v>559.02</v>
      </c>
      <c r="W571" s="18">
        <f t="shared" si="117"/>
        <v>44721.599999999999</v>
      </c>
      <c r="X571" t="b">
        <f t="shared" si="118"/>
        <v>0</v>
      </c>
      <c r="Y571" t="b">
        <f t="shared" si="110"/>
        <v>1</v>
      </c>
      <c r="Z571" t="b">
        <f t="shared" si="111"/>
        <v>0</v>
      </c>
      <c r="AA571" t="b">
        <f t="shared" si="112"/>
        <v>1</v>
      </c>
      <c r="AB571" t="str">
        <f t="shared" si="119"/>
        <v>Low</v>
      </c>
      <c r="AC571" t="str">
        <f t="shared" si="113"/>
        <v>Bad Product</v>
      </c>
      <c r="AD571">
        <f t="shared" si="114"/>
        <v>528.27390000000003</v>
      </c>
      <c r="AE571">
        <f t="shared" si="115"/>
        <v>79.86</v>
      </c>
      <c r="AG571" t="str">
        <f t="shared" si="108"/>
        <v>Bad Product</v>
      </c>
      <c r="AH571" t="str">
        <f t="shared" si="120"/>
        <v>Low</v>
      </c>
    </row>
    <row r="572" spans="1:34" ht="15.75" customHeight="1" x14ac:dyDescent="0.2">
      <c r="A572" s="1"/>
      <c r="B572" s="6" t="s">
        <v>605</v>
      </c>
      <c r="C572" s="6" t="s">
        <v>25</v>
      </c>
      <c r="D572" s="6" t="s">
        <v>26</v>
      </c>
      <c r="E572" s="6" t="s">
        <v>27</v>
      </c>
      <c r="F572" s="6" t="s">
        <v>21</v>
      </c>
      <c r="G572" s="6" t="s">
        <v>36</v>
      </c>
      <c r="H572" s="7">
        <v>73.98</v>
      </c>
      <c r="I572" s="9">
        <v>7</v>
      </c>
      <c r="J572" s="7">
        <v>25.893000000000001</v>
      </c>
      <c r="K572" s="7">
        <v>543.75300000000004</v>
      </c>
      <c r="L572" s="12">
        <v>43526</v>
      </c>
      <c r="M572" s="14">
        <v>0.6958333333333333</v>
      </c>
      <c r="N572" s="9" t="str">
        <f t="shared" si="116"/>
        <v>Weekend</v>
      </c>
      <c r="O572" s="6" t="s">
        <v>23</v>
      </c>
      <c r="P572" s="7">
        <v>517.86</v>
      </c>
      <c r="Q572" s="2">
        <v>4.7619047620000003</v>
      </c>
      <c r="R572" s="7">
        <v>25.893000000000001</v>
      </c>
      <c r="S572" s="8">
        <v>4.0999999999999996</v>
      </c>
      <c r="V572" s="16">
        <f t="shared" si="109"/>
        <v>517.86</v>
      </c>
      <c r="W572" s="18">
        <f t="shared" si="117"/>
        <v>41428.800000000003</v>
      </c>
      <c r="X572" t="b">
        <f t="shared" si="118"/>
        <v>0</v>
      </c>
      <c r="Y572" t="b">
        <f t="shared" si="110"/>
        <v>1</v>
      </c>
      <c r="Z572" t="b">
        <f t="shared" si="111"/>
        <v>0</v>
      </c>
      <c r="AA572" t="b">
        <f t="shared" si="112"/>
        <v>1</v>
      </c>
      <c r="AB572" t="str">
        <f t="shared" si="119"/>
        <v>Low</v>
      </c>
      <c r="AC572" t="str">
        <f t="shared" si="113"/>
        <v>Bad Product</v>
      </c>
      <c r="AD572">
        <f t="shared" si="114"/>
        <v>489.37770000000006</v>
      </c>
      <c r="AE572">
        <f t="shared" si="115"/>
        <v>73.98</v>
      </c>
      <c r="AG572" t="str">
        <f t="shared" ref="AG572:AG635" si="121">IF(AND(S571&gt;8,K571&gt;500),"Good Product", "Bad Product")</f>
        <v>Bad Product</v>
      </c>
      <c r="AH572" t="str">
        <f t="shared" si="120"/>
        <v>Low</v>
      </c>
    </row>
    <row r="573" spans="1:34" ht="15.75" customHeight="1" x14ac:dyDescent="0.2">
      <c r="A573" s="1"/>
      <c r="B573" s="6" t="s">
        <v>606</v>
      </c>
      <c r="C573" s="6" t="s">
        <v>42</v>
      </c>
      <c r="D573" s="6" t="s">
        <v>43</v>
      </c>
      <c r="E573" s="6" t="s">
        <v>20</v>
      </c>
      <c r="F573" s="6" t="s">
        <v>21</v>
      </c>
      <c r="G573" s="6" t="s">
        <v>32</v>
      </c>
      <c r="H573" s="7">
        <v>82.04</v>
      </c>
      <c r="I573" s="9">
        <v>5</v>
      </c>
      <c r="J573" s="7">
        <v>20.51</v>
      </c>
      <c r="K573" s="7">
        <v>430.71</v>
      </c>
      <c r="L573" s="12">
        <v>43521</v>
      </c>
      <c r="M573" s="14">
        <v>0.71944444444444444</v>
      </c>
      <c r="N573" s="9" t="str">
        <f t="shared" si="116"/>
        <v>Weekday</v>
      </c>
      <c r="O573" s="6" t="s">
        <v>33</v>
      </c>
      <c r="P573" s="7">
        <v>410.2</v>
      </c>
      <c r="Q573" s="2">
        <v>4.7619047620000003</v>
      </c>
      <c r="R573" s="7">
        <v>20.51</v>
      </c>
      <c r="S573" s="8">
        <v>7.6</v>
      </c>
      <c r="V573" s="16">
        <f t="shared" si="109"/>
        <v>410.20000000000005</v>
      </c>
      <c r="W573" s="18">
        <f t="shared" si="117"/>
        <v>32816</v>
      </c>
      <c r="X573" t="b">
        <f t="shared" si="118"/>
        <v>0</v>
      </c>
      <c r="Y573" t="b">
        <f t="shared" si="110"/>
        <v>1</v>
      </c>
      <c r="Z573" t="b">
        <f t="shared" si="111"/>
        <v>0</v>
      </c>
      <c r="AA573" t="b">
        <f t="shared" si="112"/>
        <v>0</v>
      </c>
      <c r="AB573" t="str">
        <f t="shared" si="119"/>
        <v>Low</v>
      </c>
      <c r="AC573" t="str">
        <f t="shared" si="113"/>
        <v>Bad Product</v>
      </c>
      <c r="AD573">
        <f t="shared" si="114"/>
        <v>430.71</v>
      </c>
      <c r="AE573">
        <f t="shared" si="115"/>
        <v>82.04</v>
      </c>
      <c r="AG573" t="str">
        <f t="shared" si="121"/>
        <v>Bad Product</v>
      </c>
      <c r="AH573" t="str">
        <f t="shared" si="120"/>
        <v>Medium</v>
      </c>
    </row>
    <row r="574" spans="1:34" ht="15.75" customHeight="1" x14ac:dyDescent="0.2">
      <c r="A574" s="1"/>
      <c r="B574" s="6" t="s">
        <v>607</v>
      </c>
      <c r="C574" s="6" t="s">
        <v>42</v>
      </c>
      <c r="D574" s="6" t="s">
        <v>43</v>
      </c>
      <c r="E574" s="6" t="s">
        <v>20</v>
      </c>
      <c r="F574" s="6" t="s">
        <v>31</v>
      </c>
      <c r="G574" s="6" t="s">
        <v>36</v>
      </c>
      <c r="H574" s="7">
        <v>26.67</v>
      </c>
      <c r="I574" s="9">
        <v>10</v>
      </c>
      <c r="J574" s="7">
        <v>13.335000000000001</v>
      </c>
      <c r="K574" s="7">
        <v>280.03500000000003</v>
      </c>
      <c r="L574" s="12">
        <v>43494</v>
      </c>
      <c r="M574" s="14">
        <v>0.49166666666666664</v>
      </c>
      <c r="N574" s="9" t="str">
        <f t="shared" si="116"/>
        <v>Weekday</v>
      </c>
      <c r="O574" s="6" t="s">
        <v>29</v>
      </c>
      <c r="P574" s="7">
        <v>266.7</v>
      </c>
      <c r="Q574" s="2">
        <v>4.7619047620000003</v>
      </c>
      <c r="R574" s="7">
        <v>13.335000000000001</v>
      </c>
      <c r="S574" s="8">
        <v>8.6</v>
      </c>
      <c r="V574" s="16">
        <f t="shared" si="109"/>
        <v>266.70000000000005</v>
      </c>
      <c r="W574" s="18">
        <f t="shared" si="117"/>
        <v>21336.000000000004</v>
      </c>
      <c r="X574" t="b">
        <f t="shared" si="118"/>
        <v>1</v>
      </c>
      <c r="Y574" t="b">
        <f t="shared" si="110"/>
        <v>1</v>
      </c>
      <c r="Z574" t="b">
        <f t="shared" si="111"/>
        <v>0</v>
      </c>
      <c r="AA574" t="b">
        <f t="shared" si="112"/>
        <v>1</v>
      </c>
      <c r="AB574" t="str">
        <f t="shared" si="119"/>
        <v>High</v>
      </c>
      <c r="AC574" t="str">
        <f t="shared" si="113"/>
        <v>Bad Product</v>
      </c>
      <c r="AD574">
        <f t="shared" si="114"/>
        <v>280.03500000000003</v>
      </c>
      <c r="AE574">
        <f t="shared" si="115"/>
        <v>25.336500000000001</v>
      </c>
      <c r="AG574" t="str">
        <f t="shared" si="121"/>
        <v>Bad Product</v>
      </c>
      <c r="AH574" t="str">
        <f t="shared" si="120"/>
        <v>High</v>
      </c>
    </row>
    <row r="575" spans="1:34" ht="15.75" customHeight="1" x14ac:dyDescent="0.2">
      <c r="A575" s="1"/>
      <c r="B575" s="6" t="s">
        <v>608</v>
      </c>
      <c r="C575" s="6" t="s">
        <v>18</v>
      </c>
      <c r="D575" s="6" t="s">
        <v>19</v>
      </c>
      <c r="E575" s="6" t="s">
        <v>20</v>
      </c>
      <c r="F575" s="6" t="s">
        <v>31</v>
      </c>
      <c r="G575" s="6" t="s">
        <v>44</v>
      </c>
      <c r="H575" s="7">
        <v>10.130000000000001</v>
      </c>
      <c r="I575" s="9">
        <v>7</v>
      </c>
      <c r="J575" s="7">
        <v>3.5455000000000001</v>
      </c>
      <c r="K575" s="7">
        <v>74.455500000000001</v>
      </c>
      <c r="L575" s="12">
        <v>43534</v>
      </c>
      <c r="M575" s="14">
        <v>0.81597222222222221</v>
      </c>
      <c r="N575" s="9" t="str">
        <f t="shared" si="116"/>
        <v>Weekend</v>
      </c>
      <c r="O575" s="6" t="s">
        <v>23</v>
      </c>
      <c r="P575" s="7">
        <v>70.91</v>
      </c>
      <c r="Q575" s="2">
        <v>4.7619047620000003</v>
      </c>
      <c r="R575" s="7">
        <v>3.5455000000000001</v>
      </c>
      <c r="S575" s="8">
        <v>8.3000000000000007</v>
      </c>
      <c r="V575" s="16">
        <f t="shared" si="109"/>
        <v>70.910000000000011</v>
      </c>
      <c r="W575" s="18">
        <f t="shared" si="117"/>
        <v>5672.8000000000011</v>
      </c>
      <c r="X575" t="b">
        <f t="shared" si="118"/>
        <v>1</v>
      </c>
      <c r="Y575" t="b">
        <f t="shared" si="110"/>
        <v>1</v>
      </c>
      <c r="Z575" t="b">
        <f t="shared" si="111"/>
        <v>0</v>
      </c>
      <c r="AA575" t="b">
        <f t="shared" si="112"/>
        <v>1</v>
      </c>
      <c r="AB575" t="str">
        <f t="shared" si="119"/>
        <v>High</v>
      </c>
      <c r="AC575" t="str">
        <f t="shared" si="113"/>
        <v>Bad Product</v>
      </c>
      <c r="AD575">
        <f t="shared" si="114"/>
        <v>74.455500000000001</v>
      </c>
      <c r="AE575">
        <f t="shared" si="115"/>
        <v>10.130000000000001</v>
      </c>
      <c r="AG575" t="str">
        <f t="shared" si="121"/>
        <v>Bad Product</v>
      </c>
      <c r="AH575" t="str">
        <f t="shared" si="120"/>
        <v>High</v>
      </c>
    </row>
    <row r="576" spans="1:34" ht="15.75" customHeight="1" x14ac:dyDescent="0.2">
      <c r="A576" s="1"/>
      <c r="B576" s="6" t="s">
        <v>609</v>
      </c>
      <c r="C576" s="6" t="s">
        <v>42</v>
      </c>
      <c r="D576" s="6" t="s">
        <v>43</v>
      </c>
      <c r="E576" s="6" t="s">
        <v>27</v>
      </c>
      <c r="F576" s="6" t="s">
        <v>31</v>
      </c>
      <c r="G576" s="6" t="s">
        <v>44</v>
      </c>
      <c r="H576" s="7">
        <v>72.39</v>
      </c>
      <c r="I576" s="9">
        <v>2</v>
      </c>
      <c r="J576" s="7">
        <v>7.2389999999999999</v>
      </c>
      <c r="K576" s="7">
        <v>152.01900000000001</v>
      </c>
      <c r="L576" s="12">
        <v>43478</v>
      </c>
      <c r="M576" s="14">
        <v>0.82986111111111116</v>
      </c>
      <c r="N576" s="9" t="str">
        <f t="shared" si="116"/>
        <v>Weekend</v>
      </c>
      <c r="O576" s="6" t="s">
        <v>33</v>
      </c>
      <c r="P576" s="7">
        <v>144.78</v>
      </c>
      <c r="Q576" s="2">
        <v>4.7619047620000003</v>
      </c>
      <c r="R576" s="7">
        <v>7.2389999999999999</v>
      </c>
      <c r="S576" s="8">
        <v>8.1</v>
      </c>
      <c r="V576" s="16">
        <f t="shared" si="109"/>
        <v>144.78</v>
      </c>
      <c r="W576" s="18">
        <f t="shared" si="117"/>
        <v>11582.4</v>
      </c>
      <c r="X576" t="b">
        <f t="shared" si="118"/>
        <v>1</v>
      </c>
      <c r="Y576" t="b">
        <f t="shared" si="110"/>
        <v>1</v>
      </c>
      <c r="Z576" t="b">
        <f t="shared" si="111"/>
        <v>0</v>
      </c>
      <c r="AA576" t="b">
        <f t="shared" si="112"/>
        <v>1</v>
      </c>
      <c r="AB576" t="str">
        <f t="shared" si="119"/>
        <v>High</v>
      </c>
      <c r="AC576" t="str">
        <f t="shared" si="113"/>
        <v>Bad Product</v>
      </c>
      <c r="AD576">
        <f t="shared" si="114"/>
        <v>152.01900000000001</v>
      </c>
      <c r="AE576">
        <f t="shared" si="115"/>
        <v>72.39</v>
      </c>
      <c r="AG576" t="str">
        <f t="shared" si="121"/>
        <v>Bad Product</v>
      </c>
      <c r="AH576" t="str">
        <f t="shared" si="120"/>
        <v>High</v>
      </c>
    </row>
    <row r="577" spans="1:34" ht="15.75" customHeight="1" x14ac:dyDescent="0.2">
      <c r="A577" s="1"/>
      <c r="B577" s="6" t="s">
        <v>610</v>
      </c>
      <c r="C577" s="6" t="s">
        <v>18</v>
      </c>
      <c r="D577" s="6" t="s">
        <v>19</v>
      </c>
      <c r="E577" s="6" t="s">
        <v>27</v>
      </c>
      <c r="F577" s="6" t="s">
        <v>31</v>
      </c>
      <c r="G577" s="6" t="s">
        <v>36</v>
      </c>
      <c r="H577" s="7">
        <v>85.91</v>
      </c>
      <c r="I577" s="9">
        <v>5</v>
      </c>
      <c r="J577" s="7">
        <v>21.477499999999999</v>
      </c>
      <c r="K577" s="7">
        <v>451.02749999999997</v>
      </c>
      <c r="L577" s="12">
        <v>43546</v>
      </c>
      <c r="M577" s="14">
        <v>0.60624999999999996</v>
      </c>
      <c r="N577" s="9" t="str">
        <f t="shared" si="116"/>
        <v>Weekday</v>
      </c>
      <c r="O577" s="6" t="s">
        <v>33</v>
      </c>
      <c r="P577" s="7">
        <v>429.55</v>
      </c>
      <c r="Q577" s="2">
        <v>4.7619047620000003</v>
      </c>
      <c r="R577" s="7">
        <v>21.477499999999999</v>
      </c>
      <c r="S577" s="8">
        <v>8.6</v>
      </c>
      <c r="V577" s="16">
        <f t="shared" si="109"/>
        <v>429.54999999999995</v>
      </c>
      <c r="W577" s="18">
        <f t="shared" si="117"/>
        <v>34364</v>
      </c>
      <c r="X577" t="b">
        <f t="shared" si="118"/>
        <v>1</v>
      </c>
      <c r="Y577" t="b">
        <f t="shared" si="110"/>
        <v>1</v>
      </c>
      <c r="Z577" t="b">
        <f t="shared" si="111"/>
        <v>0</v>
      </c>
      <c r="AA577" t="b">
        <f t="shared" si="112"/>
        <v>1</v>
      </c>
      <c r="AB577" t="str">
        <f t="shared" si="119"/>
        <v>High</v>
      </c>
      <c r="AC577" t="str">
        <f t="shared" si="113"/>
        <v>Bad Product</v>
      </c>
      <c r="AD577">
        <f t="shared" si="114"/>
        <v>451.02749999999997</v>
      </c>
      <c r="AE577">
        <f t="shared" si="115"/>
        <v>85.91</v>
      </c>
      <c r="AG577" t="str">
        <f t="shared" si="121"/>
        <v>Bad Product</v>
      </c>
      <c r="AH577" t="str">
        <f t="shared" si="120"/>
        <v>High</v>
      </c>
    </row>
    <row r="578" spans="1:34" ht="15.75" customHeight="1" x14ac:dyDescent="0.2">
      <c r="A578" s="1"/>
      <c r="B578" s="6" t="s">
        <v>611</v>
      </c>
      <c r="C578" s="6" t="s">
        <v>42</v>
      </c>
      <c r="D578" s="6" t="s">
        <v>43</v>
      </c>
      <c r="E578" s="6" t="s">
        <v>20</v>
      </c>
      <c r="F578" s="6" t="s">
        <v>31</v>
      </c>
      <c r="G578" s="6" t="s">
        <v>46</v>
      </c>
      <c r="H578" s="7">
        <v>81.31</v>
      </c>
      <c r="I578" s="9">
        <v>7</v>
      </c>
      <c r="J578" s="7">
        <v>28.458500000000001</v>
      </c>
      <c r="K578" s="7">
        <v>597.62850000000003</v>
      </c>
      <c r="L578" s="12">
        <v>43525</v>
      </c>
      <c r="M578" s="14">
        <v>0.8256944444444444</v>
      </c>
      <c r="N578" s="9" t="str">
        <f t="shared" si="116"/>
        <v>Weekday</v>
      </c>
      <c r="O578" s="6" t="s">
        <v>23</v>
      </c>
      <c r="P578" s="7">
        <v>569.16999999999996</v>
      </c>
      <c r="Q578" s="2">
        <v>4.7619047620000003</v>
      </c>
      <c r="R578" s="7">
        <v>28.458500000000001</v>
      </c>
      <c r="S578" s="8">
        <v>6.3</v>
      </c>
      <c r="V578" s="16">
        <f t="shared" si="109"/>
        <v>569.17000000000007</v>
      </c>
      <c r="W578" s="18">
        <f t="shared" si="117"/>
        <v>45533.600000000006</v>
      </c>
      <c r="X578" t="b">
        <f t="shared" si="118"/>
        <v>0</v>
      </c>
      <c r="Y578" t="b">
        <f t="shared" si="110"/>
        <v>1</v>
      </c>
      <c r="Z578" t="b">
        <f t="shared" si="111"/>
        <v>0</v>
      </c>
      <c r="AA578" t="b">
        <f t="shared" si="112"/>
        <v>1</v>
      </c>
      <c r="AB578" t="str">
        <f t="shared" si="119"/>
        <v>Low</v>
      </c>
      <c r="AC578" t="str">
        <f t="shared" si="113"/>
        <v>Bad Product</v>
      </c>
      <c r="AD578">
        <f t="shared" si="114"/>
        <v>537.86565000000007</v>
      </c>
      <c r="AE578">
        <f t="shared" si="115"/>
        <v>81.31</v>
      </c>
      <c r="AG578" t="str">
        <f t="shared" si="121"/>
        <v>Bad Product</v>
      </c>
      <c r="AH578" t="str">
        <f t="shared" si="120"/>
        <v>Low</v>
      </c>
    </row>
    <row r="579" spans="1:34" ht="15.75" customHeight="1" x14ac:dyDescent="0.2">
      <c r="A579" s="1"/>
      <c r="B579" s="6" t="s">
        <v>612</v>
      </c>
      <c r="C579" s="6" t="s">
        <v>42</v>
      </c>
      <c r="D579" s="6" t="s">
        <v>43</v>
      </c>
      <c r="E579" s="6" t="s">
        <v>27</v>
      </c>
      <c r="F579" s="6" t="s">
        <v>31</v>
      </c>
      <c r="G579" s="6" t="s">
        <v>44</v>
      </c>
      <c r="H579" s="7">
        <v>60.3</v>
      </c>
      <c r="I579" s="9">
        <v>4</v>
      </c>
      <c r="J579" s="7">
        <v>12.06</v>
      </c>
      <c r="K579" s="7">
        <v>253.26</v>
      </c>
      <c r="L579" s="12">
        <v>43516</v>
      </c>
      <c r="M579" s="14">
        <v>0.77986111111111112</v>
      </c>
      <c r="N579" s="9" t="str">
        <f t="shared" si="116"/>
        <v>Weekday</v>
      </c>
      <c r="O579" s="6" t="s">
        <v>29</v>
      </c>
      <c r="P579" s="7">
        <v>241.2</v>
      </c>
      <c r="Q579" s="2">
        <v>4.7619047620000003</v>
      </c>
      <c r="R579" s="7">
        <v>12.06</v>
      </c>
      <c r="S579" s="8">
        <v>5.8</v>
      </c>
      <c r="V579" s="16">
        <f t="shared" ref="V579:V642" si="122">H579*I579</f>
        <v>241.2</v>
      </c>
      <c r="W579" s="18">
        <f t="shared" si="117"/>
        <v>19296</v>
      </c>
      <c r="X579" t="b">
        <f t="shared" si="118"/>
        <v>0</v>
      </c>
      <c r="Y579" t="b">
        <f t="shared" ref="Y579:Y642" si="123">R579=J579</f>
        <v>1</v>
      </c>
      <c r="Z579" t="b">
        <f t="shared" ref="Z579:Z642" si="124">AND(S579&gt;8,K579&gt;500)</f>
        <v>0</v>
      </c>
      <c r="AA579" t="b">
        <f t="shared" ref="AA579:AA642" si="125">OR(S579&gt;8,K579&gt;500)</f>
        <v>0</v>
      </c>
      <c r="AB579" t="str">
        <f t="shared" si="119"/>
        <v>Low</v>
      </c>
      <c r="AC579" t="str">
        <f t="shared" ref="AC579:AC642" si="126">IF( AND(S579&gt; 8, K579 &gt; 500), "Good Product", "Bad Product")</f>
        <v>Bad Product</v>
      </c>
      <c r="AD579">
        <f t="shared" ref="AD579:AD642" si="127">IF(K579&gt;500, 0.9 *K579, K579)</f>
        <v>253.26</v>
      </c>
      <c r="AE579">
        <f t="shared" ref="AE579:AE642" si="128">IF(I579&gt; 7, H579*0.95,H579)</f>
        <v>60.3</v>
      </c>
      <c r="AG579" t="str">
        <f t="shared" si="121"/>
        <v>Bad Product</v>
      </c>
      <c r="AH579" t="str">
        <f t="shared" si="120"/>
        <v>Low</v>
      </c>
    </row>
    <row r="580" spans="1:34" ht="15.75" customHeight="1" x14ac:dyDescent="0.2">
      <c r="A580" s="1"/>
      <c r="B580" s="6" t="s">
        <v>613</v>
      </c>
      <c r="C580" s="6" t="s">
        <v>25</v>
      </c>
      <c r="D580" s="6" t="s">
        <v>26</v>
      </c>
      <c r="E580" s="6" t="s">
        <v>27</v>
      </c>
      <c r="F580" s="6" t="s">
        <v>31</v>
      </c>
      <c r="G580" s="6" t="s">
        <v>44</v>
      </c>
      <c r="H580" s="7">
        <v>31.77</v>
      </c>
      <c r="I580" s="9">
        <v>4</v>
      </c>
      <c r="J580" s="7">
        <v>6.3540000000000001</v>
      </c>
      <c r="K580" s="7">
        <v>133.434</v>
      </c>
      <c r="L580" s="12">
        <v>43479</v>
      </c>
      <c r="M580" s="14">
        <v>0.61319444444444449</v>
      </c>
      <c r="N580" s="9" t="str">
        <f t="shared" ref="N580:N643" si="129">IF(WEEKDAY(L580,2)&gt;=6, "Weekend", "Weekday")</f>
        <v>Weekday</v>
      </c>
      <c r="O580" s="6" t="s">
        <v>23</v>
      </c>
      <c r="P580" s="7">
        <v>127.08</v>
      </c>
      <c r="Q580" s="2">
        <v>4.7619047620000003</v>
      </c>
      <c r="R580" s="7">
        <v>6.3540000000000001</v>
      </c>
      <c r="S580" s="8">
        <v>6.2</v>
      </c>
      <c r="V580" s="16">
        <f t="shared" si="122"/>
        <v>127.08</v>
      </c>
      <c r="W580" s="18">
        <f t="shared" ref="W580:W643" si="130">V580*$AJ$5</f>
        <v>10166.4</v>
      </c>
      <c r="X580" t="b">
        <f t="shared" ref="X580:X643" si="131">S580&gt;8</f>
        <v>0</v>
      </c>
      <c r="Y580" t="b">
        <f t="shared" si="123"/>
        <v>1</v>
      </c>
      <c r="Z580" t="b">
        <f t="shared" si="124"/>
        <v>0</v>
      </c>
      <c r="AA580" t="b">
        <f t="shared" si="125"/>
        <v>0</v>
      </c>
      <c r="AB580" t="str">
        <f t="shared" ref="AB580:AB643" si="132">IF(S580&gt;8, "High", "Low")</f>
        <v>Low</v>
      </c>
      <c r="AC580" t="str">
        <f t="shared" si="126"/>
        <v>Bad Product</v>
      </c>
      <c r="AD580">
        <f t="shared" si="127"/>
        <v>133.434</v>
      </c>
      <c r="AE580">
        <f t="shared" si="128"/>
        <v>31.77</v>
      </c>
      <c r="AG580" t="str">
        <f t="shared" si="121"/>
        <v>Bad Product</v>
      </c>
      <c r="AH580" t="str">
        <f t="shared" ref="AH580:AH643" si="133">IF(S580&gt;8, "High", IF(S580&lt;6.5, "Low", "Medium"))</f>
        <v>Low</v>
      </c>
    </row>
    <row r="581" spans="1:34" ht="15.75" customHeight="1" x14ac:dyDescent="0.2">
      <c r="A581" s="1"/>
      <c r="B581" s="6" t="s">
        <v>614</v>
      </c>
      <c r="C581" s="6" t="s">
        <v>18</v>
      </c>
      <c r="D581" s="6" t="s">
        <v>19</v>
      </c>
      <c r="E581" s="6" t="s">
        <v>27</v>
      </c>
      <c r="F581" s="6" t="s">
        <v>21</v>
      </c>
      <c r="G581" s="6" t="s">
        <v>22</v>
      </c>
      <c r="H581" s="7">
        <v>64.27</v>
      </c>
      <c r="I581" s="9">
        <v>4</v>
      </c>
      <c r="J581" s="7">
        <v>12.853999999999999</v>
      </c>
      <c r="K581" s="7">
        <v>269.93400000000003</v>
      </c>
      <c r="L581" s="12">
        <v>43550</v>
      </c>
      <c r="M581" s="14">
        <v>0.57916666666666672</v>
      </c>
      <c r="N581" s="9" t="str">
        <f t="shared" si="129"/>
        <v>Weekday</v>
      </c>
      <c r="O581" s="6" t="s">
        <v>29</v>
      </c>
      <c r="P581" s="7">
        <v>257.08</v>
      </c>
      <c r="Q581" s="2">
        <v>4.7619047620000003</v>
      </c>
      <c r="R581" s="7">
        <v>12.853999999999999</v>
      </c>
      <c r="S581" s="8">
        <v>7.7</v>
      </c>
      <c r="V581" s="16">
        <f t="shared" si="122"/>
        <v>257.08</v>
      </c>
      <c r="W581" s="18">
        <f t="shared" si="130"/>
        <v>20566.399999999998</v>
      </c>
      <c r="X581" t="b">
        <f t="shared" si="131"/>
        <v>0</v>
      </c>
      <c r="Y581" t="b">
        <f t="shared" si="123"/>
        <v>1</v>
      </c>
      <c r="Z581" t="b">
        <f t="shared" si="124"/>
        <v>0</v>
      </c>
      <c r="AA581" t="b">
        <f t="shared" si="125"/>
        <v>0</v>
      </c>
      <c r="AB581" t="str">
        <f t="shared" si="132"/>
        <v>Low</v>
      </c>
      <c r="AC581" t="str">
        <f t="shared" si="126"/>
        <v>Bad Product</v>
      </c>
      <c r="AD581">
        <f t="shared" si="127"/>
        <v>269.93400000000003</v>
      </c>
      <c r="AE581">
        <f t="shared" si="128"/>
        <v>64.27</v>
      </c>
      <c r="AG581" t="str">
        <f t="shared" si="121"/>
        <v>Bad Product</v>
      </c>
      <c r="AH581" t="str">
        <f t="shared" si="133"/>
        <v>Medium</v>
      </c>
    </row>
    <row r="582" spans="1:34" ht="15.75" customHeight="1" x14ac:dyDescent="0.2">
      <c r="A582" s="1"/>
      <c r="B582" s="6" t="s">
        <v>615</v>
      </c>
      <c r="C582" s="6" t="s">
        <v>42</v>
      </c>
      <c r="D582" s="6" t="s">
        <v>43</v>
      </c>
      <c r="E582" s="6" t="s">
        <v>27</v>
      </c>
      <c r="F582" s="6" t="s">
        <v>31</v>
      </c>
      <c r="G582" s="6" t="s">
        <v>22</v>
      </c>
      <c r="H582" s="7">
        <v>69.510000000000005</v>
      </c>
      <c r="I582" s="9">
        <v>2</v>
      </c>
      <c r="J582" s="7">
        <v>6.9509999999999996</v>
      </c>
      <c r="K582" s="7">
        <v>145.971</v>
      </c>
      <c r="L582" s="12">
        <v>43525</v>
      </c>
      <c r="M582" s="14">
        <v>0.51041666666666663</v>
      </c>
      <c r="N582" s="9" t="str">
        <f t="shared" si="129"/>
        <v>Weekday</v>
      </c>
      <c r="O582" s="6" t="s">
        <v>23</v>
      </c>
      <c r="P582" s="7">
        <v>139.02000000000001</v>
      </c>
      <c r="Q582" s="2">
        <v>4.7619047620000003</v>
      </c>
      <c r="R582" s="7">
        <v>6.9509999999999996</v>
      </c>
      <c r="S582" s="8">
        <v>8.1</v>
      </c>
      <c r="V582" s="16">
        <f t="shared" si="122"/>
        <v>139.02000000000001</v>
      </c>
      <c r="W582" s="18">
        <f t="shared" si="130"/>
        <v>11121.6</v>
      </c>
      <c r="X582" t="b">
        <f t="shared" si="131"/>
        <v>1</v>
      </c>
      <c r="Y582" t="b">
        <f t="shared" si="123"/>
        <v>1</v>
      </c>
      <c r="Z582" t="b">
        <f t="shared" si="124"/>
        <v>0</v>
      </c>
      <c r="AA582" t="b">
        <f t="shared" si="125"/>
        <v>1</v>
      </c>
      <c r="AB582" t="str">
        <f t="shared" si="132"/>
        <v>High</v>
      </c>
      <c r="AC582" t="str">
        <f t="shared" si="126"/>
        <v>Bad Product</v>
      </c>
      <c r="AD582">
        <f t="shared" si="127"/>
        <v>145.971</v>
      </c>
      <c r="AE582">
        <f t="shared" si="128"/>
        <v>69.510000000000005</v>
      </c>
      <c r="AG582" t="str">
        <f t="shared" si="121"/>
        <v>Bad Product</v>
      </c>
      <c r="AH582" t="str">
        <f t="shared" si="133"/>
        <v>High</v>
      </c>
    </row>
    <row r="583" spans="1:34" ht="15.75" customHeight="1" x14ac:dyDescent="0.2">
      <c r="A583" s="1"/>
      <c r="B583" s="6" t="s">
        <v>616</v>
      </c>
      <c r="C583" s="6" t="s">
        <v>25</v>
      </c>
      <c r="D583" s="6" t="s">
        <v>26</v>
      </c>
      <c r="E583" s="6" t="s">
        <v>27</v>
      </c>
      <c r="F583" s="6" t="s">
        <v>31</v>
      </c>
      <c r="G583" s="6" t="s">
        <v>44</v>
      </c>
      <c r="H583" s="7">
        <v>27.22</v>
      </c>
      <c r="I583" s="9">
        <v>3</v>
      </c>
      <c r="J583" s="7">
        <v>4.0830000000000002</v>
      </c>
      <c r="K583" s="7">
        <v>85.742999999999995</v>
      </c>
      <c r="L583" s="12">
        <v>43472</v>
      </c>
      <c r="M583" s="14">
        <v>0.52569444444444446</v>
      </c>
      <c r="N583" s="9" t="str">
        <f t="shared" si="129"/>
        <v>Weekday</v>
      </c>
      <c r="O583" s="6" t="s">
        <v>29</v>
      </c>
      <c r="P583" s="7">
        <v>81.66</v>
      </c>
      <c r="Q583" s="2">
        <v>4.7619047620000003</v>
      </c>
      <c r="R583" s="7">
        <v>4.0830000000000002</v>
      </c>
      <c r="S583" s="8">
        <v>7.3</v>
      </c>
      <c r="V583" s="16">
        <f t="shared" si="122"/>
        <v>81.66</v>
      </c>
      <c r="W583" s="18">
        <f t="shared" si="130"/>
        <v>6532.7999999999993</v>
      </c>
      <c r="X583" t="b">
        <f t="shared" si="131"/>
        <v>0</v>
      </c>
      <c r="Y583" t="b">
        <f t="shared" si="123"/>
        <v>1</v>
      </c>
      <c r="Z583" t="b">
        <f t="shared" si="124"/>
        <v>0</v>
      </c>
      <c r="AA583" t="b">
        <f t="shared" si="125"/>
        <v>0</v>
      </c>
      <c r="AB583" t="str">
        <f t="shared" si="132"/>
        <v>Low</v>
      </c>
      <c r="AC583" t="str">
        <f t="shared" si="126"/>
        <v>Bad Product</v>
      </c>
      <c r="AD583">
        <f t="shared" si="127"/>
        <v>85.742999999999995</v>
      </c>
      <c r="AE583">
        <f t="shared" si="128"/>
        <v>27.22</v>
      </c>
      <c r="AG583" t="str">
        <f t="shared" si="121"/>
        <v>Bad Product</v>
      </c>
      <c r="AH583" t="str">
        <f t="shared" si="133"/>
        <v>Medium</v>
      </c>
    </row>
    <row r="584" spans="1:34" ht="15.75" customHeight="1" x14ac:dyDescent="0.2">
      <c r="A584" s="1"/>
      <c r="B584" s="6" t="s">
        <v>617</v>
      </c>
      <c r="C584" s="6" t="s">
        <v>18</v>
      </c>
      <c r="D584" s="6" t="s">
        <v>19</v>
      </c>
      <c r="E584" s="6" t="s">
        <v>20</v>
      </c>
      <c r="F584" s="6" t="s">
        <v>21</v>
      </c>
      <c r="G584" s="6" t="s">
        <v>22</v>
      </c>
      <c r="H584" s="7">
        <v>77.680000000000007</v>
      </c>
      <c r="I584" s="9">
        <v>4</v>
      </c>
      <c r="J584" s="7">
        <v>15.536</v>
      </c>
      <c r="K584" s="7">
        <v>326.25599999999997</v>
      </c>
      <c r="L584" s="12">
        <v>43497</v>
      </c>
      <c r="M584" s="14">
        <v>0.82916666666666672</v>
      </c>
      <c r="N584" s="9" t="str">
        <f t="shared" si="129"/>
        <v>Weekday</v>
      </c>
      <c r="O584" s="6" t="s">
        <v>29</v>
      </c>
      <c r="P584" s="7">
        <v>310.72000000000003</v>
      </c>
      <c r="Q584" s="2">
        <v>4.7619047620000003</v>
      </c>
      <c r="R584" s="7">
        <v>15.536</v>
      </c>
      <c r="S584" s="8">
        <v>8.4</v>
      </c>
      <c r="V584" s="16">
        <f t="shared" si="122"/>
        <v>310.72000000000003</v>
      </c>
      <c r="W584" s="18">
        <f t="shared" si="130"/>
        <v>24857.600000000002</v>
      </c>
      <c r="X584" t="b">
        <f t="shared" si="131"/>
        <v>1</v>
      </c>
      <c r="Y584" t="b">
        <f t="shared" si="123"/>
        <v>1</v>
      </c>
      <c r="Z584" t="b">
        <f t="shared" si="124"/>
        <v>0</v>
      </c>
      <c r="AA584" t="b">
        <f t="shared" si="125"/>
        <v>1</v>
      </c>
      <c r="AB584" t="str">
        <f t="shared" si="132"/>
        <v>High</v>
      </c>
      <c r="AC584" t="str">
        <f t="shared" si="126"/>
        <v>Bad Product</v>
      </c>
      <c r="AD584">
        <f t="shared" si="127"/>
        <v>326.25599999999997</v>
      </c>
      <c r="AE584">
        <f t="shared" si="128"/>
        <v>77.680000000000007</v>
      </c>
      <c r="AG584" t="str">
        <f t="shared" si="121"/>
        <v>Bad Product</v>
      </c>
      <c r="AH584" t="str">
        <f t="shared" si="133"/>
        <v>High</v>
      </c>
    </row>
    <row r="585" spans="1:34" ht="15.75" customHeight="1" x14ac:dyDescent="0.2">
      <c r="A585" s="1"/>
      <c r="B585" s="6" t="s">
        <v>618</v>
      </c>
      <c r="C585" s="6" t="s">
        <v>25</v>
      </c>
      <c r="D585" s="6" t="s">
        <v>26</v>
      </c>
      <c r="E585" s="6" t="s">
        <v>20</v>
      </c>
      <c r="F585" s="6" t="s">
        <v>21</v>
      </c>
      <c r="G585" s="6" t="s">
        <v>46</v>
      </c>
      <c r="H585" s="7">
        <v>92.98</v>
      </c>
      <c r="I585" s="9">
        <v>2</v>
      </c>
      <c r="J585" s="7">
        <v>9.298</v>
      </c>
      <c r="K585" s="7">
        <v>195.25800000000001</v>
      </c>
      <c r="L585" s="12">
        <v>43509</v>
      </c>
      <c r="M585" s="14">
        <v>0.62916666666666665</v>
      </c>
      <c r="N585" s="9" t="str">
        <f t="shared" si="129"/>
        <v>Weekday</v>
      </c>
      <c r="O585" s="6" t="s">
        <v>33</v>
      </c>
      <c r="P585" s="7">
        <v>185.96</v>
      </c>
      <c r="Q585" s="2">
        <v>4.7619047620000003</v>
      </c>
      <c r="R585" s="7">
        <v>9.298</v>
      </c>
      <c r="S585" s="8">
        <v>8</v>
      </c>
      <c r="V585" s="16">
        <f t="shared" si="122"/>
        <v>185.96</v>
      </c>
      <c r="W585" s="18">
        <f t="shared" si="130"/>
        <v>14876.800000000001</v>
      </c>
      <c r="X585" t="b">
        <f t="shared" si="131"/>
        <v>0</v>
      </c>
      <c r="Y585" t="b">
        <f t="shared" si="123"/>
        <v>1</v>
      </c>
      <c r="Z585" t="b">
        <f t="shared" si="124"/>
        <v>0</v>
      </c>
      <c r="AA585" t="b">
        <f t="shared" si="125"/>
        <v>0</v>
      </c>
      <c r="AB585" t="str">
        <f t="shared" si="132"/>
        <v>Low</v>
      </c>
      <c r="AC585" t="str">
        <f t="shared" si="126"/>
        <v>Bad Product</v>
      </c>
      <c r="AD585">
        <f t="shared" si="127"/>
        <v>195.25800000000001</v>
      </c>
      <c r="AE585">
        <f t="shared" si="128"/>
        <v>92.98</v>
      </c>
      <c r="AG585" t="str">
        <f t="shared" si="121"/>
        <v>Bad Product</v>
      </c>
      <c r="AH585" t="str">
        <f t="shared" si="133"/>
        <v>Medium</v>
      </c>
    </row>
    <row r="586" spans="1:34" ht="15.75" customHeight="1" x14ac:dyDescent="0.2">
      <c r="A586" s="1"/>
      <c r="B586" s="6" t="s">
        <v>619</v>
      </c>
      <c r="C586" s="6" t="s">
        <v>42</v>
      </c>
      <c r="D586" s="6" t="s">
        <v>43</v>
      </c>
      <c r="E586" s="6" t="s">
        <v>20</v>
      </c>
      <c r="F586" s="6" t="s">
        <v>21</v>
      </c>
      <c r="G586" s="6" t="s">
        <v>46</v>
      </c>
      <c r="H586" s="7">
        <v>18.079999999999998</v>
      </c>
      <c r="I586" s="9">
        <v>4</v>
      </c>
      <c r="J586" s="7">
        <v>3.6160000000000001</v>
      </c>
      <c r="K586" s="7">
        <v>75.936000000000007</v>
      </c>
      <c r="L586" s="12">
        <v>43479</v>
      </c>
      <c r="M586" s="14">
        <v>0.75208333333333333</v>
      </c>
      <c r="N586" s="9" t="str">
        <f t="shared" si="129"/>
        <v>Weekday</v>
      </c>
      <c r="O586" s="6" t="s">
        <v>33</v>
      </c>
      <c r="P586" s="7">
        <v>72.319999999999993</v>
      </c>
      <c r="Q586" s="2">
        <v>4.7619047620000003</v>
      </c>
      <c r="R586" s="7">
        <v>3.6160000000000001</v>
      </c>
      <c r="S586" s="8">
        <v>9.5</v>
      </c>
      <c r="V586" s="16">
        <f t="shared" si="122"/>
        <v>72.319999999999993</v>
      </c>
      <c r="W586" s="18">
        <f t="shared" si="130"/>
        <v>5785.5999999999995</v>
      </c>
      <c r="X586" t="b">
        <f t="shared" si="131"/>
        <v>1</v>
      </c>
      <c r="Y586" t="b">
        <f t="shared" si="123"/>
        <v>1</v>
      </c>
      <c r="Z586" t="b">
        <f t="shared" si="124"/>
        <v>0</v>
      </c>
      <c r="AA586" t="b">
        <f t="shared" si="125"/>
        <v>1</v>
      </c>
      <c r="AB586" t="str">
        <f t="shared" si="132"/>
        <v>High</v>
      </c>
      <c r="AC586" t="str">
        <f t="shared" si="126"/>
        <v>Bad Product</v>
      </c>
      <c r="AD586">
        <f t="shared" si="127"/>
        <v>75.936000000000007</v>
      </c>
      <c r="AE586">
        <f t="shared" si="128"/>
        <v>18.079999999999998</v>
      </c>
      <c r="AG586" t="str">
        <f t="shared" si="121"/>
        <v>Bad Product</v>
      </c>
      <c r="AH586" t="str">
        <f t="shared" si="133"/>
        <v>High</v>
      </c>
    </row>
    <row r="587" spans="1:34" ht="15.75" customHeight="1" x14ac:dyDescent="0.2">
      <c r="A587" s="1"/>
      <c r="B587" s="6" t="s">
        <v>620</v>
      </c>
      <c r="C587" s="6" t="s">
        <v>42</v>
      </c>
      <c r="D587" s="6" t="s">
        <v>43</v>
      </c>
      <c r="E587" s="6" t="s">
        <v>27</v>
      </c>
      <c r="F587" s="6" t="s">
        <v>31</v>
      </c>
      <c r="G587" s="6" t="s">
        <v>36</v>
      </c>
      <c r="H587" s="7">
        <v>63.06</v>
      </c>
      <c r="I587" s="9">
        <v>3</v>
      </c>
      <c r="J587" s="7">
        <v>9.4589999999999996</v>
      </c>
      <c r="K587" s="7">
        <v>198.63900000000001</v>
      </c>
      <c r="L587" s="12">
        <v>43484</v>
      </c>
      <c r="M587" s="14">
        <v>0.66527777777777775</v>
      </c>
      <c r="N587" s="9" t="str">
        <f t="shared" si="129"/>
        <v>Weekend</v>
      </c>
      <c r="O587" s="6" t="s">
        <v>23</v>
      </c>
      <c r="P587" s="7">
        <v>189.18</v>
      </c>
      <c r="Q587" s="2">
        <v>4.7619047620000003</v>
      </c>
      <c r="R587" s="7">
        <v>9.4589999999999996</v>
      </c>
      <c r="S587" s="8">
        <v>7</v>
      </c>
      <c r="V587" s="16">
        <f t="shared" si="122"/>
        <v>189.18</v>
      </c>
      <c r="W587" s="18">
        <f t="shared" si="130"/>
        <v>15134.400000000001</v>
      </c>
      <c r="X587" t="b">
        <f t="shared" si="131"/>
        <v>0</v>
      </c>
      <c r="Y587" t="b">
        <f t="shared" si="123"/>
        <v>1</v>
      </c>
      <c r="Z587" t="b">
        <f t="shared" si="124"/>
        <v>0</v>
      </c>
      <c r="AA587" t="b">
        <f t="shared" si="125"/>
        <v>0</v>
      </c>
      <c r="AB587" t="str">
        <f t="shared" si="132"/>
        <v>Low</v>
      </c>
      <c r="AC587" t="str">
        <f t="shared" si="126"/>
        <v>Bad Product</v>
      </c>
      <c r="AD587">
        <f t="shared" si="127"/>
        <v>198.63900000000001</v>
      </c>
      <c r="AE587">
        <f t="shared" si="128"/>
        <v>63.06</v>
      </c>
      <c r="AG587" t="str">
        <f t="shared" si="121"/>
        <v>Bad Product</v>
      </c>
      <c r="AH587" t="str">
        <f t="shared" si="133"/>
        <v>Medium</v>
      </c>
    </row>
    <row r="588" spans="1:34" ht="15.75" customHeight="1" x14ac:dyDescent="0.2">
      <c r="A588" s="1"/>
      <c r="B588" s="6" t="s">
        <v>621</v>
      </c>
      <c r="C588" s="6" t="s">
        <v>18</v>
      </c>
      <c r="D588" s="6" t="s">
        <v>19</v>
      </c>
      <c r="E588" s="6" t="s">
        <v>27</v>
      </c>
      <c r="F588" s="6" t="s">
        <v>31</v>
      </c>
      <c r="G588" s="6" t="s">
        <v>22</v>
      </c>
      <c r="H588" s="7">
        <v>51.71</v>
      </c>
      <c r="I588" s="9">
        <v>4</v>
      </c>
      <c r="J588" s="7">
        <v>10.342000000000001</v>
      </c>
      <c r="K588" s="7">
        <v>217.18199999999999</v>
      </c>
      <c r="L588" s="12">
        <v>43533</v>
      </c>
      <c r="M588" s="14">
        <v>0.57847222222222228</v>
      </c>
      <c r="N588" s="9" t="str">
        <f t="shared" si="129"/>
        <v>Weekend</v>
      </c>
      <c r="O588" s="6" t="s">
        <v>33</v>
      </c>
      <c r="P588" s="7">
        <v>206.84</v>
      </c>
      <c r="Q588" s="2">
        <v>4.7619047620000003</v>
      </c>
      <c r="R588" s="7">
        <v>10.342000000000001</v>
      </c>
      <c r="S588" s="8">
        <v>9.8000000000000007</v>
      </c>
      <c r="V588" s="16">
        <f t="shared" si="122"/>
        <v>206.84</v>
      </c>
      <c r="W588" s="18">
        <f t="shared" si="130"/>
        <v>16547.2</v>
      </c>
      <c r="X588" t="b">
        <f t="shared" si="131"/>
        <v>1</v>
      </c>
      <c r="Y588" t="b">
        <f t="shared" si="123"/>
        <v>1</v>
      </c>
      <c r="Z588" t="b">
        <f t="shared" si="124"/>
        <v>0</v>
      </c>
      <c r="AA588" t="b">
        <f t="shared" si="125"/>
        <v>1</v>
      </c>
      <c r="AB588" t="str">
        <f t="shared" si="132"/>
        <v>High</v>
      </c>
      <c r="AC588" t="str">
        <f t="shared" si="126"/>
        <v>Bad Product</v>
      </c>
      <c r="AD588">
        <f t="shared" si="127"/>
        <v>217.18199999999999</v>
      </c>
      <c r="AE588">
        <f t="shared" si="128"/>
        <v>51.71</v>
      </c>
      <c r="AG588" t="str">
        <f t="shared" si="121"/>
        <v>Bad Product</v>
      </c>
      <c r="AH588" t="str">
        <f t="shared" si="133"/>
        <v>High</v>
      </c>
    </row>
    <row r="589" spans="1:34" ht="15.75" customHeight="1" x14ac:dyDescent="0.2">
      <c r="A589" s="1"/>
      <c r="B589" s="6" t="s">
        <v>622</v>
      </c>
      <c r="C589" s="6" t="s">
        <v>18</v>
      </c>
      <c r="D589" s="6" t="s">
        <v>19</v>
      </c>
      <c r="E589" s="6" t="s">
        <v>27</v>
      </c>
      <c r="F589" s="6" t="s">
        <v>21</v>
      </c>
      <c r="G589" s="6" t="s">
        <v>44</v>
      </c>
      <c r="H589" s="7">
        <v>52.34</v>
      </c>
      <c r="I589" s="9">
        <v>3</v>
      </c>
      <c r="J589" s="7">
        <v>7.851</v>
      </c>
      <c r="K589" s="7">
        <v>164.87100000000001</v>
      </c>
      <c r="L589" s="12">
        <v>43551</v>
      </c>
      <c r="M589" s="14">
        <v>0.5854166666666667</v>
      </c>
      <c r="N589" s="9" t="str">
        <f t="shared" si="129"/>
        <v>Weekday</v>
      </c>
      <c r="O589" s="6" t="s">
        <v>29</v>
      </c>
      <c r="P589" s="7">
        <v>157.02000000000001</v>
      </c>
      <c r="Q589" s="2">
        <v>4.7619047620000003</v>
      </c>
      <c r="R589" s="7">
        <v>7.851</v>
      </c>
      <c r="S589" s="8">
        <v>9.1999999999999993</v>
      </c>
      <c r="V589" s="16">
        <f t="shared" si="122"/>
        <v>157.02000000000001</v>
      </c>
      <c r="W589" s="18">
        <f t="shared" si="130"/>
        <v>12561.6</v>
      </c>
      <c r="X589" t="b">
        <f t="shared" si="131"/>
        <v>1</v>
      </c>
      <c r="Y589" t="b">
        <f t="shared" si="123"/>
        <v>1</v>
      </c>
      <c r="Z589" t="b">
        <f t="shared" si="124"/>
        <v>0</v>
      </c>
      <c r="AA589" t="b">
        <f t="shared" si="125"/>
        <v>1</v>
      </c>
      <c r="AB589" t="str">
        <f t="shared" si="132"/>
        <v>High</v>
      </c>
      <c r="AC589" t="str">
        <f t="shared" si="126"/>
        <v>Bad Product</v>
      </c>
      <c r="AD589">
        <f t="shared" si="127"/>
        <v>164.87100000000001</v>
      </c>
      <c r="AE589">
        <f t="shared" si="128"/>
        <v>52.34</v>
      </c>
      <c r="AG589" t="str">
        <f t="shared" si="121"/>
        <v>Bad Product</v>
      </c>
      <c r="AH589" t="str">
        <f t="shared" si="133"/>
        <v>High</v>
      </c>
    </row>
    <row r="590" spans="1:34" ht="15.75" customHeight="1" x14ac:dyDescent="0.2">
      <c r="A590" s="1"/>
      <c r="B590" s="6" t="s">
        <v>623</v>
      </c>
      <c r="C590" s="6" t="s">
        <v>18</v>
      </c>
      <c r="D590" s="6" t="s">
        <v>19</v>
      </c>
      <c r="E590" s="6" t="s">
        <v>27</v>
      </c>
      <c r="F590" s="6" t="s">
        <v>21</v>
      </c>
      <c r="G590" s="6" t="s">
        <v>36</v>
      </c>
      <c r="H590" s="7">
        <v>43.06</v>
      </c>
      <c r="I590" s="9">
        <v>5</v>
      </c>
      <c r="J590" s="7">
        <v>10.765000000000001</v>
      </c>
      <c r="K590" s="7">
        <v>226.065</v>
      </c>
      <c r="L590" s="12">
        <v>43500</v>
      </c>
      <c r="M590" s="14">
        <v>0.69305555555555554</v>
      </c>
      <c r="N590" s="9" t="str">
        <f t="shared" si="129"/>
        <v>Weekday</v>
      </c>
      <c r="O590" s="6" t="s">
        <v>23</v>
      </c>
      <c r="P590" s="7">
        <v>215.3</v>
      </c>
      <c r="Q590" s="2">
        <v>4.7619047620000003</v>
      </c>
      <c r="R590" s="7">
        <v>10.765000000000001</v>
      </c>
      <c r="S590" s="8">
        <v>7.7</v>
      </c>
      <c r="V590" s="16">
        <f t="shared" si="122"/>
        <v>215.3</v>
      </c>
      <c r="W590" s="18">
        <f t="shared" si="130"/>
        <v>17224</v>
      </c>
      <c r="X590" t="b">
        <f t="shared" si="131"/>
        <v>0</v>
      </c>
      <c r="Y590" t="b">
        <f t="shared" si="123"/>
        <v>1</v>
      </c>
      <c r="Z590" t="b">
        <f t="shared" si="124"/>
        <v>0</v>
      </c>
      <c r="AA590" t="b">
        <f t="shared" si="125"/>
        <v>0</v>
      </c>
      <c r="AB590" t="str">
        <f t="shared" si="132"/>
        <v>Low</v>
      </c>
      <c r="AC590" t="str">
        <f t="shared" si="126"/>
        <v>Bad Product</v>
      </c>
      <c r="AD590">
        <f t="shared" si="127"/>
        <v>226.065</v>
      </c>
      <c r="AE590">
        <f t="shared" si="128"/>
        <v>43.06</v>
      </c>
      <c r="AG590" t="str">
        <f t="shared" si="121"/>
        <v>Bad Product</v>
      </c>
      <c r="AH590" t="str">
        <f t="shared" si="133"/>
        <v>Medium</v>
      </c>
    </row>
    <row r="591" spans="1:34" ht="15.75" customHeight="1" x14ac:dyDescent="0.2">
      <c r="A591" s="1"/>
      <c r="B591" s="6" t="s">
        <v>624</v>
      </c>
      <c r="C591" s="6" t="s">
        <v>25</v>
      </c>
      <c r="D591" s="6" t="s">
        <v>26</v>
      </c>
      <c r="E591" s="6" t="s">
        <v>27</v>
      </c>
      <c r="F591" s="6" t="s">
        <v>31</v>
      </c>
      <c r="G591" s="6" t="s">
        <v>46</v>
      </c>
      <c r="H591" s="7">
        <v>59.61</v>
      </c>
      <c r="I591" s="9">
        <v>10</v>
      </c>
      <c r="J591" s="7">
        <v>29.805</v>
      </c>
      <c r="K591" s="7">
        <v>625.90499999999997</v>
      </c>
      <c r="L591" s="12">
        <v>43538</v>
      </c>
      <c r="M591" s="14">
        <v>0.46319444444444446</v>
      </c>
      <c r="N591" s="9" t="str">
        <f t="shared" si="129"/>
        <v>Weekday</v>
      </c>
      <c r="O591" s="6" t="s">
        <v>29</v>
      </c>
      <c r="P591" s="7">
        <v>596.1</v>
      </c>
      <c r="Q591" s="2">
        <v>4.7619047620000003</v>
      </c>
      <c r="R591" s="7">
        <v>29.805</v>
      </c>
      <c r="S591" s="8">
        <v>5.3</v>
      </c>
      <c r="V591" s="16">
        <f t="shared" si="122"/>
        <v>596.1</v>
      </c>
      <c r="W591" s="18">
        <f t="shared" si="130"/>
        <v>47688</v>
      </c>
      <c r="X591" t="b">
        <f t="shared" si="131"/>
        <v>0</v>
      </c>
      <c r="Y591" t="b">
        <f t="shared" si="123"/>
        <v>1</v>
      </c>
      <c r="Z591" t="b">
        <f t="shared" si="124"/>
        <v>0</v>
      </c>
      <c r="AA591" t="b">
        <f t="shared" si="125"/>
        <v>1</v>
      </c>
      <c r="AB591" t="str">
        <f t="shared" si="132"/>
        <v>Low</v>
      </c>
      <c r="AC591" t="str">
        <f t="shared" si="126"/>
        <v>Bad Product</v>
      </c>
      <c r="AD591">
        <f t="shared" si="127"/>
        <v>563.31449999999995</v>
      </c>
      <c r="AE591">
        <f t="shared" si="128"/>
        <v>56.6295</v>
      </c>
      <c r="AG591" t="str">
        <f t="shared" si="121"/>
        <v>Bad Product</v>
      </c>
      <c r="AH591" t="str">
        <f t="shared" si="133"/>
        <v>Low</v>
      </c>
    </row>
    <row r="592" spans="1:34" ht="15.75" customHeight="1" x14ac:dyDescent="0.2">
      <c r="A592" s="1"/>
      <c r="B592" s="6" t="s">
        <v>625</v>
      </c>
      <c r="C592" s="6" t="s">
        <v>18</v>
      </c>
      <c r="D592" s="6" t="s">
        <v>19</v>
      </c>
      <c r="E592" s="6" t="s">
        <v>27</v>
      </c>
      <c r="F592" s="6" t="s">
        <v>31</v>
      </c>
      <c r="G592" s="6" t="s">
        <v>22</v>
      </c>
      <c r="H592" s="7">
        <v>14.62</v>
      </c>
      <c r="I592" s="9">
        <v>5</v>
      </c>
      <c r="J592" s="7">
        <v>3.6549999999999998</v>
      </c>
      <c r="K592" s="7">
        <v>76.754999999999995</v>
      </c>
      <c r="L592" s="12">
        <v>43528</v>
      </c>
      <c r="M592" s="14">
        <v>0.51597222222222228</v>
      </c>
      <c r="N592" s="9" t="str">
        <f t="shared" si="129"/>
        <v>Weekday</v>
      </c>
      <c r="O592" s="6" t="s">
        <v>29</v>
      </c>
      <c r="P592" s="7">
        <v>73.099999999999994</v>
      </c>
      <c r="Q592" s="2">
        <v>4.7619047620000003</v>
      </c>
      <c r="R592" s="7">
        <v>3.6549999999999998</v>
      </c>
      <c r="S592" s="8">
        <v>4.4000000000000004</v>
      </c>
      <c r="V592" s="16">
        <f t="shared" si="122"/>
        <v>73.099999999999994</v>
      </c>
      <c r="W592" s="18">
        <f t="shared" si="130"/>
        <v>5848</v>
      </c>
      <c r="X592" t="b">
        <f t="shared" si="131"/>
        <v>0</v>
      </c>
      <c r="Y592" t="b">
        <f t="shared" si="123"/>
        <v>1</v>
      </c>
      <c r="Z592" t="b">
        <f t="shared" si="124"/>
        <v>0</v>
      </c>
      <c r="AA592" t="b">
        <f t="shared" si="125"/>
        <v>0</v>
      </c>
      <c r="AB592" t="str">
        <f t="shared" si="132"/>
        <v>Low</v>
      </c>
      <c r="AC592" t="str">
        <f t="shared" si="126"/>
        <v>Bad Product</v>
      </c>
      <c r="AD592">
        <f t="shared" si="127"/>
        <v>76.754999999999995</v>
      </c>
      <c r="AE592">
        <f t="shared" si="128"/>
        <v>14.62</v>
      </c>
      <c r="AG592" t="str">
        <f t="shared" si="121"/>
        <v>Bad Product</v>
      </c>
      <c r="AH592" t="str">
        <f t="shared" si="133"/>
        <v>Low</v>
      </c>
    </row>
    <row r="593" spans="1:34" ht="15.75" customHeight="1" x14ac:dyDescent="0.2">
      <c r="A593" s="1"/>
      <c r="B593" s="6" t="s">
        <v>626</v>
      </c>
      <c r="C593" s="6" t="s">
        <v>25</v>
      </c>
      <c r="D593" s="6" t="s">
        <v>26</v>
      </c>
      <c r="E593" s="6" t="s">
        <v>20</v>
      </c>
      <c r="F593" s="6" t="s">
        <v>31</v>
      </c>
      <c r="G593" s="6" t="s">
        <v>22</v>
      </c>
      <c r="H593" s="7">
        <v>46.53</v>
      </c>
      <c r="I593" s="9">
        <v>6</v>
      </c>
      <c r="J593" s="7">
        <v>13.959</v>
      </c>
      <c r="K593" s="7">
        <v>293.13900000000001</v>
      </c>
      <c r="L593" s="12">
        <v>43527</v>
      </c>
      <c r="M593" s="14">
        <v>0.45416666666666666</v>
      </c>
      <c r="N593" s="9" t="str">
        <f t="shared" si="129"/>
        <v>Weekend</v>
      </c>
      <c r="O593" s="6" t="s">
        <v>33</v>
      </c>
      <c r="P593" s="7">
        <v>279.18</v>
      </c>
      <c r="Q593" s="2">
        <v>4.7619047620000003</v>
      </c>
      <c r="R593" s="7">
        <v>13.959</v>
      </c>
      <c r="S593" s="8">
        <v>4.3</v>
      </c>
      <c r="V593" s="16">
        <f t="shared" si="122"/>
        <v>279.18</v>
      </c>
      <c r="W593" s="18">
        <f t="shared" si="130"/>
        <v>22334.400000000001</v>
      </c>
      <c r="X593" t="b">
        <f t="shared" si="131"/>
        <v>0</v>
      </c>
      <c r="Y593" t="b">
        <f t="shared" si="123"/>
        <v>1</v>
      </c>
      <c r="Z593" t="b">
        <f t="shared" si="124"/>
        <v>0</v>
      </c>
      <c r="AA593" t="b">
        <f t="shared" si="125"/>
        <v>0</v>
      </c>
      <c r="AB593" t="str">
        <f t="shared" si="132"/>
        <v>Low</v>
      </c>
      <c r="AC593" t="str">
        <f t="shared" si="126"/>
        <v>Bad Product</v>
      </c>
      <c r="AD593">
        <f t="shared" si="127"/>
        <v>293.13900000000001</v>
      </c>
      <c r="AE593">
        <f t="shared" si="128"/>
        <v>46.53</v>
      </c>
      <c r="AG593" t="str">
        <f t="shared" si="121"/>
        <v>Bad Product</v>
      </c>
      <c r="AH593" t="str">
        <f t="shared" si="133"/>
        <v>Low</v>
      </c>
    </row>
    <row r="594" spans="1:34" ht="15.75" customHeight="1" x14ac:dyDescent="0.2">
      <c r="A594" s="1"/>
      <c r="B594" s="6" t="s">
        <v>627</v>
      </c>
      <c r="C594" s="6" t="s">
        <v>25</v>
      </c>
      <c r="D594" s="6" t="s">
        <v>26</v>
      </c>
      <c r="E594" s="6" t="s">
        <v>20</v>
      </c>
      <c r="F594" s="6" t="s">
        <v>21</v>
      </c>
      <c r="G594" s="6" t="s">
        <v>32</v>
      </c>
      <c r="H594" s="7">
        <v>24.24</v>
      </c>
      <c r="I594" s="9">
        <v>7</v>
      </c>
      <c r="J594" s="7">
        <v>8.484</v>
      </c>
      <c r="K594" s="7">
        <v>178.16399999999999</v>
      </c>
      <c r="L594" s="12">
        <v>43492</v>
      </c>
      <c r="M594" s="14">
        <v>0.73472222222222228</v>
      </c>
      <c r="N594" s="9" t="str">
        <f t="shared" si="129"/>
        <v>Weekend</v>
      </c>
      <c r="O594" s="6" t="s">
        <v>23</v>
      </c>
      <c r="P594" s="7">
        <v>169.68</v>
      </c>
      <c r="Q594" s="2">
        <v>4.7619047620000003</v>
      </c>
      <c r="R594" s="7">
        <v>8.484</v>
      </c>
      <c r="S594" s="8">
        <v>9.4</v>
      </c>
      <c r="V594" s="16">
        <f t="shared" si="122"/>
        <v>169.67999999999998</v>
      </c>
      <c r="W594" s="18">
        <f t="shared" si="130"/>
        <v>13574.399999999998</v>
      </c>
      <c r="X594" t="b">
        <f t="shared" si="131"/>
        <v>1</v>
      </c>
      <c r="Y594" t="b">
        <f t="shared" si="123"/>
        <v>1</v>
      </c>
      <c r="Z594" t="b">
        <f t="shared" si="124"/>
        <v>0</v>
      </c>
      <c r="AA594" t="b">
        <f t="shared" si="125"/>
        <v>1</v>
      </c>
      <c r="AB594" t="str">
        <f t="shared" si="132"/>
        <v>High</v>
      </c>
      <c r="AC594" t="str">
        <f t="shared" si="126"/>
        <v>Bad Product</v>
      </c>
      <c r="AD594">
        <f t="shared" si="127"/>
        <v>178.16399999999999</v>
      </c>
      <c r="AE594">
        <f t="shared" si="128"/>
        <v>24.24</v>
      </c>
      <c r="AG594" t="str">
        <f t="shared" si="121"/>
        <v>Bad Product</v>
      </c>
      <c r="AH594" t="str">
        <f t="shared" si="133"/>
        <v>High</v>
      </c>
    </row>
    <row r="595" spans="1:34" ht="15.75" customHeight="1" x14ac:dyDescent="0.2">
      <c r="A595" s="1"/>
      <c r="B595" s="6" t="s">
        <v>628</v>
      </c>
      <c r="C595" s="6" t="s">
        <v>18</v>
      </c>
      <c r="D595" s="6" t="s">
        <v>19</v>
      </c>
      <c r="E595" s="6" t="s">
        <v>20</v>
      </c>
      <c r="F595" s="6" t="s">
        <v>21</v>
      </c>
      <c r="G595" s="6" t="s">
        <v>36</v>
      </c>
      <c r="H595" s="7">
        <v>45.58</v>
      </c>
      <c r="I595" s="9">
        <v>1</v>
      </c>
      <c r="J595" s="7">
        <v>2.2789999999999999</v>
      </c>
      <c r="K595" s="7">
        <v>47.859000000000002</v>
      </c>
      <c r="L595" s="12">
        <v>43503</v>
      </c>
      <c r="M595" s="14">
        <v>0.59236111111111112</v>
      </c>
      <c r="N595" s="9" t="str">
        <f t="shared" si="129"/>
        <v>Weekday</v>
      </c>
      <c r="O595" s="6" t="s">
        <v>29</v>
      </c>
      <c r="P595" s="7">
        <v>45.58</v>
      </c>
      <c r="Q595" s="2">
        <v>4.7619047620000003</v>
      </c>
      <c r="R595" s="7">
        <v>2.2789999999999999</v>
      </c>
      <c r="S595" s="8">
        <v>9.8000000000000007</v>
      </c>
      <c r="V595" s="16">
        <f t="shared" si="122"/>
        <v>45.58</v>
      </c>
      <c r="W595" s="18">
        <f t="shared" si="130"/>
        <v>3646.3999999999996</v>
      </c>
      <c r="X595" t="b">
        <f t="shared" si="131"/>
        <v>1</v>
      </c>
      <c r="Y595" t="b">
        <f t="shared" si="123"/>
        <v>1</v>
      </c>
      <c r="Z595" t="b">
        <f t="shared" si="124"/>
        <v>0</v>
      </c>
      <c r="AA595" t="b">
        <f t="shared" si="125"/>
        <v>1</v>
      </c>
      <c r="AB595" t="str">
        <f t="shared" si="132"/>
        <v>High</v>
      </c>
      <c r="AC595" t="str">
        <f t="shared" si="126"/>
        <v>Bad Product</v>
      </c>
      <c r="AD595">
        <f t="shared" si="127"/>
        <v>47.859000000000002</v>
      </c>
      <c r="AE595">
        <f t="shared" si="128"/>
        <v>45.58</v>
      </c>
      <c r="AG595" t="str">
        <f t="shared" si="121"/>
        <v>Bad Product</v>
      </c>
      <c r="AH595" t="str">
        <f t="shared" si="133"/>
        <v>High</v>
      </c>
    </row>
    <row r="596" spans="1:34" ht="15.75" customHeight="1" x14ac:dyDescent="0.2">
      <c r="A596" s="1"/>
      <c r="B596" s="6" t="s">
        <v>629</v>
      </c>
      <c r="C596" s="6" t="s">
        <v>18</v>
      </c>
      <c r="D596" s="6" t="s">
        <v>19</v>
      </c>
      <c r="E596" s="6" t="s">
        <v>20</v>
      </c>
      <c r="F596" s="6" t="s">
        <v>21</v>
      </c>
      <c r="G596" s="6" t="s">
        <v>36</v>
      </c>
      <c r="H596" s="7">
        <v>75.2</v>
      </c>
      <c r="I596" s="9">
        <v>3</v>
      </c>
      <c r="J596" s="7">
        <v>11.28</v>
      </c>
      <c r="K596" s="7">
        <v>236.88</v>
      </c>
      <c r="L596" s="12">
        <v>43501</v>
      </c>
      <c r="M596" s="14">
        <v>0.49375000000000002</v>
      </c>
      <c r="N596" s="9" t="str">
        <f t="shared" si="129"/>
        <v>Weekday</v>
      </c>
      <c r="O596" s="6" t="s">
        <v>23</v>
      </c>
      <c r="P596" s="7">
        <v>225.6</v>
      </c>
      <c r="Q596" s="2">
        <v>4.7619047620000003</v>
      </c>
      <c r="R596" s="7">
        <v>11.28</v>
      </c>
      <c r="S596" s="8">
        <v>4.8</v>
      </c>
      <c r="V596" s="16">
        <f t="shared" si="122"/>
        <v>225.60000000000002</v>
      </c>
      <c r="W596" s="18">
        <f t="shared" si="130"/>
        <v>18048</v>
      </c>
      <c r="X596" t="b">
        <f t="shared" si="131"/>
        <v>0</v>
      </c>
      <c r="Y596" t="b">
        <f t="shared" si="123"/>
        <v>1</v>
      </c>
      <c r="Z596" t="b">
        <f t="shared" si="124"/>
        <v>0</v>
      </c>
      <c r="AA596" t="b">
        <f t="shared" si="125"/>
        <v>0</v>
      </c>
      <c r="AB596" t="str">
        <f t="shared" si="132"/>
        <v>Low</v>
      </c>
      <c r="AC596" t="str">
        <f t="shared" si="126"/>
        <v>Bad Product</v>
      </c>
      <c r="AD596">
        <f t="shared" si="127"/>
        <v>236.88</v>
      </c>
      <c r="AE596">
        <f t="shared" si="128"/>
        <v>75.2</v>
      </c>
      <c r="AG596" t="str">
        <f t="shared" si="121"/>
        <v>Bad Product</v>
      </c>
      <c r="AH596" t="str">
        <f t="shared" si="133"/>
        <v>Low</v>
      </c>
    </row>
    <row r="597" spans="1:34" ht="15.75" customHeight="1" x14ac:dyDescent="0.2">
      <c r="A597" s="1"/>
      <c r="B597" s="6" t="s">
        <v>630</v>
      </c>
      <c r="C597" s="6" t="s">
        <v>42</v>
      </c>
      <c r="D597" s="6" t="s">
        <v>43</v>
      </c>
      <c r="E597" s="6" t="s">
        <v>20</v>
      </c>
      <c r="F597" s="6" t="s">
        <v>31</v>
      </c>
      <c r="G597" s="6" t="s">
        <v>36</v>
      </c>
      <c r="H597" s="7">
        <v>96.8</v>
      </c>
      <c r="I597" s="9">
        <v>3</v>
      </c>
      <c r="J597" s="7">
        <v>14.52</v>
      </c>
      <c r="K597" s="7">
        <v>304.92</v>
      </c>
      <c r="L597" s="12">
        <v>43539</v>
      </c>
      <c r="M597" s="14">
        <v>0.54513888888888884</v>
      </c>
      <c r="N597" s="9" t="str">
        <f t="shared" si="129"/>
        <v>Weekday</v>
      </c>
      <c r="O597" s="6" t="s">
        <v>29</v>
      </c>
      <c r="P597" s="7">
        <v>290.39999999999998</v>
      </c>
      <c r="Q597" s="2">
        <v>4.7619047620000003</v>
      </c>
      <c r="R597" s="7">
        <v>14.52</v>
      </c>
      <c r="S597" s="8">
        <v>5.3</v>
      </c>
      <c r="V597" s="16">
        <f t="shared" si="122"/>
        <v>290.39999999999998</v>
      </c>
      <c r="W597" s="18">
        <f t="shared" si="130"/>
        <v>23232</v>
      </c>
      <c r="X597" t="b">
        <f t="shared" si="131"/>
        <v>0</v>
      </c>
      <c r="Y597" t="b">
        <f t="shared" si="123"/>
        <v>1</v>
      </c>
      <c r="Z597" t="b">
        <f t="shared" si="124"/>
        <v>0</v>
      </c>
      <c r="AA597" t="b">
        <f t="shared" si="125"/>
        <v>0</v>
      </c>
      <c r="AB597" t="str">
        <f t="shared" si="132"/>
        <v>Low</v>
      </c>
      <c r="AC597" t="str">
        <f t="shared" si="126"/>
        <v>Bad Product</v>
      </c>
      <c r="AD597">
        <f t="shared" si="127"/>
        <v>304.92</v>
      </c>
      <c r="AE597">
        <f t="shared" si="128"/>
        <v>96.8</v>
      </c>
      <c r="AG597" t="str">
        <f t="shared" si="121"/>
        <v>Bad Product</v>
      </c>
      <c r="AH597" t="str">
        <f t="shared" si="133"/>
        <v>Low</v>
      </c>
    </row>
    <row r="598" spans="1:34" ht="15.75" customHeight="1" x14ac:dyDescent="0.2">
      <c r="A598" s="1"/>
      <c r="B598" s="6" t="s">
        <v>631</v>
      </c>
      <c r="C598" s="6" t="s">
        <v>42</v>
      </c>
      <c r="D598" s="6" t="s">
        <v>43</v>
      </c>
      <c r="E598" s="6" t="s">
        <v>27</v>
      </c>
      <c r="F598" s="6" t="s">
        <v>31</v>
      </c>
      <c r="G598" s="6" t="s">
        <v>22</v>
      </c>
      <c r="H598" s="7">
        <v>14.82</v>
      </c>
      <c r="I598" s="9">
        <v>3</v>
      </c>
      <c r="J598" s="7">
        <v>2.2229999999999999</v>
      </c>
      <c r="K598" s="7">
        <v>46.683</v>
      </c>
      <c r="L598" s="12">
        <v>43525</v>
      </c>
      <c r="M598" s="14">
        <v>0.47916666666666669</v>
      </c>
      <c r="N598" s="9" t="str">
        <f t="shared" si="129"/>
        <v>Weekday</v>
      </c>
      <c r="O598" s="6" t="s">
        <v>33</v>
      </c>
      <c r="P598" s="7">
        <v>44.46</v>
      </c>
      <c r="Q598" s="2">
        <v>4.7619047620000003</v>
      </c>
      <c r="R598" s="7">
        <v>2.2229999999999999</v>
      </c>
      <c r="S598" s="8">
        <v>8.6999999999999993</v>
      </c>
      <c r="V598" s="16">
        <f t="shared" si="122"/>
        <v>44.46</v>
      </c>
      <c r="W598" s="18">
        <f t="shared" si="130"/>
        <v>3556.8</v>
      </c>
      <c r="X598" t="b">
        <f t="shared" si="131"/>
        <v>1</v>
      </c>
      <c r="Y598" t="b">
        <f t="shared" si="123"/>
        <v>1</v>
      </c>
      <c r="Z598" t="b">
        <f t="shared" si="124"/>
        <v>0</v>
      </c>
      <c r="AA598" t="b">
        <f t="shared" si="125"/>
        <v>1</v>
      </c>
      <c r="AB598" t="str">
        <f t="shared" si="132"/>
        <v>High</v>
      </c>
      <c r="AC598" t="str">
        <f t="shared" si="126"/>
        <v>Bad Product</v>
      </c>
      <c r="AD598">
        <f t="shared" si="127"/>
        <v>46.683</v>
      </c>
      <c r="AE598">
        <f t="shared" si="128"/>
        <v>14.82</v>
      </c>
      <c r="AG598" t="str">
        <f t="shared" si="121"/>
        <v>Bad Product</v>
      </c>
      <c r="AH598" t="str">
        <f t="shared" si="133"/>
        <v>High</v>
      </c>
    </row>
    <row r="599" spans="1:34" ht="15.75" customHeight="1" x14ac:dyDescent="0.2">
      <c r="A599" s="1"/>
      <c r="B599" s="6" t="s">
        <v>632</v>
      </c>
      <c r="C599" s="6" t="s">
        <v>18</v>
      </c>
      <c r="D599" s="6" t="s">
        <v>19</v>
      </c>
      <c r="E599" s="6" t="s">
        <v>27</v>
      </c>
      <c r="F599" s="6" t="s">
        <v>31</v>
      </c>
      <c r="G599" s="6" t="s">
        <v>44</v>
      </c>
      <c r="H599" s="7">
        <v>52.2</v>
      </c>
      <c r="I599" s="9">
        <v>3</v>
      </c>
      <c r="J599" s="7">
        <v>7.83</v>
      </c>
      <c r="K599" s="7">
        <v>164.43</v>
      </c>
      <c r="L599" s="12">
        <v>43511</v>
      </c>
      <c r="M599" s="14">
        <v>0.5625</v>
      </c>
      <c r="N599" s="9" t="str">
        <f t="shared" si="129"/>
        <v>Weekday</v>
      </c>
      <c r="O599" s="6" t="s">
        <v>33</v>
      </c>
      <c r="P599" s="7">
        <v>156.6</v>
      </c>
      <c r="Q599" s="2">
        <v>4.7619047620000003</v>
      </c>
      <c r="R599" s="7">
        <v>7.83</v>
      </c>
      <c r="S599" s="8">
        <v>9.5</v>
      </c>
      <c r="V599" s="16">
        <f t="shared" si="122"/>
        <v>156.60000000000002</v>
      </c>
      <c r="W599" s="18">
        <f t="shared" si="130"/>
        <v>12528.000000000002</v>
      </c>
      <c r="X599" t="b">
        <f t="shared" si="131"/>
        <v>1</v>
      </c>
      <c r="Y599" t="b">
        <f t="shared" si="123"/>
        <v>1</v>
      </c>
      <c r="Z599" t="b">
        <f t="shared" si="124"/>
        <v>0</v>
      </c>
      <c r="AA599" t="b">
        <f t="shared" si="125"/>
        <v>1</v>
      </c>
      <c r="AB599" t="str">
        <f t="shared" si="132"/>
        <v>High</v>
      </c>
      <c r="AC599" t="str">
        <f t="shared" si="126"/>
        <v>Bad Product</v>
      </c>
      <c r="AD599">
        <f t="shared" si="127"/>
        <v>164.43</v>
      </c>
      <c r="AE599">
        <f t="shared" si="128"/>
        <v>52.2</v>
      </c>
      <c r="AG599" t="str">
        <f t="shared" si="121"/>
        <v>Bad Product</v>
      </c>
      <c r="AH599" t="str">
        <f t="shared" si="133"/>
        <v>High</v>
      </c>
    </row>
    <row r="600" spans="1:34" ht="15.75" customHeight="1" x14ac:dyDescent="0.2">
      <c r="A600" s="1"/>
      <c r="B600" s="6" t="s">
        <v>633</v>
      </c>
      <c r="C600" s="6" t="s">
        <v>25</v>
      </c>
      <c r="D600" s="6" t="s">
        <v>26</v>
      </c>
      <c r="E600" s="6" t="s">
        <v>27</v>
      </c>
      <c r="F600" s="6" t="s">
        <v>21</v>
      </c>
      <c r="G600" s="6" t="s">
        <v>36</v>
      </c>
      <c r="H600" s="7">
        <v>46.66</v>
      </c>
      <c r="I600" s="9">
        <v>9</v>
      </c>
      <c r="J600" s="7">
        <v>20.997</v>
      </c>
      <c r="K600" s="7">
        <v>440.93700000000001</v>
      </c>
      <c r="L600" s="12">
        <v>43513</v>
      </c>
      <c r="M600" s="14">
        <v>0.7993055555555556</v>
      </c>
      <c r="N600" s="9" t="str">
        <f t="shared" si="129"/>
        <v>Weekend</v>
      </c>
      <c r="O600" s="6" t="s">
        <v>23</v>
      </c>
      <c r="P600" s="7">
        <v>419.94</v>
      </c>
      <c r="Q600" s="2">
        <v>4.7619047620000003</v>
      </c>
      <c r="R600" s="7">
        <v>20.997</v>
      </c>
      <c r="S600" s="8">
        <v>5.3</v>
      </c>
      <c r="V600" s="16">
        <f t="shared" si="122"/>
        <v>419.93999999999994</v>
      </c>
      <c r="W600" s="18">
        <f t="shared" si="130"/>
        <v>33595.199999999997</v>
      </c>
      <c r="X600" t="b">
        <f t="shared" si="131"/>
        <v>0</v>
      </c>
      <c r="Y600" t="b">
        <f t="shared" si="123"/>
        <v>1</v>
      </c>
      <c r="Z600" t="b">
        <f t="shared" si="124"/>
        <v>0</v>
      </c>
      <c r="AA600" t="b">
        <f t="shared" si="125"/>
        <v>0</v>
      </c>
      <c r="AB600" t="str">
        <f t="shared" si="132"/>
        <v>Low</v>
      </c>
      <c r="AC600" t="str">
        <f t="shared" si="126"/>
        <v>Bad Product</v>
      </c>
      <c r="AD600">
        <f t="shared" si="127"/>
        <v>440.93700000000001</v>
      </c>
      <c r="AE600">
        <f t="shared" si="128"/>
        <v>44.326999999999998</v>
      </c>
      <c r="AG600" t="str">
        <f t="shared" si="121"/>
        <v>Bad Product</v>
      </c>
      <c r="AH600" t="str">
        <f t="shared" si="133"/>
        <v>Low</v>
      </c>
    </row>
    <row r="601" spans="1:34" ht="15.75" customHeight="1" x14ac:dyDescent="0.2">
      <c r="A601" s="1"/>
      <c r="B601" s="6" t="s">
        <v>634</v>
      </c>
      <c r="C601" s="6" t="s">
        <v>25</v>
      </c>
      <c r="D601" s="6" t="s">
        <v>26</v>
      </c>
      <c r="E601" s="6" t="s">
        <v>27</v>
      </c>
      <c r="F601" s="6" t="s">
        <v>21</v>
      </c>
      <c r="G601" s="6" t="s">
        <v>46</v>
      </c>
      <c r="H601" s="7">
        <v>36.85</v>
      </c>
      <c r="I601" s="9">
        <v>5</v>
      </c>
      <c r="J601" s="7">
        <v>9.2125000000000004</v>
      </c>
      <c r="K601" s="7">
        <v>193.46250000000001</v>
      </c>
      <c r="L601" s="12">
        <v>43491</v>
      </c>
      <c r="M601" s="14">
        <v>0.78680555555555554</v>
      </c>
      <c r="N601" s="9" t="str">
        <f t="shared" si="129"/>
        <v>Weekend</v>
      </c>
      <c r="O601" s="6" t="s">
        <v>29</v>
      </c>
      <c r="P601" s="7">
        <v>184.25</v>
      </c>
      <c r="Q601" s="2">
        <v>4.7619047620000003</v>
      </c>
      <c r="R601" s="7">
        <v>9.2125000000000004</v>
      </c>
      <c r="S601" s="8">
        <v>9.1999999999999993</v>
      </c>
      <c r="V601" s="16">
        <f t="shared" si="122"/>
        <v>184.25</v>
      </c>
      <c r="W601" s="18">
        <f t="shared" si="130"/>
        <v>14740</v>
      </c>
      <c r="X601" t="b">
        <f t="shared" si="131"/>
        <v>1</v>
      </c>
      <c r="Y601" t="b">
        <f t="shared" si="123"/>
        <v>1</v>
      </c>
      <c r="Z601" t="b">
        <f t="shared" si="124"/>
        <v>0</v>
      </c>
      <c r="AA601" t="b">
        <f t="shared" si="125"/>
        <v>1</v>
      </c>
      <c r="AB601" t="str">
        <f t="shared" si="132"/>
        <v>High</v>
      </c>
      <c r="AC601" t="str">
        <f t="shared" si="126"/>
        <v>Bad Product</v>
      </c>
      <c r="AD601">
        <f t="shared" si="127"/>
        <v>193.46250000000001</v>
      </c>
      <c r="AE601">
        <f t="shared" si="128"/>
        <v>36.85</v>
      </c>
      <c r="AG601" t="str">
        <f t="shared" si="121"/>
        <v>Bad Product</v>
      </c>
      <c r="AH601" t="str">
        <f t="shared" si="133"/>
        <v>High</v>
      </c>
    </row>
    <row r="602" spans="1:34" ht="15.75" customHeight="1" x14ac:dyDescent="0.2">
      <c r="A602" s="1"/>
      <c r="B602" s="6" t="s">
        <v>635</v>
      </c>
      <c r="C602" s="6" t="s">
        <v>18</v>
      </c>
      <c r="D602" s="6" t="s">
        <v>19</v>
      </c>
      <c r="E602" s="6" t="s">
        <v>20</v>
      </c>
      <c r="F602" s="6" t="s">
        <v>21</v>
      </c>
      <c r="G602" s="6" t="s">
        <v>32</v>
      </c>
      <c r="H602" s="7">
        <v>70.319999999999993</v>
      </c>
      <c r="I602" s="9">
        <v>2</v>
      </c>
      <c r="J602" s="7">
        <v>7.032</v>
      </c>
      <c r="K602" s="7">
        <v>147.672</v>
      </c>
      <c r="L602" s="12">
        <v>43548</v>
      </c>
      <c r="M602" s="14">
        <v>0.59861111111111109</v>
      </c>
      <c r="N602" s="9" t="str">
        <f t="shared" si="129"/>
        <v>Weekend</v>
      </c>
      <c r="O602" s="6" t="s">
        <v>23</v>
      </c>
      <c r="P602" s="7">
        <v>140.63999999999999</v>
      </c>
      <c r="Q602" s="2">
        <v>4.7619047620000003</v>
      </c>
      <c r="R602" s="7">
        <v>7.032</v>
      </c>
      <c r="S602" s="8">
        <v>9.6</v>
      </c>
      <c r="V602" s="16">
        <f t="shared" si="122"/>
        <v>140.63999999999999</v>
      </c>
      <c r="W602" s="18">
        <f t="shared" si="130"/>
        <v>11251.199999999999</v>
      </c>
      <c r="X602" t="b">
        <f t="shared" si="131"/>
        <v>1</v>
      </c>
      <c r="Y602" t="b">
        <f t="shared" si="123"/>
        <v>1</v>
      </c>
      <c r="Z602" t="b">
        <f t="shared" si="124"/>
        <v>0</v>
      </c>
      <c r="AA602" t="b">
        <f t="shared" si="125"/>
        <v>1</v>
      </c>
      <c r="AB602" t="str">
        <f t="shared" si="132"/>
        <v>High</v>
      </c>
      <c r="AC602" t="str">
        <f t="shared" si="126"/>
        <v>Bad Product</v>
      </c>
      <c r="AD602">
        <f t="shared" si="127"/>
        <v>147.672</v>
      </c>
      <c r="AE602">
        <f t="shared" si="128"/>
        <v>70.319999999999993</v>
      </c>
      <c r="AG602" t="str">
        <f t="shared" si="121"/>
        <v>Bad Product</v>
      </c>
      <c r="AH602" t="str">
        <f t="shared" si="133"/>
        <v>High</v>
      </c>
    </row>
    <row r="603" spans="1:34" ht="15.75" customHeight="1" x14ac:dyDescent="0.2">
      <c r="A603" s="1"/>
      <c r="B603" s="6" t="s">
        <v>636</v>
      </c>
      <c r="C603" s="6" t="s">
        <v>25</v>
      </c>
      <c r="D603" s="6" t="s">
        <v>26</v>
      </c>
      <c r="E603" s="6" t="s">
        <v>27</v>
      </c>
      <c r="F603" s="6" t="s">
        <v>31</v>
      </c>
      <c r="G603" s="6" t="s">
        <v>28</v>
      </c>
      <c r="H603" s="7">
        <v>83.08</v>
      </c>
      <c r="I603" s="9">
        <v>1</v>
      </c>
      <c r="J603" s="7">
        <v>4.1539999999999999</v>
      </c>
      <c r="K603" s="7">
        <v>87.233999999999995</v>
      </c>
      <c r="L603" s="12">
        <v>43488</v>
      </c>
      <c r="M603" s="14">
        <v>0.71944444444444444</v>
      </c>
      <c r="N603" s="9" t="str">
        <f t="shared" si="129"/>
        <v>Weekday</v>
      </c>
      <c r="O603" s="6" t="s">
        <v>23</v>
      </c>
      <c r="P603" s="7">
        <v>83.08</v>
      </c>
      <c r="Q603" s="2">
        <v>4.7619047620000003</v>
      </c>
      <c r="R603" s="7">
        <v>4.1539999999999999</v>
      </c>
      <c r="S603" s="8">
        <v>6.4</v>
      </c>
      <c r="V603" s="16">
        <f t="shared" si="122"/>
        <v>83.08</v>
      </c>
      <c r="W603" s="18">
        <f t="shared" si="130"/>
        <v>6646.4</v>
      </c>
      <c r="X603" t="b">
        <f t="shared" si="131"/>
        <v>0</v>
      </c>
      <c r="Y603" t="b">
        <f t="shared" si="123"/>
        <v>1</v>
      </c>
      <c r="Z603" t="b">
        <f t="shared" si="124"/>
        <v>0</v>
      </c>
      <c r="AA603" t="b">
        <f t="shared" si="125"/>
        <v>0</v>
      </c>
      <c r="AB603" t="str">
        <f t="shared" si="132"/>
        <v>Low</v>
      </c>
      <c r="AC603" t="str">
        <f t="shared" si="126"/>
        <v>Bad Product</v>
      </c>
      <c r="AD603">
        <f t="shared" si="127"/>
        <v>87.233999999999995</v>
      </c>
      <c r="AE603">
        <f t="shared" si="128"/>
        <v>83.08</v>
      </c>
      <c r="AG603" t="str">
        <f t="shared" si="121"/>
        <v>Bad Product</v>
      </c>
      <c r="AH603" t="str">
        <f t="shared" si="133"/>
        <v>Low</v>
      </c>
    </row>
    <row r="604" spans="1:34" ht="15.75" customHeight="1" x14ac:dyDescent="0.2">
      <c r="A604" s="1"/>
      <c r="B604" s="6" t="s">
        <v>637</v>
      </c>
      <c r="C604" s="6" t="s">
        <v>25</v>
      </c>
      <c r="D604" s="6" t="s">
        <v>26</v>
      </c>
      <c r="E604" s="6" t="s">
        <v>27</v>
      </c>
      <c r="F604" s="6" t="s">
        <v>21</v>
      </c>
      <c r="G604" s="6" t="s">
        <v>46</v>
      </c>
      <c r="H604" s="7">
        <v>64.989999999999995</v>
      </c>
      <c r="I604" s="9">
        <v>1</v>
      </c>
      <c r="J604" s="7">
        <v>3.2494999999999998</v>
      </c>
      <c r="K604" s="7">
        <v>68.239500000000007</v>
      </c>
      <c r="L604" s="12">
        <v>43491</v>
      </c>
      <c r="M604" s="14">
        <v>0.42083333333333334</v>
      </c>
      <c r="N604" s="9" t="str">
        <f t="shared" si="129"/>
        <v>Weekend</v>
      </c>
      <c r="O604" s="6" t="s">
        <v>33</v>
      </c>
      <c r="P604" s="7">
        <v>64.989999999999995</v>
      </c>
      <c r="Q604" s="2">
        <v>4.7619047620000003</v>
      </c>
      <c r="R604" s="7">
        <v>3.2494999999999998</v>
      </c>
      <c r="S604" s="8">
        <v>4.5</v>
      </c>
      <c r="V604" s="16">
        <f t="shared" si="122"/>
        <v>64.989999999999995</v>
      </c>
      <c r="W604" s="18">
        <f t="shared" si="130"/>
        <v>5199.2</v>
      </c>
      <c r="X604" t="b">
        <f t="shared" si="131"/>
        <v>0</v>
      </c>
      <c r="Y604" t="b">
        <f t="shared" si="123"/>
        <v>1</v>
      </c>
      <c r="Z604" t="b">
        <f t="shared" si="124"/>
        <v>0</v>
      </c>
      <c r="AA604" t="b">
        <f t="shared" si="125"/>
        <v>0</v>
      </c>
      <c r="AB604" t="str">
        <f t="shared" si="132"/>
        <v>Low</v>
      </c>
      <c r="AC604" t="str">
        <f t="shared" si="126"/>
        <v>Bad Product</v>
      </c>
      <c r="AD604">
        <f t="shared" si="127"/>
        <v>68.239500000000007</v>
      </c>
      <c r="AE604">
        <f t="shared" si="128"/>
        <v>64.989999999999995</v>
      </c>
      <c r="AG604" t="str">
        <f t="shared" si="121"/>
        <v>Bad Product</v>
      </c>
      <c r="AH604" t="str">
        <f t="shared" si="133"/>
        <v>Low</v>
      </c>
    </row>
    <row r="605" spans="1:34" ht="15.75" customHeight="1" x14ac:dyDescent="0.2">
      <c r="A605" s="1"/>
      <c r="B605" s="6" t="s">
        <v>638</v>
      </c>
      <c r="C605" s="6" t="s">
        <v>25</v>
      </c>
      <c r="D605" s="6" t="s">
        <v>26</v>
      </c>
      <c r="E605" s="6" t="s">
        <v>27</v>
      </c>
      <c r="F605" s="6" t="s">
        <v>31</v>
      </c>
      <c r="G605" s="6" t="s">
        <v>44</v>
      </c>
      <c r="H605" s="7">
        <v>77.56</v>
      </c>
      <c r="I605" s="9">
        <v>10</v>
      </c>
      <c r="J605" s="7">
        <v>38.78</v>
      </c>
      <c r="K605" s="7">
        <v>814.38</v>
      </c>
      <c r="L605" s="12">
        <v>43538</v>
      </c>
      <c r="M605" s="14">
        <v>0.85763888888888884</v>
      </c>
      <c r="N605" s="9" t="str">
        <f t="shared" si="129"/>
        <v>Weekday</v>
      </c>
      <c r="O605" s="6" t="s">
        <v>23</v>
      </c>
      <c r="P605" s="7">
        <v>775.6</v>
      </c>
      <c r="Q605" s="2">
        <v>4.7619047620000003</v>
      </c>
      <c r="R605" s="7">
        <v>38.78</v>
      </c>
      <c r="S605" s="8">
        <v>6.9</v>
      </c>
      <c r="V605" s="16">
        <f t="shared" si="122"/>
        <v>775.6</v>
      </c>
      <c r="W605" s="18">
        <f t="shared" si="130"/>
        <v>62048</v>
      </c>
      <c r="X605" t="b">
        <f t="shared" si="131"/>
        <v>0</v>
      </c>
      <c r="Y605" t="b">
        <f t="shared" si="123"/>
        <v>1</v>
      </c>
      <c r="Z605" t="b">
        <f t="shared" si="124"/>
        <v>0</v>
      </c>
      <c r="AA605" t="b">
        <f t="shared" si="125"/>
        <v>1</v>
      </c>
      <c r="AB605" t="str">
        <f t="shared" si="132"/>
        <v>Low</v>
      </c>
      <c r="AC605" t="str">
        <f t="shared" si="126"/>
        <v>Bad Product</v>
      </c>
      <c r="AD605">
        <f t="shared" si="127"/>
        <v>732.94200000000001</v>
      </c>
      <c r="AE605">
        <f t="shared" si="128"/>
        <v>73.682000000000002</v>
      </c>
      <c r="AG605" t="str">
        <f t="shared" si="121"/>
        <v>Bad Product</v>
      </c>
      <c r="AH605" t="str">
        <f t="shared" si="133"/>
        <v>Medium</v>
      </c>
    </row>
    <row r="606" spans="1:34" ht="15.75" customHeight="1" x14ac:dyDescent="0.2">
      <c r="A606" s="1"/>
      <c r="B606" s="6" t="s">
        <v>639</v>
      </c>
      <c r="C606" s="6" t="s">
        <v>42</v>
      </c>
      <c r="D606" s="6" t="s">
        <v>43</v>
      </c>
      <c r="E606" s="6" t="s">
        <v>27</v>
      </c>
      <c r="F606" s="6" t="s">
        <v>21</v>
      </c>
      <c r="G606" s="6" t="s">
        <v>36</v>
      </c>
      <c r="H606" s="7">
        <v>54.51</v>
      </c>
      <c r="I606" s="9">
        <v>6</v>
      </c>
      <c r="J606" s="7">
        <v>16.353000000000002</v>
      </c>
      <c r="K606" s="7">
        <v>343.41300000000001</v>
      </c>
      <c r="L606" s="12">
        <v>43541</v>
      </c>
      <c r="M606" s="14">
        <v>0.57916666666666672</v>
      </c>
      <c r="N606" s="9" t="str">
        <f t="shared" si="129"/>
        <v>Weekend</v>
      </c>
      <c r="O606" s="6" t="s">
        <v>23</v>
      </c>
      <c r="P606" s="7">
        <v>327.06</v>
      </c>
      <c r="Q606" s="2">
        <v>4.7619047620000003</v>
      </c>
      <c r="R606" s="7">
        <v>16.353000000000002</v>
      </c>
      <c r="S606" s="8">
        <v>7.8</v>
      </c>
      <c r="V606" s="16">
        <f t="shared" si="122"/>
        <v>327.06</v>
      </c>
      <c r="W606" s="18">
        <f t="shared" si="130"/>
        <v>26164.799999999999</v>
      </c>
      <c r="X606" t="b">
        <f t="shared" si="131"/>
        <v>0</v>
      </c>
      <c r="Y606" t="b">
        <f t="shared" si="123"/>
        <v>1</v>
      </c>
      <c r="Z606" t="b">
        <f t="shared" si="124"/>
        <v>0</v>
      </c>
      <c r="AA606" t="b">
        <f t="shared" si="125"/>
        <v>0</v>
      </c>
      <c r="AB606" t="str">
        <f t="shared" si="132"/>
        <v>Low</v>
      </c>
      <c r="AC606" t="str">
        <f t="shared" si="126"/>
        <v>Bad Product</v>
      </c>
      <c r="AD606">
        <f t="shared" si="127"/>
        <v>343.41300000000001</v>
      </c>
      <c r="AE606">
        <f t="shared" si="128"/>
        <v>54.51</v>
      </c>
      <c r="AG606" t="str">
        <f t="shared" si="121"/>
        <v>Bad Product</v>
      </c>
      <c r="AH606" t="str">
        <f t="shared" si="133"/>
        <v>Medium</v>
      </c>
    </row>
    <row r="607" spans="1:34" ht="15.75" customHeight="1" x14ac:dyDescent="0.2">
      <c r="A607" s="1"/>
      <c r="B607" s="6" t="s">
        <v>640</v>
      </c>
      <c r="C607" s="6" t="s">
        <v>25</v>
      </c>
      <c r="D607" s="6" t="s">
        <v>26</v>
      </c>
      <c r="E607" s="6" t="s">
        <v>20</v>
      </c>
      <c r="F607" s="6" t="s">
        <v>21</v>
      </c>
      <c r="G607" s="6" t="s">
        <v>46</v>
      </c>
      <c r="H607" s="7">
        <v>51.89</v>
      </c>
      <c r="I607" s="9">
        <v>7</v>
      </c>
      <c r="J607" s="7">
        <v>18.1615</v>
      </c>
      <c r="K607" s="7">
        <v>381.39150000000001</v>
      </c>
      <c r="L607" s="12">
        <v>43473</v>
      </c>
      <c r="M607" s="14">
        <v>0.83888888888888891</v>
      </c>
      <c r="N607" s="9" t="str">
        <f t="shared" si="129"/>
        <v>Weekday</v>
      </c>
      <c r="O607" s="6" t="s">
        <v>29</v>
      </c>
      <c r="P607" s="7">
        <v>363.23</v>
      </c>
      <c r="Q607" s="2">
        <v>4.7619047620000003</v>
      </c>
      <c r="R607" s="7">
        <v>18.1615</v>
      </c>
      <c r="S607" s="8">
        <v>4.5</v>
      </c>
      <c r="V607" s="16">
        <f t="shared" si="122"/>
        <v>363.23</v>
      </c>
      <c r="W607" s="18">
        <f t="shared" si="130"/>
        <v>29058.400000000001</v>
      </c>
      <c r="X607" t="b">
        <f t="shared" si="131"/>
        <v>0</v>
      </c>
      <c r="Y607" t="b">
        <f t="shared" si="123"/>
        <v>1</v>
      </c>
      <c r="Z607" t="b">
        <f t="shared" si="124"/>
        <v>0</v>
      </c>
      <c r="AA607" t="b">
        <f t="shared" si="125"/>
        <v>0</v>
      </c>
      <c r="AB607" t="str">
        <f t="shared" si="132"/>
        <v>Low</v>
      </c>
      <c r="AC607" t="str">
        <f t="shared" si="126"/>
        <v>Bad Product</v>
      </c>
      <c r="AD607">
        <f t="shared" si="127"/>
        <v>381.39150000000001</v>
      </c>
      <c r="AE607">
        <f t="shared" si="128"/>
        <v>51.89</v>
      </c>
      <c r="AG607" t="str">
        <f t="shared" si="121"/>
        <v>Bad Product</v>
      </c>
      <c r="AH607" t="str">
        <f t="shared" si="133"/>
        <v>Low</v>
      </c>
    </row>
    <row r="608" spans="1:34" ht="15.75" customHeight="1" x14ac:dyDescent="0.2">
      <c r="A608" s="1"/>
      <c r="B608" s="6" t="s">
        <v>641</v>
      </c>
      <c r="C608" s="6" t="s">
        <v>42</v>
      </c>
      <c r="D608" s="6" t="s">
        <v>43</v>
      </c>
      <c r="E608" s="6" t="s">
        <v>27</v>
      </c>
      <c r="F608" s="6" t="s">
        <v>31</v>
      </c>
      <c r="G608" s="6" t="s">
        <v>32</v>
      </c>
      <c r="H608" s="7">
        <v>31.75</v>
      </c>
      <c r="I608" s="9">
        <v>4</v>
      </c>
      <c r="J608" s="7">
        <v>6.35</v>
      </c>
      <c r="K608" s="7">
        <v>133.35</v>
      </c>
      <c r="L608" s="12">
        <v>43504</v>
      </c>
      <c r="M608" s="14">
        <v>0.6430555555555556</v>
      </c>
      <c r="N608" s="9" t="str">
        <f t="shared" si="129"/>
        <v>Weekday</v>
      </c>
      <c r="O608" s="6" t="s">
        <v>29</v>
      </c>
      <c r="P608" s="7">
        <v>127</v>
      </c>
      <c r="Q608" s="2">
        <v>4.7619047620000003</v>
      </c>
      <c r="R608" s="7">
        <v>6.35</v>
      </c>
      <c r="S608" s="8">
        <v>8.6</v>
      </c>
      <c r="V608" s="16">
        <f t="shared" si="122"/>
        <v>127</v>
      </c>
      <c r="W608" s="18">
        <f t="shared" si="130"/>
        <v>10160</v>
      </c>
      <c r="X608" t="b">
        <f t="shared" si="131"/>
        <v>1</v>
      </c>
      <c r="Y608" t="b">
        <f t="shared" si="123"/>
        <v>1</v>
      </c>
      <c r="Z608" t="b">
        <f t="shared" si="124"/>
        <v>0</v>
      </c>
      <c r="AA608" t="b">
        <f t="shared" si="125"/>
        <v>1</v>
      </c>
      <c r="AB608" t="str">
        <f t="shared" si="132"/>
        <v>High</v>
      </c>
      <c r="AC608" t="str">
        <f t="shared" si="126"/>
        <v>Bad Product</v>
      </c>
      <c r="AD608">
        <f t="shared" si="127"/>
        <v>133.35</v>
      </c>
      <c r="AE608">
        <f t="shared" si="128"/>
        <v>31.75</v>
      </c>
      <c r="AG608" t="str">
        <f t="shared" si="121"/>
        <v>Bad Product</v>
      </c>
      <c r="AH608" t="str">
        <f t="shared" si="133"/>
        <v>High</v>
      </c>
    </row>
    <row r="609" spans="1:34" ht="15.75" customHeight="1" x14ac:dyDescent="0.2">
      <c r="A609" s="1"/>
      <c r="B609" s="6" t="s">
        <v>642</v>
      </c>
      <c r="C609" s="6" t="s">
        <v>18</v>
      </c>
      <c r="D609" s="6" t="s">
        <v>19</v>
      </c>
      <c r="E609" s="6" t="s">
        <v>20</v>
      </c>
      <c r="F609" s="6" t="s">
        <v>21</v>
      </c>
      <c r="G609" s="6" t="s">
        <v>46</v>
      </c>
      <c r="H609" s="7">
        <v>53.65</v>
      </c>
      <c r="I609" s="9">
        <v>7</v>
      </c>
      <c r="J609" s="7">
        <v>18.7775</v>
      </c>
      <c r="K609" s="7">
        <v>394.32749999999999</v>
      </c>
      <c r="L609" s="12">
        <v>43506</v>
      </c>
      <c r="M609" s="14">
        <v>0.53888888888888886</v>
      </c>
      <c r="N609" s="9" t="str">
        <f t="shared" si="129"/>
        <v>Weekend</v>
      </c>
      <c r="O609" s="6" t="s">
        <v>23</v>
      </c>
      <c r="P609" s="7">
        <v>375.55</v>
      </c>
      <c r="Q609" s="2">
        <v>4.7619047620000003</v>
      </c>
      <c r="R609" s="7">
        <v>18.7775</v>
      </c>
      <c r="S609" s="8">
        <v>5.2</v>
      </c>
      <c r="V609" s="16">
        <f t="shared" si="122"/>
        <v>375.55</v>
      </c>
      <c r="W609" s="18">
        <f t="shared" si="130"/>
        <v>30044</v>
      </c>
      <c r="X609" t="b">
        <f t="shared" si="131"/>
        <v>0</v>
      </c>
      <c r="Y609" t="b">
        <f t="shared" si="123"/>
        <v>1</v>
      </c>
      <c r="Z609" t="b">
        <f t="shared" si="124"/>
        <v>0</v>
      </c>
      <c r="AA609" t="b">
        <f t="shared" si="125"/>
        <v>0</v>
      </c>
      <c r="AB609" t="str">
        <f t="shared" si="132"/>
        <v>Low</v>
      </c>
      <c r="AC609" t="str">
        <f t="shared" si="126"/>
        <v>Bad Product</v>
      </c>
      <c r="AD609">
        <f t="shared" si="127"/>
        <v>394.32749999999999</v>
      </c>
      <c r="AE609">
        <f t="shared" si="128"/>
        <v>53.65</v>
      </c>
      <c r="AG609" t="str">
        <f t="shared" si="121"/>
        <v>Bad Product</v>
      </c>
      <c r="AH609" t="str">
        <f t="shared" si="133"/>
        <v>Low</v>
      </c>
    </row>
    <row r="610" spans="1:34" ht="15.75" customHeight="1" x14ac:dyDescent="0.2">
      <c r="A610" s="1"/>
      <c r="B610" s="6" t="s">
        <v>643</v>
      </c>
      <c r="C610" s="6" t="s">
        <v>25</v>
      </c>
      <c r="D610" s="6" t="s">
        <v>26</v>
      </c>
      <c r="E610" s="6" t="s">
        <v>20</v>
      </c>
      <c r="F610" s="6" t="s">
        <v>21</v>
      </c>
      <c r="G610" s="6" t="s">
        <v>44</v>
      </c>
      <c r="H610" s="7">
        <v>49.79</v>
      </c>
      <c r="I610" s="9">
        <v>4</v>
      </c>
      <c r="J610" s="7">
        <v>9.9580000000000002</v>
      </c>
      <c r="K610" s="7">
        <v>209.11799999999999</v>
      </c>
      <c r="L610" s="12">
        <v>43552</v>
      </c>
      <c r="M610" s="14">
        <v>0.80277777777777781</v>
      </c>
      <c r="N610" s="9" t="str">
        <f t="shared" si="129"/>
        <v>Weekday</v>
      </c>
      <c r="O610" s="6" t="s">
        <v>33</v>
      </c>
      <c r="P610" s="7">
        <v>199.16</v>
      </c>
      <c r="Q610" s="2">
        <v>4.7619047620000003</v>
      </c>
      <c r="R610" s="7">
        <v>9.9580000000000002</v>
      </c>
      <c r="S610" s="8">
        <v>6.4</v>
      </c>
      <c r="V610" s="16">
        <f t="shared" si="122"/>
        <v>199.16</v>
      </c>
      <c r="W610" s="18">
        <f t="shared" si="130"/>
        <v>15932.8</v>
      </c>
      <c r="X610" t="b">
        <f t="shared" si="131"/>
        <v>0</v>
      </c>
      <c r="Y610" t="b">
        <f t="shared" si="123"/>
        <v>1</v>
      </c>
      <c r="Z610" t="b">
        <f t="shared" si="124"/>
        <v>0</v>
      </c>
      <c r="AA610" t="b">
        <f t="shared" si="125"/>
        <v>0</v>
      </c>
      <c r="AB610" t="str">
        <f t="shared" si="132"/>
        <v>Low</v>
      </c>
      <c r="AC610" t="str">
        <f t="shared" si="126"/>
        <v>Bad Product</v>
      </c>
      <c r="AD610">
        <f t="shared" si="127"/>
        <v>209.11799999999999</v>
      </c>
      <c r="AE610">
        <f t="shared" si="128"/>
        <v>49.79</v>
      </c>
      <c r="AG610" t="str">
        <f t="shared" si="121"/>
        <v>Bad Product</v>
      </c>
      <c r="AH610" t="str">
        <f t="shared" si="133"/>
        <v>Low</v>
      </c>
    </row>
    <row r="611" spans="1:34" ht="15.75" customHeight="1" x14ac:dyDescent="0.2">
      <c r="A611" s="1"/>
      <c r="B611" s="6" t="s">
        <v>644</v>
      </c>
      <c r="C611" s="6" t="s">
        <v>18</v>
      </c>
      <c r="D611" s="6" t="s">
        <v>19</v>
      </c>
      <c r="E611" s="6" t="s">
        <v>27</v>
      </c>
      <c r="F611" s="6" t="s">
        <v>31</v>
      </c>
      <c r="G611" s="6" t="s">
        <v>46</v>
      </c>
      <c r="H611" s="7">
        <v>30.61</v>
      </c>
      <c r="I611" s="9">
        <v>1</v>
      </c>
      <c r="J611" s="7">
        <v>1.5305</v>
      </c>
      <c r="K611" s="7">
        <v>32.140500000000003</v>
      </c>
      <c r="L611" s="12">
        <v>43488</v>
      </c>
      <c r="M611" s="14">
        <v>0.51388888888888884</v>
      </c>
      <c r="N611" s="9" t="str">
        <f t="shared" si="129"/>
        <v>Weekday</v>
      </c>
      <c r="O611" s="6" t="s">
        <v>23</v>
      </c>
      <c r="P611" s="7">
        <v>30.61</v>
      </c>
      <c r="Q611" s="2">
        <v>4.7619047620000003</v>
      </c>
      <c r="R611" s="7">
        <v>1.5305</v>
      </c>
      <c r="S611" s="8">
        <v>5.2</v>
      </c>
      <c r="V611" s="16">
        <f t="shared" si="122"/>
        <v>30.61</v>
      </c>
      <c r="W611" s="18">
        <f t="shared" si="130"/>
        <v>2448.8000000000002</v>
      </c>
      <c r="X611" t="b">
        <f t="shared" si="131"/>
        <v>0</v>
      </c>
      <c r="Y611" t="b">
        <f t="shared" si="123"/>
        <v>1</v>
      </c>
      <c r="Z611" t="b">
        <f t="shared" si="124"/>
        <v>0</v>
      </c>
      <c r="AA611" t="b">
        <f t="shared" si="125"/>
        <v>0</v>
      </c>
      <c r="AB611" t="str">
        <f t="shared" si="132"/>
        <v>Low</v>
      </c>
      <c r="AC611" t="str">
        <f t="shared" si="126"/>
        <v>Bad Product</v>
      </c>
      <c r="AD611">
        <f t="shared" si="127"/>
        <v>32.140500000000003</v>
      </c>
      <c r="AE611">
        <f t="shared" si="128"/>
        <v>30.61</v>
      </c>
      <c r="AG611" t="str">
        <f t="shared" si="121"/>
        <v>Bad Product</v>
      </c>
      <c r="AH611" t="str">
        <f t="shared" si="133"/>
        <v>Low</v>
      </c>
    </row>
    <row r="612" spans="1:34" ht="15.75" customHeight="1" x14ac:dyDescent="0.2">
      <c r="A612" s="1"/>
      <c r="B612" s="6" t="s">
        <v>645</v>
      </c>
      <c r="C612" s="6" t="s">
        <v>42</v>
      </c>
      <c r="D612" s="6" t="s">
        <v>43</v>
      </c>
      <c r="E612" s="6" t="s">
        <v>20</v>
      </c>
      <c r="F612" s="6" t="s">
        <v>31</v>
      </c>
      <c r="G612" s="6" t="s">
        <v>44</v>
      </c>
      <c r="H612" s="7">
        <v>57.89</v>
      </c>
      <c r="I612" s="9">
        <v>2</v>
      </c>
      <c r="J612" s="7">
        <v>5.7889999999999997</v>
      </c>
      <c r="K612" s="7">
        <v>121.569</v>
      </c>
      <c r="L612" s="12">
        <v>43482</v>
      </c>
      <c r="M612" s="14">
        <v>0.44236111111111109</v>
      </c>
      <c r="N612" s="9" t="str">
        <f t="shared" si="129"/>
        <v>Weekday</v>
      </c>
      <c r="O612" s="6" t="s">
        <v>23</v>
      </c>
      <c r="P612" s="7">
        <v>115.78</v>
      </c>
      <c r="Q612" s="2">
        <v>4.7619047620000003</v>
      </c>
      <c r="R612" s="7">
        <v>5.7889999999999997</v>
      </c>
      <c r="S612" s="8">
        <v>8.9</v>
      </c>
      <c r="V612" s="16">
        <f t="shared" si="122"/>
        <v>115.78</v>
      </c>
      <c r="W612" s="18">
        <f t="shared" si="130"/>
        <v>9262.4</v>
      </c>
      <c r="X612" t="b">
        <f t="shared" si="131"/>
        <v>1</v>
      </c>
      <c r="Y612" t="b">
        <f t="shared" si="123"/>
        <v>1</v>
      </c>
      <c r="Z612" t="b">
        <f t="shared" si="124"/>
        <v>0</v>
      </c>
      <c r="AA612" t="b">
        <f t="shared" si="125"/>
        <v>1</v>
      </c>
      <c r="AB612" t="str">
        <f t="shared" si="132"/>
        <v>High</v>
      </c>
      <c r="AC612" t="str">
        <f t="shared" si="126"/>
        <v>Bad Product</v>
      </c>
      <c r="AD612">
        <f t="shared" si="127"/>
        <v>121.569</v>
      </c>
      <c r="AE612">
        <f t="shared" si="128"/>
        <v>57.89</v>
      </c>
      <c r="AG612" t="str">
        <f t="shared" si="121"/>
        <v>Bad Product</v>
      </c>
      <c r="AH612" t="str">
        <f t="shared" si="133"/>
        <v>High</v>
      </c>
    </row>
    <row r="613" spans="1:34" ht="15.75" customHeight="1" x14ac:dyDescent="0.2">
      <c r="A613" s="1"/>
      <c r="B613" s="6" t="s">
        <v>646</v>
      </c>
      <c r="C613" s="6" t="s">
        <v>18</v>
      </c>
      <c r="D613" s="6" t="s">
        <v>19</v>
      </c>
      <c r="E613" s="6" t="s">
        <v>27</v>
      </c>
      <c r="F613" s="6" t="s">
        <v>21</v>
      </c>
      <c r="G613" s="6" t="s">
        <v>28</v>
      </c>
      <c r="H613" s="7">
        <v>28.96</v>
      </c>
      <c r="I613" s="9">
        <v>1</v>
      </c>
      <c r="J613" s="7">
        <v>1.448</v>
      </c>
      <c r="K613" s="7">
        <v>30.408000000000001</v>
      </c>
      <c r="L613" s="12">
        <v>43503</v>
      </c>
      <c r="M613" s="14">
        <v>0.42916666666666664</v>
      </c>
      <c r="N613" s="9" t="str">
        <f t="shared" si="129"/>
        <v>Weekday</v>
      </c>
      <c r="O613" s="6" t="s">
        <v>33</v>
      </c>
      <c r="P613" s="7">
        <v>28.96</v>
      </c>
      <c r="Q613" s="2">
        <v>4.7619047620000003</v>
      </c>
      <c r="R613" s="7">
        <v>1.448</v>
      </c>
      <c r="S613" s="8">
        <v>6.2</v>
      </c>
      <c r="V613" s="16">
        <f t="shared" si="122"/>
        <v>28.96</v>
      </c>
      <c r="W613" s="18">
        <f t="shared" si="130"/>
        <v>2316.8000000000002</v>
      </c>
      <c r="X613" t="b">
        <f t="shared" si="131"/>
        <v>0</v>
      </c>
      <c r="Y613" t="b">
        <f t="shared" si="123"/>
        <v>1</v>
      </c>
      <c r="Z613" t="b">
        <f t="shared" si="124"/>
        <v>0</v>
      </c>
      <c r="AA613" t="b">
        <f t="shared" si="125"/>
        <v>0</v>
      </c>
      <c r="AB613" t="str">
        <f t="shared" si="132"/>
        <v>Low</v>
      </c>
      <c r="AC613" t="str">
        <f t="shared" si="126"/>
        <v>Bad Product</v>
      </c>
      <c r="AD613">
        <f t="shared" si="127"/>
        <v>30.408000000000001</v>
      </c>
      <c r="AE613">
        <f t="shared" si="128"/>
        <v>28.96</v>
      </c>
      <c r="AG613" t="str">
        <f t="shared" si="121"/>
        <v>Bad Product</v>
      </c>
      <c r="AH613" t="str">
        <f t="shared" si="133"/>
        <v>Low</v>
      </c>
    </row>
    <row r="614" spans="1:34" ht="15.75" customHeight="1" x14ac:dyDescent="0.2">
      <c r="A614" s="1"/>
      <c r="B614" s="6" t="s">
        <v>647</v>
      </c>
      <c r="C614" s="6" t="s">
        <v>25</v>
      </c>
      <c r="D614" s="6" t="s">
        <v>26</v>
      </c>
      <c r="E614" s="6" t="s">
        <v>20</v>
      </c>
      <c r="F614" s="6" t="s">
        <v>21</v>
      </c>
      <c r="G614" s="6" t="s">
        <v>44</v>
      </c>
      <c r="H614" s="7">
        <v>98.97</v>
      </c>
      <c r="I614" s="9">
        <v>9</v>
      </c>
      <c r="J614" s="7">
        <v>44.536499999999997</v>
      </c>
      <c r="K614" s="7">
        <v>935.26649999999995</v>
      </c>
      <c r="L614" s="12">
        <v>43533</v>
      </c>
      <c r="M614" s="14">
        <v>0.47430555555555554</v>
      </c>
      <c r="N614" s="9" t="str">
        <f t="shared" si="129"/>
        <v>Weekend</v>
      </c>
      <c r="O614" s="6" t="s">
        <v>29</v>
      </c>
      <c r="P614" s="7">
        <v>890.73</v>
      </c>
      <c r="Q614" s="2">
        <v>4.7619047620000003</v>
      </c>
      <c r="R614" s="7">
        <v>44.536499999999997</v>
      </c>
      <c r="S614" s="8">
        <v>6.7</v>
      </c>
      <c r="V614" s="16">
        <f t="shared" si="122"/>
        <v>890.73</v>
      </c>
      <c r="W614" s="18">
        <f t="shared" si="130"/>
        <v>71258.399999999994</v>
      </c>
      <c r="X614" t="b">
        <f t="shared" si="131"/>
        <v>0</v>
      </c>
      <c r="Y614" t="b">
        <f t="shared" si="123"/>
        <v>1</v>
      </c>
      <c r="Z614" t="b">
        <f t="shared" si="124"/>
        <v>0</v>
      </c>
      <c r="AA614" t="b">
        <f t="shared" si="125"/>
        <v>1</v>
      </c>
      <c r="AB614" t="str">
        <f t="shared" si="132"/>
        <v>Low</v>
      </c>
      <c r="AC614" t="str">
        <f t="shared" si="126"/>
        <v>Bad Product</v>
      </c>
      <c r="AD614">
        <f t="shared" si="127"/>
        <v>841.73984999999993</v>
      </c>
      <c r="AE614">
        <f t="shared" si="128"/>
        <v>94.021499999999989</v>
      </c>
      <c r="AG614" t="str">
        <f t="shared" si="121"/>
        <v>Bad Product</v>
      </c>
      <c r="AH614" t="str">
        <f t="shared" si="133"/>
        <v>Medium</v>
      </c>
    </row>
    <row r="615" spans="1:34" ht="15.75" customHeight="1" x14ac:dyDescent="0.2">
      <c r="A615" s="1"/>
      <c r="B615" s="6" t="s">
        <v>648</v>
      </c>
      <c r="C615" s="6" t="s">
        <v>42</v>
      </c>
      <c r="D615" s="6" t="s">
        <v>43</v>
      </c>
      <c r="E615" s="6" t="s">
        <v>20</v>
      </c>
      <c r="F615" s="6" t="s">
        <v>31</v>
      </c>
      <c r="G615" s="6" t="s">
        <v>46</v>
      </c>
      <c r="H615" s="7">
        <v>93.22</v>
      </c>
      <c r="I615" s="9">
        <v>3</v>
      </c>
      <c r="J615" s="7">
        <v>13.983000000000001</v>
      </c>
      <c r="K615" s="7">
        <v>293.64299999999997</v>
      </c>
      <c r="L615" s="12">
        <v>43489</v>
      </c>
      <c r="M615" s="14">
        <v>0.48958333333333331</v>
      </c>
      <c r="N615" s="9" t="str">
        <f t="shared" si="129"/>
        <v>Weekday</v>
      </c>
      <c r="O615" s="6" t="s">
        <v>29</v>
      </c>
      <c r="P615" s="7">
        <v>279.66000000000003</v>
      </c>
      <c r="Q615" s="2">
        <v>4.7619047620000003</v>
      </c>
      <c r="R615" s="7">
        <v>13.983000000000001</v>
      </c>
      <c r="S615" s="8">
        <v>7.2</v>
      </c>
      <c r="V615" s="16">
        <f t="shared" si="122"/>
        <v>279.65999999999997</v>
      </c>
      <c r="W615" s="18">
        <f t="shared" si="130"/>
        <v>22372.799999999996</v>
      </c>
      <c r="X615" t="b">
        <f t="shared" si="131"/>
        <v>0</v>
      </c>
      <c r="Y615" t="b">
        <f t="shared" si="123"/>
        <v>1</v>
      </c>
      <c r="Z615" t="b">
        <f t="shared" si="124"/>
        <v>0</v>
      </c>
      <c r="AA615" t="b">
        <f t="shared" si="125"/>
        <v>0</v>
      </c>
      <c r="AB615" t="str">
        <f t="shared" si="132"/>
        <v>Low</v>
      </c>
      <c r="AC615" t="str">
        <f t="shared" si="126"/>
        <v>Bad Product</v>
      </c>
      <c r="AD615">
        <f t="shared" si="127"/>
        <v>293.64299999999997</v>
      </c>
      <c r="AE615">
        <f t="shared" si="128"/>
        <v>93.22</v>
      </c>
      <c r="AG615" t="str">
        <f t="shared" si="121"/>
        <v>Bad Product</v>
      </c>
      <c r="AH615" t="str">
        <f t="shared" si="133"/>
        <v>Medium</v>
      </c>
    </row>
    <row r="616" spans="1:34" ht="15.75" customHeight="1" x14ac:dyDescent="0.2">
      <c r="A616" s="1"/>
      <c r="B616" s="6" t="s">
        <v>649</v>
      </c>
      <c r="C616" s="6" t="s">
        <v>25</v>
      </c>
      <c r="D616" s="6" t="s">
        <v>26</v>
      </c>
      <c r="E616" s="6" t="s">
        <v>20</v>
      </c>
      <c r="F616" s="6" t="s">
        <v>31</v>
      </c>
      <c r="G616" s="6" t="s">
        <v>36</v>
      </c>
      <c r="H616" s="7">
        <v>80.930000000000007</v>
      </c>
      <c r="I616" s="9">
        <v>1</v>
      </c>
      <c r="J616" s="7">
        <v>4.0465</v>
      </c>
      <c r="K616" s="7">
        <v>84.976500000000001</v>
      </c>
      <c r="L616" s="12">
        <v>43484</v>
      </c>
      <c r="M616" s="14">
        <v>0.67222222222222228</v>
      </c>
      <c r="N616" s="9" t="str">
        <f t="shared" si="129"/>
        <v>Weekend</v>
      </c>
      <c r="O616" s="6" t="s">
        <v>33</v>
      </c>
      <c r="P616" s="7">
        <v>80.930000000000007</v>
      </c>
      <c r="Q616" s="2">
        <v>4.7619047620000003</v>
      </c>
      <c r="R616" s="7">
        <v>4.0465</v>
      </c>
      <c r="S616" s="8">
        <v>9</v>
      </c>
      <c r="V616" s="16">
        <f t="shared" si="122"/>
        <v>80.930000000000007</v>
      </c>
      <c r="W616" s="18">
        <f t="shared" si="130"/>
        <v>6474.4000000000005</v>
      </c>
      <c r="X616" t="b">
        <f t="shared" si="131"/>
        <v>1</v>
      </c>
      <c r="Y616" t="b">
        <f t="shared" si="123"/>
        <v>1</v>
      </c>
      <c r="Z616" t="b">
        <f t="shared" si="124"/>
        <v>0</v>
      </c>
      <c r="AA616" t="b">
        <f t="shared" si="125"/>
        <v>1</v>
      </c>
      <c r="AB616" t="str">
        <f t="shared" si="132"/>
        <v>High</v>
      </c>
      <c r="AC616" t="str">
        <f t="shared" si="126"/>
        <v>Bad Product</v>
      </c>
      <c r="AD616">
        <f t="shared" si="127"/>
        <v>84.976500000000001</v>
      </c>
      <c r="AE616">
        <f t="shared" si="128"/>
        <v>80.930000000000007</v>
      </c>
      <c r="AG616" t="str">
        <f t="shared" si="121"/>
        <v>Bad Product</v>
      </c>
      <c r="AH616" t="str">
        <f t="shared" si="133"/>
        <v>High</v>
      </c>
    </row>
    <row r="617" spans="1:34" ht="15.75" customHeight="1" x14ac:dyDescent="0.2">
      <c r="A617" s="1"/>
      <c r="B617" s="6" t="s">
        <v>650</v>
      </c>
      <c r="C617" s="6" t="s">
        <v>18</v>
      </c>
      <c r="D617" s="6" t="s">
        <v>19</v>
      </c>
      <c r="E617" s="6" t="s">
        <v>20</v>
      </c>
      <c r="F617" s="6" t="s">
        <v>31</v>
      </c>
      <c r="G617" s="6" t="s">
        <v>44</v>
      </c>
      <c r="H617" s="7">
        <v>67.45</v>
      </c>
      <c r="I617" s="9">
        <v>10</v>
      </c>
      <c r="J617" s="7">
        <v>33.725000000000001</v>
      </c>
      <c r="K617" s="7">
        <v>708.22500000000002</v>
      </c>
      <c r="L617" s="12">
        <v>43499</v>
      </c>
      <c r="M617" s="14">
        <v>0.47569444444444442</v>
      </c>
      <c r="N617" s="9" t="str">
        <f t="shared" si="129"/>
        <v>Weekend</v>
      </c>
      <c r="O617" s="6" t="s">
        <v>23</v>
      </c>
      <c r="P617" s="7">
        <v>674.5</v>
      </c>
      <c r="Q617" s="2">
        <v>4.7619047620000003</v>
      </c>
      <c r="R617" s="7">
        <v>33.725000000000001</v>
      </c>
      <c r="S617" s="8">
        <v>4.2</v>
      </c>
      <c r="V617" s="16">
        <f t="shared" si="122"/>
        <v>674.5</v>
      </c>
      <c r="W617" s="18">
        <f t="shared" si="130"/>
        <v>53960</v>
      </c>
      <c r="X617" t="b">
        <f t="shared" si="131"/>
        <v>0</v>
      </c>
      <c r="Y617" t="b">
        <f t="shared" si="123"/>
        <v>1</v>
      </c>
      <c r="Z617" t="b">
        <f t="shared" si="124"/>
        <v>0</v>
      </c>
      <c r="AA617" t="b">
        <f t="shared" si="125"/>
        <v>1</v>
      </c>
      <c r="AB617" t="str">
        <f t="shared" si="132"/>
        <v>Low</v>
      </c>
      <c r="AC617" t="str">
        <f t="shared" si="126"/>
        <v>Bad Product</v>
      </c>
      <c r="AD617">
        <f t="shared" si="127"/>
        <v>637.40250000000003</v>
      </c>
      <c r="AE617">
        <f t="shared" si="128"/>
        <v>64.077500000000001</v>
      </c>
      <c r="AG617" t="str">
        <f t="shared" si="121"/>
        <v>Bad Product</v>
      </c>
      <c r="AH617" t="str">
        <f t="shared" si="133"/>
        <v>Low</v>
      </c>
    </row>
    <row r="618" spans="1:34" ht="15.75" customHeight="1" x14ac:dyDescent="0.2">
      <c r="A618" s="1"/>
      <c r="B618" s="6" t="s">
        <v>651</v>
      </c>
      <c r="C618" s="6" t="s">
        <v>18</v>
      </c>
      <c r="D618" s="6" t="s">
        <v>19</v>
      </c>
      <c r="E618" s="6" t="s">
        <v>20</v>
      </c>
      <c r="F618" s="6" t="s">
        <v>21</v>
      </c>
      <c r="G618" s="6" t="s">
        <v>36</v>
      </c>
      <c r="H618" s="7">
        <v>38.72</v>
      </c>
      <c r="I618" s="9">
        <v>9</v>
      </c>
      <c r="J618" s="7">
        <v>17.423999999999999</v>
      </c>
      <c r="K618" s="7">
        <v>365.904</v>
      </c>
      <c r="L618" s="12">
        <v>43544</v>
      </c>
      <c r="M618" s="14">
        <v>0.51666666666666672</v>
      </c>
      <c r="N618" s="9" t="str">
        <f t="shared" si="129"/>
        <v>Weekday</v>
      </c>
      <c r="O618" s="6" t="s">
        <v>23</v>
      </c>
      <c r="P618" s="7">
        <v>348.48</v>
      </c>
      <c r="Q618" s="2">
        <v>4.7619047620000003</v>
      </c>
      <c r="R618" s="7">
        <v>17.423999999999999</v>
      </c>
      <c r="S618" s="8">
        <v>4.2</v>
      </c>
      <c r="V618" s="16">
        <f t="shared" si="122"/>
        <v>348.48</v>
      </c>
      <c r="W618" s="18">
        <f t="shared" si="130"/>
        <v>27878.400000000001</v>
      </c>
      <c r="X618" t="b">
        <f t="shared" si="131"/>
        <v>0</v>
      </c>
      <c r="Y618" t="b">
        <f t="shared" si="123"/>
        <v>1</v>
      </c>
      <c r="Z618" t="b">
        <f t="shared" si="124"/>
        <v>0</v>
      </c>
      <c r="AA618" t="b">
        <f t="shared" si="125"/>
        <v>0</v>
      </c>
      <c r="AB618" t="str">
        <f t="shared" si="132"/>
        <v>Low</v>
      </c>
      <c r="AC618" t="str">
        <f t="shared" si="126"/>
        <v>Bad Product</v>
      </c>
      <c r="AD618">
        <f t="shared" si="127"/>
        <v>365.904</v>
      </c>
      <c r="AE618">
        <f t="shared" si="128"/>
        <v>36.783999999999999</v>
      </c>
      <c r="AG618" t="str">
        <f t="shared" si="121"/>
        <v>Bad Product</v>
      </c>
      <c r="AH618" t="str">
        <f t="shared" si="133"/>
        <v>Low</v>
      </c>
    </row>
    <row r="619" spans="1:34" ht="15.75" customHeight="1" x14ac:dyDescent="0.2">
      <c r="A619" s="1"/>
      <c r="B619" s="6" t="s">
        <v>652</v>
      </c>
      <c r="C619" s="6" t="s">
        <v>42</v>
      </c>
      <c r="D619" s="6" t="s">
        <v>43</v>
      </c>
      <c r="E619" s="6" t="s">
        <v>20</v>
      </c>
      <c r="F619" s="6" t="s">
        <v>31</v>
      </c>
      <c r="G619" s="6" t="s">
        <v>36</v>
      </c>
      <c r="H619" s="7">
        <v>72.599999999999994</v>
      </c>
      <c r="I619" s="9">
        <v>6</v>
      </c>
      <c r="J619" s="7">
        <v>21.78</v>
      </c>
      <c r="K619" s="7">
        <v>457.38</v>
      </c>
      <c r="L619" s="12">
        <v>43478</v>
      </c>
      <c r="M619" s="14">
        <v>0.82708333333333328</v>
      </c>
      <c r="N619" s="9" t="str">
        <f t="shared" si="129"/>
        <v>Weekend</v>
      </c>
      <c r="O619" s="6" t="s">
        <v>29</v>
      </c>
      <c r="P619" s="7">
        <v>435.6</v>
      </c>
      <c r="Q619" s="2">
        <v>4.7619047620000003</v>
      </c>
      <c r="R619" s="7">
        <v>21.78</v>
      </c>
      <c r="S619" s="8">
        <v>6.9</v>
      </c>
      <c r="V619" s="16">
        <f t="shared" si="122"/>
        <v>435.59999999999997</v>
      </c>
      <c r="W619" s="18">
        <f t="shared" si="130"/>
        <v>34848</v>
      </c>
      <c r="X619" t="b">
        <f t="shared" si="131"/>
        <v>0</v>
      </c>
      <c r="Y619" t="b">
        <f t="shared" si="123"/>
        <v>1</v>
      </c>
      <c r="Z619" t="b">
        <f t="shared" si="124"/>
        <v>0</v>
      </c>
      <c r="AA619" t="b">
        <f t="shared" si="125"/>
        <v>0</v>
      </c>
      <c r="AB619" t="str">
        <f t="shared" si="132"/>
        <v>Low</v>
      </c>
      <c r="AC619" t="str">
        <f t="shared" si="126"/>
        <v>Bad Product</v>
      </c>
      <c r="AD619">
        <f t="shared" si="127"/>
        <v>457.38</v>
      </c>
      <c r="AE619">
        <f t="shared" si="128"/>
        <v>72.599999999999994</v>
      </c>
      <c r="AG619" t="str">
        <f t="shared" si="121"/>
        <v>Bad Product</v>
      </c>
      <c r="AH619" t="str">
        <f t="shared" si="133"/>
        <v>Medium</v>
      </c>
    </row>
    <row r="620" spans="1:34" ht="15.75" customHeight="1" x14ac:dyDescent="0.2">
      <c r="A620" s="1"/>
      <c r="B620" s="6" t="s">
        <v>653</v>
      </c>
      <c r="C620" s="6" t="s">
        <v>25</v>
      </c>
      <c r="D620" s="6" t="s">
        <v>26</v>
      </c>
      <c r="E620" s="6" t="s">
        <v>20</v>
      </c>
      <c r="F620" s="6" t="s">
        <v>31</v>
      </c>
      <c r="G620" s="6" t="s">
        <v>28</v>
      </c>
      <c r="H620" s="7">
        <v>87.91</v>
      </c>
      <c r="I620" s="9">
        <v>5</v>
      </c>
      <c r="J620" s="7">
        <v>21.977499999999999</v>
      </c>
      <c r="K620" s="7">
        <v>461.52749999999997</v>
      </c>
      <c r="L620" s="12">
        <v>43538</v>
      </c>
      <c r="M620" s="14">
        <v>0.75694444444444442</v>
      </c>
      <c r="N620" s="9" t="str">
        <f t="shared" si="129"/>
        <v>Weekday</v>
      </c>
      <c r="O620" s="6" t="s">
        <v>23</v>
      </c>
      <c r="P620" s="7">
        <v>439.55</v>
      </c>
      <c r="Q620" s="2">
        <v>4.7619047620000003</v>
      </c>
      <c r="R620" s="7">
        <v>21.977499999999999</v>
      </c>
      <c r="S620" s="8">
        <v>4.4000000000000004</v>
      </c>
      <c r="V620" s="16">
        <f t="shared" si="122"/>
        <v>439.54999999999995</v>
      </c>
      <c r="W620" s="18">
        <f t="shared" si="130"/>
        <v>35164</v>
      </c>
      <c r="X620" t="b">
        <f t="shared" si="131"/>
        <v>0</v>
      </c>
      <c r="Y620" t="b">
        <f t="shared" si="123"/>
        <v>1</v>
      </c>
      <c r="Z620" t="b">
        <f t="shared" si="124"/>
        <v>0</v>
      </c>
      <c r="AA620" t="b">
        <f t="shared" si="125"/>
        <v>0</v>
      </c>
      <c r="AB620" t="str">
        <f t="shared" si="132"/>
        <v>Low</v>
      </c>
      <c r="AC620" t="str">
        <f t="shared" si="126"/>
        <v>Bad Product</v>
      </c>
      <c r="AD620">
        <f t="shared" si="127"/>
        <v>461.52749999999997</v>
      </c>
      <c r="AE620">
        <f t="shared" si="128"/>
        <v>87.91</v>
      </c>
      <c r="AG620" t="str">
        <f t="shared" si="121"/>
        <v>Bad Product</v>
      </c>
      <c r="AH620" t="str">
        <f t="shared" si="133"/>
        <v>Low</v>
      </c>
    </row>
    <row r="621" spans="1:34" ht="15.75" customHeight="1" x14ac:dyDescent="0.2">
      <c r="A621" s="1"/>
      <c r="B621" s="6" t="s">
        <v>654</v>
      </c>
      <c r="C621" s="6" t="s">
        <v>18</v>
      </c>
      <c r="D621" s="6" t="s">
        <v>19</v>
      </c>
      <c r="E621" s="6" t="s">
        <v>20</v>
      </c>
      <c r="F621" s="6" t="s">
        <v>31</v>
      </c>
      <c r="G621" s="6" t="s">
        <v>44</v>
      </c>
      <c r="H621" s="7">
        <v>98.53</v>
      </c>
      <c r="I621" s="9">
        <v>6</v>
      </c>
      <c r="J621" s="7">
        <v>29.559000000000001</v>
      </c>
      <c r="K621" s="7">
        <v>620.73900000000003</v>
      </c>
      <c r="L621" s="12">
        <v>43488</v>
      </c>
      <c r="M621" s="14">
        <v>0.47361111111111109</v>
      </c>
      <c r="N621" s="9" t="str">
        <f t="shared" si="129"/>
        <v>Weekday</v>
      </c>
      <c r="O621" s="6" t="s">
        <v>33</v>
      </c>
      <c r="P621" s="7">
        <v>591.17999999999995</v>
      </c>
      <c r="Q621" s="2">
        <v>4.7619047620000003</v>
      </c>
      <c r="R621" s="7">
        <v>29.559000000000001</v>
      </c>
      <c r="S621" s="8">
        <v>4</v>
      </c>
      <c r="V621" s="16">
        <f t="shared" si="122"/>
        <v>591.18000000000006</v>
      </c>
      <c r="W621" s="18">
        <f t="shared" si="130"/>
        <v>47294.400000000009</v>
      </c>
      <c r="X621" t="b">
        <f t="shared" si="131"/>
        <v>0</v>
      </c>
      <c r="Y621" t="b">
        <f t="shared" si="123"/>
        <v>1</v>
      </c>
      <c r="Z621" t="b">
        <f t="shared" si="124"/>
        <v>0</v>
      </c>
      <c r="AA621" t="b">
        <f t="shared" si="125"/>
        <v>1</v>
      </c>
      <c r="AB621" t="str">
        <f t="shared" si="132"/>
        <v>Low</v>
      </c>
      <c r="AC621" t="str">
        <f t="shared" si="126"/>
        <v>Bad Product</v>
      </c>
      <c r="AD621">
        <f t="shared" si="127"/>
        <v>558.66510000000005</v>
      </c>
      <c r="AE621">
        <f t="shared" si="128"/>
        <v>98.53</v>
      </c>
      <c r="AG621" t="str">
        <f t="shared" si="121"/>
        <v>Bad Product</v>
      </c>
      <c r="AH621" t="str">
        <f t="shared" si="133"/>
        <v>Low</v>
      </c>
    </row>
    <row r="622" spans="1:34" ht="15.75" customHeight="1" x14ac:dyDescent="0.2">
      <c r="A622" s="1"/>
      <c r="B622" s="6" t="s">
        <v>655</v>
      </c>
      <c r="C622" s="6" t="s">
        <v>25</v>
      </c>
      <c r="D622" s="6" t="s">
        <v>26</v>
      </c>
      <c r="E622" s="6" t="s">
        <v>20</v>
      </c>
      <c r="F622" s="6" t="s">
        <v>21</v>
      </c>
      <c r="G622" s="6" t="s">
        <v>46</v>
      </c>
      <c r="H622" s="7">
        <v>43.46</v>
      </c>
      <c r="I622" s="9">
        <v>6</v>
      </c>
      <c r="J622" s="7">
        <v>13.038</v>
      </c>
      <c r="K622" s="7">
        <v>273.798</v>
      </c>
      <c r="L622" s="12">
        <v>43503</v>
      </c>
      <c r="M622" s="14">
        <v>0.74652777777777779</v>
      </c>
      <c r="N622" s="9" t="str">
        <f t="shared" si="129"/>
        <v>Weekday</v>
      </c>
      <c r="O622" s="6" t="s">
        <v>23</v>
      </c>
      <c r="P622" s="7">
        <v>260.76</v>
      </c>
      <c r="Q622" s="2">
        <v>4.7619047620000003</v>
      </c>
      <c r="R622" s="7">
        <v>13.038</v>
      </c>
      <c r="S622" s="8">
        <v>8.5</v>
      </c>
      <c r="V622" s="16">
        <f t="shared" si="122"/>
        <v>260.76</v>
      </c>
      <c r="W622" s="18">
        <f t="shared" si="130"/>
        <v>20860.8</v>
      </c>
      <c r="X622" t="b">
        <f t="shared" si="131"/>
        <v>1</v>
      </c>
      <c r="Y622" t="b">
        <f t="shared" si="123"/>
        <v>1</v>
      </c>
      <c r="Z622" t="b">
        <f t="shared" si="124"/>
        <v>0</v>
      </c>
      <c r="AA622" t="b">
        <f t="shared" si="125"/>
        <v>1</v>
      </c>
      <c r="AB622" t="str">
        <f t="shared" si="132"/>
        <v>High</v>
      </c>
      <c r="AC622" t="str">
        <f t="shared" si="126"/>
        <v>Bad Product</v>
      </c>
      <c r="AD622">
        <f t="shared" si="127"/>
        <v>273.798</v>
      </c>
      <c r="AE622">
        <f t="shared" si="128"/>
        <v>43.46</v>
      </c>
      <c r="AG622" t="str">
        <f t="shared" si="121"/>
        <v>Bad Product</v>
      </c>
      <c r="AH622" t="str">
        <f t="shared" si="133"/>
        <v>High</v>
      </c>
    </row>
    <row r="623" spans="1:34" ht="15.75" customHeight="1" x14ac:dyDescent="0.2">
      <c r="A623" s="1"/>
      <c r="B623" s="6" t="s">
        <v>656</v>
      </c>
      <c r="C623" s="6" t="s">
        <v>18</v>
      </c>
      <c r="D623" s="6" t="s">
        <v>19</v>
      </c>
      <c r="E623" s="6" t="s">
        <v>27</v>
      </c>
      <c r="F623" s="6" t="s">
        <v>21</v>
      </c>
      <c r="G623" s="6" t="s">
        <v>44</v>
      </c>
      <c r="H623" s="7">
        <v>71.680000000000007</v>
      </c>
      <c r="I623" s="9">
        <v>3</v>
      </c>
      <c r="J623" s="7">
        <v>10.752000000000001</v>
      </c>
      <c r="K623" s="7">
        <v>225.792</v>
      </c>
      <c r="L623" s="12">
        <v>43552</v>
      </c>
      <c r="M623" s="14">
        <v>0.64583333333333337</v>
      </c>
      <c r="N623" s="9" t="str">
        <f t="shared" si="129"/>
        <v>Weekday</v>
      </c>
      <c r="O623" s="6" t="s">
        <v>33</v>
      </c>
      <c r="P623" s="7">
        <v>215.04</v>
      </c>
      <c r="Q623" s="2">
        <v>4.7619047620000003</v>
      </c>
      <c r="R623" s="7">
        <v>10.752000000000001</v>
      </c>
      <c r="S623" s="8">
        <v>9.1999999999999993</v>
      </c>
      <c r="V623" s="16">
        <f t="shared" si="122"/>
        <v>215.04000000000002</v>
      </c>
      <c r="W623" s="18">
        <f t="shared" si="130"/>
        <v>17203.2</v>
      </c>
      <c r="X623" t="b">
        <f t="shared" si="131"/>
        <v>1</v>
      </c>
      <c r="Y623" t="b">
        <f t="shared" si="123"/>
        <v>1</v>
      </c>
      <c r="Z623" t="b">
        <f t="shared" si="124"/>
        <v>0</v>
      </c>
      <c r="AA623" t="b">
        <f t="shared" si="125"/>
        <v>1</v>
      </c>
      <c r="AB623" t="str">
        <f t="shared" si="132"/>
        <v>High</v>
      </c>
      <c r="AC623" t="str">
        <f t="shared" si="126"/>
        <v>Bad Product</v>
      </c>
      <c r="AD623">
        <f t="shared" si="127"/>
        <v>225.792</v>
      </c>
      <c r="AE623">
        <f t="shared" si="128"/>
        <v>71.680000000000007</v>
      </c>
      <c r="AG623" t="str">
        <f t="shared" si="121"/>
        <v>Bad Product</v>
      </c>
      <c r="AH623" t="str">
        <f t="shared" si="133"/>
        <v>High</v>
      </c>
    </row>
    <row r="624" spans="1:34" ht="15.75" customHeight="1" x14ac:dyDescent="0.2">
      <c r="A624" s="1"/>
      <c r="B624" s="6" t="s">
        <v>657</v>
      </c>
      <c r="C624" s="6" t="s">
        <v>18</v>
      </c>
      <c r="D624" s="6" t="s">
        <v>19</v>
      </c>
      <c r="E624" s="6" t="s">
        <v>20</v>
      </c>
      <c r="F624" s="6" t="s">
        <v>21</v>
      </c>
      <c r="G624" s="6" t="s">
        <v>44</v>
      </c>
      <c r="H624" s="7">
        <v>91.61</v>
      </c>
      <c r="I624" s="9">
        <v>1</v>
      </c>
      <c r="J624" s="7">
        <v>4.5804999999999998</v>
      </c>
      <c r="K624" s="7">
        <v>96.1905</v>
      </c>
      <c r="L624" s="12">
        <v>43544</v>
      </c>
      <c r="M624" s="14">
        <v>0.82222222222222219</v>
      </c>
      <c r="N624" s="9" t="str">
        <f t="shared" si="129"/>
        <v>Weekday</v>
      </c>
      <c r="O624" s="6" t="s">
        <v>29</v>
      </c>
      <c r="P624" s="7">
        <v>91.61</v>
      </c>
      <c r="Q624" s="2">
        <v>4.7619047620000003</v>
      </c>
      <c r="R624" s="7">
        <v>4.5804999999999998</v>
      </c>
      <c r="S624" s="8">
        <v>9.8000000000000007</v>
      </c>
      <c r="V624" s="16">
        <f t="shared" si="122"/>
        <v>91.61</v>
      </c>
      <c r="W624" s="18">
        <f t="shared" si="130"/>
        <v>7328.8</v>
      </c>
      <c r="X624" t="b">
        <f t="shared" si="131"/>
        <v>1</v>
      </c>
      <c r="Y624" t="b">
        <f t="shared" si="123"/>
        <v>1</v>
      </c>
      <c r="Z624" t="b">
        <f t="shared" si="124"/>
        <v>0</v>
      </c>
      <c r="AA624" t="b">
        <f t="shared" si="125"/>
        <v>1</v>
      </c>
      <c r="AB624" t="str">
        <f t="shared" si="132"/>
        <v>High</v>
      </c>
      <c r="AC624" t="str">
        <f t="shared" si="126"/>
        <v>Bad Product</v>
      </c>
      <c r="AD624">
        <f t="shared" si="127"/>
        <v>96.1905</v>
      </c>
      <c r="AE624">
        <f t="shared" si="128"/>
        <v>91.61</v>
      </c>
      <c r="AG624" t="str">
        <f t="shared" si="121"/>
        <v>Bad Product</v>
      </c>
      <c r="AH624" t="str">
        <f t="shared" si="133"/>
        <v>High</v>
      </c>
    </row>
    <row r="625" spans="1:34" ht="15.75" customHeight="1" x14ac:dyDescent="0.2">
      <c r="A625" s="1"/>
      <c r="B625" s="6" t="s">
        <v>658</v>
      </c>
      <c r="C625" s="6" t="s">
        <v>42</v>
      </c>
      <c r="D625" s="6" t="s">
        <v>43</v>
      </c>
      <c r="E625" s="6" t="s">
        <v>20</v>
      </c>
      <c r="F625" s="6" t="s">
        <v>21</v>
      </c>
      <c r="G625" s="6" t="s">
        <v>32</v>
      </c>
      <c r="H625" s="7">
        <v>94.59</v>
      </c>
      <c r="I625" s="9">
        <v>7</v>
      </c>
      <c r="J625" s="7">
        <v>33.106499999999997</v>
      </c>
      <c r="K625" s="7">
        <v>695.23649999999998</v>
      </c>
      <c r="L625" s="12">
        <v>43482</v>
      </c>
      <c r="M625" s="14">
        <v>0.64375000000000004</v>
      </c>
      <c r="N625" s="9" t="str">
        <f t="shared" si="129"/>
        <v>Weekday</v>
      </c>
      <c r="O625" s="6" t="s">
        <v>33</v>
      </c>
      <c r="P625" s="7">
        <v>662.13</v>
      </c>
      <c r="Q625" s="2">
        <v>4.7619047620000003</v>
      </c>
      <c r="R625" s="7">
        <v>33.106499999999997</v>
      </c>
      <c r="S625" s="8">
        <v>4.9000000000000004</v>
      </c>
      <c r="V625" s="16">
        <f t="shared" si="122"/>
        <v>662.13</v>
      </c>
      <c r="W625" s="18">
        <f t="shared" si="130"/>
        <v>52970.400000000001</v>
      </c>
      <c r="X625" t="b">
        <f t="shared" si="131"/>
        <v>0</v>
      </c>
      <c r="Y625" t="b">
        <f t="shared" si="123"/>
        <v>1</v>
      </c>
      <c r="Z625" t="b">
        <f t="shared" si="124"/>
        <v>0</v>
      </c>
      <c r="AA625" t="b">
        <f t="shared" si="125"/>
        <v>1</v>
      </c>
      <c r="AB625" t="str">
        <f t="shared" si="132"/>
        <v>Low</v>
      </c>
      <c r="AC625" t="str">
        <f t="shared" si="126"/>
        <v>Bad Product</v>
      </c>
      <c r="AD625">
        <f t="shared" si="127"/>
        <v>625.71285</v>
      </c>
      <c r="AE625">
        <f t="shared" si="128"/>
        <v>94.59</v>
      </c>
      <c r="AG625" t="str">
        <f t="shared" si="121"/>
        <v>Bad Product</v>
      </c>
      <c r="AH625" t="str">
        <f t="shared" si="133"/>
        <v>Low</v>
      </c>
    </row>
    <row r="626" spans="1:34" ht="15.75" customHeight="1" x14ac:dyDescent="0.2">
      <c r="A626" s="1"/>
      <c r="B626" s="6" t="s">
        <v>659</v>
      </c>
      <c r="C626" s="6" t="s">
        <v>42</v>
      </c>
      <c r="D626" s="6" t="s">
        <v>43</v>
      </c>
      <c r="E626" s="6" t="s">
        <v>27</v>
      </c>
      <c r="F626" s="6" t="s">
        <v>21</v>
      </c>
      <c r="G626" s="6" t="s">
        <v>46</v>
      </c>
      <c r="H626" s="7">
        <v>83.25</v>
      </c>
      <c r="I626" s="9">
        <v>10</v>
      </c>
      <c r="J626" s="7">
        <v>41.625</v>
      </c>
      <c r="K626" s="7">
        <v>874.125</v>
      </c>
      <c r="L626" s="12">
        <v>43477</v>
      </c>
      <c r="M626" s="14">
        <v>0.47569444444444442</v>
      </c>
      <c r="N626" s="9" t="str">
        <f t="shared" si="129"/>
        <v>Weekend</v>
      </c>
      <c r="O626" s="6" t="s">
        <v>33</v>
      </c>
      <c r="P626" s="7">
        <v>832.5</v>
      </c>
      <c r="Q626" s="2">
        <v>4.7619047620000003</v>
      </c>
      <c r="R626" s="7">
        <v>41.625</v>
      </c>
      <c r="S626" s="8">
        <v>4.4000000000000004</v>
      </c>
      <c r="V626" s="16">
        <f t="shared" si="122"/>
        <v>832.5</v>
      </c>
      <c r="W626" s="18">
        <f t="shared" si="130"/>
        <v>66600</v>
      </c>
      <c r="X626" t="b">
        <f t="shared" si="131"/>
        <v>0</v>
      </c>
      <c r="Y626" t="b">
        <f t="shared" si="123"/>
        <v>1</v>
      </c>
      <c r="Z626" t="b">
        <f t="shared" si="124"/>
        <v>0</v>
      </c>
      <c r="AA626" t="b">
        <f t="shared" si="125"/>
        <v>1</v>
      </c>
      <c r="AB626" t="str">
        <f t="shared" si="132"/>
        <v>Low</v>
      </c>
      <c r="AC626" t="str">
        <f t="shared" si="126"/>
        <v>Bad Product</v>
      </c>
      <c r="AD626">
        <f t="shared" si="127"/>
        <v>786.71249999999998</v>
      </c>
      <c r="AE626">
        <f t="shared" si="128"/>
        <v>79.087499999999991</v>
      </c>
      <c r="AG626" t="str">
        <f t="shared" si="121"/>
        <v>Bad Product</v>
      </c>
      <c r="AH626" t="str">
        <f t="shared" si="133"/>
        <v>Low</v>
      </c>
    </row>
    <row r="627" spans="1:34" ht="15.75" customHeight="1" x14ac:dyDescent="0.2">
      <c r="A627" s="1"/>
      <c r="B627" s="6" t="s">
        <v>660</v>
      </c>
      <c r="C627" s="6" t="s">
        <v>42</v>
      </c>
      <c r="D627" s="6" t="s">
        <v>43</v>
      </c>
      <c r="E627" s="6" t="s">
        <v>20</v>
      </c>
      <c r="F627" s="6" t="s">
        <v>31</v>
      </c>
      <c r="G627" s="6" t="s">
        <v>46</v>
      </c>
      <c r="H627" s="7">
        <v>91.35</v>
      </c>
      <c r="I627" s="9">
        <v>1</v>
      </c>
      <c r="J627" s="7">
        <v>4.5674999999999999</v>
      </c>
      <c r="K627" s="7">
        <v>95.917500000000004</v>
      </c>
      <c r="L627" s="12">
        <v>43512</v>
      </c>
      <c r="M627" s="14">
        <v>0.65416666666666667</v>
      </c>
      <c r="N627" s="9" t="str">
        <f t="shared" si="129"/>
        <v>Weekend</v>
      </c>
      <c r="O627" s="6" t="s">
        <v>29</v>
      </c>
      <c r="P627" s="7">
        <v>91.35</v>
      </c>
      <c r="Q627" s="2">
        <v>4.7619047620000003</v>
      </c>
      <c r="R627" s="7">
        <v>4.5674999999999999</v>
      </c>
      <c r="S627" s="8">
        <v>6.8</v>
      </c>
      <c r="V627" s="16">
        <f t="shared" si="122"/>
        <v>91.35</v>
      </c>
      <c r="W627" s="18">
        <f t="shared" si="130"/>
        <v>7308</v>
      </c>
      <c r="X627" t="b">
        <f t="shared" si="131"/>
        <v>0</v>
      </c>
      <c r="Y627" t="b">
        <f t="shared" si="123"/>
        <v>1</v>
      </c>
      <c r="Z627" t="b">
        <f t="shared" si="124"/>
        <v>0</v>
      </c>
      <c r="AA627" t="b">
        <f t="shared" si="125"/>
        <v>0</v>
      </c>
      <c r="AB627" t="str">
        <f t="shared" si="132"/>
        <v>Low</v>
      </c>
      <c r="AC627" t="str">
        <f t="shared" si="126"/>
        <v>Bad Product</v>
      </c>
      <c r="AD627">
        <f t="shared" si="127"/>
        <v>95.917500000000004</v>
      </c>
      <c r="AE627">
        <f t="shared" si="128"/>
        <v>91.35</v>
      </c>
      <c r="AG627" t="str">
        <f t="shared" si="121"/>
        <v>Bad Product</v>
      </c>
      <c r="AH627" t="str">
        <f t="shared" si="133"/>
        <v>Medium</v>
      </c>
    </row>
    <row r="628" spans="1:34" ht="15.75" customHeight="1" x14ac:dyDescent="0.2">
      <c r="A628" s="1"/>
      <c r="B628" s="6" t="s">
        <v>661</v>
      </c>
      <c r="C628" s="6" t="s">
        <v>42</v>
      </c>
      <c r="D628" s="6" t="s">
        <v>43</v>
      </c>
      <c r="E628" s="6" t="s">
        <v>20</v>
      </c>
      <c r="F628" s="6" t="s">
        <v>21</v>
      </c>
      <c r="G628" s="6" t="s">
        <v>44</v>
      </c>
      <c r="H628" s="7">
        <v>78.88</v>
      </c>
      <c r="I628" s="9">
        <v>2</v>
      </c>
      <c r="J628" s="7">
        <v>7.8879999999999999</v>
      </c>
      <c r="K628" s="7">
        <v>165.648</v>
      </c>
      <c r="L628" s="12">
        <v>43491</v>
      </c>
      <c r="M628" s="14">
        <v>0.6694444444444444</v>
      </c>
      <c r="N628" s="9" t="str">
        <f t="shared" si="129"/>
        <v>Weekend</v>
      </c>
      <c r="O628" s="6" t="s">
        <v>29</v>
      </c>
      <c r="P628" s="7">
        <v>157.76</v>
      </c>
      <c r="Q628" s="2">
        <v>4.7619047620000003</v>
      </c>
      <c r="R628" s="7">
        <v>7.8879999999999999</v>
      </c>
      <c r="S628" s="8">
        <v>9.1</v>
      </c>
      <c r="V628" s="16">
        <f t="shared" si="122"/>
        <v>157.76</v>
      </c>
      <c r="W628" s="18">
        <f t="shared" si="130"/>
        <v>12620.8</v>
      </c>
      <c r="X628" t="b">
        <f t="shared" si="131"/>
        <v>1</v>
      </c>
      <c r="Y628" t="b">
        <f t="shared" si="123"/>
        <v>1</v>
      </c>
      <c r="Z628" t="b">
        <f t="shared" si="124"/>
        <v>0</v>
      </c>
      <c r="AA628" t="b">
        <f t="shared" si="125"/>
        <v>1</v>
      </c>
      <c r="AB628" t="str">
        <f t="shared" si="132"/>
        <v>High</v>
      </c>
      <c r="AC628" t="str">
        <f t="shared" si="126"/>
        <v>Bad Product</v>
      </c>
      <c r="AD628">
        <f t="shared" si="127"/>
        <v>165.648</v>
      </c>
      <c r="AE628">
        <f t="shared" si="128"/>
        <v>78.88</v>
      </c>
      <c r="AG628" t="str">
        <f t="shared" si="121"/>
        <v>Bad Product</v>
      </c>
      <c r="AH628" t="str">
        <f t="shared" si="133"/>
        <v>High</v>
      </c>
    </row>
    <row r="629" spans="1:34" ht="15.75" customHeight="1" x14ac:dyDescent="0.2">
      <c r="A629" s="1"/>
      <c r="B629" s="6" t="s">
        <v>662</v>
      </c>
      <c r="C629" s="6" t="s">
        <v>18</v>
      </c>
      <c r="D629" s="6" t="s">
        <v>19</v>
      </c>
      <c r="E629" s="6" t="s">
        <v>27</v>
      </c>
      <c r="F629" s="6" t="s">
        <v>31</v>
      </c>
      <c r="G629" s="6" t="s">
        <v>36</v>
      </c>
      <c r="H629" s="7">
        <v>60.87</v>
      </c>
      <c r="I629" s="9">
        <v>2</v>
      </c>
      <c r="J629" s="7">
        <v>6.0869999999999997</v>
      </c>
      <c r="K629" s="7">
        <v>127.827</v>
      </c>
      <c r="L629" s="12">
        <v>43533</v>
      </c>
      <c r="M629" s="14">
        <v>0.52569444444444446</v>
      </c>
      <c r="N629" s="9" t="str">
        <f t="shared" si="129"/>
        <v>Weekend</v>
      </c>
      <c r="O629" s="6" t="s">
        <v>23</v>
      </c>
      <c r="P629" s="7">
        <v>121.74</v>
      </c>
      <c r="Q629" s="2">
        <v>4.7619047620000003</v>
      </c>
      <c r="R629" s="7">
        <v>6.0869999999999997</v>
      </c>
      <c r="S629" s="8">
        <v>8.6999999999999993</v>
      </c>
      <c r="V629" s="16">
        <f t="shared" si="122"/>
        <v>121.74</v>
      </c>
      <c r="W629" s="18">
        <f t="shared" si="130"/>
        <v>9739.1999999999989</v>
      </c>
      <c r="X629" t="b">
        <f t="shared" si="131"/>
        <v>1</v>
      </c>
      <c r="Y629" t="b">
        <f t="shared" si="123"/>
        <v>1</v>
      </c>
      <c r="Z629" t="b">
        <f t="shared" si="124"/>
        <v>0</v>
      </c>
      <c r="AA629" t="b">
        <f t="shared" si="125"/>
        <v>1</v>
      </c>
      <c r="AB629" t="str">
        <f t="shared" si="132"/>
        <v>High</v>
      </c>
      <c r="AC629" t="str">
        <f t="shared" si="126"/>
        <v>Bad Product</v>
      </c>
      <c r="AD629">
        <f t="shared" si="127"/>
        <v>127.827</v>
      </c>
      <c r="AE629">
        <f t="shared" si="128"/>
        <v>60.87</v>
      </c>
      <c r="AG629" t="str">
        <f t="shared" si="121"/>
        <v>Bad Product</v>
      </c>
      <c r="AH629" t="str">
        <f t="shared" si="133"/>
        <v>High</v>
      </c>
    </row>
    <row r="630" spans="1:34" ht="15.75" customHeight="1" x14ac:dyDescent="0.2">
      <c r="A630" s="1"/>
      <c r="B630" s="6" t="s">
        <v>663</v>
      </c>
      <c r="C630" s="6" t="s">
        <v>42</v>
      </c>
      <c r="D630" s="6" t="s">
        <v>43</v>
      </c>
      <c r="E630" s="6" t="s">
        <v>20</v>
      </c>
      <c r="F630" s="6" t="s">
        <v>31</v>
      </c>
      <c r="G630" s="6" t="s">
        <v>22</v>
      </c>
      <c r="H630" s="7">
        <v>82.58</v>
      </c>
      <c r="I630" s="9">
        <v>10</v>
      </c>
      <c r="J630" s="7">
        <v>41.29</v>
      </c>
      <c r="K630" s="7">
        <v>867.09</v>
      </c>
      <c r="L630" s="12">
        <v>43538</v>
      </c>
      <c r="M630" s="14">
        <v>0.6118055555555556</v>
      </c>
      <c r="N630" s="9" t="str">
        <f t="shared" si="129"/>
        <v>Weekday</v>
      </c>
      <c r="O630" s="6" t="s">
        <v>29</v>
      </c>
      <c r="P630" s="7">
        <v>825.8</v>
      </c>
      <c r="Q630" s="2">
        <v>4.7619047620000003</v>
      </c>
      <c r="R630" s="7">
        <v>41.29</v>
      </c>
      <c r="S630" s="8">
        <v>5</v>
      </c>
      <c r="V630" s="16">
        <f t="shared" si="122"/>
        <v>825.8</v>
      </c>
      <c r="W630" s="18">
        <f t="shared" si="130"/>
        <v>66064</v>
      </c>
      <c r="X630" t="b">
        <f t="shared" si="131"/>
        <v>0</v>
      </c>
      <c r="Y630" t="b">
        <f t="shared" si="123"/>
        <v>1</v>
      </c>
      <c r="Z630" t="b">
        <f t="shared" si="124"/>
        <v>0</v>
      </c>
      <c r="AA630" t="b">
        <f t="shared" si="125"/>
        <v>1</v>
      </c>
      <c r="AB630" t="str">
        <f t="shared" si="132"/>
        <v>Low</v>
      </c>
      <c r="AC630" t="str">
        <f t="shared" si="126"/>
        <v>Bad Product</v>
      </c>
      <c r="AD630">
        <f t="shared" si="127"/>
        <v>780.38100000000009</v>
      </c>
      <c r="AE630">
        <f t="shared" si="128"/>
        <v>78.450999999999993</v>
      </c>
      <c r="AG630" t="str">
        <f t="shared" si="121"/>
        <v>Bad Product</v>
      </c>
      <c r="AH630" t="str">
        <f t="shared" si="133"/>
        <v>Low</v>
      </c>
    </row>
    <row r="631" spans="1:34" ht="15.75" customHeight="1" x14ac:dyDescent="0.2">
      <c r="A631" s="1"/>
      <c r="B631" s="6" t="s">
        <v>664</v>
      </c>
      <c r="C631" s="6" t="s">
        <v>18</v>
      </c>
      <c r="D631" s="6" t="s">
        <v>19</v>
      </c>
      <c r="E631" s="6" t="s">
        <v>20</v>
      </c>
      <c r="F631" s="6" t="s">
        <v>31</v>
      </c>
      <c r="G631" s="6" t="s">
        <v>32</v>
      </c>
      <c r="H631" s="7">
        <v>53.3</v>
      </c>
      <c r="I631" s="9">
        <v>3</v>
      </c>
      <c r="J631" s="7">
        <v>7.9950000000000001</v>
      </c>
      <c r="K631" s="7">
        <v>167.89500000000001</v>
      </c>
      <c r="L631" s="12">
        <v>43490</v>
      </c>
      <c r="M631" s="14">
        <v>0.59652777777777777</v>
      </c>
      <c r="N631" s="9" t="str">
        <f t="shared" si="129"/>
        <v>Weekday</v>
      </c>
      <c r="O631" s="6" t="s">
        <v>23</v>
      </c>
      <c r="P631" s="7">
        <v>159.9</v>
      </c>
      <c r="Q631" s="2">
        <v>4.7619047620000003</v>
      </c>
      <c r="R631" s="7">
        <v>7.9950000000000001</v>
      </c>
      <c r="S631" s="8">
        <v>7.5</v>
      </c>
      <c r="V631" s="16">
        <f t="shared" si="122"/>
        <v>159.89999999999998</v>
      </c>
      <c r="W631" s="18">
        <f t="shared" si="130"/>
        <v>12791.999999999998</v>
      </c>
      <c r="X631" t="b">
        <f t="shared" si="131"/>
        <v>0</v>
      </c>
      <c r="Y631" t="b">
        <f t="shared" si="123"/>
        <v>1</v>
      </c>
      <c r="Z631" t="b">
        <f t="shared" si="124"/>
        <v>0</v>
      </c>
      <c r="AA631" t="b">
        <f t="shared" si="125"/>
        <v>0</v>
      </c>
      <c r="AB631" t="str">
        <f t="shared" si="132"/>
        <v>Low</v>
      </c>
      <c r="AC631" t="str">
        <f t="shared" si="126"/>
        <v>Bad Product</v>
      </c>
      <c r="AD631">
        <f t="shared" si="127"/>
        <v>167.89500000000001</v>
      </c>
      <c r="AE631">
        <f t="shared" si="128"/>
        <v>53.3</v>
      </c>
      <c r="AG631" t="str">
        <f t="shared" si="121"/>
        <v>Bad Product</v>
      </c>
      <c r="AH631" t="str">
        <f t="shared" si="133"/>
        <v>Medium</v>
      </c>
    </row>
    <row r="632" spans="1:34" ht="15.75" customHeight="1" x14ac:dyDescent="0.2">
      <c r="A632" s="1"/>
      <c r="B632" s="6" t="s">
        <v>665</v>
      </c>
      <c r="C632" s="6" t="s">
        <v>18</v>
      </c>
      <c r="D632" s="6" t="s">
        <v>19</v>
      </c>
      <c r="E632" s="6" t="s">
        <v>27</v>
      </c>
      <c r="F632" s="6" t="s">
        <v>21</v>
      </c>
      <c r="G632" s="6" t="s">
        <v>46</v>
      </c>
      <c r="H632" s="7">
        <v>12.09</v>
      </c>
      <c r="I632" s="9">
        <v>1</v>
      </c>
      <c r="J632" s="7">
        <v>0.60450000000000004</v>
      </c>
      <c r="K632" s="7">
        <v>12.6945</v>
      </c>
      <c r="L632" s="12">
        <v>43491</v>
      </c>
      <c r="M632" s="14">
        <v>0.7631944444444444</v>
      </c>
      <c r="N632" s="9" t="str">
        <f t="shared" si="129"/>
        <v>Weekend</v>
      </c>
      <c r="O632" s="6" t="s">
        <v>33</v>
      </c>
      <c r="P632" s="7">
        <v>12.09</v>
      </c>
      <c r="Q632" s="2">
        <v>4.7619047620000003</v>
      </c>
      <c r="R632" s="7">
        <v>0.60450000000000004</v>
      </c>
      <c r="S632" s="8">
        <v>8.1999999999999993</v>
      </c>
      <c r="V632" s="16">
        <f t="shared" si="122"/>
        <v>12.09</v>
      </c>
      <c r="W632" s="18">
        <f t="shared" si="130"/>
        <v>967.2</v>
      </c>
      <c r="X632" t="b">
        <f t="shared" si="131"/>
        <v>1</v>
      </c>
      <c r="Y632" t="b">
        <f t="shared" si="123"/>
        <v>1</v>
      </c>
      <c r="Z632" t="b">
        <f t="shared" si="124"/>
        <v>0</v>
      </c>
      <c r="AA632" t="b">
        <f t="shared" si="125"/>
        <v>1</v>
      </c>
      <c r="AB632" t="str">
        <f t="shared" si="132"/>
        <v>High</v>
      </c>
      <c r="AC632" t="str">
        <f t="shared" si="126"/>
        <v>Bad Product</v>
      </c>
      <c r="AD632">
        <f t="shared" si="127"/>
        <v>12.6945</v>
      </c>
      <c r="AE632">
        <f t="shared" si="128"/>
        <v>12.09</v>
      </c>
      <c r="AG632" t="str">
        <f t="shared" si="121"/>
        <v>Bad Product</v>
      </c>
      <c r="AH632" t="str">
        <f t="shared" si="133"/>
        <v>High</v>
      </c>
    </row>
    <row r="633" spans="1:34" ht="15.75" customHeight="1" x14ac:dyDescent="0.2">
      <c r="A633" s="1"/>
      <c r="B633" s="6" t="s">
        <v>666</v>
      </c>
      <c r="C633" s="6" t="s">
        <v>18</v>
      </c>
      <c r="D633" s="6" t="s">
        <v>19</v>
      </c>
      <c r="E633" s="6" t="s">
        <v>27</v>
      </c>
      <c r="F633" s="6" t="s">
        <v>31</v>
      </c>
      <c r="G633" s="6" t="s">
        <v>36</v>
      </c>
      <c r="H633" s="7">
        <v>64.19</v>
      </c>
      <c r="I633" s="9">
        <v>10</v>
      </c>
      <c r="J633" s="7">
        <v>32.094999999999999</v>
      </c>
      <c r="K633" s="7">
        <v>673.995</v>
      </c>
      <c r="L633" s="12">
        <v>43484</v>
      </c>
      <c r="M633" s="14">
        <v>0.58888888888888891</v>
      </c>
      <c r="N633" s="9" t="str">
        <f t="shared" si="129"/>
        <v>Weekend</v>
      </c>
      <c r="O633" s="6" t="s">
        <v>33</v>
      </c>
      <c r="P633" s="7">
        <v>641.9</v>
      </c>
      <c r="Q633" s="2">
        <v>4.7619047620000003</v>
      </c>
      <c r="R633" s="7">
        <v>32.094999999999999</v>
      </c>
      <c r="S633" s="8">
        <v>6.7</v>
      </c>
      <c r="V633" s="16">
        <f t="shared" si="122"/>
        <v>641.9</v>
      </c>
      <c r="W633" s="18">
        <f t="shared" si="130"/>
        <v>51352</v>
      </c>
      <c r="X633" t="b">
        <f t="shared" si="131"/>
        <v>0</v>
      </c>
      <c r="Y633" t="b">
        <f t="shared" si="123"/>
        <v>1</v>
      </c>
      <c r="Z633" t="b">
        <f t="shared" si="124"/>
        <v>0</v>
      </c>
      <c r="AA633" t="b">
        <f t="shared" si="125"/>
        <v>1</v>
      </c>
      <c r="AB633" t="str">
        <f t="shared" si="132"/>
        <v>Low</v>
      </c>
      <c r="AC633" t="str">
        <f t="shared" si="126"/>
        <v>Bad Product</v>
      </c>
      <c r="AD633">
        <f t="shared" si="127"/>
        <v>606.59550000000002</v>
      </c>
      <c r="AE633">
        <f t="shared" si="128"/>
        <v>60.980499999999992</v>
      </c>
      <c r="AG633" t="str">
        <f t="shared" si="121"/>
        <v>Bad Product</v>
      </c>
      <c r="AH633" t="str">
        <f t="shared" si="133"/>
        <v>Medium</v>
      </c>
    </row>
    <row r="634" spans="1:34" ht="15.75" customHeight="1" x14ac:dyDescent="0.2">
      <c r="A634" s="1"/>
      <c r="B634" s="6" t="s">
        <v>667</v>
      </c>
      <c r="C634" s="6" t="s">
        <v>18</v>
      </c>
      <c r="D634" s="6" t="s">
        <v>19</v>
      </c>
      <c r="E634" s="6" t="s">
        <v>27</v>
      </c>
      <c r="F634" s="6" t="s">
        <v>31</v>
      </c>
      <c r="G634" s="6" t="s">
        <v>28</v>
      </c>
      <c r="H634" s="7">
        <v>78.31</v>
      </c>
      <c r="I634" s="9">
        <v>3</v>
      </c>
      <c r="J634" s="7">
        <v>11.746499999999999</v>
      </c>
      <c r="K634" s="7">
        <v>246.6765</v>
      </c>
      <c r="L634" s="12">
        <v>43529</v>
      </c>
      <c r="M634" s="14">
        <v>0.69305555555555554</v>
      </c>
      <c r="N634" s="9" t="str">
        <f t="shared" si="129"/>
        <v>Weekday</v>
      </c>
      <c r="O634" s="6" t="s">
        <v>23</v>
      </c>
      <c r="P634" s="7">
        <v>234.93</v>
      </c>
      <c r="Q634" s="2">
        <v>4.7619047620000003</v>
      </c>
      <c r="R634" s="7">
        <v>11.746499999999999</v>
      </c>
      <c r="S634" s="8">
        <v>5.4</v>
      </c>
      <c r="V634" s="16">
        <f t="shared" si="122"/>
        <v>234.93</v>
      </c>
      <c r="W634" s="18">
        <f t="shared" si="130"/>
        <v>18794.400000000001</v>
      </c>
      <c r="X634" t="b">
        <f t="shared" si="131"/>
        <v>0</v>
      </c>
      <c r="Y634" t="b">
        <f t="shared" si="123"/>
        <v>1</v>
      </c>
      <c r="Z634" t="b">
        <f t="shared" si="124"/>
        <v>0</v>
      </c>
      <c r="AA634" t="b">
        <f t="shared" si="125"/>
        <v>0</v>
      </c>
      <c r="AB634" t="str">
        <f t="shared" si="132"/>
        <v>Low</v>
      </c>
      <c r="AC634" t="str">
        <f t="shared" si="126"/>
        <v>Bad Product</v>
      </c>
      <c r="AD634">
        <f t="shared" si="127"/>
        <v>246.6765</v>
      </c>
      <c r="AE634">
        <f t="shared" si="128"/>
        <v>78.31</v>
      </c>
      <c r="AG634" t="str">
        <f t="shared" si="121"/>
        <v>Bad Product</v>
      </c>
      <c r="AH634" t="str">
        <f t="shared" si="133"/>
        <v>Low</v>
      </c>
    </row>
    <row r="635" spans="1:34" ht="15.75" customHeight="1" x14ac:dyDescent="0.2">
      <c r="A635" s="1"/>
      <c r="B635" s="6" t="s">
        <v>668</v>
      </c>
      <c r="C635" s="6" t="s">
        <v>18</v>
      </c>
      <c r="D635" s="6" t="s">
        <v>19</v>
      </c>
      <c r="E635" s="6" t="s">
        <v>20</v>
      </c>
      <c r="F635" s="6" t="s">
        <v>31</v>
      </c>
      <c r="G635" s="6" t="s">
        <v>44</v>
      </c>
      <c r="H635" s="7">
        <v>83.77</v>
      </c>
      <c r="I635" s="9">
        <v>2</v>
      </c>
      <c r="J635" s="7">
        <v>8.3770000000000007</v>
      </c>
      <c r="K635" s="7">
        <v>175.917</v>
      </c>
      <c r="L635" s="12">
        <v>43480</v>
      </c>
      <c r="M635" s="14">
        <v>0.45416666666666666</v>
      </c>
      <c r="N635" s="9" t="str">
        <f t="shared" si="129"/>
        <v>Weekday</v>
      </c>
      <c r="O635" s="6" t="s">
        <v>33</v>
      </c>
      <c r="P635" s="7">
        <v>167.54</v>
      </c>
      <c r="Q635" s="2">
        <v>4.7619047620000003</v>
      </c>
      <c r="R635" s="7">
        <v>8.3770000000000007</v>
      </c>
      <c r="S635" s="8">
        <v>7</v>
      </c>
      <c r="V635" s="16">
        <f t="shared" si="122"/>
        <v>167.54</v>
      </c>
      <c r="W635" s="18">
        <f t="shared" si="130"/>
        <v>13403.199999999999</v>
      </c>
      <c r="X635" t="b">
        <f t="shared" si="131"/>
        <v>0</v>
      </c>
      <c r="Y635" t="b">
        <f t="shared" si="123"/>
        <v>1</v>
      </c>
      <c r="Z635" t="b">
        <f t="shared" si="124"/>
        <v>0</v>
      </c>
      <c r="AA635" t="b">
        <f t="shared" si="125"/>
        <v>0</v>
      </c>
      <c r="AB635" t="str">
        <f t="shared" si="132"/>
        <v>Low</v>
      </c>
      <c r="AC635" t="str">
        <f t="shared" si="126"/>
        <v>Bad Product</v>
      </c>
      <c r="AD635">
        <f t="shared" si="127"/>
        <v>175.917</v>
      </c>
      <c r="AE635">
        <f t="shared" si="128"/>
        <v>83.77</v>
      </c>
      <c r="AG635" t="str">
        <f t="shared" si="121"/>
        <v>Bad Product</v>
      </c>
      <c r="AH635" t="str">
        <f t="shared" si="133"/>
        <v>Medium</v>
      </c>
    </row>
    <row r="636" spans="1:34" ht="15.75" customHeight="1" x14ac:dyDescent="0.2">
      <c r="A636" s="1"/>
      <c r="B636" s="6" t="s">
        <v>669</v>
      </c>
      <c r="C636" s="6" t="s">
        <v>42</v>
      </c>
      <c r="D636" s="6" t="s">
        <v>43</v>
      </c>
      <c r="E636" s="6" t="s">
        <v>27</v>
      </c>
      <c r="F636" s="6" t="s">
        <v>31</v>
      </c>
      <c r="G636" s="6" t="s">
        <v>32</v>
      </c>
      <c r="H636" s="7">
        <v>99.7</v>
      </c>
      <c r="I636" s="9">
        <v>3</v>
      </c>
      <c r="J636" s="7">
        <v>14.955</v>
      </c>
      <c r="K636" s="7">
        <v>314.05500000000001</v>
      </c>
      <c r="L636" s="12">
        <v>43542</v>
      </c>
      <c r="M636" s="14">
        <v>0.47847222222222224</v>
      </c>
      <c r="N636" s="9" t="str">
        <f t="shared" si="129"/>
        <v>Weekday</v>
      </c>
      <c r="O636" s="6" t="s">
        <v>23</v>
      </c>
      <c r="P636" s="7">
        <v>299.10000000000002</v>
      </c>
      <c r="Q636" s="2">
        <v>4.7619047620000003</v>
      </c>
      <c r="R636" s="7">
        <v>14.955</v>
      </c>
      <c r="S636" s="8">
        <v>4.7</v>
      </c>
      <c r="V636" s="16">
        <f t="shared" si="122"/>
        <v>299.10000000000002</v>
      </c>
      <c r="W636" s="18">
        <f t="shared" si="130"/>
        <v>23928</v>
      </c>
      <c r="X636" t="b">
        <f t="shared" si="131"/>
        <v>0</v>
      </c>
      <c r="Y636" t="b">
        <f t="shared" si="123"/>
        <v>1</v>
      </c>
      <c r="Z636" t="b">
        <f t="shared" si="124"/>
        <v>0</v>
      </c>
      <c r="AA636" t="b">
        <f t="shared" si="125"/>
        <v>0</v>
      </c>
      <c r="AB636" t="str">
        <f t="shared" si="132"/>
        <v>Low</v>
      </c>
      <c r="AC636" t="str">
        <f t="shared" si="126"/>
        <v>Bad Product</v>
      </c>
      <c r="AD636">
        <f t="shared" si="127"/>
        <v>314.05500000000001</v>
      </c>
      <c r="AE636">
        <f t="shared" si="128"/>
        <v>99.7</v>
      </c>
      <c r="AG636" t="str">
        <f t="shared" ref="AG636:AG699" si="134">IF(AND(S635&gt;8,K635&gt;500),"Good Product", "Bad Product")</f>
        <v>Bad Product</v>
      </c>
      <c r="AH636" t="str">
        <f t="shared" si="133"/>
        <v>Low</v>
      </c>
    </row>
    <row r="637" spans="1:34" ht="15.75" customHeight="1" x14ac:dyDescent="0.2">
      <c r="A637" s="1"/>
      <c r="B637" s="6" t="s">
        <v>670</v>
      </c>
      <c r="C637" s="6" t="s">
        <v>42</v>
      </c>
      <c r="D637" s="6" t="s">
        <v>43</v>
      </c>
      <c r="E637" s="6" t="s">
        <v>20</v>
      </c>
      <c r="F637" s="6" t="s">
        <v>31</v>
      </c>
      <c r="G637" s="6" t="s">
        <v>44</v>
      </c>
      <c r="H637" s="7">
        <v>79.91</v>
      </c>
      <c r="I637" s="9">
        <v>3</v>
      </c>
      <c r="J637" s="7">
        <v>11.986499999999999</v>
      </c>
      <c r="K637" s="7">
        <v>251.7165</v>
      </c>
      <c r="L637" s="12">
        <v>43544</v>
      </c>
      <c r="M637" s="14">
        <v>0.81111111111111112</v>
      </c>
      <c r="N637" s="9" t="str">
        <f t="shared" si="129"/>
        <v>Weekday</v>
      </c>
      <c r="O637" s="6" t="s">
        <v>33</v>
      </c>
      <c r="P637" s="7">
        <v>239.73</v>
      </c>
      <c r="Q637" s="2">
        <v>4.7619047620000003</v>
      </c>
      <c r="R637" s="7">
        <v>11.986499999999999</v>
      </c>
      <c r="S637" s="8">
        <v>5</v>
      </c>
      <c r="V637" s="16">
        <f t="shared" si="122"/>
        <v>239.73</v>
      </c>
      <c r="W637" s="18">
        <f t="shared" si="130"/>
        <v>19178.399999999998</v>
      </c>
      <c r="X637" t="b">
        <f t="shared" si="131"/>
        <v>0</v>
      </c>
      <c r="Y637" t="b">
        <f t="shared" si="123"/>
        <v>1</v>
      </c>
      <c r="Z637" t="b">
        <f t="shared" si="124"/>
        <v>0</v>
      </c>
      <c r="AA637" t="b">
        <f t="shared" si="125"/>
        <v>0</v>
      </c>
      <c r="AB637" t="str">
        <f t="shared" si="132"/>
        <v>Low</v>
      </c>
      <c r="AC637" t="str">
        <f t="shared" si="126"/>
        <v>Bad Product</v>
      </c>
      <c r="AD637">
        <f t="shared" si="127"/>
        <v>251.7165</v>
      </c>
      <c r="AE637">
        <f t="shared" si="128"/>
        <v>79.91</v>
      </c>
      <c r="AG637" t="str">
        <f t="shared" si="134"/>
        <v>Bad Product</v>
      </c>
      <c r="AH637" t="str">
        <f t="shared" si="133"/>
        <v>Low</v>
      </c>
    </row>
    <row r="638" spans="1:34" ht="15.75" customHeight="1" x14ac:dyDescent="0.2">
      <c r="A638" s="1"/>
      <c r="B638" s="6" t="s">
        <v>671</v>
      </c>
      <c r="C638" s="6" t="s">
        <v>42</v>
      </c>
      <c r="D638" s="6" t="s">
        <v>43</v>
      </c>
      <c r="E638" s="6" t="s">
        <v>20</v>
      </c>
      <c r="F638" s="6" t="s">
        <v>31</v>
      </c>
      <c r="G638" s="6" t="s">
        <v>22</v>
      </c>
      <c r="H638" s="7">
        <v>66.47</v>
      </c>
      <c r="I638" s="9">
        <v>10</v>
      </c>
      <c r="J638" s="7">
        <v>33.234999999999999</v>
      </c>
      <c r="K638" s="7">
        <v>697.93499999999995</v>
      </c>
      <c r="L638" s="12">
        <v>43480</v>
      </c>
      <c r="M638" s="14">
        <v>0.62569444444444444</v>
      </c>
      <c r="N638" s="9" t="str">
        <f t="shared" si="129"/>
        <v>Weekday</v>
      </c>
      <c r="O638" s="6" t="s">
        <v>33</v>
      </c>
      <c r="P638" s="7">
        <v>664.7</v>
      </c>
      <c r="Q638" s="2">
        <v>4.7619047620000003</v>
      </c>
      <c r="R638" s="7">
        <v>33.234999999999999</v>
      </c>
      <c r="S638" s="8">
        <v>5</v>
      </c>
      <c r="V638" s="16">
        <f t="shared" si="122"/>
        <v>664.7</v>
      </c>
      <c r="W638" s="18">
        <f t="shared" si="130"/>
        <v>53176</v>
      </c>
      <c r="X638" t="b">
        <f t="shared" si="131"/>
        <v>0</v>
      </c>
      <c r="Y638" t="b">
        <f t="shared" si="123"/>
        <v>1</v>
      </c>
      <c r="Z638" t="b">
        <f t="shared" si="124"/>
        <v>0</v>
      </c>
      <c r="AA638" t="b">
        <f t="shared" si="125"/>
        <v>1</v>
      </c>
      <c r="AB638" t="str">
        <f t="shared" si="132"/>
        <v>Low</v>
      </c>
      <c r="AC638" t="str">
        <f t="shared" si="126"/>
        <v>Bad Product</v>
      </c>
      <c r="AD638">
        <f t="shared" si="127"/>
        <v>628.14149999999995</v>
      </c>
      <c r="AE638">
        <f t="shared" si="128"/>
        <v>63.146499999999996</v>
      </c>
      <c r="AG638" t="str">
        <f t="shared" si="134"/>
        <v>Bad Product</v>
      </c>
      <c r="AH638" t="str">
        <f t="shared" si="133"/>
        <v>Low</v>
      </c>
    </row>
    <row r="639" spans="1:34" ht="15.75" customHeight="1" x14ac:dyDescent="0.2">
      <c r="A639" s="1"/>
      <c r="B639" s="6" t="s">
        <v>672</v>
      </c>
      <c r="C639" s="6" t="s">
        <v>18</v>
      </c>
      <c r="D639" s="6" t="s">
        <v>19</v>
      </c>
      <c r="E639" s="6" t="s">
        <v>27</v>
      </c>
      <c r="F639" s="6" t="s">
        <v>31</v>
      </c>
      <c r="G639" s="6" t="s">
        <v>22</v>
      </c>
      <c r="H639" s="7">
        <v>28.95</v>
      </c>
      <c r="I639" s="9">
        <v>7</v>
      </c>
      <c r="J639" s="7">
        <v>10.1325</v>
      </c>
      <c r="K639" s="7">
        <v>212.7825</v>
      </c>
      <c r="L639" s="12">
        <v>43527</v>
      </c>
      <c r="M639" s="14">
        <v>0.85486111111111107</v>
      </c>
      <c r="N639" s="9" t="str">
        <f t="shared" si="129"/>
        <v>Weekend</v>
      </c>
      <c r="O639" s="6" t="s">
        <v>33</v>
      </c>
      <c r="P639" s="7">
        <v>202.65</v>
      </c>
      <c r="Q639" s="2">
        <v>4.7619047620000003</v>
      </c>
      <c r="R639" s="7">
        <v>10.1325</v>
      </c>
      <c r="S639" s="8">
        <v>6</v>
      </c>
      <c r="V639" s="16">
        <f t="shared" si="122"/>
        <v>202.65</v>
      </c>
      <c r="W639" s="18">
        <f t="shared" si="130"/>
        <v>16212</v>
      </c>
      <c r="X639" t="b">
        <f t="shared" si="131"/>
        <v>0</v>
      </c>
      <c r="Y639" t="b">
        <f t="shared" si="123"/>
        <v>1</v>
      </c>
      <c r="Z639" t="b">
        <f t="shared" si="124"/>
        <v>0</v>
      </c>
      <c r="AA639" t="b">
        <f t="shared" si="125"/>
        <v>0</v>
      </c>
      <c r="AB639" t="str">
        <f t="shared" si="132"/>
        <v>Low</v>
      </c>
      <c r="AC639" t="str">
        <f t="shared" si="126"/>
        <v>Bad Product</v>
      </c>
      <c r="AD639">
        <f t="shared" si="127"/>
        <v>212.7825</v>
      </c>
      <c r="AE639">
        <f t="shared" si="128"/>
        <v>28.95</v>
      </c>
      <c r="AG639" t="str">
        <f t="shared" si="134"/>
        <v>Bad Product</v>
      </c>
      <c r="AH639" t="str">
        <f t="shared" si="133"/>
        <v>Low</v>
      </c>
    </row>
    <row r="640" spans="1:34" ht="15.75" customHeight="1" x14ac:dyDescent="0.2">
      <c r="A640" s="1"/>
      <c r="B640" s="6" t="s">
        <v>673</v>
      </c>
      <c r="C640" s="6" t="s">
        <v>25</v>
      </c>
      <c r="D640" s="6" t="s">
        <v>26</v>
      </c>
      <c r="E640" s="6" t="s">
        <v>27</v>
      </c>
      <c r="F640" s="6" t="s">
        <v>21</v>
      </c>
      <c r="G640" s="6" t="s">
        <v>28</v>
      </c>
      <c r="H640" s="7">
        <v>46.2</v>
      </c>
      <c r="I640" s="9">
        <v>1</v>
      </c>
      <c r="J640" s="7">
        <v>2.31</v>
      </c>
      <c r="K640" s="7">
        <v>48.51</v>
      </c>
      <c r="L640" s="12">
        <v>43543</v>
      </c>
      <c r="M640" s="14">
        <v>0.51111111111111107</v>
      </c>
      <c r="N640" s="9" t="str">
        <f t="shared" si="129"/>
        <v>Weekday</v>
      </c>
      <c r="O640" s="6" t="s">
        <v>29</v>
      </c>
      <c r="P640" s="7">
        <v>46.2</v>
      </c>
      <c r="Q640" s="2">
        <v>4.7619047620000003</v>
      </c>
      <c r="R640" s="7">
        <v>2.31</v>
      </c>
      <c r="S640" s="8">
        <v>6.3</v>
      </c>
      <c r="V640" s="16">
        <f t="shared" si="122"/>
        <v>46.2</v>
      </c>
      <c r="W640" s="18">
        <f t="shared" si="130"/>
        <v>3696</v>
      </c>
      <c r="X640" t="b">
        <f t="shared" si="131"/>
        <v>0</v>
      </c>
      <c r="Y640" t="b">
        <f t="shared" si="123"/>
        <v>1</v>
      </c>
      <c r="Z640" t="b">
        <f t="shared" si="124"/>
        <v>0</v>
      </c>
      <c r="AA640" t="b">
        <f t="shared" si="125"/>
        <v>0</v>
      </c>
      <c r="AB640" t="str">
        <f t="shared" si="132"/>
        <v>Low</v>
      </c>
      <c r="AC640" t="str">
        <f t="shared" si="126"/>
        <v>Bad Product</v>
      </c>
      <c r="AD640">
        <f t="shared" si="127"/>
        <v>48.51</v>
      </c>
      <c r="AE640">
        <f t="shared" si="128"/>
        <v>46.2</v>
      </c>
      <c r="AG640" t="str">
        <f t="shared" si="134"/>
        <v>Bad Product</v>
      </c>
      <c r="AH640" t="str">
        <f t="shared" si="133"/>
        <v>Low</v>
      </c>
    </row>
    <row r="641" spans="1:34" ht="15.75" customHeight="1" x14ac:dyDescent="0.2">
      <c r="A641" s="1"/>
      <c r="B641" s="6" t="s">
        <v>674</v>
      </c>
      <c r="C641" s="6" t="s">
        <v>42</v>
      </c>
      <c r="D641" s="6" t="s">
        <v>43</v>
      </c>
      <c r="E641" s="6" t="s">
        <v>20</v>
      </c>
      <c r="F641" s="6" t="s">
        <v>21</v>
      </c>
      <c r="G641" s="6" t="s">
        <v>44</v>
      </c>
      <c r="H641" s="7">
        <v>17.63</v>
      </c>
      <c r="I641" s="9">
        <v>5</v>
      </c>
      <c r="J641" s="7">
        <v>4.4074999999999998</v>
      </c>
      <c r="K641" s="7">
        <v>92.557500000000005</v>
      </c>
      <c r="L641" s="12">
        <v>43532</v>
      </c>
      <c r="M641" s="14">
        <v>0.64375000000000004</v>
      </c>
      <c r="N641" s="9" t="str">
        <f t="shared" si="129"/>
        <v>Weekday</v>
      </c>
      <c r="O641" s="6" t="s">
        <v>29</v>
      </c>
      <c r="P641" s="7">
        <v>88.15</v>
      </c>
      <c r="Q641" s="2">
        <v>4.7619047620000003</v>
      </c>
      <c r="R641" s="7">
        <v>4.4074999999999998</v>
      </c>
      <c r="S641" s="8">
        <v>8.5</v>
      </c>
      <c r="V641" s="16">
        <f t="shared" si="122"/>
        <v>88.149999999999991</v>
      </c>
      <c r="W641" s="18">
        <f t="shared" si="130"/>
        <v>7051.9999999999991</v>
      </c>
      <c r="X641" t="b">
        <f t="shared" si="131"/>
        <v>1</v>
      </c>
      <c r="Y641" t="b">
        <f t="shared" si="123"/>
        <v>1</v>
      </c>
      <c r="Z641" t="b">
        <f t="shared" si="124"/>
        <v>0</v>
      </c>
      <c r="AA641" t="b">
        <f t="shared" si="125"/>
        <v>1</v>
      </c>
      <c r="AB641" t="str">
        <f t="shared" si="132"/>
        <v>High</v>
      </c>
      <c r="AC641" t="str">
        <f t="shared" si="126"/>
        <v>Bad Product</v>
      </c>
      <c r="AD641">
        <f t="shared" si="127"/>
        <v>92.557500000000005</v>
      </c>
      <c r="AE641">
        <f t="shared" si="128"/>
        <v>17.63</v>
      </c>
      <c r="AG641" t="str">
        <f t="shared" si="134"/>
        <v>Bad Product</v>
      </c>
      <c r="AH641" t="str">
        <f t="shared" si="133"/>
        <v>High</v>
      </c>
    </row>
    <row r="642" spans="1:34" ht="15.75" customHeight="1" x14ac:dyDescent="0.2">
      <c r="A642" s="1"/>
      <c r="B642" s="6" t="s">
        <v>675</v>
      </c>
      <c r="C642" s="6" t="s">
        <v>42</v>
      </c>
      <c r="D642" s="6" t="s">
        <v>43</v>
      </c>
      <c r="E642" s="6" t="s">
        <v>27</v>
      </c>
      <c r="F642" s="6" t="s">
        <v>31</v>
      </c>
      <c r="G642" s="6" t="s">
        <v>46</v>
      </c>
      <c r="H642" s="7">
        <v>52.42</v>
      </c>
      <c r="I642" s="9">
        <v>3</v>
      </c>
      <c r="J642" s="7">
        <v>7.8630000000000004</v>
      </c>
      <c r="K642" s="7">
        <v>165.12299999999999</v>
      </c>
      <c r="L642" s="12">
        <v>43523</v>
      </c>
      <c r="M642" s="14">
        <v>0.73333333333333328</v>
      </c>
      <c r="N642" s="9" t="str">
        <f t="shared" si="129"/>
        <v>Weekday</v>
      </c>
      <c r="O642" s="6" t="s">
        <v>23</v>
      </c>
      <c r="P642" s="7">
        <v>157.26</v>
      </c>
      <c r="Q642" s="2">
        <v>4.7619047620000003</v>
      </c>
      <c r="R642" s="7">
        <v>7.8630000000000004</v>
      </c>
      <c r="S642" s="8">
        <v>7.5</v>
      </c>
      <c r="V642" s="16">
        <f t="shared" si="122"/>
        <v>157.26</v>
      </c>
      <c r="W642" s="18">
        <f t="shared" si="130"/>
        <v>12580.8</v>
      </c>
      <c r="X642" t="b">
        <f t="shared" si="131"/>
        <v>0</v>
      </c>
      <c r="Y642" t="b">
        <f t="shared" si="123"/>
        <v>1</v>
      </c>
      <c r="Z642" t="b">
        <f t="shared" si="124"/>
        <v>0</v>
      </c>
      <c r="AA642" t="b">
        <f t="shared" si="125"/>
        <v>0</v>
      </c>
      <c r="AB642" t="str">
        <f t="shared" si="132"/>
        <v>Low</v>
      </c>
      <c r="AC642" t="str">
        <f t="shared" si="126"/>
        <v>Bad Product</v>
      </c>
      <c r="AD642">
        <f t="shared" si="127"/>
        <v>165.12299999999999</v>
      </c>
      <c r="AE642">
        <f t="shared" si="128"/>
        <v>52.42</v>
      </c>
      <c r="AG642" t="str">
        <f t="shared" si="134"/>
        <v>Bad Product</v>
      </c>
      <c r="AH642" t="str">
        <f t="shared" si="133"/>
        <v>Medium</v>
      </c>
    </row>
    <row r="643" spans="1:34" ht="15.75" customHeight="1" x14ac:dyDescent="0.2">
      <c r="A643" s="1"/>
      <c r="B643" s="6" t="s">
        <v>676</v>
      </c>
      <c r="C643" s="6" t="s">
        <v>42</v>
      </c>
      <c r="D643" s="6" t="s">
        <v>43</v>
      </c>
      <c r="E643" s="6" t="s">
        <v>20</v>
      </c>
      <c r="F643" s="6" t="s">
        <v>21</v>
      </c>
      <c r="G643" s="6" t="s">
        <v>44</v>
      </c>
      <c r="H643" s="7">
        <v>98.79</v>
      </c>
      <c r="I643" s="9">
        <v>3</v>
      </c>
      <c r="J643" s="7">
        <v>14.8185</v>
      </c>
      <c r="K643" s="7">
        <v>311.18849999999998</v>
      </c>
      <c r="L643" s="12">
        <v>43519</v>
      </c>
      <c r="M643" s="14">
        <v>0.83333333333333337</v>
      </c>
      <c r="N643" s="9" t="str">
        <f t="shared" si="129"/>
        <v>Weekend</v>
      </c>
      <c r="O643" s="6" t="s">
        <v>23</v>
      </c>
      <c r="P643" s="7">
        <v>296.37</v>
      </c>
      <c r="Q643" s="2">
        <v>4.7619047620000003</v>
      </c>
      <c r="R643" s="7">
        <v>14.8185</v>
      </c>
      <c r="S643" s="8">
        <v>6.4</v>
      </c>
      <c r="V643" s="16">
        <f t="shared" ref="V643:V706" si="135">H643*I643</f>
        <v>296.37</v>
      </c>
      <c r="W643" s="18">
        <f t="shared" si="130"/>
        <v>23709.599999999999</v>
      </c>
      <c r="X643" t="b">
        <f t="shared" si="131"/>
        <v>0</v>
      </c>
      <c r="Y643" t="b">
        <f t="shared" ref="Y643:Y706" si="136">R643=J643</f>
        <v>1</v>
      </c>
      <c r="Z643" t="b">
        <f t="shared" ref="Z643:Z706" si="137">AND(S643&gt;8,K643&gt;500)</f>
        <v>0</v>
      </c>
      <c r="AA643" t="b">
        <f t="shared" ref="AA643:AA706" si="138">OR(S643&gt;8,K643&gt;500)</f>
        <v>0</v>
      </c>
      <c r="AB643" t="str">
        <f t="shared" si="132"/>
        <v>Low</v>
      </c>
      <c r="AC643" t="str">
        <f t="shared" ref="AC643:AC706" si="139">IF( AND(S643&gt; 8, K643 &gt; 500), "Good Product", "Bad Product")</f>
        <v>Bad Product</v>
      </c>
      <c r="AD643">
        <f t="shared" ref="AD643:AD706" si="140">IF(K643&gt;500, 0.9 *K643, K643)</f>
        <v>311.18849999999998</v>
      </c>
      <c r="AE643">
        <f t="shared" ref="AE643:AE706" si="141">IF(I643&gt; 7, H643*0.95,H643)</f>
        <v>98.79</v>
      </c>
      <c r="AG643" t="str">
        <f t="shared" si="134"/>
        <v>Bad Product</v>
      </c>
      <c r="AH643" t="str">
        <f t="shared" si="133"/>
        <v>Low</v>
      </c>
    </row>
    <row r="644" spans="1:34" ht="15.75" customHeight="1" x14ac:dyDescent="0.2">
      <c r="A644" s="1"/>
      <c r="B644" s="6" t="s">
        <v>677</v>
      </c>
      <c r="C644" s="6" t="s">
        <v>25</v>
      </c>
      <c r="D644" s="6" t="s">
        <v>26</v>
      </c>
      <c r="E644" s="6" t="s">
        <v>20</v>
      </c>
      <c r="F644" s="6" t="s">
        <v>21</v>
      </c>
      <c r="G644" s="6" t="s">
        <v>28</v>
      </c>
      <c r="H644" s="7">
        <v>88.55</v>
      </c>
      <c r="I644" s="9">
        <v>8</v>
      </c>
      <c r="J644" s="7">
        <v>35.42</v>
      </c>
      <c r="K644" s="7">
        <v>743.82</v>
      </c>
      <c r="L644" s="12">
        <v>43543</v>
      </c>
      <c r="M644" s="14">
        <v>0.64513888888888893</v>
      </c>
      <c r="N644" s="9" t="str">
        <f t="shared" ref="N644:N707" si="142">IF(WEEKDAY(L644,2)&gt;=6, "Weekend", "Weekday")</f>
        <v>Weekday</v>
      </c>
      <c r="O644" s="6" t="s">
        <v>23</v>
      </c>
      <c r="P644" s="7">
        <v>708.4</v>
      </c>
      <c r="Q644" s="2">
        <v>4.7619047620000003</v>
      </c>
      <c r="R644" s="7">
        <v>35.42</v>
      </c>
      <c r="S644" s="8">
        <v>4.7</v>
      </c>
      <c r="V644" s="16">
        <f t="shared" si="135"/>
        <v>708.4</v>
      </c>
      <c r="W644" s="18">
        <f t="shared" ref="W644:W707" si="143">V644*$AJ$5</f>
        <v>56672</v>
      </c>
      <c r="X644" t="b">
        <f t="shared" ref="X644:X707" si="144">S644&gt;8</f>
        <v>0</v>
      </c>
      <c r="Y644" t="b">
        <f t="shared" si="136"/>
        <v>1</v>
      </c>
      <c r="Z644" t="b">
        <f t="shared" si="137"/>
        <v>0</v>
      </c>
      <c r="AA644" t="b">
        <f t="shared" si="138"/>
        <v>1</v>
      </c>
      <c r="AB644" t="str">
        <f t="shared" ref="AB644:AB707" si="145">IF(S644&gt;8, "High", "Low")</f>
        <v>Low</v>
      </c>
      <c r="AC644" t="str">
        <f t="shared" si="139"/>
        <v>Bad Product</v>
      </c>
      <c r="AD644">
        <f t="shared" si="140"/>
        <v>669.4380000000001</v>
      </c>
      <c r="AE644">
        <f t="shared" si="141"/>
        <v>84.122499999999988</v>
      </c>
      <c r="AG644" t="str">
        <f t="shared" si="134"/>
        <v>Bad Product</v>
      </c>
      <c r="AH644" t="str">
        <f t="shared" ref="AH644:AH707" si="146">IF(S644&gt;8, "High", IF(S644&lt;6.5, "Low", "Medium"))</f>
        <v>Low</v>
      </c>
    </row>
    <row r="645" spans="1:34" ht="15.75" customHeight="1" x14ac:dyDescent="0.2">
      <c r="A645" s="1"/>
      <c r="B645" s="6" t="s">
        <v>678</v>
      </c>
      <c r="C645" s="6" t="s">
        <v>42</v>
      </c>
      <c r="D645" s="6" t="s">
        <v>43</v>
      </c>
      <c r="E645" s="6" t="s">
        <v>20</v>
      </c>
      <c r="F645" s="6" t="s">
        <v>31</v>
      </c>
      <c r="G645" s="6" t="s">
        <v>28</v>
      </c>
      <c r="H645" s="7">
        <v>55.67</v>
      </c>
      <c r="I645" s="9">
        <v>2</v>
      </c>
      <c r="J645" s="7">
        <v>5.5670000000000002</v>
      </c>
      <c r="K645" s="7">
        <v>116.907</v>
      </c>
      <c r="L645" s="12">
        <v>43551</v>
      </c>
      <c r="M645" s="14">
        <v>0.63055555555555554</v>
      </c>
      <c r="N645" s="9" t="str">
        <f t="shared" si="142"/>
        <v>Weekday</v>
      </c>
      <c r="O645" s="6" t="s">
        <v>23</v>
      </c>
      <c r="P645" s="7">
        <v>111.34</v>
      </c>
      <c r="Q645" s="2">
        <v>4.7619047620000003</v>
      </c>
      <c r="R645" s="7">
        <v>5.5670000000000002</v>
      </c>
      <c r="S645" s="8">
        <v>6</v>
      </c>
      <c r="V645" s="16">
        <f t="shared" si="135"/>
        <v>111.34</v>
      </c>
      <c r="W645" s="18">
        <f t="shared" si="143"/>
        <v>8907.2000000000007</v>
      </c>
      <c r="X645" t="b">
        <f t="shared" si="144"/>
        <v>0</v>
      </c>
      <c r="Y645" t="b">
        <f t="shared" si="136"/>
        <v>1</v>
      </c>
      <c r="Z645" t="b">
        <f t="shared" si="137"/>
        <v>0</v>
      </c>
      <c r="AA645" t="b">
        <f t="shared" si="138"/>
        <v>0</v>
      </c>
      <c r="AB645" t="str">
        <f t="shared" si="145"/>
        <v>Low</v>
      </c>
      <c r="AC645" t="str">
        <f t="shared" si="139"/>
        <v>Bad Product</v>
      </c>
      <c r="AD645">
        <f t="shared" si="140"/>
        <v>116.907</v>
      </c>
      <c r="AE645">
        <f t="shared" si="141"/>
        <v>55.67</v>
      </c>
      <c r="AG645" t="str">
        <f t="shared" si="134"/>
        <v>Bad Product</v>
      </c>
      <c r="AH645" t="str">
        <f t="shared" si="146"/>
        <v>Low</v>
      </c>
    </row>
    <row r="646" spans="1:34" ht="15.75" customHeight="1" x14ac:dyDescent="0.2">
      <c r="A646" s="1"/>
      <c r="B646" s="6" t="s">
        <v>679</v>
      </c>
      <c r="C646" s="6" t="s">
        <v>25</v>
      </c>
      <c r="D646" s="6" t="s">
        <v>26</v>
      </c>
      <c r="E646" s="6" t="s">
        <v>20</v>
      </c>
      <c r="F646" s="6" t="s">
        <v>21</v>
      </c>
      <c r="G646" s="6" t="s">
        <v>44</v>
      </c>
      <c r="H646" s="7">
        <v>72.52</v>
      </c>
      <c r="I646" s="9">
        <v>8</v>
      </c>
      <c r="J646" s="7">
        <v>29.007999999999999</v>
      </c>
      <c r="K646" s="7">
        <v>609.16800000000001</v>
      </c>
      <c r="L646" s="12">
        <v>43554</v>
      </c>
      <c r="M646" s="14">
        <v>0.80972222222222223</v>
      </c>
      <c r="N646" s="9" t="str">
        <f t="shared" si="142"/>
        <v>Weekend</v>
      </c>
      <c r="O646" s="6" t="s">
        <v>33</v>
      </c>
      <c r="P646" s="7">
        <v>580.16</v>
      </c>
      <c r="Q646" s="2">
        <v>4.7619047620000003</v>
      </c>
      <c r="R646" s="7">
        <v>29.007999999999999</v>
      </c>
      <c r="S646" s="8">
        <v>4</v>
      </c>
      <c r="V646" s="16">
        <f t="shared" si="135"/>
        <v>580.16</v>
      </c>
      <c r="W646" s="18">
        <f t="shared" si="143"/>
        <v>46412.799999999996</v>
      </c>
      <c r="X646" t="b">
        <f t="shared" si="144"/>
        <v>0</v>
      </c>
      <c r="Y646" t="b">
        <f t="shared" si="136"/>
        <v>1</v>
      </c>
      <c r="Z646" t="b">
        <f t="shared" si="137"/>
        <v>0</v>
      </c>
      <c r="AA646" t="b">
        <f t="shared" si="138"/>
        <v>1</v>
      </c>
      <c r="AB646" t="str">
        <f t="shared" si="145"/>
        <v>Low</v>
      </c>
      <c r="AC646" t="str">
        <f t="shared" si="139"/>
        <v>Bad Product</v>
      </c>
      <c r="AD646">
        <f t="shared" si="140"/>
        <v>548.25120000000004</v>
      </c>
      <c r="AE646">
        <f t="shared" si="141"/>
        <v>68.893999999999991</v>
      </c>
      <c r="AG646" t="str">
        <f t="shared" si="134"/>
        <v>Bad Product</v>
      </c>
      <c r="AH646" t="str">
        <f t="shared" si="146"/>
        <v>Low</v>
      </c>
    </row>
    <row r="647" spans="1:34" ht="15.75" customHeight="1" x14ac:dyDescent="0.2">
      <c r="A647" s="1"/>
      <c r="B647" s="6" t="s">
        <v>680</v>
      </c>
      <c r="C647" s="6" t="s">
        <v>25</v>
      </c>
      <c r="D647" s="6" t="s">
        <v>26</v>
      </c>
      <c r="E647" s="6" t="s">
        <v>20</v>
      </c>
      <c r="F647" s="6" t="s">
        <v>31</v>
      </c>
      <c r="G647" s="6" t="s">
        <v>28</v>
      </c>
      <c r="H647" s="7">
        <v>12.05</v>
      </c>
      <c r="I647" s="9">
        <v>5</v>
      </c>
      <c r="J647" s="7">
        <v>3.0125000000000002</v>
      </c>
      <c r="K647" s="7">
        <v>63.262500000000003</v>
      </c>
      <c r="L647" s="12">
        <v>43512</v>
      </c>
      <c r="M647" s="14">
        <v>0.66180555555555554</v>
      </c>
      <c r="N647" s="9" t="str">
        <f t="shared" si="142"/>
        <v>Weekend</v>
      </c>
      <c r="O647" s="6" t="s">
        <v>23</v>
      </c>
      <c r="P647" s="7">
        <v>60.25</v>
      </c>
      <c r="Q647" s="2">
        <v>4.7619047620000003</v>
      </c>
      <c r="R647" s="7">
        <v>3.0125000000000002</v>
      </c>
      <c r="S647" s="8">
        <v>5.5</v>
      </c>
      <c r="V647" s="16">
        <f t="shared" si="135"/>
        <v>60.25</v>
      </c>
      <c r="W647" s="18">
        <f t="shared" si="143"/>
        <v>4820</v>
      </c>
      <c r="X647" t="b">
        <f t="shared" si="144"/>
        <v>0</v>
      </c>
      <c r="Y647" t="b">
        <f t="shared" si="136"/>
        <v>1</v>
      </c>
      <c r="Z647" t="b">
        <f t="shared" si="137"/>
        <v>0</v>
      </c>
      <c r="AA647" t="b">
        <f t="shared" si="138"/>
        <v>0</v>
      </c>
      <c r="AB647" t="str">
        <f t="shared" si="145"/>
        <v>Low</v>
      </c>
      <c r="AC647" t="str">
        <f t="shared" si="139"/>
        <v>Bad Product</v>
      </c>
      <c r="AD647">
        <f t="shared" si="140"/>
        <v>63.262500000000003</v>
      </c>
      <c r="AE647">
        <f t="shared" si="141"/>
        <v>12.05</v>
      </c>
      <c r="AG647" t="str">
        <f t="shared" si="134"/>
        <v>Bad Product</v>
      </c>
      <c r="AH647" t="str">
        <f t="shared" si="146"/>
        <v>Low</v>
      </c>
    </row>
    <row r="648" spans="1:34" ht="15.75" customHeight="1" x14ac:dyDescent="0.2">
      <c r="A648" s="1"/>
      <c r="B648" s="6" t="s">
        <v>681</v>
      </c>
      <c r="C648" s="6" t="s">
        <v>18</v>
      </c>
      <c r="D648" s="6" t="s">
        <v>19</v>
      </c>
      <c r="E648" s="6" t="s">
        <v>20</v>
      </c>
      <c r="F648" s="6" t="s">
        <v>31</v>
      </c>
      <c r="G648" s="6" t="s">
        <v>32</v>
      </c>
      <c r="H648" s="7">
        <v>19.36</v>
      </c>
      <c r="I648" s="9">
        <v>9</v>
      </c>
      <c r="J648" s="7">
        <v>8.7119999999999997</v>
      </c>
      <c r="K648" s="7">
        <v>182.952</v>
      </c>
      <c r="L648" s="12">
        <v>43483</v>
      </c>
      <c r="M648" s="14">
        <v>0.77986111111111112</v>
      </c>
      <c r="N648" s="9" t="str">
        <f t="shared" si="142"/>
        <v>Weekday</v>
      </c>
      <c r="O648" s="6" t="s">
        <v>23</v>
      </c>
      <c r="P648" s="7">
        <v>174.24</v>
      </c>
      <c r="Q648" s="2">
        <v>4.7619047620000003</v>
      </c>
      <c r="R648" s="7">
        <v>8.7119999999999997</v>
      </c>
      <c r="S648" s="8">
        <v>8.6999999999999993</v>
      </c>
      <c r="V648" s="16">
        <f t="shared" si="135"/>
        <v>174.24</v>
      </c>
      <c r="W648" s="18">
        <f t="shared" si="143"/>
        <v>13939.2</v>
      </c>
      <c r="X648" t="b">
        <f t="shared" si="144"/>
        <v>1</v>
      </c>
      <c r="Y648" t="b">
        <f t="shared" si="136"/>
        <v>1</v>
      </c>
      <c r="Z648" t="b">
        <f t="shared" si="137"/>
        <v>0</v>
      </c>
      <c r="AA648" t="b">
        <f t="shared" si="138"/>
        <v>1</v>
      </c>
      <c r="AB648" t="str">
        <f t="shared" si="145"/>
        <v>High</v>
      </c>
      <c r="AC648" t="str">
        <f t="shared" si="139"/>
        <v>Bad Product</v>
      </c>
      <c r="AD648">
        <f t="shared" si="140"/>
        <v>182.952</v>
      </c>
      <c r="AE648">
        <f t="shared" si="141"/>
        <v>18.391999999999999</v>
      </c>
      <c r="AG648" t="str">
        <f t="shared" si="134"/>
        <v>Bad Product</v>
      </c>
      <c r="AH648" t="str">
        <f t="shared" si="146"/>
        <v>High</v>
      </c>
    </row>
    <row r="649" spans="1:34" ht="15.75" customHeight="1" x14ac:dyDescent="0.2">
      <c r="A649" s="1"/>
      <c r="B649" s="6" t="s">
        <v>682</v>
      </c>
      <c r="C649" s="6" t="s">
        <v>25</v>
      </c>
      <c r="D649" s="6" t="s">
        <v>26</v>
      </c>
      <c r="E649" s="6" t="s">
        <v>27</v>
      </c>
      <c r="F649" s="6" t="s">
        <v>31</v>
      </c>
      <c r="G649" s="6" t="s">
        <v>22</v>
      </c>
      <c r="H649" s="7">
        <v>70.209999999999994</v>
      </c>
      <c r="I649" s="9">
        <v>6</v>
      </c>
      <c r="J649" s="7">
        <v>21.062999999999999</v>
      </c>
      <c r="K649" s="7">
        <v>442.32299999999998</v>
      </c>
      <c r="L649" s="12">
        <v>43554</v>
      </c>
      <c r="M649" s="14">
        <v>0.62361111111111112</v>
      </c>
      <c r="N649" s="9" t="str">
        <f t="shared" si="142"/>
        <v>Weekend</v>
      </c>
      <c r="O649" s="6" t="s">
        <v>29</v>
      </c>
      <c r="P649" s="7">
        <v>421.26</v>
      </c>
      <c r="Q649" s="2">
        <v>4.7619047620000003</v>
      </c>
      <c r="R649" s="7">
        <v>21.062999999999999</v>
      </c>
      <c r="S649" s="8">
        <v>7.4</v>
      </c>
      <c r="V649" s="16">
        <f t="shared" si="135"/>
        <v>421.26</v>
      </c>
      <c r="W649" s="18">
        <f t="shared" si="143"/>
        <v>33700.800000000003</v>
      </c>
      <c r="X649" t="b">
        <f t="shared" si="144"/>
        <v>0</v>
      </c>
      <c r="Y649" t="b">
        <f t="shared" si="136"/>
        <v>1</v>
      </c>
      <c r="Z649" t="b">
        <f t="shared" si="137"/>
        <v>0</v>
      </c>
      <c r="AA649" t="b">
        <f t="shared" si="138"/>
        <v>0</v>
      </c>
      <c r="AB649" t="str">
        <f t="shared" si="145"/>
        <v>Low</v>
      </c>
      <c r="AC649" t="str">
        <f t="shared" si="139"/>
        <v>Bad Product</v>
      </c>
      <c r="AD649">
        <f t="shared" si="140"/>
        <v>442.32299999999998</v>
      </c>
      <c r="AE649">
        <f t="shared" si="141"/>
        <v>70.209999999999994</v>
      </c>
      <c r="AG649" t="str">
        <f t="shared" si="134"/>
        <v>Bad Product</v>
      </c>
      <c r="AH649" t="str">
        <f t="shared" si="146"/>
        <v>Medium</v>
      </c>
    </row>
    <row r="650" spans="1:34" ht="15.75" customHeight="1" x14ac:dyDescent="0.2">
      <c r="A650" s="1"/>
      <c r="B650" s="6" t="s">
        <v>683</v>
      </c>
      <c r="C650" s="6" t="s">
        <v>42</v>
      </c>
      <c r="D650" s="6" t="s">
        <v>43</v>
      </c>
      <c r="E650" s="6" t="s">
        <v>20</v>
      </c>
      <c r="F650" s="6" t="s">
        <v>31</v>
      </c>
      <c r="G650" s="6" t="s">
        <v>46</v>
      </c>
      <c r="H650" s="7">
        <v>33.630000000000003</v>
      </c>
      <c r="I650" s="9">
        <v>1</v>
      </c>
      <c r="J650" s="7">
        <v>1.6815</v>
      </c>
      <c r="K650" s="7">
        <v>35.311500000000002</v>
      </c>
      <c r="L650" s="12">
        <v>43544</v>
      </c>
      <c r="M650" s="14">
        <v>0.82986111111111116</v>
      </c>
      <c r="N650" s="9" t="str">
        <f t="shared" si="142"/>
        <v>Weekday</v>
      </c>
      <c r="O650" s="6" t="s">
        <v>29</v>
      </c>
      <c r="P650" s="7">
        <v>33.630000000000003</v>
      </c>
      <c r="Q650" s="2">
        <v>4.7619047620000003</v>
      </c>
      <c r="R650" s="7">
        <v>1.6815</v>
      </c>
      <c r="S650" s="8">
        <v>5.6</v>
      </c>
      <c r="V650" s="16">
        <f t="shared" si="135"/>
        <v>33.630000000000003</v>
      </c>
      <c r="W650" s="18">
        <f t="shared" si="143"/>
        <v>2690.4</v>
      </c>
      <c r="X650" t="b">
        <f t="shared" si="144"/>
        <v>0</v>
      </c>
      <c r="Y650" t="b">
        <f t="shared" si="136"/>
        <v>1</v>
      </c>
      <c r="Z650" t="b">
        <f t="shared" si="137"/>
        <v>0</v>
      </c>
      <c r="AA650" t="b">
        <f t="shared" si="138"/>
        <v>0</v>
      </c>
      <c r="AB650" t="str">
        <f t="shared" si="145"/>
        <v>Low</v>
      </c>
      <c r="AC650" t="str">
        <f t="shared" si="139"/>
        <v>Bad Product</v>
      </c>
      <c r="AD650">
        <f t="shared" si="140"/>
        <v>35.311500000000002</v>
      </c>
      <c r="AE650">
        <f t="shared" si="141"/>
        <v>33.630000000000003</v>
      </c>
      <c r="AG650" t="str">
        <f t="shared" si="134"/>
        <v>Bad Product</v>
      </c>
      <c r="AH650" t="str">
        <f t="shared" si="146"/>
        <v>Low</v>
      </c>
    </row>
    <row r="651" spans="1:34" ht="15.75" customHeight="1" x14ac:dyDescent="0.2">
      <c r="A651" s="1"/>
      <c r="B651" s="6" t="s">
        <v>684</v>
      </c>
      <c r="C651" s="6" t="s">
        <v>25</v>
      </c>
      <c r="D651" s="6" t="s">
        <v>26</v>
      </c>
      <c r="E651" s="6" t="s">
        <v>20</v>
      </c>
      <c r="F651" s="6" t="s">
        <v>21</v>
      </c>
      <c r="G651" s="6" t="s">
        <v>36</v>
      </c>
      <c r="H651" s="7">
        <v>15.49</v>
      </c>
      <c r="I651" s="9">
        <v>2</v>
      </c>
      <c r="J651" s="7">
        <v>1.5489999999999999</v>
      </c>
      <c r="K651" s="7">
        <v>32.529000000000003</v>
      </c>
      <c r="L651" s="12">
        <v>43481</v>
      </c>
      <c r="M651" s="14">
        <v>0.63194444444444442</v>
      </c>
      <c r="N651" s="9" t="str">
        <f t="shared" si="142"/>
        <v>Weekday</v>
      </c>
      <c r="O651" s="6" t="s">
        <v>29</v>
      </c>
      <c r="P651" s="7">
        <v>30.98</v>
      </c>
      <c r="Q651" s="2">
        <v>4.7619047620000003</v>
      </c>
      <c r="R651" s="7">
        <v>1.5489999999999999</v>
      </c>
      <c r="S651" s="8">
        <v>6.3</v>
      </c>
      <c r="V651" s="16">
        <f t="shared" si="135"/>
        <v>30.98</v>
      </c>
      <c r="W651" s="18">
        <f t="shared" si="143"/>
        <v>2478.4</v>
      </c>
      <c r="X651" t="b">
        <f t="shared" si="144"/>
        <v>0</v>
      </c>
      <c r="Y651" t="b">
        <f t="shared" si="136"/>
        <v>1</v>
      </c>
      <c r="Z651" t="b">
        <f t="shared" si="137"/>
        <v>0</v>
      </c>
      <c r="AA651" t="b">
        <f t="shared" si="138"/>
        <v>0</v>
      </c>
      <c r="AB651" t="str">
        <f t="shared" si="145"/>
        <v>Low</v>
      </c>
      <c r="AC651" t="str">
        <f t="shared" si="139"/>
        <v>Bad Product</v>
      </c>
      <c r="AD651">
        <f t="shared" si="140"/>
        <v>32.529000000000003</v>
      </c>
      <c r="AE651">
        <f t="shared" si="141"/>
        <v>15.49</v>
      </c>
      <c r="AG651" t="str">
        <f t="shared" si="134"/>
        <v>Bad Product</v>
      </c>
      <c r="AH651" t="str">
        <f t="shared" si="146"/>
        <v>Low</v>
      </c>
    </row>
    <row r="652" spans="1:34" ht="15.75" customHeight="1" x14ac:dyDescent="0.2">
      <c r="A652" s="1"/>
      <c r="B652" s="6" t="s">
        <v>685</v>
      </c>
      <c r="C652" s="6" t="s">
        <v>25</v>
      </c>
      <c r="D652" s="6" t="s">
        <v>26</v>
      </c>
      <c r="E652" s="6" t="s">
        <v>27</v>
      </c>
      <c r="F652" s="6" t="s">
        <v>31</v>
      </c>
      <c r="G652" s="6" t="s">
        <v>28</v>
      </c>
      <c r="H652" s="7">
        <v>24.74</v>
      </c>
      <c r="I652" s="9">
        <v>10</v>
      </c>
      <c r="J652" s="7">
        <v>12.37</v>
      </c>
      <c r="K652" s="7">
        <v>259.77</v>
      </c>
      <c r="L652" s="12">
        <v>43520</v>
      </c>
      <c r="M652" s="14">
        <v>0.69722222222222219</v>
      </c>
      <c r="N652" s="9" t="str">
        <f t="shared" si="142"/>
        <v>Weekend</v>
      </c>
      <c r="O652" s="6" t="s">
        <v>29</v>
      </c>
      <c r="P652" s="7">
        <v>247.4</v>
      </c>
      <c r="Q652" s="2">
        <v>4.7619047620000003</v>
      </c>
      <c r="R652" s="7">
        <v>12.37</v>
      </c>
      <c r="S652" s="8">
        <v>7.1</v>
      </c>
      <c r="V652" s="16">
        <f t="shared" si="135"/>
        <v>247.39999999999998</v>
      </c>
      <c r="W652" s="18">
        <f t="shared" si="143"/>
        <v>19792</v>
      </c>
      <c r="X652" t="b">
        <f t="shared" si="144"/>
        <v>0</v>
      </c>
      <c r="Y652" t="b">
        <f t="shared" si="136"/>
        <v>1</v>
      </c>
      <c r="Z652" t="b">
        <f t="shared" si="137"/>
        <v>0</v>
      </c>
      <c r="AA652" t="b">
        <f t="shared" si="138"/>
        <v>0</v>
      </c>
      <c r="AB652" t="str">
        <f t="shared" si="145"/>
        <v>Low</v>
      </c>
      <c r="AC652" t="str">
        <f t="shared" si="139"/>
        <v>Bad Product</v>
      </c>
      <c r="AD652">
        <f t="shared" si="140"/>
        <v>259.77</v>
      </c>
      <c r="AE652">
        <f t="shared" si="141"/>
        <v>23.502999999999997</v>
      </c>
      <c r="AG652" t="str">
        <f t="shared" si="134"/>
        <v>Bad Product</v>
      </c>
      <c r="AH652" t="str">
        <f t="shared" si="146"/>
        <v>Medium</v>
      </c>
    </row>
    <row r="653" spans="1:34" ht="15.75" customHeight="1" x14ac:dyDescent="0.2">
      <c r="A653" s="1"/>
      <c r="B653" s="6" t="s">
        <v>686</v>
      </c>
      <c r="C653" s="6" t="s">
        <v>42</v>
      </c>
      <c r="D653" s="6" t="s">
        <v>43</v>
      </c>
      <c r="E653" s="6" t="s">
        <v>27</v>
      </c>
      <c r="F653" s="6" t="s">
        <v>31</v>
      </c>
      <c r="G653" s="6" t="s">
        <v>28</v>
      </c>
      <c r="H653" s="7">
        <v>75.66</v>
      </c>
      <c r="I653" s="9">
        <v>5</v>
      </c>
      <c r="J653" s="7">
        <v>18.914999999999999</v>
      </c>
      <c r="K653" s="7">
        <v>397.21499999999997</v>
      </c>
      <c r="L653" s="12">
        <v>43480</v>
      </c>
      <c r="M653" s="14">
        <v>0.76527777777777772</v>
      </c>
      <c r="N653" s="9" t="str">
        <f t="shared" si="142"/>
        <v>Weekday</v>
      </c>
      <c r="O653" s="6" t="s">
        <v>23</v>
      </c>
      <c r="P653" s="7">
        <v>378.3</v>
      </c>
      <c r="Q653" s="2">
        <v>4.7619047620000003</v>
      </c>
      <c r="R653" s="7">
        <v>18.914999999999999</v>
      </c>
      <c r="S653" s="8">
        <v>7.8</v>
      </c>
      <c r="V653" s="16">
        <f t="shared" si="135"/>
        <v>378.29999999999995</v>
      </c>
      <c r="W653" s="18">
        <f t="shared" si="143"/>
        <v>30263.999999999996</v>
      </c>
      <c r="X653" t="b">
        <f t="shared" si="144"/>
        <v>0</v>
      </c>
      <c r="Y653" t="b">
        <f t="shared" si="136"/>
        <v>1</v>
      </c>
      <c r="Z653" t="b">
        <f t="shared" si="137"/>
        <v>0</v>
      </c>
      <c r="AA653" t="b">
        <f t="shared" si="138"/>
        <v>0</v>
      </c>
      <c r="AB653" t="str">
        <f t="shared" si="145"/>
        <v>Low</v>
      </c>
      <c r="AC653" t="str">
        <f t="shared" si="139"/>
        <v>Bad Product</v>
      </c>
      <c r="AD653">
        <f t="shared" si="140"/>
        <v>397.21499999999997</v>
      </c>
      <c r="AE653">
        <f t="shared" si="141"/>
        <v>75.66</v>
      </c>
      <c r="AG653" t="str">
        <f t="shared" si="134"/>
        <v>Bad Product</v>
      </c>
      <c r="AH653" t="str">
        <f t="shared" si="146"/>
        <v>Medium</v>
      </c>
    </row>
    <row r="654" spans="1:34" ht="15.75" customHeight="1" x14ac:dyDescent="0.2">
      <c r="A654" s="1"/>
      <c r="B654" s="6" t="s">
        <v>687</v>
      </c>
      <c r="C654" s="6" t="s">
        <v>42</v>
      </c>
      <c r="D654" s="6" t="s">
        <v>43</v>
      </c>
      <c r="E654" s="6" t="s">
        <v>27</v>
      </c>
      <c r="F654" s="6" t="s">
        <v>21</v>
      </c>
      <c r="G654" s="6" t="s">
        <v>22</v>
      </c>
      <c r="H654" s="7">
        <v>55.81</v>
      </c>
      <c r="I654" s="9">
        <v>6</v>
      </c>
      <c r="J654" s="7">
        <v>16.742999999999999</v>
      </c>
      <c r="K654" s="7">
        <v>351.60300000000001</v>
      </c>
      <c r="L654" s="12">
        <v>43487</v>
      </c>
      <c r="M654" s="14">
        <v>0.49444444444444446</v>
      </c>
      <c r="N654" s="9" t="str">
        <f t="shared" si="142"/>
        <v>Weekday</v>
      </c>
      <c r="O654" s="6" t="s">
        <v>29</v>
      </c>
      <c r="P654" s="7">
        <v>334.86</v>
      </c>
      <c r="Q654" s="2">
        <v>4.7619047620000003</v>
      </c>
      <c r="R654" s="7">
        <v>16.742999999999999</v>
      </c>
      <c r="S654" s="8">
        <v>9.9</v>
      </c>
      <c r="V654" s="16">
        <f t="shared" si="135"/>
        <v>334.86</v>
      </c>
      <c r="W654" s="18">
        <f t="shared" si="143"/>
        <v>26788.800000000003</v>
      </c>
      <c r="X654" t="b">
        <f t="shared" si="144"/>
        <v>1</v>
      </c>
      <c r="Y654" t="b">
        <f t="shared" si="136"/>
        <v>1</v>
      </c>
      <c r="Z654" t="b">
        <f t="shared" si="137"/>
        <v>0</v>
      </c>
      <c r="AA654" t="b">
        <f t="shared" si="138"/>
        <v>1</v>
      </c>
      <c r="AB654" t="str">
        <f t="shared" si="145"/>
        <v>High</v>
      </c>
      <c r="AC654" t="str">
        <f t="shared" si="139"/>
        <v>Bad Product</v>
      </c>
      <c r="AD654">
        <f t="shared" si="140"/>
        <v>351.60300000000001</v>
      </c>
      <c r="AE654">
        <f t="shared" si="141"/>
        <v>55.81</v>
      </c>
      <c r="AG654" t="str">
        <f t="shared" si="134"/>
        <v>Bad Product</v>
      </c>
      <c r="AH654" t="str">
        <f t="shared" si="146"/>
        <v>High</v>
      </c>
    </row>
    <row r="655" spans="1:34" ht="15.75" customHeight="1" x14ac:dyDescent="0.2">
      <c r="A655" s="1"/>
      <c r="B655" s="6" t="s">
        <v>688</v>
      </c>
      <c r="C655" s="6" t="s">
        <v>18</v>
      </c>
      <c r="D655" s="6" t="s">
        <v>19</v>
      </c>
      <c r="E655" s="6" t="s">
        <v>20</v>
      </c>
      <c r="F655" s="6" t="s">
        <v>31</v>
      </c>
      <c r="G655" s="6" t="s">
        <v>32</v>
      </c>
      <c r="H655" s="7">
        <v>72.78</v>
      </c>
      <c r="I655" s="9">
        <v>10</v>
      </c>
      <c r="J655" s="7">
        <v>36.39</v>
      </c>
      <c r="K655" s="7">
        <v>764.19</v>
      </c>
      <c r="L655" s="12">
        <v>43499</v>
      </c>
      <c r="M655" s="14">
        <v>0.72499999999999998</v>
      </c>
      <c r="N655" s="9" t="str">
        <f t="shared" si="142"/>
        <v>Weekend</v>
      </c>
      <c r="O655" s="6" t="s">
        <v>29</v>
      </c>
      <c r="P655" s="7">
        <v>727.8</v>
      </c>
      <c r="Q655" s="2">
        <v>4.7619047620000003</v>
      </c>
      <c r="R655" s="7">
        <v>36.39</v>
      </c>
      <c r="S655" s="8">
        <v>7.3</v>
      </c>
      <c r="V655" s="16">
        <f t="shared" si="135"/>
        <v>727.8</v>
      </c>
      <c r="W655" s="18">
        <f t="shared" si="143"/>
        <v>58224</v>
      </c>
      <c r="X655" t="b">
        <f t="shared" si="144"/>
        <v>0</v>
      </c>
      <c r="Y655" t="b">
        <f t="shared" si="136"/>
        <v>1</v>
      </c>
      <c r="Z655" t="b">
        <f t="shared" si="137"/>
        <v>0</v>
      </c>
      <c r="AA655" t="b">
        <f t="shared" si="138"/>
        <v>1</v>
      </c>
      <c r="AB655" t="str">
        <f t="shared" si="145"/>
        <v>Low</v>
      </c>
      <c r="AC655" t="str">
        <f t="shared" si="139"/>
        <v>Bad Product</v>
      </c>
      <c r="AD655">
        <f t="shared" si="140"/>
        <v>687.77100000000007</v>
      </c>
      <c r="AE655">
        <f t="shared" si="141"/>
        <v>69.140999999999991</v>
      </c>
      <c r="AG655" t="str">
        <f t="shared" si="134"/>
        <v>Bad Product</v>
      </c>
      <c r="AH655" t="str">
        <f t="shared" si="146"/>
        <v>Medium</v>
      </c>
    </row>
    <row r="656" spans="1:34" ht="15.75" customHeight="1" x14ac:dyDescent="0.2">
      <c r="A656" s="1"/>
      <c r="B656" s="6" t="s">
        <v>689</v>
      </c>
      <c r="C656" s="6" t="s">
        <v>42</v>
      </c>
      <c r="D656" s="6" t="s">
        <v>43</v>
      </c>
      <c r="E656" s="6" t="s">
        <v>20</v>
      </c>
      <c r="F656" s="6" t="s">
        <v>31</v>
      </c>
      <c r="G656" s="6" t="s">
        <v>36</v>
      </c>
      <c r="H656" s="7">
        <v>37.32</v>
      </c>
      <c r="I656" s="9">
        <v>9</v>
      </c>
      <c r="J656" s="7">
        <v>16.794</v>
      </c>
      <c r="K656" s="7">
        <v>352.67399999999998</v>
      </c>
      <c r="L656" s="12">
        <v>43530</v>
      </c>
      <c r="M656" s="14">
        <v>0.64652777777777781</v>
      </c>
      <c r="N656" s="9" t="str">
        <f t="shared" si="142"/>
        <v>Weekday</v>
      </c>
      <c r="O656" s="6" t="s">
        <v>23</v>
      </c>
      <c r="P656" s="7">
        <v>335.88</v>
      </c>
      <c r="Q656" s="2">
        <v>4.7619047620000003</v>
      </c>
      <c r="R656" s="7">
        <v>16.794</v>
      </c>
      <c r="S656" s="8">
        <v>5.0999999999999996</v>
      </c>
      <c r="V656" s="16">
        <f t="shared" si="135"/>
        <v>335.88</v>
      </c>
      <c r="W656" s="18">
        <f t="shared" si="143"/>
        <v>26870.400000000001</v>
      </c>
      <c r="X656" t="b">
        <f t="shared" si="144"/>
        <v>0</v>
      </c>
      <c r="Y656" t="b">
        <f t="shared" si="136"/>
        <v>1</v>
      </c>
      <c r="Z656" t="b">
        <f t="shared" si="137"/>
        <v>0</v>
      </c>
      <c r="AA656" t="b">
        <f t="shared" si="138"/>
        <v>0</v>
      </c>
      <c r="AB656" t="str">
        <f t="shared" si="145"/>
        <v>Low</v>
      </c>
      <c r="AC656" t="str">
        <f t="shared" si="139"/>
        <v>Bad Product</v>
      </c>
      <c r="AD656">
        <f t="shared" si="140"/>
        <v>352.67399999999998</v>
      </c>
      <c r="AE656">
        <f t="shared" si="141"/>
        <v>35.454000000000001</v>
      </c>
      <c r="AG656" t="str">
        <f t="shared" si="134"/>
        <v>Bad Product</v>
      </c>
      <c r="AH656" t="str">
        <f t="shared" si="146"/>
        <v>Low</v>
      </c>
    </row>
    <row r="657" spans="1:34" ht="15.75" customHeight="1" x14ac:dyDescent="0.2">
      <c r="A657" s="1"/>
      <c r="B657" s="6" t="s">
        <v>690</v>
      </c>
      <c r="C657" s="6" t="s">
        <v>42</v>
      </c>
      <c r="D657" s="6" t="s">
        <v>43</v>
      </c>
      <c r="E657" s="6" t="s">
        <v>20</v>
      </c>
      <c r="F657" s="6" t="s">
        <v>31</v>
      </c>
      <c r="G657" s="6" t="s">
        <v>46</v>
      </c>
      <c r="H657" s="7">
        <v>60.18</v>
      </c>
      <c r="I657" s="9">
        <v>4</v>
      </c>
      <c r="J657" s="7">
        <v>12.036</v>
      </c>
      <c r="K657" s="7">
        <v>252.756</v>
      </c>
      <c r="L657" s="12">
        <v>43512</v>
      </c>
      <c r="M657" s="14">
        <v>0.75277777777777777</v>
      </c>
      <c r="N657" s="9" t="str">
        <f t="shared" si="142"/>
        <v>Weekend</v>
      </c>
      <c r="O657" s="6" t="s">
        <v>33</v>
      </c>
      <c r="P657" s="7">
        <v>240.72</v>
      </c>
      <c r="Q657" s="2">
        <v>4.7619047620000003</v>
      </c>
      <c r="R657" s="7">
        <v>12.036</v>
      </c>
      <c r="S657" s="8">
        <v>9.4</v>
      </c>
      <c r="V657" s="16">
        <f t="shared" si="135"/>
        <v>240.72</v>
      </c>
      <c r="W657" s="18">
        <f t="shared" si="143"/>
        <v>19257.599999999999</v>
      </c>
      <c r="X657" t="b">
        <f t="shared" si="144"/>
        <v>1</v>
      </c>
      <c r="Y657" t="b">
        <f t="shared" si="136"/>
        <v>1</v>
      </c>
      <c r="Z657" t="b">
        <f t="shared" si="137"/>
        <v>0</v>
      </c>
      <c r="AA657" t="b">
        <f t="shared" si="138"/>
        <v>1</v>
      </c>
      <c r="AB657" t="str">
        <f t="shared" si="145"/>
        <v>High</v>
      </c>
      <c r="AC657" t="str">
        <f t="shared" si="139"/>
        <v>Bad Product</v>
      </c>
      <c r="AD657">
        <f t="shared" si="140"/>
        <v>252.756</v>
      </c>
      <c r="AE657">
        <f t="shared" si="141"/>
        <v>60.18</v>
      </c>
      <c r="AG657" t="str">
        <f t="shared" si="134"/>
        <v>Bad Product</v>
      </c>
      <c r="AH657" t="str">
        <f t="shared" si="146"/>
        <v>High</v>
      </c>
    </row>
    <row r="658" spans="1:34" ht="15.75" customHeight="1" x14ac:dyDescent="0.2">
      <c r="A658" s="1"/>
      <c r="B658" s="6" t="s">
        <v>691</v>
      </c>
      <c r="C658" s="6" t="s">
        <v>18</v>
      </c>
      <c r="D658" s="6" t="s">
        <v>19</v>
      </c>
      <c r="E658" s="6" t="s">
        <v>27</v>
      </c>
      <c r="F658" s="6" t="s">
        <v>21</v>
      </c>
      <c r="G658" s="6" t="s">
        <v>28</v>
      </c>
      <c r="H658" s="7">
        <v>15.69</v>
      </c>
      <c r="I658" s="9">
        <v>3</v>
      </c>
      <c r="J658" s="7">
        <v>2.3534999999999999</v>
      </c>
      <c r="K658" s="7">
        <v>49.423499999999997</v>
      </c>
      <c r="L658" s="12">
        <v>43538</v>
      </c>
      <c r="M658" s="14">
        <v>0.59236111111111112</v>
      </c>
      <c r="N658" s="9" t="str">
        <f t="shared" si="142"/>
        <v>Weekday</v>
      </c>
      <c r="O658" s="6" t="s">
        <v>33</v>
      </c>
      <c r="P658" s="7">
        <v>47.07</v>
      </c>
      <c r="Q658" s="2">
        <v>4.7619047620000003</v>
      </c>
      <c r="R658" s="7">
        <v>2.3534999999999999</v>
      </c>
      <c r="S658" s="8">
        <v>5.8</v>
      </c>
      <c r="V658" s="16">
        <f t="shared" si="135"/>
        <v>47.07</v>
      </c>
      <c r="W658" s="18">
        <f t="shared" si="143"/>
        <v>3765.6</v>
      </c>
      <c r="X658" t="b">
        <f t="shared" si="144"/>
        <v>0</v>
      </c>
      <c r="Y658" t="b">
        <f t="shared" si="136"/>
        <v>1</v>
      </c>
      <c r="Z658" t="b">
        <f t="shared" si="137"/>
        <v>0</v>
      </c>
      <c r="AA658" t="b">
        <f t="shared" si="138"/>
        <v>0</v>
      </c>
      <c r="AB658" t="str">
        <f t="shared" si="145"/>
        <v>Low</v>
      </c>
      <c r="AC658" t="str">
        <f t="shared" si="139"/>
        <v>Bad Product</v>
      </c>
      <c r="AD658">
        <f t="shared" si="140"/>
        <v>49.423499999999997</v>
      </c>
      <c r="AE658">
        <f t="shared" si="141"/>
        <v>15.69</v>
      </c>
      <c r="AG658" t="str">
        <f t="shared" si="134"/>
        <v>Bad Product</v>
      </c>
      <c r="AH658" t="str">
        <f t="shared" si="146"/>
        <v>Low</v>
      </c>
    </row>
    <row r="659" spans="1:34" ht="15.75" customHeight="1" x14ac:dyDescent="0.2">
      <c r="A659" s="1"/>
      <c r="B659" s="6" t="s">
        <v>692</v>
      </c>
      <c r="C659" s="6" t="s">
        <v>25</v>
      </c>
      <c r="D659" s="6" t="s">
        <v>26</v>
      </c>
      <c r="E659" s="6" t="s">
        <v>27</v>
      </c>
      <c r="F659" s="6" t="s">
        <v>21</v>
      </c>
      <c r="G659" s="6" t="s">
        <v>28</v>
      </c>
      <c r="H659" s="7">
        <v>99.69</v>
      </c>
      <c r="I659" s="9">
        <v>1</v>
      </c>
      <c r="J659" s="7">
        <v>4.9844999999999997</v>
      </c>
      <c r="K659" s="7">
        <v>104.67449999999999</v>
      </c>
      <c r="L659" s="12">
        <v>43523</v>
      </c>
      <c r="M659" s="14">
        <v>0.43263888888888891</v>
      </c>
      <c r="N659" s="9" t="str">
        <f t="shared" si="142"/>
        <v>Weekday</v>
      </c>
      <c r="O659" s="6" t="s">
        <v>33</v>
      </c>
      <c r="P659" s="7">
        <v>99.69</v>
      </c>
      <c r="Q659" s="2">
        <v>4.7619047620000003</v>
      </c>
      <c r="R659" s="7">
        <v>4.9844999999999997</v>
      </c>
      <c r="S659" s="8">
        <v>8</v>
      </c>
      <c r="V659" s="16">
        <f t="shared" si="135"/>
        <v>99.69</v>
      </c>
      <c r="W659" s="18">
        <f t="shared" si="143"/>
        <v>7975.2</v>
      </c>
      <c r="X659" t="b">
        <f t="shared" si="144"/>
        <v>0</v>
      </c>
      <c r="Y659" t="b">
        <f t="shared" si="136"/>
        <v>1</v>
      </c>
      <c r="Z659" t="b">
        <f t="shared" si="137"/>
        <v>0</v>
      </c>
      <c r="AA659" t="b">
        <f t="shared" si="138"/>
        <v>0</v>
      </c>
      <c r="AB659" t="str">
        <f t="shared" si="145"/>
        <v>Low</v>
      </c>
      <c r="AC659" t="str">
        <f t="shared" si="139"/>
        <v>Bad Product</v>
      </c>
      <c r="AD659">
        <f t="shared" si="140"/>
        <v>104.67449999999999</v>
      </c>
      <c r="AE659">
        <f t="shared" si="141"/>
        <v>99.69</v>
      </c>
      <c r="AG659" t="str">
        <f t="shared" si="134"/>
        <v>Bad Product</v>
      </c>
      <c r="AH659" t="str">
        <f t="shared" si="146"/>
        <v>Medium</v>
      </c>
    </row>
    <row r="660" spans="1:34" ht="15.75" customHeight="1" x14ac:dyDescent="0.2">
      <c r="A660" s="1"/>
      <c r="B660" s="6" t="s">
        <v>693</v>
      </c>
      <c r="C660" s="6" t="s">
        <v>18</v>
      </c>
      <c r="D660" s="6" t="s">
        <v>19</v>
      </c>
      <c r="E660" s="6" t="s">
        <v>20</v>
      </c>
      <c r="F660" s="6" t="s">
        <v>21</v>
      </c>
      <c r="G660" s="6" t="s">
        <v>46</v>
      </c>
      <c r="H660" s="7">
        <v>88.15</v>
      </c>
      <c r="I660" s="9">
        <v>3</v>
      </c>
      <c r="J660" s="7">
        <v>13.2225</v>
      </c>
      <c r="K660" s="7">
        <v>277.67250000000001</v>
      </c>
      <c r="L660" s="12">
        <v>43483</v>
      </c>
      <c r="M660" s="14">
        <v>0.42430555555555555</v>
      </c>
      <c r="N660" s="9" t="str">
        <f t="shared" si="142"/>
        <v>Weekday</v>
      </c>
      <c r="O660" s="6" t="s">
        <v>23</v>
      </c>
      <c r="P660" s="7">
        <v>264.45</v>
      </c>
      <c r="Q660" s="2">
        <v>4.7619047620000003</v>
      </c>
      <c r="R660" s="7">
        <v>13.2225</v>
      </c>
      <c r="S660" s="8">
        <v>7.9</v>
      </c>
      <c r="V660" s="16">
        <f t="shared" si="135"/>
        <v>264.45000000000005</v>
      </c>
      <c r="W660" s="18">
        <f t="shared" si="143"/>
        <v>21156.000000000004</v>
      </c>
      <c r="X660" t="b">
        <f t="shared" si="144"/>
        <v>0</v>
      </c>
      <c r="Y660" t="b">
        <f t="shared" si="136"/>
        <v>1</v>
      </c>
      <c r="Z660" t="b">
        <f t="shared" si="137"/>
        <v>0</v>
      </c>
      <c r="AA660" t="b">
        <f t="shared" si="138"/>
        <v>0</v>
      </c>
      <c r="AB660" t="str">
        <f t="shared" si="145"/>
        <v>Low</v>
      </c>
      <c r="AC660" t="str">
        <f t="shared" si="139"/>
        <v>Bad Product</v>
      </c>
      <c r="AD660">
        <f t="shared" si="140"/>
        <v>277.67250000000001</v>
      </c>
      <c r="AE660">
        <f t="shared" si="141"/>
        <v>88.15</v>
      </c>
      <c r="AG660" t="str">
        <f t="shared" si="134"/>
        <v>Bad Product</v>
      </c>
      <c r="AH660" t="str">
        <f t="shared" si="146"/>
        <v>Medium</v>
      </c>
    </row>
    <row r="661" spans="1:34" ht="15.75" customHeight="1" x14ac:dyDescent="0.2">
      <c r="A661" s="1"/>
      <c r="B661" s="6" t="s">
        <v>694</v>
      </c>
      <c r="C661" s="6" t="s">
        <v>18</v>
      </c>
      <c r="D661" s="6" t="s">
        <v>19</v>
      </c>
      <c r="E661" s="6" t="s">
        <v>20</v>
      </c>
      <c r="F661" s="6" t="s">
        <v>21</v>
      </c>
      <c r="G661" s="6" t="s">
        <v>36</v>
      </c>
      <c r="H661" s="7">
        <v>27.93</v>
      </c>
      <c r="I661" s="9">
        <v>5</v>
      </c>
      <c r="J661" s="7">
        <v>6.9824999999999999</v>
      </c>
      <c r="K661" s="7">
        <v>146.63249999999999</v>
      </c>
      <c r="L661" s="12">
        <v>43494</v>
      </c>
      <c r="M661" s="14">
        <v>0.65833333333333333</v>
      </c>
      <c r="N661" s="9" t="str">
        <f t="shared" si="142"/>
        <v>Weekday</v>
      </c>
      <c r="O661" s="6" t="s">
        <v>29</v>
      </c>
      <c r="P661" s="7">
        <v>139.65</v>
      </c>
      <c r="Q661" s="2">
        <v>4.7619047620000003</v>
      </c>
      <c r="R661" s="7">
        <v>6.9824999999999999</v>
      </c>
      <c r="S661" s="8">
        <v>5.9</v>
      </c>
      <c r="V661" s="16">
        <f t="shared" si="135"/>
        <v>139.65</v>
      </c>
      <c r="W661" s="18">
        <f t="shared" si="143"/>
        <v>11172</v>
      </c>
      <c r="X661" t="b">
        <f t="shared" si="144"/>
        <v>0</v>
      </c>
      <c r="Y661" t="b">
        <f t="shared" si="136"/>
        <v>1</v>
      </c>
      <c r="Z661" t="b">
        <f t="shared" si="137"/>
        <v>0</v>
      </c>
      <c r="AA661" t="b">
        <f t="shared" si="138"/>
        <v>0</v>
      </c>
      <c r="AB661" t="str">
        <f t="shared" si="145"/>
        <v>Low</v>
      </c>
      <c r="AC661" t="str">
        <f t="shared" si="139"/>
        <v>Bad Product</v>
      </c>
      <c r="AD661">
        <f t="shared" si="140"/>
        <v>146.63249999999999</v>
      </c>
      <c r="AE661">
        <f t="shared" si="141"/>
        <v>27.93</v>
      </c>
      <c r="AG661" t="str">
        <f t="shared" si="134"/>
        <v>Bad Product</v>
      </c>
      <c r="AH661" t="str">
        <f t="shared" si="146"/>
        <v>Low</v>
      </c>
    </row>
    <row r="662" spans="1:34" ht="15.75" customHeight="1" x14ac:dyDescent="0.2">
      <c r="A662" s="1"/>
      <c r="B662" s="6" t="s">
        <v>695</v>
      </c>
      <c r="C662" s="6" t="s">
        <v>18</v>
      </c>
      <c r="D662" s="6" t="s">
        <v>19</v>
      </c>
      <c r="E662" s="6" t="s">
        <v>20</v>
      </c>
      <c r="F662" s="6" t="s">
        <v>31</v>
      </c>
      <c r="G662" s="6" t="s">
        <v>46</v>
      </c>
      <c r="H662" s="7">
        <v>55.45</v>
      </c>
      <c r="I662" s="9">
        <v>1</v>
      </c>
      <c r="J662" s="7">
        <v>2.7725</v>
      </c>
      <c r="K662" s="7">
        <v>58.222499999999997</v>
      </c>
      <c r="L662" s="12">
        <v>43522</v>
      </c>
      <c r="M662" s="14">
        <v>0.74027777777777781</v>
      </c>
      <c r="N662" s="9" t="str">
        <f t="shared" si="142"/>
        <v>Weekday</v>
      </c>
      <c r="O662" s="6" t="s">
        <v>33</v>
      </c>
      <c r="P662" s="7">
        <v>55.45</v>
      </c>
      <c r="Q662" s="2">
        <v>4.7619047620000003</v>
      </c>
      <c r="R662" s="7">
        <v>2.7725</v>
      </c>
      <c r="S662" s="8">
        <v>4.9000000000000004</v>
      </c>
      <c r="V662" s="16">
        <f t="shared" si="135"/>
        <v>55.45</v>
      </c>
      <c r="W662" s="18">
        <f t="shared" si="143"/>
        <v>4436</v>
      </c>
      <c r="X662" t="b">
        <f t="shared" si="144"/>
        <v>0</v>
      </c>
      <c r="Y662" t="b">
        <f t="shared" si="136"/>
        <v>1</v>
      </c>
      <c r="Z662" t="b">
        <f t="shared" si="137"/>
        <v>0</v>
      </c>
      <c r="AA662" t="b">
        <f t="shared" si="138"/>
        <v>0</v>
      </c>
      <c r="AB662" t="str">
        <f t="shared" si="145"/>
        <v>Low</v>
      </c>
      <c r="AC662" t="str">
        <f t="shared" si="139"/>
        <v>Bad Product</v>
      </c>
      <c r="AD662">
        <f t="shared" si="140"/>
        <v>58.222499999999997</v>
      </c>
      <c r="AE662">
        <f t="shared" si="141"/>
        <v>55.45</v>
      </c>
      <c r="AG662" t="str">
        <f t="shared" si="134"/>
        <v>Bad Product</v>
      </c>
      <c r="AH662" t="str">
        <f t="shared" si="146"/>
        <v>Low</v>
      </c>
    </row>
    <row r="663" spans="1:34" ht="15.75" customHeight="1" x14ac:dyDescent="0.2">
      <c r="A663" s="1"/>
      <c r="B663" s="6" t="s">
        <v>696</v>
      </c>
      <c r="C663" s="6" t="s">
        <v>42</v>
      </c>
      <c r="D663" s="6" t="s">
        <v>43</v>
      </c>
      <c r="E663" s="6" t="s">
        <v>27</v>
      </c>
      <c r="F663" s="6" t="s">
        <v>21</v>
      </c>
      <c r="G663" s="6" t="s">
        <v>36</v>
      </c>
      <c r="H663" s="7">
        <v>42.97</v>
      </c>
      <c r="I663" s="9">
        <v>3</v>
      </c>
      <c r="J663" s="7">
        <v>6.4455</v>
      </c>
      <c r="K663" s="7">
        <v>135.35550000000001</v>
      </c>
      <c r="L663" s="12">
        <v>43499</v>
      </c>
      <c r="M663" s="14">
        <v>0.49027777777777776</v>
      </c>
      <c r="N663" s="9" t="str">
        <f t="shared" si="142"/>
        <v>Weekend</v>
      </c>
      <c r="O663" s="6" t="s">
        <v>29</v>
      </c>
      <c r="P663" s="7">
        <v>128.91</v>
      </c>
      <c r="Q663" s="2">
        <v>4.7619047620000003</v>
      </c>
      <c r="R663" s="7">
        <v>6.4455</v>
      </c>
      <c r="S663" s="8">
        <v>9.3000000000000007</v>
      </c>
      <c r="V663" s="16">
        <f t="shared" si="135"/>
        <v>128.91</v>
      </c>
      <c r="W663" s="18">
        <f t="shared" si="143"/>
        <v>10312.799999999999</v>
      </c>
      <c r="X663" t="b">
        <f t="shared" si="144"/>
        <v>1</v>
      </c>
      <c r="Y663" t="b">
        <f t="shared" si="136"/>
        <v>1</v>
      </c>
      <c r="Z663" t="b">
        <f t="shared" si="137"/>
        <v>0</v>
      </c>
      <c r="AA663" t="b">
        <f t="shared" si="138"/>
        <v>1</v>
      </c>
      <c r="AB663" t="str">
        <f t="shared" si="145"/>
        <v>High</v>
      </c>
      <c r="AC663" t="str">
        <f t="shared" si="139"/>
        <v>Bad Product</v>
      </c>
      <c r="AD663">
        <f t="shared" si="140"/>
        <v>135.35550000000001</v>
      </c>
      <c r="AE663">
        <f t="shared" si="141"/>
        <v>42.97</v>
      </c>
      <c r="AG663" t="str">
        <f t="shared" si="134"/>
        <v>Bad Product</v>
      </c>
      <c r="AH663" t="str">
        <f t="shared" si="146"/>
        <v>High</v>
      </c>
    </row>
    <row r="664" spans="1:34" ht="15.75" customHeight="1" x14ac:dyDescent="0.2">
      <c r="A664" s="1"/>
      <c r="B664" s="6" t="s">
        <v>697</v>
      </c>
      <c r="C664" s="6" t="s">
        <v>25</v>
      </c>
      <c r="D664" s="6" t="s">
        <v>26</v>
      </c>
      <c r="E664" s="6" t="s">
        <v>20</v>
      </c>
      <c r="F664" s="6" t="s">
        <v>31</v>
      </c>
      <c r="G664" s="6" t="s">
        <v>36</v>
      </c>
      <c r="H664" s="7">
        <v>17.14</v>
      </c>
      <c r="I664" s="9">
        <v>7</v>
      </c>
      <c r="J664" s="7">
        <v>5.9989999999999997</v>
      </c>
      <c r="K664" s="7">
        <v>125.979</v>
      </c>
      <c r="L664" s="12">
        <v>43481</v>
      </c>
      <c r="M664" s="14">
        <v>0.50486111111111109</v>
      </c>
      <c r="N664" s="9" t="str">
        <f t="shared" si="142"/>
        <v>Weekday</v>
      </c>
      <c r="O664" s="6" t="s">
        <v>33</v>
      </c>
      <c r="P664" s="7">
        <v>119.98</v>
      </c>
      <c r="Q664" s="2">
        <v>4.7619047620000003</v>
      </c>
      <c r="R664" s="7">
        <v>5.9989999999999997</v>
      </c>
      <c r="S664" s="8">
        <v>7.9</v>
      </c>
      <c r="V664" s="16">
        <f t="shared" si="135"/>
        <v>119.98</v>
      </c>
      <c r="W664" s="18">
        <f t="shared" si="143"/>
        <v>9598.4</v>
      </c>
      <c r="X664" t="b">
        <f t="shared" si="144"/>
        <v>0</v>
      </c>
      <c r="Y664" t="b">
        <f t="shared" si="136"/>
        <v>1</v>
      </c>
      <c r="Z664" t="b">
        <f t="shared" si="137"/>
        <v>0</v>
      </c>
      <c r="AA664" t="b">
        <f t="shared" si="138"/>
        <v>0</v>
      </c>
      <c r="AB664" t="str">
        <f t="shared" si="145"/>
        <v>Low</v>
      </c>
      <c r="AC664" t="str">
        <f t="shared" si="139"/>
        <v>Bad Product</v>
      </c>
      <c r="AD664">
        <f t="shared" si="140"/>
        <v>125.979</v>
      </c>
      <c r="AE664">
        <f t="shared" si="141"/>
        <v>17.14</v>
      </c>
      <c r="AG664" t="str">
        <f t="shared" si="134"/>
        <v>Bad Product</v>
      </c>
      <c r="AH664" t="str">
        <f t="shared" si="146"/>
        <v>Medium</v>
      </c>
    </row>
    <row r="665" spans="1:34" ht="15.75" customHeight="1" x14ac:dyDescent="0.2">
      <c r="A665" s="1"/>
      <c r="B665" s="6" t="s">
        <v>698</v>
      </c>
      <c r="C665" s="6" t="s">
        <v>42</v>
      </c>
      <c r="D665" s="6" t="s">
        <v>43</v>
      </c>
      <c r="E665" s="6" t="s">
        <v>20</v>
      </c>
      <c r="F665" s="6" t="s">
        <v>21</v>
      </c>
      <c r="G665" s="6" t="s">
        <v>46</v>
      </c>
      <c r="H665" s="7">
        <v>58.75</v>
      </c>
      <c r="I665" s="9">
        <v>6</v>
      </c>
      <c r="J665" s="7">
        <v>17.625</v>
      </c>
      <c r="K665" s="7">
        <v>370.125</v>
      </c>
      <c r="L665" s="12">
        <v>43548</v>
      </c>
      <c r="M665" s="14">
        <v>0.75972222222222219</v>
      </c>
      <c r="N665" s="9" t="str">
        <f t="shared" si="142"/>
        <v>Weekend</v>
      </c>
      <c r="O665" s="6" t="s">
        <v>33</v>
      </c>
      <c r="P665" s="7">
        <v>352.5</v>
      </c>
      <c r="Q665" s="2">
        <v>4.7619047620000003</v>
      </c>
      <c r="R665" s="7">
        <v>17.625</v>
      </c>
      <c r="S665" s="8">
        <v>5.9</v>
      </c>
      <c r="V665" s="16">
        <f t="shared" si="135"/>
        <v>352.5</v>
      </c>
      <c r="W665" s="18">
        <f t="shared" si="143"/>
        <v>28200</v>
      </c>
      <c r="X665" t="b">
        <f t="shared" si="144"/>
        <v>0</v>
      </c>
      <c r="Y665" t="b">
        <f t="shared" si="136"/>
        <v>1</v>
      </c>
      <c r="Z665" t="b">
        <f t="shared" si="137"/>
        <v>0</v>
      </c>
      <c r="AA665" t="b">
        <f t="shared" si="138"/>
        <v>0</v>
      </c>
      <c r="AB665" t="str">
        <f t="shared" si="145"/>
        <v>Low</v>
      </c>
      <c r="AC665" t="str">
        <f t="shared" si="139"/>
        <v>Bad Product</v>
      </c>
      <c r="AD665">
        <f t="shared" si="140"/>
        <v>370.125</v>
      </c>
      <c r="AE665">
        <f t="shared" si="141"/>
        <v>58.75</v>
      </c>
      <c r="AG665" t="str">
        <f t="shared" si="134"/>
        <v>Bad Product</v>
      </c>
      <c r="AH665" t="str">
        <f t="shared" si="146"/>
        <v>Low</v>
      </c>
    </row>
    <row r="666" spans="1:34" ht="15.75" customHeight="1" x14ac:dyDescent="0.2">
      <c r="A666" s="1"/>
      <c r="B666" s="6" t="s">
        <v>699</v>
      </c>
      <c r="C666" s="6" t="s">
        <v>25</v>
      </c>
      <c r="D666" s="6" t="s">
        <v>26</v>
      </c>
      <c r="E666" s="6" t="s">
        <v>20</v>
      </c>
      <c r="F666" s="6" t="s">
        <v>21</v>
      </c>
      <c r="G666" s="6" t="s">
        <v>44</v>
      </c>
      <c r="H666" s="7">
        <v>87.1</v>
      </c>
      <c r="I666" s="9">
        <v>10</v>
      </c>
      <c r="J666" s="7">
        <v>43.55</v>
      </c>
      <c r="K666" s="7">
        <v>914.55</v>
      </c>
      <c r="L666" s="12">
        <v>43508</v>
      </c>
      <c r="M666" s="14">
        <v>0.61458333333333337</v>
      </c>
      <c r="N666" s="9" t="str">
        <f t="shared" si="142"/>
        <v>Weekday</v>
      </c>
      <c r="O666" s="6" t="s">
        <v>33</v>
      </c>
      <c r="P666" s="7">
        <v>871</v>
      </c>
      <c r="Q666" s="2">
        <v>4.7619047620000003</v>
      </c>
      <c r="R666" s="7">
        <v>43.55</v>
      </c>
      <c r="S666" s="8">
        <v>9.9</v>
      </c>
      <c r="V666" s="16">
        <f t="shared" si="135"/>
        <v>871</v>
      </c>
      <c r="W666" s="18">
        <f t="shared" si="143"/>
        <v>69680</v>
      </c>
      <c r="X666" t="b">
        <f t="shared" si="144"/>
        <v>1</v>
      </c>
      <c r="Y666" t="b">
        <f t="shared" si="136"/>
        <v>1</v>
      </c>
      <c r="Z666" t="b">
        <f t="shared" si="137"/>
        <v>1</v>
      </c>
      <c r="AA666" t="b">
        <f t="shared" si="138"/>
        <v>1</v>
      </c>
      <c r="AB666" t="str">
        <f t="shared" si="145"/>
        <v>High</v>
      </c>
      <c r="AC666" t="str">
        <f t="shared" si="139"/>
        <v>Good Product</v>
      </c>
      <c r="AD666">
        <f t="shared" si="140"/>
        <v>823.09500000000003</v>
      </c>
      <c r="AE666">
        <f t="shared" si="141"/>
        <v>82.74499999999999</v>
      </c>
      <c r="AG666" t="str">
        <f t="shared" si="134"/>
        <v>Bad Product</v>
      </c>
      <c r="AH666" t="str">
        <f t="shared" si="146"/>
        <v>High</v>
      </c>
    </row>
    <row r="667" spans="1:34" ht="15.75" customHeight="1" x14ac:dyDescent="0.2">
      <c r="A667" s="1"/>
      <c r="B667" s="6" t="s">
        <v>700</v>
      </c>
      <c r="C667" s="6" t="s">
        <v>25</v>
      </c>
      <c r="D667" s="6" t="s">
        <v>26</v>
      </c>
      <c r="E667" s="6" t="s">
        <v>27</v>
      </c>
      <c r="F667" s="6" t="s">
        <v>21</v>
      </c>
      <c r="G667" s="6" t="s">
        <v>36</v>
      </c>
      <c r="H667" s="7">
        <v>98.8</v>
      </c>
      <c r="I667" s="9">
        <v>2</v>
      </c>
      <c r="J667" s="7">
        <v>9.8800000000000008</v>
      </c>
      <c r="K667" s="7">
        <v>207.48</v>
      </c>
      <c r="L667" s="12">
        <v>43517</v>
      </c>
      <c r="M667" s="14">
        <v>0.48541666666666666</v>
      </c>
      <c r="N667" s="9" t="str">
        <f t="shared" si="142"/>
        <v>Weekday</v>
      </c>
      <c r="O667" s="6" t="s">
        <v>29</v>
      </c>
      <c r="P667" s="7">
        <v>197.6</v>
      </c>
      <c r="Q667" s="2">
        <v>4.7619047620000003</v>
      </c>
      <c r="R667" s="7">
        <v>9.8800000000000008</v>
      </c>
      <c r="S667" s="8">
        <v>7.7</v>
      </c>
      <c r="V667" s="16">
        <f t="shared" si="135"/>
        <v>197.6</v>
      </c>
      <c r="W667" s="18">
        <f t="shared" si="143"/>
        <v>15808</v>
      </c>
      <c r="X667" t="b">
        <f t="shared" si="144"/>
        <v>0</v>
      </c>
      <c r="Y667" t="b">
        <f t="shared" si="136"/>
        <v>1</v>
      </c>
      <c r="Z667" t="b">
        <f t="shared" si="137"/>
        <v>0</v>
      </c>
      <c r="AA667" t="b">
        <f t="shared" si="138"/>
        <v>0</v>
      </c>
      <c r="AB667" t="str">
        <f t="shared" si="145"/>
        <v>Low</v>
      </c>
      <c r="AC667" t="str">
        <f t="shared" si="139"/>
        <v>Bad Product</v>
      </c>
      <c r="AD667">
        <f t="shared" si="140"/>
        <v>207.48</v>
      </c>
      <c r="AE667">
        <f t="shared" si="141"/>
        <v>98.8</v>
      </c>
      <c r="AG667" t="str">
        <f t="shared" si="134"/>
        <v>Good Product</v>
      </c>
      <c r="AH667" t="str">
        <f t="shared" si="146"/>
        <v>Medium</v>
      </c>
    </row>
    <row r="668" spans="1:34" ht="15.75" customHeight="1" x14ac:dyDescent="0.2">
      <c r="A668" s="1"/>
      <c r="B668" s="6" t="s">
        <v>701</v>
      </c>
      <c r="C668" s="6" t="s">
        <v>18</v>
      </c>
      <c r="D668" s="6" t="s">
        <v>19</v>
      </c>
      <c r="E668" s="6" t="s">
        <v>27</v>
      </c>
      <c r="F668" s="6" t="s">
        <v>21</v>
      </c>
      <c r="G668" s="6" t="s">
        <v>46</v>
      </c>
      <c r="H668" s="7">
        <v>48.63</v>
      </c>
      <c r="I668" s="9">
        <v>4</v>
      </c>
      <c r="J668" s="7">
        <v>9.7260000000000009</v>
      </c>
      <c r="K668" s="7">
        <v>204.24600000000001</v>
      </c>
      <c r="L668" s="12">
        <v>43500</v>
      </c>
      <c r="M668" s="14">
        <v>0.65555555555555556</v>
      </c>
      <c r="N668" s="9" t="str">
        <f t="shared" si="142"/>
        <v>Weekday</v>
      </c>
      <c r="O668" s="6" t="s">
        <v>23</v>
      </c>
      <c r="P668" s="7">
        <v>194.52</v>
      </c>
      <c r="Q668" s="2">
        <v>4.7619047620000003</v>
      </c>
      <c r="R668" s="7">
        <v>9.7260000000000009</v>
      </c>
      <c r="S668" s="8">
        <v>7.6</v>
      </c>
      <c r="V668" s="16">
        <f t="shared" si="135"/>
        <v>194.52</v>
      </c>
      <c r="W668" s="18">
        <f t="shared" si="143"/>
        <v>15561.6</v>
      </c>
      <c r="X668" t="b">
        <f t="shared" si="144"/>
        <v>0</v>
      </c>
      <c r="Y668" t="b">
        <f t="shared" si="136"/>
        <v>1</v>
      </c>
      <c r="Z668" t="b">
        <f t="shared" si="137"/>
        <v>0</v>
      </c>
      <c r="AA668" t="b">
        <f t="shared" si="138"/>
        <v>0</v>
      </c>
      <c r="AB668" t="str">
        <f t="shared" si="145"/>
        <v>Low</v>
      </c>
      <c r="AC668" t="str">
        <f t="shared" si="139"/>
        <v>Bad Product</v>
      </c>
      <c r="AD668">
        <f t="shared" si="140"/>
        <v>204.24600000000001</v>
      </c>
      <c r="AE668">
        <f t="shared" si="141"/>
        <v>48.63</v>
      </c>
      <c r="AG668" t="str">
        <f t="shared" si="134"/>
        <v>Bad Product</v>
      </c>
      <c r="AH668" t="str">
        <f t="shared" si="146"/>
        <v>Medium</v>
      </c>
    </row>
    <row r="669" spans="1:34" ht="15.75" customHeight="1" x14ac:dyDescent="0.2">
      <c r="A669" s="1"/>
      <c r="B669" s="6" t="s">
        <v>702</v>
      </c>
      <c r="C669" s="6" t="s">
        <v>42</v>
      </c>
      <c r="D669" s="6" t="s">
        <v>43</v>
      </c>
      <c r="E669" s="6" t="s">
        <v>20</v>
      </c>
      <c r="F669" s="6" t="s">
        <v>31</v>
      </c>
      <c r="G669" s="6" t="s">
        <v>44</v>
      </c>
      <c r="H669" s="7">
        <v>57.74</v>
      </c>
      <c r="I669" s="9">
        <v>3</v>
      </c>
      <c r="J669" s="7">
        <v>8.6609999999999996</v>
      </c>
      <c r="K669" s="7">
        <v>181.881</v>
      </c>
      <c r="L669" s="12">
        <v>43516</v>
      </c>
      <c r="M669" s="14">
        <v>0.54583333333333328</v>
      </c>
      <c r="N669" s="9" t="str">
        <f t="shared" si="142"/>
        <v>Weekday</v>
      </c>
      <c r="O669" s="6" t="s">
        <v>23</v>
      </c>
      <c r="P669" s="7">
        <v>173.22</v>
      </c>
      <c r="Q669" s="2">
        <v>4.7619047620000003</v>
      </c>
      <c r="R669" s="7">
        <v>8.6609999999999996</v>
      </c>
      <c r="S669" s="8">
        <v>7.7</v>
      </c>
      <c r="V669" s="16">
        <f t="shared" si="135"/>
        <v>173.22</v>
      </c>
      <c r="W669" s="18">
        <f t="shared" si="143"/>
        <v>13857.6</v>
      </c>
      <c r="X669" t="b">
        <f t="shared" si="144"/>
        <v>0</v>
      </c>
      <c r="Y669" t="b">
        <f t="shared" si="136"/>
        <v>1</v>
      </c>
      <c r="Z669" t="b">
        <f t="shared" si="137"/>
        <v>0</v>
      </c>
      <c r="AA669" t="b">
        <f t="shared" si="138"/>
        <v>0</v>
      </c>
      <c r="AB669" t="str">
        <f t="shared" si="145"/>
        <v>Low</v>
      </c>
      <c r="AC669" t="str">
        <f t="shared" si="139"/>
        <v>Bad Product</v>
      </c>
      <c r="AD669">
        <f t="shared" si="140"/>
        <v>181.881</v>
      </c>
      <c r="AE669">
        <f t="shared" si="141"/>
        <v>57.74</v>
      </c>
      <c r="AG669" t="str">
        <f t="shared" si="134"/>
        <v>Bad Product</v>
      </c>
      <c r="AH669" t="str">
        <f t="shared" si="146"/>
        <v>Medium</v>
      </c>
    </row>
    <row r="670" spans="1:34" ht="15.75" customHeight="1" x14ac:dyDescent="0.2">
      <c r="A670" s="1"/>
      <c r="B670" s="6" t="s">
        <v>703</v>
      </c>
      <c r="C670" s="6" t="s">
        <v>42</v>
      </c>
      <c r="D670" s="6" t="s">
        <v>43</v>
      </c>
      <c r="E670" s="6" t="s">
        <v>27</v>
      </c>
      <c r="F670" s="6" t="s">
        <v>21</v>
      </c>
      <c r="G670" s="6" t="s">
        <v>22</v>
      </c>
      <c r="H670" s="7">
        <v>17.97</v>
      </c>
      <c r="I670" s="9">
        <v>4</v>
      </c>
      <c r="J670" s="7">
        <v>3.5939999999999999</v>
      </c>
      <c r="K670" s="7">
        <v>75.474000000000004</v>
      </c>
      <c r="L670" s="12">
        <v>43519</v>
      </c>
      <c r="M670" s="14">
        <v>0.86319444444444449</v>
      </c>
      <c r="N670" s="9" t="str">
        <f t="shared" si="142"/>
        <v>Weekend</v>
      </c>
      <c r="O670" s="6" t="s">
        <v>23</v>
      </c>
      <c r="P670" s="7">
        <v>71.88</v>
      </c>
      <c r="Q670" s="2">
        <v>4.7619047620000003</v>
      </c>
      <c r="R670" s="7">
        <v>3.5939999999999999</v>
      </c>
      <c r="S670" s="8">
        <v>6.4</v>
      </c>
      <c r="V670" s="16">
        <f t="shared" si="135"/>
        <v>71.88</v>
      </c>
      <c r="W670" s="18">
        <f t="shared" si="143"/>
        <v>5750.4</v>
      </c>
      <c r="X670" t="b">
        <f t="shared" si="144"/>
        <v>0</v>
      </c>
      <c r="Y670" t="b">
        <f t="shared" si="136"/>
        <v>1</v>
      </c>
      <c r="Z670" t="b">
        <f t="shared" si="137"/>
        <v>0</v>
      </c>
      <c r="AA670" t="b">
        <f t="shared" si="138"/>
        <v>0</v>
      </c>
      <c r="AB670" t="str">
        <f t="shared" si="145"/>
        <v>Low</v>
      </c>
      <c r="AC670" t="str">
        <f t="shared" si="139"/>
        <v>Bad Product</v>
      </c>
      <c r="AD670">
        <f t="shared" si="140"/>
        <v>75.474000000000004</v>
      </c>
      <c r="AE670">
        <f t="shared" si="141"/>
        <v>17.97</v>
      </c>
      <c r="AG670" t="str">
        <f t="shared" si="134"/>
        <v>Bad Product</v>
      </c>
      <c r="AH670" t="str">
        <f t="shared" si="146"/>
        <v>Low</v>
      </c>
    </row>
    <row r="671" spans="1:34" ht="15.75" customHeight="1" x14ac:dyDescent="0.2">
      <c r="A671" s="1"/>
      <c r="B671" s="6" t="s">
        <v>704</v>
      </c>
      <c r="C671" s="6" t="s">
        <v>25</v>
      </c>
      <c r="D671" s="6" t="s">
        <v>26</v>
      </c>
      <c r="E671" s="6" t="s">
        <v>20</v>
      </c>
      <c r="F671" s="6" t="s">
        <v>21</v>
      </c>
      <c r="G671" s="6" t="s">
        <v>22</v>
      </c>
      <c r="H671" s="7">
        <v>47.71</v>
      </c>
      <c r="I671" s="9">
        <v>6</v>
      </c>
      <c r="J671" s="7">
        <v>14.313000000000001</v>
      </c>
      <c r="K671" s="7">
        <v>300.57299999999998</v>
      </c>
      <c r="L671" s="12">
        <v>43512</v>
      </c>
      <c r="M671" s="14">
        <v>0.59652777777777777</v>
      </c>
      <c r="N671" s="9" t="str">
        <f t="shared" si="142"/>
        <v>Weekend</v>
      </c>
      <c r="O671" s="6" t="s">
        <v>23</v>
      </c>
      <c r="P671" s="7">
        <v>286.26</v>
      </c>
      <c r="Q671" s="2">
        <v>4.7619047620000003</v>
      </c>
      <c r="R671" s="7">
        <v>14.313000000000001</v>
      </c>
      <c r="S671" s="8">
        <v>4.4000000000000004</v>
      </c>
      <c r="V671" s="16">
        <f t="shared" si="135"/>
        <v>286.26</v>
      </c>
      <c r="W671" s="18">
        <f t="shared" si="143"/>
        <v>22900.799999999999</v>
      </c>
      <c r="X671" t="b">
        <f t="shared" si="144"/>
        <v>0</v>
      </c>
      <c r="Y671" t="b">
        <f t="shared" si="136"/>
        <v>1</v>
      </c>
      <c r="Z671" t="b">
        <f t="shared" si="137"/>
        <v>0</v>
      </c>
      <c r="AA671" t="b">
        <f t="shared" si="138"/>
        <v>0</v>
      </c>
      <c r="AB671" t="str">
        <f t="shared" si="145"/>
        <v>Low</v>
      </c>
      <c r="AC671" t="str">
        <f t="shared" si="139"/>
        <v>Bad Product</v>
      </c>
      <c r="AD671">
        <f t="shared" si="140"/>
        <v>300.57299999999998</v>
      </c>
      <c r="AE671">
        <f t="shared" si="141"/>
        <v>47.71</v>
      </c>
      <c r="AG671" t="str">
        <f t="shared" si="134"/>
        <v>Bad Product</v>
      </c>
      <c r="AH671" t="str">
        <f t="shared" si="146"/>
        <v>Low</v>
      </c>
    </row>
    <row r="672" spans="1:34" ht="15.75" customHeight="1" x14ac:dyDescent="0.2">
      <c r="A672" s="1"/>
      <c r="B672" s="6" t="s">
        <v>705</v>
      </c>
      <c r="C672" s="6" t="s">
        <v>42</v>
      </c>
      <c r="D672" s="6" t="s">
        <v>43</v>
      </c>
      <c r="E672" s="6" t="s">
        <v>27</v>
      </c>
      <c r="F672" s="6" t="s">
        <v>21</v>
      </c>
      <c r="G672" s="6" t="s">
        <v>36</v>
      </c>
      <c r="H672" s="7">
        <v>40.619999999999997</v>
      </c>
      <c r="I672" s="9">
        <v>2</v>
      </c>
      <c r="J672" s="7">
        <v>4.0620000000000003</v>
      </c>
      <c r="K672" s="7">
        <v>85.302000000000007</v>
      </c>
      <c r="L672" s="12">
        <v>43482</v>
      </c>
      <c r="M672" s="14">
        <v>0.41736111111111113</v>
      </c>
      <c r="N672" s="9" t="str">
        <f t="shared" si="142"/>
        <v>Weekday</v>
      </c>
      <c r="O672" s="6" t="s">
        <v>33</v>
      </c>
      <c r="P672" s="7">
        <v>81.239999999999995</v>
      </c>
      <c r="Q672" s="2">
        <v>4.7619047620000003</v>
      </c>
      <c r="R672" s="7">
        <v>4.0620000000000003</v>
      </c>
      <c r="S672" s="8">
        <v>4.0999999999999996</v>
      </c>
      <c r="V672" s="16">
        <f t="shared" si="135"/>
        <v>81.239999999999995</v>
      </c>
      <c r="W672" s="18">
        <f t="shared" si="143"/>
        <v>6499.2</v>
      </c>
      <c r="X672" t="b">
        <f t="shared" si="144"/>
        <v>0</v>
      </c>
      <c r="Y672" t="b">
        <f t="shared" si="136"/>
        <v>1</v>
      </c>
      <c r="Z672" t="b">
        <f t="shared" si="137"/>
        <v>0</v>
      </c>
      <c r="AA672" t="b">
        <f t="shared" si="138"/>
        <v>0</v>
      </c>
      <c r="AB672" t="str">
        <f t="shared" si="145"/>
        <v>Low</v>
      </c>
      <c r="AC672" t="str">
        <f t="shared" si="139"/>
        <v>Bad Product</v>
      </c>
      <c r="AD672">
        <f t="shared" si="140"/>
        <v>85.302000000000007</v>
      </c>
      <c r="AE672">
        <f t="shared" si="141"/>
        <v>40.619999999999997</v>
      </c>
      <c r="AG672" t="str">
        <f t="shared" si="134"/>
        <v>Bad Product</v>
      </c>
      <c r="AH672" t="str">
        <f t="shared" si="146"/>
        <v>Low</v>
      </c>
    </row>
    <row r="673" spans="1:34" ht="15.75" customHeight="1" x14ac:dyDescent="0.2">
      <c r="A673" s="1"/>
      <c r="B673" s="6" t="s">
        <v>706</v>
      </c>
      <c r="C673" s="6" t="s">
        <v>18</v>
      </c>
      <c r="D673" s="6" t="s">
        <v>19</v>
      </c>
      <c r="E673" s="6" t="s">
        <v>20</v>
      </c>
      <c r="F673" s="6" t="s">
        <v>31</v>
      </c>
      <c r="G673" s="6" t="s">
        <v>46</v>
      </c>
      <c r="H673" s="7">
        <v>56.04</v>
      </c>
      <c r="I673" s="9">
        <v>10</v>
      </c>
      <c r="J673" s="7">
        <v>28.02</v>
      </c>
      <c r="K673" s="7">
        <v>588.41999999999996</v>
      </c>
      <c r="L673" s="12">
        <v>43479</v>
      </c>
      <c r="M673" s="14">
        <v>0.8125</v>
      </c>
      <c r="N673" s="9" t="str">
        <f t="shared" si="142"/>
        <v>Weekday</v>
      </c>
      <c r="O673" s="6" t="s">
        <v>23</v>
      </c>
      <c r="P673" s="7">
        <v>560.4</v>
      </c>
      <c r="Q673" s="2">
        <v>4.7619047620000003</v>
      </c>
      <c r="R673" s="7">
        <v>28.02</v>
      </c>
      <c r="S673" s="8">
        <v>4.4000000000000004</v>
      </c>
      <c r="V673" s="16">
        <f t="shared" si="135"/>
        <v>560.4</v>
      </c>
      <c r="W673" s="18">
        <f t="shared" si="143"/>
        <v>44832</v>
      </c>
      <c r="X673" t="b">
        <f t="shared" si="144"/>
        <v>0</v>
      </c>
      <c r="Y673" t="b">
        <f t="shared" si="136"/>
        <v>1</v>
      </c>
      <c r="Z673" t="b">
        <f t="shared" si="137"/>
        <v>0</v>
      </c>
      <c r="AA673" t="b">
        <f t="shared" si="138"/>
        <v>1</v>
      </c>
      <c r="AB673" t="str">
        <f t="shared" si="145"/>
        <v>Low</v>
      </c>
      <c r="AC673" t="str">
        <f t="shared" si="139"/>
        <v>Bad Product</v>
      </c>
      <c r="AD673">
        <f t="shared" si="140"/>
        <v>529.57799999999997</v>
      </c>
      <c r="AE673">
        <f t="shared" si="141"/>
        <v>53.238</v>
      </c>
      <c r="AG673" t="str">
        <f t="shared" si="134"/>
        <v>Bad Product</v>
      </c>
      <c r="AH673" t="str">
        <f t="shared" si="146"/>
        <v>Low</v>
      </c>
    </row>
    <row r="674" spans="1:34" ht="15.75" customHeight="1" x14ac:dyDescent="0.2">
      <c r="A674" s="1"/>
      <c r="B674" s="6" t="s">
        <v>707</v>
      </c>
      <c r="C674" s="6" t="s">
        <v>42</v>
      </c>
      <c r="D674" s="6" t="s">
        <v>43</v>
      </c>
      <c r="E674" s="6" t="s">
        <v>20</v>
      </c>
      <c r="F674" s="6" t="s">
        <v>31</v>
      </c>
      <c r="G674" s="6" t="s">
        <v>44</v>
      </c>
      <c r="H674" s="7">
        <v>93.4</v>
      </c>
      <c r="I674" s="9">
        <v>2</v>
      </c>
      <c r="J674" s="7">
        <v>9.34</v>
      </c>
      <c r="K674" s="7">
        <v>196.14</v>
      </c>
      <c r="L674" s="12">
        <v>43554</v>
      </c>
      <c r="M674" s="14">
        <v>0.69027777777777777</v>
      </c>
      <c r="N674" s="9" t="str">
        <f t="shared" si="142"/>
        <v>Weekend</v>
      </c>
      <c r="O674" s="6" t="s">
        <v>29</v>
      </c>
      <c r="P674" s="7">
        <v>186.8</v>
      </c>
      <c r="Q674" s="2">
        <v>4.7619047620000003</v>
      </c>
      <c r="R674" s="7">
        <v>9.34</v>
      </c>
      <c r="S674" s="8">
        <v>5.5</v>
      </c>
      <c r="V674" s="16">
        <f t="shared" si="135"/>
        <v>186.8</v>
      </c>
      <c r="W674" s="18">
        <f t="shared" si="143"/>
        <v>14944</v>
      </c>
      <c r="X674" t="b">
        <f t="shared" si="144"/>
        <v>0</v>
      </c>
      <c r="Y674" t="b">
        <f t="shared" si="136"/>
        <v>1</v>
      </c>
      <c r="Z674" t="b">
        <f t="shared" si="137"/>
        <v>0</v>
      </c>
      <c r="AA674" t="b">
        <f t="shared" si="138"/>
        <v>0</v>
      </c>
      <c r="AB674" t="str">
        <f t="shared" si="145"/>
        <v>Low</v>
      </c>
      <c r="AC674" t="str">
        <f t="shared" si="139"/>
        <v>Bad Product</v>
      </c>
      <c r="AD674">
        <f t="shared" si="140"/>
        <v>196.14</v>
      </c>
      <c r="AE674">
        <f t="shared" si="141"/>
        <v>93.4</v>
      </c>
      <c r="AG674" t="str">
        <f t="shared" si="134"/>
        <v>Bad Product</v>
      </c>
      <c r="AH674" t="str">
        <f t="shared" si="146"/>
        <v>Low</v>
      </c>
    </row>
    <row r="675" spans="1:34" ht="15.75" customHeight="1" x14ac:dyDescent="0.2">
      <c r="A675" s="1"/>
      <c r="B675" s="6" t="s">
        <v>708</v>
      </c>
      <c r="C675" s="6" t="s">
        <v>42</v>
      </c>
      <c r="D675" s="6" t="s">
        <v>43</v>
      </c>
      <c r="E675" s="6" t="s">
        <v>27</v>
      </c>
      <c r="F675" s="6" t="s">
        <v>21</v>
      </c>
      <c r="G675" s="6" t="s">
        <v>22</v>
      </c>
      <c r="H675" s="7">
        <v>73.41</v>
      </c>
      <c r="I675" s="9">
        <v>3</v>
      </c>
      <c r="J675" s="7">
        <v>11.0115</v>
      </c>
      <c r="K675" s="7">
        <v>231.2415</v>
      </c>
      <c r="L675" s="12">
        <v>43526</v>
      </c>
      <c r="M675" s="14">
        <v>0.54861111111111116</v>
      </c>
      <c r="N675" s="9" t="str">
        <f t="shared" si="142"/>
        <v>Weekend</v>
      </c>
      <c r="O675" s="6" t="s">
        <v>23</v>
      </c>
      <c r="P675" s="7">
        <v>220.23</v>
      </c>
      <c r="Q675" s="2">
        <v>4.7619047620000003</v>
      </c>
      <c r="R675" s="7">
        <v>11.0115</v>
      </c>
      <c r="S675" s="8">
        <v>4</v>
      </c>
      <c r="V675" s="16">
        <f t="shared" si="135"/>
        <v>220.23</v>
      </c>
      <c r="W675" s="18">
        <f t="shared" si="143"/>
        <v>17618.399999999998</v>
      </c>
      <c r="X675" t="b">
        <f t="shared" si="144"/>
        <v>0</v>
      </c>
      <c r="Y675" t="b">
        <f t="shared" si="136"/>
        <v>1</v>
      </c>
      <c r="Z675" t="b">
        <f t="shared" si="137"/>
        <v>0</v>
      </c>
      <c r="AA675" t="b">
        <f t="shared" si="138"/>
        <v>0</v>
      </c>
      <c r="AB675" t="str">
        <f t="shared" si="145"/>
        <v>Low</v>
      </c>
      <c r="AC675" t="str">
        <f t="shared" si="139"/>
        <v>Bad Product</v>
      </c>
      <c r="AD675">
        <f t="shared" si="140"/>
        <v>231.2415</v>
      </c>
      <c r="AE675">
        <f t="shared" si="141"/>
        <v>73.41</v>
      </c>
      <c r="AG675" t="str">
        <f t="shared" si="134"/>
        <v>Bad Product</v>
      </c>
      <c r="AH675" t="str">
        <f t="shared" si="146"/>
        <v>Low</v>
      </c>
    </row>
    <row r="676" spans="1:34" ht="15.75" customHeight="1" x14ac:dyDescent="0.2">
      <c r="A676" s="1"/>
      <c r="B676" s="6" t="s">
        <v>709</v>
      </c>
      <c r="C676" s="6" t="s">
        <v>25</v>
      </c>
      <c r="D676" s="6" t="s">
        <v>26</v>
      </c>
      <c r="E676" s="6" t="s">
        <v>27</v>
      </c>
      <c r="F676" s="6" t="s">
        <v>31</v>
      </c>
      <c r="G676" s="6" t="s">
        <v>22</v>
      </c>
      <c r="H676" s="7">
        <v>33.64</v>
      </c>
      <c r="I676" s="9">
        <v>8</v>
      </c>
      <c r="J676" s="7">
        <v>13.456</v>
      </c>
      <c r="K676" s="7">
        <v>282.57600000000002</v>
      </c>
      <c r="L676" s="12">
        <v>43511</v>
      </c>
      <c r="M676" s="14">
        <v>0.71527777777777779</v>
      </c>
      <c r="N676" s="9" t="str">
        <f t="shared" si="142"/>
        <v>Weekday</v>
      </c>
      <c r="O676" s="6" t="s">
        <v>33</v>
      </c>
      <c r="P676" s="7">
        <v>269.12</v>
      </c>
      <c r="Q676" s="2">
        <v>4.7619047620000003</v>
      </c>
      <c r="R676" s="7">
        <v>13.456</v>
      </c>
      <c r="S676" s="8">
        <v>9.3000000000000007</v>
      </c>
      <c r="V676" s="16">
        <f t="shared" si="135"/>
        <v>269.12</v>
      </c>
      <c r="W676" s="18">
        <f t="shared" si="143"/>
        <v>21529.599999999999</v>
      </c>
      <c r="X676" t="b">
        <f t="shared" si="144"/>
        <v>1</v>
      </c>
      <c r="Y676" t="b">
        <f t="shared" si="136"/>
        <v>1</v>
      </c>
      <c r="Z676" t="b">
        <f t="shared" si="137"/>
        <v>0</v>
      </c>
      <c r="AA676" t="b">
        <f t="shared" si="138"/>
        <v>1</v>
      </c>
      <c r="AB676" t="str">
        <f t="shared" si="145"/>
        <v>High</v>
      </c>
      <c r="AC676" t="str">
        <f t="shared" si="139"/>
        <v>Bad Product</v>
      </c>
      <c r="AD676">
        <f t="shared" si="140"/>
        <v>282.57600000000002</v>
      </c>
      <c r="AE676">
        <f t="shared" si="141"/>
        <v>31.957999999999998</v>
      </c>
      <c r="AG676" t="str">
        <f t="shared" si="134"/>
        <v>Bad Product</v>
      </c>
      <c r="AH676" t="str">
        <f t="shared" si="146"/>
        <v>High</v>
      </c>
    </row>
    <row r="677" spans="1:34" ht="15.75" customHeight="1" x14ac:dyDescent="0.2">
      <c r="A677" s="1"/>
      <c r="B677" s="6" t="s">
        <v>710</v>
      </c>
      <c r="C677" s="6" t="s">
        <v>18</v>
      </c>
      <c r="D677" s="6" t="s">
        <v>19</v>
      </c>
      <c r="E677" s="6" t="s">
        <v>27</v>
      </c>
      <c r="F677" s="6" t="s">
        <v>21</v>
      </c>
      <c r="G677" s="6" t="s">
        <v>28</v>
      </c>
      <c r="H677" s="7">
        <v>45.48</v>
      </c>
      <c r="I677" s="9">
        <v>10</v>
      </c>
      <c r="J677" s="7">
        <v>22.74</v>
      </c>
      <c r="K677" s="7">
        <v>477.54</v>
      </c>
      <c r="L677" s="12">
        <v>43525</v>
      </c>
      <c r="M677" s="14">
        <v>0.43194444444444446</v>
      </c>
      <c r="N677" s="9" t="str">
        <f t="shared" si="142"/>
        <v>Weekday</v>
      </c>
      <c r="O677" s="6" t="s">
        <v>33</v>
      </c>
      <c r="P677" s="7">
        <v>454.8</v>
      </c>
      <c r="Q677" s="2">
        <v>4.7619047620000003</v>
      </c>
      <c r="R677" s="7">
        <v>22.74</v>
      </c>
      <c r="S677" s="8">
        <v>4.8</v>
      </c>
      <c r="V677" s="16">
        <f t="shared" si="135"/>
        <v>454.79999999999995</v>
      </c>
      <c r="W677" s="18">
        <f t="shared" si="143"/>
        <v>36384</v>
      </c>
      <c r="X677" t="b">
        <f t="shared" si="144"/>
        <v>0</v>
      </c>
      <c r="Y677" t="b">
        <f t="shared" si="136"/>
        <v>1</v>
      </c>
      <c r="Z677" t="b">
        <f t="shared" si="137"/>
        <v>0</v>
      </c>
      <c r="AA677" t="b">
        <f t="shared" si="138"/>
        <v>0</v>
      </c>
      <c r="AB677" t="str">
        <f t="shared" si="145"/>
        <v>Low</v>
      </c>
      <c r="AC677" t="str">
        <f t="shared" si="139"/>
        <v>Bad Product</v>
      </c>
      <c r="AD677">
        <f t="shared" si="140"/>
        <v>477.54</v>
      </c>
      <c r="AE677">
        <f t="shared" si="141"/>
        <v>43.205999999999996</v>
      </c>
      <c r="AG677" t="str">
        <f t="shared" si="134"/>
        <v>Bad Product</v>
      </c>
      <c r="AH677" t="str">
        <f t="shared" si="146"/>
        <v>Low</v>
      </c>
    </row>
    <row r="678" spans="1:34" ht="15.75" customHeight="1" x14ac:dyDescent="0.2">
      <c r="A678" s="1"/>
      <c r="B678" s="6" t="s">
        <v>711</v>
      </c>
      <c r="C678" s="6" t="s">
        <v>42</v>
      </c>
      <c r="D678" s="6" t="s">
        <v>43</v>
      </c>
      <c r="E678" s="6" t="s">
        <v>20</v>
      </c>
      <c r="F678" s="6" t="s">
        <v>31</v>
      </c>
      <c r="G678" s="6" t="s">
        <v>46</v>
      </c>
      <c r="H678" s="7">
        <v>83.77</v>
      </c>
      <c r="I678" s="9">
        <v>2</v>
      </c>
      <c r="J678" s="7">
        <v>8.3770000000000007</v>
      </c>
      <c r="K678" s="7">
        <v>175.917</v>
      </c>
      <c r="L678" s="12">
        <v>43520</v>
      </c>
      <c r="M678" s="14">
        <v>0.83125000000000004</v>
      </c>
      <c r="N678" s="9" t="str">
        <f t="shared" si="142"/>
        <v>Weekend</v>
      </c>
      <c r="O678" s="6" t="s">
        <v>29</v>
      </c>
      <c r="P678" s="7">
        <v>167.54</v>
      </c>
      <c r="Q678" s="2">
        <v>4.7619047620000003</v>
      </c>
      <c r="R678" s="7">
        <v>8.3770000000000007</v>
      </c>
      <c r="S678" s="8">
        <v>4.5999999999999996</v>
      </c>
      <c r="V678" s="16">
        <f t="shared" si="135"/>
        <v>167.54</v>
      </c>
      <c r="W678" s="18">
        <f t="shared" si="143"/>
        <v>13403.199999999999</v>
      </c>
      <c r="X678" t="b">
        <f t="shared" si="144"/>
        <v>0</v>
      </c>
      <c r="Y678" t="b">
        <f t="shared" si="136"/>
        <v>1</v>
      </c>
      <c r="Z678" t="b">
        <f t="shared" si="137"/>
        <v>0</v>
      </c>
      <c r="AA678" t="b">
        <f t="shared" si="138"/>
        <v>0</v>
      </c>
      <c r="AB678" t="str">
        <f t="shared" si="145"/>
        <v>Low</v>
      </c>
      <c r="AC678" t="str">
        <f t="shared" si="139"/>
        <v>Bad Product</v>
      </c>
      <c r="AD678">
        <f t="shared" si="140"/>
        <v>175.917</v>
      </c>
      <c r="AE678">
        <f t="shared" si="141"/>
        <v>83.77</v>
      </c>
      <c r="AG678" t="str">
        <f t="shared" si="134"/>
        <v>Bad Product</v>
      </c>
      <c r="AH678" t="str">
        <f t="shared" si="146"/>
        <v>Low</v>
      </c>
    </row>
    <row r="679" spans="1:34" ht="15.75" customHeight="1" x14ac:dyDescent="0.2">
      <c r="A679" s="1"/>
      <c r="B679" s="6" t="s">
        <v>712</v>
      </c>
      <c r="C679" s="6" t="s">
        <v>42</v>
      </c>
      <c r="D679" s="6" t="s">
        <v>43</v>
      </c>
      <c r="E679" s="6" t="s">
        <v>20</v>
      </c>
      <c r="F679" s="6" t="s">
        <v>21</v>
      </c>
      <c r="G679" s="6" t="s">
        <v>36</v>
      </c>
      <c r="H679" s="7">
        <v>64.08</v>
      </c>
      <c r="I679" s="9">
        <v>7</v>
      </c>
      <c r="J679" s="7">
        <v>22.428000000000001</v>
      </c>
      <c r="K679" s="7">
        <v>470.988</v>
      </c>
      <c r="L679" s="12">
        <v>43515</v>
      </c>
      <c r="M679" s="14">
        <v>0.81180555555555556</v>
      </c>
      <c r="N679" s="9" t="str">
        <f t="shared" si="142"/>
        <v>Weekday</v>
      </c>
      <c r="O679" s="6" t="s">
        <v>33</v>
      </c>
      <c r="P679" s="7">
        <v>448.56</v>
      </c>
      <c r="Q679" s="2">
        <v>4.7619047620000003</v>
      </c>
      <c r="R679" s="7">
        <v>22.428000000000001</v>
      </c>
      <c r="S679" s="8">
        <v>7.3</v>
      </c>
      <c r="V679" s="16">
        <f t="shared" si="135"/>
        <v>448.56</v>
      </c>
      <c r="W679" s="18">
        <f t="shared" si="143"/>
        <v>35884.800000000003</v>
      </c>
      <c r="X679" t="b">
        <f t="shared" si="144"/>
        <v>0</v>
      </c>
      <c r="Y679" t="b">
        <f t="shared" si="136"/>
        <v>1</v>
      </c>
      <c r="Z679" t="b">
        <f t="shared" si="137"/>
        <v>0</v>
      </c>
      <c r="AA679" t="b">
        <f t="shared" si="138"/>
        <v>0</v>
      </c>
      <c r="AB679" t="str">
        <f t="shared" si="145"/>
        <v>Low</v>
      </c>
      <c r="AC679" t="str">
        <f t="shared" si="139"/>
        <v>Bad Product</v>
      </c>
      <c r="AD679">
        <f t="shared" si="140"/>
        <v>470.988</v>
      </c>
      <c r="AE679">
        <f t="shared" si="141"/>
        <v>64.08</v>
      </c>
      <c r="AG679" t="str">
        <f t="shared" si="134"/>
        <v>Bad Product</v>
      </c>
      <c r="AH679" t="str">
        <f t="shared" si="146"/>
        <v>Medium</v>
      </c>
    </row>
    <row r="680" spans="1:34" ht="15.75" customHeight="1" x14ac:dyDescent="0.2">
      <c r="A680" s="1"/>
      <c r="B680" s="6" t="s">
        <v>713</v>
      </c>
      <c r="C680" s="6" t="s">
        <v>18</v>
      </c>
      <c r="D680" s="6" t="s">
        <v>19</v>
      </c>
      <c r="E680" s="6" t="s">
        <v>20</v>
      </c>
      <c r="F680" s="6" t="s">
        <v>21</v>
      </c>
      <c r="G680" s="6" t="s">
        <v>44</v>
      </c>
      <c r="H680" s="7">
        <v>73.47</v>
      </c>
      <c r="I680" s="9">
        <v>4</v>
      </c>
      <c r="J680" s="7">
        <v>14.694000000000001</v>
      </c>
      <c r="K680" s="7">
        <v>308.57400000000001</v>
      </c>
      <c r="L680" s="12">
        <v>43519</v>
      </c>
      <c r="M680" s="14">
        <v>0.77083333333333337</v>
      </c>
      <c r="N680" s="9" t="str">
        <f t="shared" si="142"/>
        <v>Weekend</v>
      </c>
      <c r="O680" s="6" t="s">
        <v>29</v>
      </c>
      <c r="P680" s="7">
        <v>293.88</v>
      </c>
      <c r="Q680" s="2">
        <v>4.7619047620000003</v>
      </c>
      <c r="R680" s="7">
        <v>14.694000000000001</v>
      </c>
      <c r="S680" s="8">
        <v>6</v>
      </c>
      <c r="V680" s="16">
        <f t="shared" si="135"/>
        <v>293.88</v>
      </c>
      <c r="W680" s="18">
        <f t="shared" si="143"/>
        <v>23510.400000000001</v>
      </c>
      <c r="X680" t="b">
        <f t="shared" si="144"/>
        <v>0</v>
      </c>
      <c r="Y680" t="b">
        <f t="shared" si="136"/>
        <v>1</v>
      </c>
      <c r="Z680" t="b">
        <f t="shared" si="137"/>
        <v>0</v>
      </c>
      <c r="AA680" t="b">
        <f t="shared" si="138"/>
        <v>0</v>
      </c>
      <c r="AB680" t="str">
        <f t="shared" si="145"/>
        <v>Low</v>
      </c>
      <c r="AC680" t="str">
        <f t="shared" si="139"/>
        <v>Bad Product</v>
      </c>
      <c r="AD680">
        <f t="shared" si="140"/>
        <v>308.57400000000001</v>
      </c>
      <c r="AE680">
        <f t="shared" si="141"/>
        <v>73.47</v>
      </c>
      <c r="AG680" t="str">
        <f t="shared" si="134"/>
        <v>Bad Product</v>
      </c>
      <c r="AH680" t="str">
        <f t="shared" si="146"/>
        <v>Low</v>
      </c>
    </row>
    <row r="681" spans="1:34" ht="15.75" customHeight="1" x14ac:dyDescent="0.2">
      <c r="A681" s="1"/>
      <c r="B681" s="6" t="s">
        <v>714</v>
      </c>
      <c r="C681" s="6" t="s">
        <v>25</v>
      </c>
      <c r="D681" s="6" t="s">
        <v>26</v>
      </c>
      <c r="E681" s="6" t="s">
        <v>27</v>
      </c>
      <c r="F681" s="6" t="s">
        <v>31</v>
      </c>
      <c r="G681" s="6" t="s">
        <v>22</v>
      </c>
      <c r="H681" s="7">
        <v>58.95</v>
      </c>
      <c r="I681" s="9">
        <v>10</v>
      </c>
      <c r="J681" s="7">
        <v>29.475000000000001</v>
      </c>
      <c r="K681" s="7">
        <v>618.97500000000002</v>
      </c>
      <c r="L681" s="12">
        <v>43503</v>
      </c>
      <c r="M681" s="14">
        <v>0.6020833333333333</v>
      </c>
      <c r="N681" s="9" t="str">
        <f t="shared" si="142"/>
        <v>Weekday</v>
      </c>
      <c r="O681" s="6" t="s">
        <v>23</v>
      </c>
      <c r="P681" s="7">
        <v>589.5</v>
      </c>
      <c r="Q681" s="2">
        <v>4.7619047620000003</v>
      </c>
      <c r="R681" s="7">
        <v>29.475000000000001</v>
      </c>
      <c r="S681" s="8">
        <v>8.1</v>
      </c>
      <c r="V681" s="16">
        <f t="shared" si="135"/>
        <v>589.5</v>
      </c>
      <c r="W681" s="18">
        <f t="shared" si="143"/>
        <v>47160</v>
      </c>
      <c r="X681" t="b">
        <f t="shared" si="144"/>
        <v>1</v>
      </c>
      <c r="Y681" t="b">
        <f t="shared" si="136"/>
        <v>1</v>
      </c>
      <c r="Z681" t="b">
        <f t="shared" si="137"/>
        <v>1</v>
      </c>
      <c r="AA681" t="b">
        <f t="shared" si="138"/>
        <v>1</v>
      </c>
      <c r="AB681" t="str">
        <f t="shared" si="145"/>
        <v>High</v>
      </c>
      <c r="AC681" t="str">
        <f t="shared" si="139"/>
        <v>Good Product</v>
      </c>
      <c r="AD681">
        <f t="shared" si="140"/>
        <v>557.07749999999999</v>
      </c>
      <c r="AE681">
        <f t="shared" si="141"/>
        <v>56.002499999999998</v>
      </c>
      <c r="AG681" t="str">
        <f t="shared" si="134"/>
        <v>Bad Product</v>
      </c>
      <c r="AH681" t="str">
        <f t="shared" si="146"/>
        <v>High</v>
      </c>
    </row>
    <row r="682" spans="1:34" ht="15.75" customHeight="1" x14ac:dyDescent="0.2">
      <c r="A682" s="1"/>
      <c r="B682" s="6" t="s">
        <v>715</v>
      </c>
      <c r="C682" s="6" t="s">
        <v>18</v>
      </c>
      <c r="D682" s="6" t="s">
        <v>19</v>
      </c>
      <c r="E682" s="6" t="s">
        <v>20</v>
      </c>
      <c r="F682" s="6" t="s">
        <v>31</v>
      </c>
      <c r="G682" s="6" t="s">
        <v>44</v>
      </c>
      <c r="H682" s="7">
        <v>48.5</v>
      </c>
      <c r="I682" s="9">
        <v>6</v>
      </c>
      <c r="J682" s="7">
        <v>14.55</v>
      </c>
      <c r="K682" s="7">
        <v>305.55</v>
      </c>
      <c r="L682" s="12">
        <v>43476</v>
      </c>
      <c r="M682" s="14">
        <v>0.58125000000000004</v>
      </c>
      <c r="N682" s="9" t="str">
        <f t="shared" si="142"/>
        <v>Weekday</v>
      </c>
      <c r="O682" s="6" t="s">
        <v>23</v>
      </c>
      <c r="P682" s="7">
        <v>291</v>
      </c>
      <c r="Q682" s="2">
        <v>4.7619047620000003</v>
      </c>
      <c r="R682" s="7">
        <v>14.55</v>
      </c>
      <c r="S682" s="8">
        <v>9.4</v>
      </c>
      <c r="V682" s="16">
        <f t="shared" si="135"/>
        <v>291</v>
      </c>
      <c r="W682" s="18">
        <f t="shared" si="143"/>
        <v>23280</v>
      </c>
      <c r="X682" t="b">
        <f t="shared" si="144"/>
        <v>1</v>
      </c>
      <c r="Y682" t="b">
        <f t="shared" si="136"/>
        <v>1</v>
      </c>
      <c r="Z682" t="b">
        <f t="shared" si="137"/>
        <v>0</v>
      </c>
      <c r="AA682" t="b">
        <f t="shared" si="138"/>
        <v>1</v>
      </c>
      <c r="AB682" t="str">
        <f t="shared" si="145"/>
        <v>High</v>
      </c>
      <c r="AC682" t="str">
        <f t="shared" si="139"/>
        <v>Bad Product</v>
      </c>
      <c r="AD682">
        <f t="shared" si="140"/>
        <v>305.55</v>
      </c>
      <c r="AE682">
        <f t="shared" si="141"/>
        <v>48.5</v>
      </c>
      <c r="AG682" t="str">
        <f t="shared" si="134"/>
        <v>Good Product</v>
      </c>
      <c r="AH682" t="str">
        <f t="shared" si="146"/>
        <v>High</v>
      </c>
    </row>
    <row r="683" spans="1:34" ht="15.75" customHeight="1" x14ac:dyDescent="0.2">
      <c r="A683" s="1"/>
      <c r="B683" s="6" t="s">
        <v>716</v>
      </c>
      <c r="C683" s="6" t="s">
        <v>42</v>
      </c>
      <c r="D683" s="6" t="s">
        <v>43</v>
      </c>
      <c r="E683" s="6" t="s">
        <v>20</v>
      </c>
      <c r="F683" s="6" t="s">
        <v>21</v>
      </c>
      <c r="G683" s="6" t="s">
        <v>28</v>
      </c>
      <c r="H683" s="7">
        <v>39.479999999999997</v>
      </c>
      <c r="I683" s="9">
        <v>1</v>
      </c>
      <c r="J683" s="7">
        <v>1.974</v>
      </c>
      <c r="K683" s="7">
        <v>41.454000000000001</v>
      </c>
      <c r="L683" s="12">
        <v>43508</v>
      </c>
      <c r="M683" s="14">
        <v>0.82152777777777775</v>
      </c>
      <c r="N683" s="9" t="str">
        <f t="shared" si="142"/>
        <v>Weekday</v>
      </c>
      <c r="O683" s="6" t="s">
        <v>29</v>
      </c>
      <c r="P683" s="7">
        <v>39.479999999999997</v>
      </c>
      <c r="Q683" s="2">
        <v>4.7619047620000003</v>
      </c>
      <c r="R683" s="7">
        <v>1.974</v>
      </c>
      <c r="S683" s="8">
        <v>6.5</v>
      </c>
      <c r="V683" s="16">
        <f t="shared" si="135"/>
        <v>39.479999999999997</v>
      </c>
      <c r="W683" s="18">
        <f t="shared" si="143"/>
        <v>3158.3999999999996</v>
      </c>
      <c r="X683" t="b">
        <f t="shared" si="144"/>
        <v>0</v>
      </c>
      <c r="Y683" t="b">
        <f t="shared" si="136"/>
        <v>1</v>
      </c>
      <c r="Z683" t="b">
        <f t="shared" si="137"/>
        <v>0</v>
      </c>
      <c r="AA683" t="b">
        <f t="shared" si="138"/>
        <v>0</v>
      </c>
      <c r="AB683" t="str">
        <f t="shared" si="145"/>
        <v>Low</v>
      </c>
      <c r="AC683" t="str">
        <f t="shared" si="139"/>
        <v>Bad Product</v>
      </c>
      <c r="AD683">
        <f t="shared" si="140"/>
        <v>41.454000000000001</v>
      </c>
      <c r="AE683">
        <f t="shared" si="141"/>
        <v>39.479999999999997</v>
      </c>
      <c r="AG683" t="str">
        <f t="shared" si="134"/>
        <v>Bad Product</v>
      </c>
      <c r="AH683" t="str">
        <f t="shared" si="146"/>
        <v>Medium</v>
      </c>
    </row>
    <row r="684" spans="1:34" ht="15.75" customHeight="1" x14ac:dyDescent="0.2">
      <c r="A684" s="1"/>
      <c r="B684" s="6" t="s">
        <v>717</v>
      </c>
      <c r="C684" s="6" t="s">
        <v>42</v>
      </c>
      <c r="D684" s="6" t="s">
        <v>43</v>
      </c>
      <c r="E684" s="6" t="s">
        <v>27</v>
      </c>
      <c r="F684" s="6" t="s">
        <v>21</v>
      </c>
      <c r="G684" s="6" t="s">
        <v>36</v>
      </c>
      <c r="H684" s="7">
        <v>34.81</v>
      </c>
      <c r="I684" s="9">
        <v>1</v>
      </c>
      <c r="J684" s="7">
        <v>1.7404999999999999</v>
      </c>
      <c r="K684" s="7">
        <v>36.5505</v>
      </c>
      <c r="L684" s="12">
        <v>43479</v>
      </c>
      <c r="M684" s="14">
        <v>0.42430555555555555</v>
      </c>
      <c r="N684" s="9" t="str">
        <f t="shared" si="142"/>
        <v>Weekday</v>
      </c>
      <c r="O684" s="6" t="s">
        <v>33</v>
      </c>
      <c r="P684" s="7">
        <v>34.81</v>
      </c>
      <c r="Q684" s="2">
        <v>4.7619047620000003</v>
      </c>
      <c r="R684" s="7">
        <v>1.7404999999999999</v>
      </c>
      <c r="S684" s="8">
        <v>7</v>
      </c>
      <c r="V684" s="16">
        <f t="shared" si="135"/>
        <v>34.81</v>
      </c>
      <c r="W684" s="18">
        <f t="shared" si="143"/>
        <v>2784.8</v>
      </c>
      <c r="X684" t="b">
        <f t="shared" si="144"/>
        <v>0</v>
      </c>
      <c r="Y684" t="b">
        <f t="shared" si="136"/>
        <v>1</v>
      </c>
      <c r="Z684" t="b">
        <f t="shared" si="137"/>
        <v>0</v>
      </c>
      <c r="AA684" t="b">
        <f t="shared" si="138"/>
        <v>0</v>
      </c>
      <c r="AB684" t="str">
        <f t="shared" si="145"/>
        <v>Low</v>
      </c>
      <c r="AC684" t="str">
        <f t="shared" si="139"/>
        <v>Bad Product</v>
      </c>
      <c r="AD684">
        <f t="shared" si="140"/>
        <v>36.5505</v>
      </c>
      <c r="AE684">
        <f t="shared" si="141"/>
        <v>34.81</v>
      </c>
      <c r="AG684" t="str">
        <f t="shared" si="134"/>
        <v>Bad Product</v>
      </c>
      <c r="AH684" t="str">
        <f t="shared" si="146"/>
        <v>Medium</v>
      </c>
    </row>
    <row r="685" spans="1:34" ht="15.75" customHeight="1" x14ac:dyDescent="0.2">
      <c r="A685" s="1"/>
      <c r="B685" s="6" t="s">
        <v>718</v>
      </c>
      <c r="C685" s="6" t="s">
        <v>25</v>
      </c>
      <c r="D685" s="6" t="s">
        <v>26</v>
      </c>
      <c r="E685" s="6" t="s">
        <v>27</v>
      </c>
      <c r="F685" s="6" t="s">
        <v>21</v>
      </c>
      <c r="G685" s="6" t="s">
        <v>46</v>
      </c>
      <c r="H685" s="7">
        <v>49.32</v>
      </c>
      <c r="I685" s="9">
        <v>6</v>
      </c>
      <c r="J685" s="7">
        <v>14.795999999999999</v>
      </c>
      <c r="K685" s="7">
        <v>310.71600000000001</v>
      </c>
      <c r="L685" s="12">
        <v>43474</v>
      </c>
      <c r="M685" s="14">
        <v>0.57361111111111107</v>
      </c>
      <c r="N685" s="9" t="str">
        <f t="shared" si="142"/>
        <v>Weekday</v>
      </c>
      <c r="O685" s="6" t="s">
        <v>23</v>
      </c>
      <c r="P685" s="7">
        <v>295.92</v>
      </c>
      <c r="Q685" s="2">
        <v>4.7619047620000003</v>
      </c>
      <c r="R685" s="7">
        <v>14.795999999999999</v>
      </c>
      <c r="S685" s="8">
        <v>7.1</v>
      </c>
      <c r="V685" s="16">
        <f t="shared" si="135"/>
        <v>295.92</v>
      </c>
      <c r="W685" s="18">
        <f t="shared" si="143"/>
        <v>23673.600000000002</v>
      </c>
      <c r="X685" t="b">
        <f t="shared" si="144"/>
        <v>0</v>
      </c>
      <c r="Y685" t="b">
        <f t="shared" si="136"/>
        <v>1</v>
      </c>
      <c r="Z685" t="b">
        <f t="shared" si="137"/>
        <v>0</v>
      </c>
      <c r="AA685" t="b">
        <f t="shared" si="138"/>
        <v>0</v>
      </c>
      <c r="AB685" t="str">
        <f t="shared" si="145"/>
        <v>Low</v>
      </c>
      <c r="AC685" t="str">
        <f t="shared" si="139"/>
        <v>Bad Product</v>
      </c>
      <c r="AD685">
        <f t="shared" si="140"/>
        <v>310.71600000000001</v>
      </c>
      <c r="AE685">
        <f t="shared" si="141"/>
        <v>49.32</v>
      </c>
      <c r="AG685" t="str">
        <f t="shared" si="134"/>
        <v>Bad Product</v>
      </c>
      <c r="AH685" t="str">
        <f t="shared" si="146"/>
        <v>Medium</v>
      </c>
    </row>
    <row r="686" spans="1:34" ht="15.75" customHeight="1" x14ac:dyDescent="0.2">
      <c r="A686" s="1"/>
      <c r="B686" s="6" t="s">
        <v>719</v>
      </c>
      <c r="C686" s="6" t="s">
        <v>18</v>
      </c>
      <c r="D686" s="6" t="s">
        <v>19</v>
      </c>
      <c r="E686" s="6" t="s">
        <v>20</v>
      </c>
      <c r="F686" s="6" t="s">
        <v>31</v>
      </c>
      <c r="G686" s="6" t="s">
        <v>46</v>
      </c>
      <c r="H686" s="7">
        <v>21.48</v>
      </c>
      <c r="I686" s="9">
        <v>2</v>
      </c>
      <c r="J686" s="7">
        <v>2.1480000000000001</v>
      </c>
      <c r="K686" s="7">
        <v>45.107999999999997</v>
      </c>
      <c r="L686" s="12">
        <v>43523</v>
      </c>
      <c r="M686" s="14">
        <v>0.51527777777777772</v>
      </c>
      <c r="N686" s="9" t="str">
        <f t="shared" si="142"/>
        <v>Weekday</v>
      </c>
      <c r="O686" s="6" t="s">
        <v>23</v>
      </c>
      <c r="P686" s="7">
        <v>42.96</v>
      </c>
      <c r="Q686" s="2">
        <v>4.7619047620000003</v>
      </c>
      <c r="R686" s="7">
        <v>2.1480000000000001</v>
      </c>
      <c r="S686" s="8">
        <v>6.6</v>
      </c>
      <c r="V686" s="16">
        <f t="shared" si="135"/>
        <v>42.96</v>
      </c>
      <c r="W686" s="18">
        <f t="shared" si="143"/>
        <v>3436.8</v>
      </c>
      <c r="X686" t="b">
        <f t="shared" si="144"/>
        <v>0</v>
      </c>
      <c r="Y686" t="b">
        <f t="shared" si="136"/>
        <v>1</v>
      </c>
      <c r="Z686" t="b">
        <f t="shared" si="137"/>
        <v>0</v>
      </c>
      <c r="AA686" t="b">
        <f t="shared" si="138"/>
        <v>0</v>
      </c>
      <c r="AB686" t="str">
        <f t="shared" si="145"/>
        <v>Low</v>
      </c>
      <c r="AC686" t="str">
        <f t="shared" si="139"/>
        <v>Bad Product</v>
      </c>
      <c r="AD686">
        <f t="shared" si="140"/>
        <v>45.107999999999997</v>
      </c>
      <c r="AE686">
        <f t="shared" si="141"/>
        <v>21.48</v>
      </c>
      <c r="AG686" t="str">
        <f t="shared" si="134"/>
        <v>Bad Product</v>
      </c>
      <c r="AH686" t="str">
        <f t="shared" si="146"/>
        <v>Medium</v>
      </c>
    </row>
    <row r="687" spans="1:34" ht="15.75" customHeight="1" x14ac:dyDescent="0.2">
      <c r="A687" s="1"/>
      <c r="B687" s="6" t="s">
        <v>720</v>
      </c>
      <c r="C687" s="6" t="s">
        <v>42</v>
      </c>
      <c r="D687" s="6" t="s">
        <v>43</v>
      </c>
      <c r="E687" s="6" t="s">
        <v>20</v>
      </c>
      <c r="F687" s="6" t="s">
        <v>21</v>
      </c>
      <c r="G687" s="6" t="s">
        <v>36</v>
      </c>
      <c r="H687" s="7">
        <v>23.08</v>
      </c>
      <c r="I687" s="9">
        <v>6</v>
      </c>
      <c r="J687" s="7">
        <v>6.9240000000000004</v>
      </c>
      <c r="K687" s="7">
        <v>145.404</v>
      </c>
      <c r="L687" s="12">
        <v>43489</v>
      </c>
      <c r="M687" s="14">
        <v>0.80555555555555558</v>
      </c>
      <c r="N687" s="9" t="str">
        <f t="shared" si="142"/>
        <v>Weekday</v>
      </c>
      <c r="O687" s="6" t="s">
        <v>23</v>
      </c>
      <c r="P687" s="7">
        <v>138.47999999999999</v>
      </c>
      <c r="Q687" s="2">
        <v>4.7619047620000003</v>
      </c>
      <c r="R687" s="7">
        <v>6.9240000000000004</v>
      </c>
      <c r="S687" s="8">
        <v>4.9000000000000004</v>
      </c>
      <c r="V687" s="16">
        <f t="shared" si="135"/>
        <v>138.47999999999999</v>
      </c>
      <c r="W687" s="18">
        <f t="shared" si="143"/>
        <v>11078.4</v>
      </c>
      <c r="X687" t="b">
        <f t="shared" si="144"/>
        <v>0</v>
      </c>
      <c r="Y687" t="b">
        <f t="shared" si="136"/>
        <v>1</v>
      </c>
      <c r="Z687" t="b">
        <f t="shared" si="137"/>
        <v>0</v>
      </c>
      <c r="AA687" t="b">
        <f t="shared" si="138"/>
        <v>0</v>
      </c>
      <c r="AB687" t="str">
        <f t="shared" si="145"/>
        <v>Low</v>
      </c>
      <c r="AC687" t="str">
        <f t="shared" si="139"/>
        <v>Bad Product</v>
      </c>
      <c r="AD687">
        <f t="shared" si="140"/>
        <v>145.404</v>
      </c>
      <c r="AE687">
        <f t="shared" si="141"/>
        <v>23.08</v>
      </c>
      <c r="AG687" t="str">
        <f t="shared" si="134"/>
        <v>Bad Product</v>
      </c>
      <c r="AH687" t="str">
        <f t="shared" si="146"/>
        <v>Low</v>
      </c>
    </row>
    <row r="688" spans="1:34" ht="15.75" customHeight="1" x14ac:dyDescent="0.2">
      <c r="A688" s="1"/>
      <c r="B688" s="6" t="s">
        <v>721</v>
      </c>
      <c r="C688" s="6" t="s">
        <v>42</v>
      </c>
      <c r="D688" s="6" t="s">
        <v>43</v>
      </c>
      <c r="E688" s="6" t="s">
        <v>20</v>
      </c>
      <c r="F688" s="6" t="s">
        <v>21</v>
      </c>
      <c r="G688" s="6" t="s">
        <v>32</v>
      </c>
      <c r="H688" s="7">
        <v>49.1</v>
      </c>
      <c r="I688" s="9">
        <v>2</v>
      </c>
      <c r="J688" s="7">
        <v>4.91</v>
      </c>
      <c r="K688" s="7">
        <v>103.11</v>
      </c>
      <c r="L688" s="12">
        <v>43473</v>
      </c>
      <c r="M688" s="14">
        <v>0.54027777777777775</v>
      </c>
      <c r="N688" s="9" t="str">
        <f t="shared" si="142"/>
        <v>Weekday</v>
      </c>
      <c r="O688" s="6" t="s">
        <v>33</v>
      </c>
      <c r="P688" s="7">
        <v>98.2</v>
      </c>
      <c r="Q688" s="2">
        <v>4.7619047620000003</v>
      </c>
      <c r="R688" s="7">
        <v>4.91</v>
      </c>
      <c r="S688" s="8">
        <v>6.4</v>
      </c>
      <c r="V688" s="16">
        <f t="shared" si="135"/>
        <v>98.2</v>
      </c>
      <c r="W688" s="18">
        <f t="shared" si="143"/>
        <v>7856</v>
      </c>
      <c r="X688" t="b">
        <f t="shared" si="144"/>
        <v>0</v>
      </c>
      <c r="Y688" t="b">
        <f t="shared" si="136"/>
        <v>1</v>
      </c>
      <c r="Z688" t="b">
        <f t="shared" si="137"/>
        <v>0</v>
      </c>
      <c r="AA688" t="b">
        <f t="shared" si="138"/>
        <v>0</v>
      </c>
      <c r="AB688" t="str">
        <f t="shared" si="145"/>
        <v>Low</v>
      </c>
      <c r="AC688" t="str">
        <f t="shared" si="139"/>
        <v>Bad Product</v>
      </c>
      <c r="AD688">
        <f t="shared" si="140"/>
        <v>103.11</v>
      </c>
      <c r="AE688">
        <f t="shared" si="141"/>
        <v>49.1</v>
      </c>
      <c r="AG688" t="str">
        <f t="shared" si="134"/>
        <v>Bad Product</v>
      </c>
      <c r="AH688" t="str">
        <f t="shared" si="146"/>
        <v>Low</v>
      </c>
    </row>
    <row r="689" spans="1:34" ht="15.75" customHeight="1" x14ac:dyDescent="0.2">
      <c r="A689" s="1"/>
      <c r="B689" s="6" t="s">
        <v>722</v>
      </c>
      <c r="C689" s="6" t="s">
        <v>42</v>
      </c>
      <c r="D689" s="6" t="s">
        <v>43</v>
      </c>
      <c r="E689" s="6" t="s">
        <v>20</v>
      </c>
      <c r="F689" s="6" t="s">
        <v>21</v>
      </c>
      <c r="G689" s="6" t="s">
        <v>36</v>
      </c>
      <c r="H689" s="7">
        <v>64.83</v>
      </c>
      <c r="I689" s="9">
        <v>2</v>
      </c>
      <c r="J689" s="7">
        <v>6.4829999999999997</v>
      </c>
      <c r="K689" s="7">
        <v>136.143</v>
      </c>
      <c r="L689" s="12">
        <v>43473</v>
      </c>
      <c r="M689" s="14">
        <v>0.49930555555555556</v>
      </c>
      <c r="N689" s="9" t="str">
        <f t="shared" si="142"/>
        <v>Weekday</v>
      </c>
      <c r="O689" s="6" t="s">
        <v>33</v>
      </c>
      <c r="P689" s="7">
        <v>129.66</v>
      </c>
      <c r="Q689" s="2">
        <v>4.7619047620000003</v>
      </c>
      <c r="R689" s="7">
        <v>6.4829999999999997</v>
      </c>
      <c r="S689" s="8">
        <v>8</v>
      </c>
      <c r="V689" s="16">
        <f t="shared" si="135"/>
        <v>129.66</v>
      </c>
      <c r="W689" s="18">
        <f t="shared" si="143"/>
        <v>10372.799999999999</v>
      </c>
      <c r="X689" t="b">
        <f t="shared" si="144"/>
        <v>0</v>
      </c>
      <c r="Y689" t="b">
        <f t="shared" si="136"/>
        <v>1</v>
      </c>
      <c r="Z689" t="b">
        <f t="shared" si="137"/>
        <v>0</v>
      </c>
      <c r="AA689" t="b">
        <f t="shared" si="138"/>
        <v>0</v>
      </c>
      <c r="AB689" t="str">
        <f t="shared" si="145"/>
        <v>Low</v>
      </c>
      <c r="AC689" t="str">
        <f t="shared" si="139"/>
        <v>Bad Product</v>
      </c>
      <c r="AD689">
        <f t="shared" si="140"/>
        <v>136.143</v>
      </c>
      <c r="AE689">
        <f t="shared" si="141"/>
        <v>64.83</v>
      </c>
      <c r="AG689" t="str">
        <f t="shared" si="134"/>
        <v>Bad Product</v>
      </c>
      <c r="AH689" t="str">
        <f t="shared" si="146"/>
        <v>Medium</v>
      </c>
    </row>
    <row r="690" spans="1:34" ht="15.75" customHeight="1" x14ac:dyDescent="0.2">
      <c r="A690" s="1"/>
      <c r="B690" s="6" t="s">
        <v>723</v>
      </c>
      <c r="C690" s="6" t="s">
        <v>18</v>
      </c>
      <c r="D690" s="6" t="s">
        <v>19</v>
      </c>
      <c r="E690" s="6" t="s">
        <v>20</v>
      </c>
      <c r="F690" s="6" t="s">
        <v>31</v>
      </c>
      <c r="G690" s="6" t="s">
        <v>32</v>
      </c>
      <c r="H690" s="7">
        <v>63.56</v>
      </c>
      <c r="I690" s="9">
        <v>10</v>
      </c>
      <c r="J690" s="7">
        <v>31.78</v>
      </c>
      <c r="K690" s="7">
        <v>667.38</v>
      </c>
      <c r="L690" s="12">
        <v>43481</v>
      </c>
      <c r="M690" s="14">
        <v>0.74930555555555556</v>
      </c>
      <c r="N690" s="9" t="str">
        <f t="shared" si="142"/>
        <v>Weekday</v>
      </c>
      <c r="O690" s="6" t="s">
        <v>29</v>
      </c>
      <c r="P690" s="7">
        <v>635.6</v>
      </c>
      <c r="Q690" s="2">
        <v>4.7619047620000003</v>
      </c>
      <c r="R690" s="7">
        <v>31.78</v>
      </c>
      <c r="S690" s="8">
        <v>4.3</v>
      </c>
      <c r="V690" s="16">
        <f t="shared" si="135"/>
        <v>635.6</v>
      </c>
      <c r="W690" s="18">
        <f t="shared" si="143"/>
        <v>50848</v>
      </c>
      <c r="X690" t="b">
        <f t="shared" si="144"/>
        <v>0</v>
      </c>
      <c r="Y690" t="b">
        <f t="shared" si="136"/>
        <v>1</v>
      </c>
      <c r="Z690" t="b">
        <f t="shared" si="137"/>
        <v>0</v>
      </c>
      <c r="AA690" t="b">
        <f t="shared" si="138"/>
        <v>1</v>
      </c>
      <c r="AB690" t="str">
        <f t="shared" si="145"/>
        <v>Low</v>
      </c>
      <c r="AC690" t="str">
        <f t="shared" si="139"/>
        <v>Bad Product</v>
      </c>
      <c r="AD690">
        <f t="shared" si="140"/>
        <v>600.64200000000005</v>
      </c>
      <c r="AE690">
        <f t="shared" si="141"/>
        <v>60.381999999999998</v>
      </c>
      <c r="AG690" t="str">
        <f t="shared" si="134"/>
        <v>Bad Product</v>
      </c>
      <c r="AH690" t="str">
        <f t="shared" si="146"/>
        <v>Low</v>
      </c>
    </row>
    <row r="691" spans="1:34" ht="15.75" customHeight="1" x14ac:dyDescent="0.2">
      <c r="A691" s="1"/>
      <c r="B691" s="6" t="s">
        <v>724</v>
      </c>
      <c r="C691" s="6" t="s">
        <v>25</v>
      </c>
      <c r="D691" s="6" t="s">
        <v>26</v>
      </c>
      <c r="E691" s="6" t="s">
        <v>20</v>
      </c>
      <c r="F691" s="6" t="s">
        <v>31</v>
      </c>
      <c r="G691" s="6" t="s">
        <v>36</v>
      </c>
      <c r="H691" s="7">
        <v>72.88</v>
      </c>
      <c r="I691" s="9">
        <v>2</v>
      </c>
      <c r="J691" s="7">
        <v>7.2880000000000003</v>
      </c>
      <c r="K691" s="7">
        <v>153.048</v>
      </c>
      <c r="L691" s="12">
        <v>43537</v>
      </c>
      <c r="M691" s="14">
        <v>0.53541666666666665</v>
      </c>
      <c r="N691" s="9" t="str">
        <f t="shared" si="142"/>
        <v>Weekday</v>
      </c>
      <c r="O691" s="6" t="s">
        <v>29</v>
      </c>
      <c r="P691" s="7">
        <v>145.76</v>
      </c>
      <c r="Q691" s="2">
        <v>4.7619047620000003</v>
      </c>
      <c r="R691" s="7">
        <v>7.2880000000000003</v>
      </c>
      <c r="S691" s="8">
        <v>6.1</v>
      </c>
      <c r="V691" s="16">
        <f t="shared" si="135"/>
        <v>145.76</v>
      </c>
      <c r="W691" s="18">
        <f t="shared" si="143"/>
        <v>11660.8</v>
      </c>
      <c r="X691" t="b">
        <f t="shared" si="144"/>
        <v>0</v>
      </c>
      <c r="Y691" t="b">
        <f t="shared" si="136"/>
        <v>1</v>
      </c>
      <c r="Z691" t="b">
        <f t="shared" si="137"/>
        <v>0</v>
      </c>
      <c r="AA691" t="b">
        <f t="shared" si="138"/>
        <v>0</v>
      </c>
      <c r="AB691" t="str">
        <f t="shared" si="145"/>
        <v>Low</v>
      </c>
      <c r="AC691" t="str">
        <f t="shared" si="139"/>
        <v>Bad Product</v>
      </c>
      <c r="AD691">
        <f t="shared" si="140"/>
        <v>153.048</v>
      </c>
      <c r="AE691">
        <f t="shared" si="141"/>
        <v>72.88</v>
      </c>
      <c r="AG691" t="str">
        <f t="shared" si="134"/>
        <v>Bad Product</v>
      </c>
      <c r="AH691" t="str">
        <f t="shared" si="146"/>
        <v>Low</v>
      </c>
    </row>
    <row r="692" spans="1:34" ht="15.75" customHeight="1" x14ac:dyDescent="0.2">
      <c r="A692" s="1"/>
      <c r="B692" s="6" t="s">
        <v>725</v>
      </c>
      <c r="C692" s="6" t="s">
        <v>18</v>
      </c>
      <c r="D692" s="6" t="s">
        <v>19</v>
      </c>
      <c r="E692" s="6" t="s">
        <v>27</v>
      </c>
      <c r="F692" s="6" t="s">
        <v>21</v>
      </c>
      <c r="G692" s="6" t="s">
        <v>44</v>
      </c>
      <c r="H692" s="7">
        <v>67.099999999999994</v>
      </c>
      <c r="I692" s="9">
        <v>3</v>
      </c>
      <c r="J692" s="7">
        <v>10.065</v>
      </c>
      <c r="K692" s="7">
        <v>211.36500000000001</v>
      </c>
      <c r="L692" s="12">
        <v>43511</v>
      </c>
      <c r="M692" s="14">
        <v>0.44166666666666665</v>
      </c>
      <c r="N692" s="9" t="str">
        <f t="shared" si="142"/>
        <v>Weekday</v>
      </c>
      <c r="O692" s="6" t="s">
        <v>29</v>
      </c>
      <c r="P692" s="7">
        <v>201.3</v>
      </c>
      <c r="Q692" s="2">
        <v>4.7619047620000003</v>
      </c>
      <c r="R692" s="7">
        <v>10.065</v>
      </c>
      <c r="S692" s="8">
        <v>7.5</v>
      </c>
      <c r="V692" s="16">
        <f t="shared" si="135"/>
        <v>201.29999999999998</v>
      </c>
      <c r="W692" s="18">
        <f t="shared" si="143"/>
        <v>16103.999999999998</v>
      </c>
      <c r="X692" t="b">
        <f t="shared" si="144"/>
        <v>0</v>
      </c>
      <c r="Y692" t="b">
        <f t="shared" si="136"/>
        <v>1</v>
      </c>
      <c r="Z692" t="b">
        <f t="shared" si="137"/>
        <v>0</v>
      </c>
      <c r="AA692" t="b">
        <f t="shared" si="138"/>
        <v>0</v>
      </c>
      <c r="AB692" t="str">
        <f t="shared" si="145"/>
        <v>Low</v>
      </c>
      <c r="AC692" t="str">
        <f t="shared" si="139"/>
        <v>Bad Product</v>
      </c>
      <c r="AD692">
        <f t="shared" si="140"/>
        <v>211.36500000000001</v>
      </c>
      <c r="AE692">
        <f t="shared" si="141"/>
        <v>67.099999999999994</v>
      </c>
      <c r="AG692" t="str">
        <f t="shared" si="134"/>
        <v>Bad Product</v>
      </c>
      <c r="AH692" t="str">
        <f t="shared" si="146"/>
        <v>Medium</v>
      </c>
    </row>
    <row r="693" spans="1:34" ht="15.75" customHeight="1" x14ac:dyDescent="0.2">
      <c r="A693" s="1"/>
      <c r="B693" s="6" t="s">
        <v>726</v>
      </c>
      <c r="C693" s="6" t="s">
        <v>25</v>
      </c>
      <c r="D693" s="6" t="s">
        <v>26</v>
      </c>
      <c r="E693" s="6" t="s">
        <v>20</v>
      </c>
      <c r="F693" s="6" t="s">
        <v>21</v>
      </c>
      <c r="G693" s="6" t="s">
        <v>36</v>
      </c>
      <c r="H693" s="7">
        <v>70.19</v>
      </c>
      <c r="I693" s="9">
        <v>9</v>
      </c>
      <c r="J693" s="7">
        <v>31.5855</v>
      </c>
      <c r="K693" s="7">
        <v>663.29549999999995</v>
      </c>
      <c r="L693" s="12">
        <v>43490</v>
      </c>
      <c r="M693" s="14">
        <v>0.56805555555555554</v>
      </c>
      <c r="N693" s="9" t="str">
        <f t="shared" si="142"/>
        <v>Weekday</v>
      </c>
      <c r="O693" s="6" t="s">
        <v>29</v>
      </c>
      <c r="P693" s="7">
        <v>631.71</v>
      </c>
      <c r="Q693" s="2">
        <v>4.7619047620000003</v>
      </c>
      <c r="R693" s="7">
        <v>31.5855</v>
      </c>
      <c r="S693" s="8">
        <v>6.7</v>
      </c>
      <c r="V693" s="16">
        <f t="shared" si="135"/>
        <v>631.71</v>
      </c>
      <c r="W693" s="18">
        <f t="shared" si="143"/>
        <v>50536.800000000003</v>
      </c>
      <c r="X693" t="b">
        <f t="shared" si="144"/>
        <v>0</v>
      </c>
      <c r="Y693" t="b">
        <f t="shared" si="136"/>
        <v>1</v>
      </c>
      <c r="Z693" t="b">
        <f t="shared" si="137"/>
        <v>0</v>
      </c>
      <c r="AA693" t="b">
        <f t="shared" si="138"/>
        <v>1</v>
      </c>
      <c r="AB693" t="str">
        <f t="shared" si="145"/>
        <v>Low</v>
      </c>
      <c r="AC693" t="str">
        <f t="shared" si="139"/>
        <v>Bad Product</v>
      </c>
      <c r="AD693">
        <f t="shared" si="140"/>
        <v>596.96595000000002</v>
      </c>
      <c r="AE693">
        <f t="shared" si="141"/>
        <v>66.680499999999995</v>
      </c>
      <c r="AG693" t="str">
        <f t="shared" si="134"/>
        <v>Bad Product</v>
      </c>
      <c r="AH693" t="str">
        <f t="shared" si="146"/>
        <v>Medium</v>
      </c>
    </row>
    <row r="694" spans="1:34" ht="15.75" customHeight="1" x14ac:dyDescent="0.2">
      <c r="A694" s="1"/>
      <c r="B694" s="6" t="s">
        <v>727</v>
      </c>
      <c r="C694" s="6" t="s">
        <v>25</v>
      </c>
      <c r="D694" s="6" t="s">
        <v>26</v>
      </c>
      <c r="E694" s="6" t="s">
        <v>20</v>
      </c>
      <c r="F694" s="6" t="s">
        <v>31</v>
      </c>
      <c r="G694" s="6" t="s">
        <v>44</v>
      </c>
      <c r="H694" s="7">
        <v>55.04</v>
      </c>
      <c r="I694" s="9">
        <v>7</v>
      </c>
      <c r="J694" s="7">
        <v>19.263999999999999</v>
      </c>
      <c r="K694" s="7">
        <v>404.54399999999998</v>
      </c>
      <c r="L694" s="12">
        <v>43536</v>
      </c>
      <c r="M694" s="14">
        <v>0.81874999999999998</v>
      </c>
      <c r="N694" s="9" t="str">
        <f t="shared" si="142"/>
        <v>Weekday</v>
      </c>
      <c r="O694" s="6" t="s">
        <v>23</v>
      </c>
      <c r="P694" s="7">
        <v>385.28</v>
      </c>
      <c r="Q694" s="2">
        <v>4.7619047620000003</v>
      </c>
      <c r="R694" s="7">
        <v>19.263999999999999</v>
      </c>
      <c r="S694" s="8">
        <v>5.2</v>
      </c>
      <c r="V694" s="16">
        <f t="shared" si="135"/>
        <v>385.28</v>
      </c>
      <c r="W694" s="18">
        <f t="shared" si="143"/>
        <v>30822.399999999998</v>
      </c>
      <c r="X694" t="b">
        <f t="shared" si="144"/>
        <v>0</v>
      </c>
      <c r="Y694" t="b">
        <f t="shared" si="136"/>
        <v>1</v>
      </c>
      <c r="Z694" t="b">
        <f t="shared" si="137"/>
        <v>0</v>
      </c>
      <c r="AA694" t="b">
        <f t="shared" si="138"/>
        <v>0</v>
      </c>
      <c r="AB694" t="str">
        <f t="shared" si="145"/>
        <v>Low</v>
      </c>
      <c r="AC694" t="str">
        <f t="shared" si="139"/>
        <v>Bad Product</v>
      </c>
      <c r="AD694">
        <f t="shared" si="140"/>
        <v>404.54399999999998</v>
      </c>
      <c r="AE694">
        <f t="shared" si="141"/>
        <v>55.04</v>
      </c>
      <c r="AG694" t="str">
        <f t="shared" si="134"/>
        <v>Bad Product</v>
      </c>
      <c r="AH694" t="str">
        <f t="shared" si="146"/>
        <v>Low</v>
      </c>
    </row>
    <row r="695" spans="1:34" ht="15.75" customHeight="1" x14ac:dyDescent="0.2">
      <c r="A695" s="1"/>
      <c r="B695" s="6" t="s">
        <v>728</v>
      </c>
      <c r="C695" s="6" t="s">
        <v>18</v>
      </c>
      <c r="D695" s="6" t="s">
        <v>19</v>
      </c>
      <c r="E695" s="6" t="s">
        <v>20</v>
      </c>
      <c r="F695" s="6" t="s">
        <v>31</v>
      </c>
      <c r="G695" s="6" t="s">
        <v>22</v>
      </c>
      <c r="H695" s="7">
        <v>48.63</v>
      </c>
      <c r="I695" s="9">
        <v>10</v>
      </c>
      <c r="J695" s="7">
        <v>24.315000000000001</v>
      </c>
      <c r="K695" s="7">
        <v>510.61500000000001</v>
      </c>
      <c r="L695" s="12">
        <v>43528</v>
      </c>
      <c r="M695" s="14">
        <v>0.53055555555555556</v>
      </c>
      <c r="N695" s="9" t="str">
        <f t="shared" si="142"/>
        <v>Weekday</v>
      </c>
      <c r="O695" s="6" t="s">
        <v>29</v>
      </c>
      <c r="P695" s="7">
        <v>486.3</v>
      </c>
      <c r="Q695" s="2">
        <v>4.7619047620000003</v>
      </c>
      <c r="R695" s="7">
        <v>24.315000000000001</v>
      </c>
      <c r="S695" s="8">
        <v>8.8000000000000007</v>
      </c>
      <c r="V695" s="16">
        <f t="shared" si="135"/>
        <v>486.3</v>
      </c>
      <c r="W695" s="18">
        <f t="shared" si="143"/>
        <v>38904</v>
      </c>
      <c r="X695" t="b">
        <f t="shared" si="144"/>
        <v>1</v>
      </c>
      <c r="Y695" t="b">
        <f t="shared" si="136"/>
        <v>1</v>
      </c>
      <c r="Z695" t="b">
        <f t="shared" si="137"/>
        <v>1</v>
      </c>
      <c r="AA695" t="b">
        <f t="shared" si="138"/>
        <v>1</v>
      </c>
      <c r="AB695" t="str">
        <f t="shared" si="145"/>
        <v>High</v>
      </c>
      <c r="AC695" t="str">
        <f t="shared" si="139"/>
        <v>Good Product</v>
      </c>
      <c r="AD695">
        <f t="shared" si="140"/>
        <v>459.55350000000004</v>
      </c>
      <c r="AE695">
        <f t="shared" si="141"/>
        <v>46.198500000000003</v>
      </c>
      <c r="AG695" t="str">
        <f t="shared" si="134"/>
        <v>Bad Product</v>
      </c>
      <c r="AH695" t="str">
        <f t="shared" si="146"/>
        <v>High</v>
      </c>
    </row>
    <row r="696" spans="1:34" ht="15.75" customHeight="1" x14ac:dyDescent="0.2">
      <c r="A696" s="1"/>
      <c r="B696" s="6" t="s">
        <v>729</v>
      </c>
      <c r="C696" s="6" t="s">
        <v>25</v>
      </c>
      <c r="D696" s="6" t="s">
        <v>26</v>
      </c>
      <c r="E696" s="6" t="s">
        <v>20</v>
      </c>
      <c r="F696" s="6" t="s">
        <v>21</v>
      </c>
      <c r="G696" s="6" t="s">
        <v>46</v>
      </c>
      <c r="H696" s="7">
        <v>73.38</v>
      </c>
      <c r="I696" s="9">
        <v>7</v>
      </c>
      <c r="J696" s="7">
        <v>25.683</v>
      </c>
      <c r="K696" s="7">
        <v>539.34299999999996</v>
      </c>
      <c r="L696" s="12">
        <v>43506</v>
      </c>
      <c r="M696" s="14">
        <v>0.5805555555555556</v>
      </c>
      <c r="N696" s="9" t="str">
        <f t="shared" si="142"/>
        <v>Weekend</v>
      </c>
      <c r="O696" s="6" t="s">
        <v>29</v>
      </c>
      <c r="P696" s="7">
        <v>513.66</v>
      </c>
      <c r="Q696" s="2">
        <v>4.7619047620000003</v>
      </c>
      <c r="R696" s="7">
        <v>25.683</v>
      </c>
      <c r="S696" s="8">
        <v>9.5</v>
      </c>
      <c r="V696" s="16">
        <f t="shared" si="135"/>
        <v>513.66</v>
      </c>
      <c r="W696" s="18">
        <f t="shared" si="143"/>
        <v>41092.799999999996</v>
      </c>
      <c r="X696" t="b">
        <f t="shared" si="144"/>
        <v>1</v>
      </c>
      <c r="Y696" t="b">
        <f t="shared" si="136"/>
        <v>1</v>
      </c>
      <c r="Z696" t="b">
        <f t="shared" si="137"/>
        <v>1</v>
      </c>
      <c r="AA696" t="b">
        <f t="shared" si="138"/>
        <v>1</v>
      </c>
      <c r="AB696" t="str">
        <f t="shared" si="145"/>
        <v>High</v>
      </c>
      <c r="AC696" t="str">
        <f t="shared" si="139"/>
        <v>Good Product</v>
      </c>
      <c r="AD696">
        <f t="shared" si="140"/>
        <v>485.40869999999995</v>
      </c>
      <c r="AE696">
        <f t="shared" si="141"/>
        <v>73.38</v>
      </c>
      <c r="AG696" t="str">
        <f t="shared" si="134"/>
        <v>Good Product</v>
      </c>
      <c r="AH696" t="str">
        <f t="shared" si="146"/>
        <v>High</v>
      </c>
    </row>
    <row r="697" spans="1:34" ht="15.75" customHeight="1" x14ac:dyDescent="0.2">
      <c r="A697" s="1"/>
      <c r="B697" s="6" t="s">
        <v>730</v>
      </c>
      <c r="C697" s="6" t="s">
        <v>25</v>
      </c>
      <c r="D697" s="6" t="s">
        <v>26</v>
      </c>
      <c r="E697" s="6" t="s">
        <v>27</v>
      </c>
      <c r="F697" s="6" t="s">
        <v>21</v>
      </c>
      <c r="G697" s="6" t="s">
        <v>44</v>
      </c>
      <c r="H697" s="7">
        <v>52.6</v>
      </c>
      <c r="I697" s="9">
        <v>9</v>
      </c>
      <c r="J697" s="7">
        <v>23.67</v>
      </c>
      <c r="K697" s="7">
        <v>497.07</v>
      </c>
      <c r="L697" s="12">
        <v>43481</v>
      </c>
      <c r="M697" s="14">
        <v>0.61250000000000004</v>
      </c>
      <c r="N697" s="9" t="str">
        <f t="shared" si="142"/>
        <v>Weekday</v>
      </c>
      <c r="O697" s="6" t="s">
        <v>29</v>
      </c>
      <c r="P697" s="7">
        <v>473.4</v>
      </c>
      <c r="Q697" s="2">
        <v>4.7619047620000003</v>
      </c>
      <c r="R697" s="7">
        <v>23.67</v>
      </c>
      <c r="S697" s="8">
        <v>7.6</v>
      </c>
      <c r="V697" s="16">
        <f t="shared" si="135"/>
        <v>473.40000000000003</v>
      </c>
      <c r="W697" s="18">
        <f t="shared" si="143"/>
        <v>37872</v>
      </c>
      <c r="X697" t="b">
        <f t="shared" si="144"/>
        <v>0</v>
      </c>
      <c r="Y697" t="b">
        <f t="shared" si="136"/>
        <v>1</v>
      </c>
      <c r="Z697" t="b">
        <f t="shared" si="137"/>
        <v>0</v>
      </c>
      <c r="AA697" t="b">
        <f t="shared" si="138"/>
        <v>0</v>
      </c>
      <c r="AB697" t="str">
        <f t="shared" si="145"/>
        <v>Low</v>
      </c>
      <c r="AC697" t="str">
        <f t="shared" si="139"/>
        <v>Bad Product</v>
      </c>
      <c r="AD697">
        <f t="shared" si="140"/>
        <v>497.07</v>
      </c>
      <c r="AE697">
        <f t="shared" si="141"/>
        <v>49.97</v>
      </c>
      <c r="AG697" t="str">
        <f t="shared" si="134"/>
        <v>Good Product</v>
      </c>
      <c r="AH697" t="str">
        <f t="shared" si="146"/>
        <v>Medium</v>
      </c>
    </row>
    <row r="698" spans="1:34" ht="15.75" customHeight="1" x14ac:dyDescent="0.2">
      <c r="A698" s="1"/>
      <c r="B698" s="6" t="s">
        <v>731</v>
      </c>
      <c r="C698" s="6" t="s">
        <v>18</v>
      </c>
      <c r="D698" s="6" t="s">
        <v>19</v>
      </c>
      <c r="E698" s="6" t="s">
        <v>20</v>
      </c>
      <c r="F698" s="6" t="s">
        <v>21</v>
      </c>
      <c r="G698" s="6" t="s">
        <v>32</v>
      </c>
      <c r="H698" s="7">
        <v>87.37</v>
      </c>
      <c r="I698" s="9">
        <v>5</v>
      </c>
      <c r="J698" s="7">
        <v>21.842500000000001</v>
      </c>
      <c r="K698" s="7">
        <v>458.6925</v>
      </c>
      <c r="L698" s="12">
        <v>43494</v>
      </c>
      <c r="M698" s="14">
        <v>0.82291666666666663</v>
      </c>
      <c r="N698" s="9" t="str">
        <f t="shared" si="142"/>
        <v>Weekday</v>
      </c>
      <c r="O698" s="6" t="s">
        <v>29</v>
      </c>
      <c r="P698" s="7">
        <v>436.85</v>
      </c>
      <c r="Q698" s="2">
        <v>4.7619047620000003</v>
      </c>
      <c r="R698" s="7">
        <v>21.842500000000001</v>
      </c>
      <c r="S698" s="8">
        <v>6.6</v>
      </c>
      <c r="V698" s="16">
        <f t="shared" si="135"/>
        <v>436.85</v>
      </c>
      <c r="W698" s="18">
        <f t="shared" si="143"/>
        <v>34948</v>
      </c>
      <c r="X698" t="b">
        <f t="shared" si="144"/>
        <v>0</v>
      </c>
      <c r="Y698" t="b">
        <f t="shared" si="136"/>
        <v>1</v>
      </c>
      <c r="Z698" t="b">
        <f t="shared" si="137"/>
        <v>0</v>
      </c>
      <c r="AA698" t="b">
        <f t="shared" si="138"/>
        <v>0</v>
      </c>
      <c r="AB698" t="str">
        <f t="shared" si="145"/>
        <v>Low</v>
      </c>
      <c r="AC698" t="str">
        <f t="shared" si="139"/>
        <v>Bad Product</v>
      </c>
      <c r="AD698">
        <f t="shared" si="140"/>
        <v>458.6925</v>
      </c>
      <c r="AE698">
        <f t="shared" si="141"/>
        <v>87.37</v>
      </c>
      <c r="AG698" t="str">
        <f t="shared" si="134"/>
        <v>Bad Product</v>
      </c>
      <c r="AH698" t="str">
        <f t="shared" si="146"/>
        <v>Medium</v>
      </c>
    </row>
    <row r="699" spans="1:34" ht="15.75" customHeight="1" x14ac:dyDescent="0.2">
      <c r="A699" s="1"/>
      <c r="B699" s="6" t="s">
        <v>732</v>
      </c>
      <c r="C699" s="6" t="s">
        <v>18</v>
      </c>
      <c r="D699" s="6" t="s">
        <v>19</v>
      </c>
      <c r="E699" s="6" t="s">
        <v>20</v>
      </c>
      <c r="F699" s="6" t="s">
        <v>21</v>
      </c>
      <c r="G699" s="6" t="s">
        <v>36</v>
      </c>
      <c r="H699" s="7">
        <v>27.04</v>
      </c>
      <c r="I699" s="9">
        <v>4</v>
      </c>
      <c r="J699" s="7">
        <v>5.4080000000000004</v>
      </c>
      <c r="K699" s="7">
        <v>113.568</v>
      </c>
      <c r="L699" s="12">
        <v>43466</v>
      </c>
      <c r="M699" s="14">
        <v>0.85138888888888886</v>
      </c>
      <c r="N699" s="9" t="str">
        <f t="shared" si="142"/>
        <v>Weekday</v>
      </c>
      <c r="O699" s="6" t="s">
        <v>23</v>
      </c>
      <c r="P699" s="7">
        <v>108.16</v>
      </c>
      <c r="Q699" s="2">
        <v>4.7619047620000003</v>
      </c>
      <c r="R699" s="7">
        <v>5.4080000000000004</v>
      </c>
      <c r="S699" s="8">
        <v>6.9</v>
      </c>
      <c r="V699" s="16">
        <f t="shared" si="135"/>
        <v>108.16</v>
      </c>
      <c r="W699" s="18">
        <f t="shared" si="143"/>
        <v>8652.7999999999993</v>
      </c>
      <c r="X699" t="b">
        <f t="shared" si="144"/>
        <v>0</v>
      </c>
      <c r="Y699" t="b">
        <f t="shared" si="136"/>
        <v>1</v>
      </c>
      <c r="Z699" t="b">
        <f t="shared" si="137"/>
        <v>0</v>
      </c>
      <c r="AA699" t="b">
        <f t="shared" si="138"/>
        <v>0</v>
      </c>
      <c r="AB699" t="str">
        <f t="shared" si="145"/>
        <v>Low</v>
      </c>
      <c r="AC699" t="str">
        <f t="shared" si="139"/>
        <v>Bad Product</v>
      </c>
      <c r="AD699">
        <f t="shared" si="140"/>
        <v>113.568</v>
      </c>
      <c r="AE699">
        <f t="shared" si="141"/>
        <v>27.04</v>
      </c>
      <c r="AG699" t="str">
        <f t="shared" si="134"/>
        <v>Bad Product</v>
      </c>
      <c r="AH699" t="str">
        <f t="shared" si="146"/>
        <v>Medium</v>
      </c>
    </row>
    <row r="700" spans="1:34" ht="15.75" customHeight="1" x14ac:dyDescent="0.2">
      <c r="A700" s="1"/>
      <c r="B700" s="6" t="s">
        <v>733</v>
      </c>
      <c r="C700" s="6" t="s">
        <v>42</v>
      </c>
      <c r="D700" s="6" t="s">
        <v>43</v>
      </c>
      <c r="E700" s="6" t="s">
        <v>27</v>
      </c>
      <c r="F700" s="6" t="s">
        <v>31</v>
      </c>
      <c r="G700" s="6" t="s">
        <v>32</v>
      </c>
      <c r="H700" s="7">
        <v>62.19</v>
      </c>
      <c r="I700" s="9">
        <v>4</v>
      </c>
      <c r="J700" s="7">
        <v>12.438000000000001</v>
      </c>
      <c r="K700" s="7">
        <v>261.19799999999998</v>
      </c>
      <c r="L700" s="12">
        <v>43471</v>
      </c>
      <c r="M700" s="14">
        <v>0.82361111111111107</v>
      </c>
      <c r="N700" s="9" t="str">
        <f t="shared" si="142"/>
        <v>Weekend</v>
      </c>
      <c r="O700" s="6" t="s">
        <v>23</v>
      </c>
      <c r="P700" s="7">
        <v>248.76</v>
      </c>
      <c r="Q700" s="2">
        <v>4.7619047620000003</v>
      </c>
      <c r="R700" s="7">
        <v>12.438000000000001</v>
      </c>
      <c r="S700" s="8">
        <v>4.3</v>
      </c>
      <c r="V700" s="16">
        <f t="shared" si="135"/>
        <v>248.76</v>
      </c>
      <c r="W700" s="18">
        <f t="shared" si="143"/>
        <v>19900.8</v>
      </c>
      <c r="X700" t="b">
        <f t="shared" si="144"/>
        <v>0</v>
      </c>
      <c r="Y700" t="b">
        <f t="shared" si="136"/>
        <v>1</v>
      </c>
      <c r="Z700" t="b">
        <f t="shared" si="137"/>
        <v>0</v>
      </c>
      <c r="AA700" t="b">
        <f t="shared" si="138"/>
        <v>0</v>
      </c>
      <c r="AB700" t="str">
        <f t="shared" si="145"/>
        <v>Low</v>
      </c>
      <c r="AC700" t="str">
        <f t="shared" si="139"/>
        <v>Bad Product</v>
      </c>
      <c r="AD700">
        <f t="shared" si="140"/>
        <v>261.19799999999998</v>
      </c>
      <c r="AE700">
        <f t="shared" si="141"/>
        <v>62.19</v>
      </c>
      <c r="AG700" t="str">
        <f t="shared" ref="AG700:AG762" si="147">IF(AND(S699&gt;8,K699&gt;500),"Good Product", "Bad Product")</f>
        <v>Bad Product</v>
      </c>
      <c r="AH700" t="str">
        <f t="shared" si="146"/>
        <v>Low</v>
      </c>
    </row>
    <row r="701" spans="1:34" ht="15.75" customHeight="1" x14ac:dyDescent="0.2">
      <c r="A701" s="1"/>
      <c r="B701" s="6" t="s">
        <v>734</v>
      </c>
      <c r="C701" s="6" t="s">
        <v>18</v>
      </c>
      <c r="D701" s="6" t="s">
        <v>19</v>
      </c>
      <c r="E701" s="6" t="s">
        <v>20</v>
      </c>
      <c r="F701" s="6" t="s">
        <v>31</v>
      </c>
      <c r="G701" s="6" t="s">
        <v>28</v>
      </c>
      <c r="H701" s="7">
        <v>69.58</v>
      </c>
      <c r="I701" s="9">
        <v>9</v>
      </c>
      <c r="J701" s="7">
        <v>31.311</v>
      </c>
      <c r="K701" s="7">
        <v>657.53099999999995</v>
      </c>
      <c r="L701" s="12">
        <v>43515</v>
      </c>
      <c r="M701" s="14">
        <v>0.81805555555555554</v>
      </c>
      <c r="N701" s="9" t="str">
        <f t="shared" si="142"/>
        <v>Weekday</v>
      </c>
      <c r="O701" s="6" t="s">
        <v>33</v>
      </c>
      <c r="P701" s="7">
        <v>626.22</v>
      </c>
      <c r="Q701" s="2">
        <v>4.7619047620000003</v>
      </c>
      <c r="R701" s="7">
        <v>31.311</v>
      </c>
      <c r="S701" s="8">
        <v>7.8</v>
      </c>
      <c r="V701" s="16">
        <f t="shared" si="135"/>
        <v>626.22</v>
      </c>
      <c r="W701" s="18">
        <f t="shared" si="143"/>
        <v>50097.600000000006</v>
      </c>
      <c r="X701" t="b">
        <f t="shared" si="144"/>
        <v>0</v>
      </c>
      <c r="Y701" t="b">
        <f t="shared" si="136"/>
        <v>1</v>
      </c>
      <c r="Z701" t="b">
        <f t="shared" si="137"/>
        <v>0</v>
      </c>
      <c r="AA701" t="b">
        <f t="shared" si="138"/>
        <v>1</v>
      </c>
      <c r="AB701" t="str">
        <f t="shared" si="145"/>
        <v>Low</v>
      </c>
      <c r="AC701" t="str">
        <f t="shared" si="139"/>
        <v>Bad Product</v>
      </c>
      <c r="AD701">
        <f t="shared" si="140"/>
        <v>591.77789999999993</v>
      </c>
      <c r="AE701">
        <f t="shared" si="141"/>
        <v>66.100999999999999</v>
      </c>
      <c r="AG701" t="str">
        <f t="shared" si="147"/>
        <v>Bad Product</v>
      </c>
      <c r="AH701" t="str">
        <f t="shared" si="146"/>
        <v>Medium</v>
      </c>
    </row>
    <row r="702" spans="1:34" ht="15.75" customHeight="1" x14ac:dyDescent="0.2">
      <c r="A702" s="1"/>
      <c r="B702" s="6" t="s">
        <v>735</v>
      </c>
      <c r="C702" s="6" t="s">
        <v>25</v>
      </c>
      <c r="D702" s="6" t="s">
        <v>26</v>
      </c>
      <c r="E702" s="6" t="s">
        <v>27</v>
      </c>
      <c r="F702" s="6" t="s">
        <v>31</v>
      </c>
      <c r="G702" s="6" t="s">
        <v>32</v>
      </c>
      <c r="H702" s="7">
        <v>97.5</v>
      </c>
      <c r="I702" s="9">
        <v>10</v>
      </c>
      <c r="J702" s="7">
        <v>48.75</v>
      </c>
      <c r="K702" s="7">
        <v>1023.75</v>
      </c>
      <c r="L702" s="12">
        <v>43477</v>
      </c>
      <c r="M702" s="14">
        <v>0.6791666666666667</v>
      </c>
      <c r="N702" s="9" t="str">
        <f t="shared" si="142"/>
        <v>Weekend</v>
      </c>
      <c r="O702" s="6" t="s">
        <v>23</v>
      </c>
      <c r="P702" s="7">
        <v>975</v>
      </c>
      <c r="Q702" s="2">
        <v>4.7619047620000003</v>
      </c>
      <c r="R702" s="7">
        <v>48.75</v>
      </c>
      <c r="S702" s="8">
        <v>8</v>
      </c>
      <c r="V702" s="16">
        <f t="shared" si="135"/>
        <v>975</v>
      </c>
      <c r="W702" s="18">
        <f t="shared" si="143"/>
        <v>78000</v>
      </c>
      <c r="X702" t="b">
        <f t="shared" si="144"/>
        <v>0</v>
      </c>
      <c r="Y702" t="b">
        <f t="shared" si="136"/>
        <v>1</v>
      </c>
      <c r="Z702" t="b">
        <f t="shared" si="137"/>
        <v>0</v>
      </c>
      <c r="AA702" t="b">
        <f t="shared" si="138"/>
        <v>1</v>
      </c>
      <c r="AB702" t="str">
        <f t="shared" si="145"/>
        <v>Low</v>
      </c>
      <c r="AC702" t="str">
        <f t="shared" si="139"/>
        <v>Bad Product</v>
      </c>
      <c r="AD702">
        <f t="shared" si="140"/>
        <v>921.375</v>
      </c>
      <c r="AE702">
        <f t="shared" si="141"/>
        <v>92.625</v>
      </c>
      <c r="AG702" t="str">
        <f t="shared" si="147"/>
        <v>Bad Product</v>
      </c>
      <c r="AH702" t="str">
        <f t="shared" si="146"/>
        <v>Medium</v>
      </c>
    </row>
    <row r="703" spans="1:34" ht="15.75" customHeight="1" x14ac:dyDescent="0.2">
      <c r="A703" s="1"/>
      <c r="B703" s="6" t="s">
        <v>736</v>
      </c>
      <c r="C703" s="6" t="s">
        <v>25</v>
      </c>
      <c r="D703" s="6" t="s">
        <v>26</v>
      </c>
      <c r="E703" s="6" t="s">
        <v>27</v>
      </c>
      <c r="F703" s="6" t="s">
        <v>21</v>
      </c>
      <c r="G703" s="6" t="s">
        <v>46</v>
      </c>
      <c r="H703" s="7">
        <v>60.41</v>
      </c>
      <c r="I703" s="9">
        <v>8</v>
      </c>
      <c r="J703" s="7">
        <v>24.164000000000001</v>
      </c>
      <c r="K703" s="7">
        <v>507.44400000000002</v>
      </c>
      <c r="L703" s="12">
        <v>43503</v>
      </c>
      <c r="M703" s="14">
        <v>0.51597222222222228</v>
      </c>
      <c r="N703" s="9" t="str">
        <f t="shared" si="142"/>
        <v>Weekday</v>
      </c>
      <c r="O703" s="6" t="s">
        <v>23</v>
      </c>
      <c r="P703" s="7">
        <v>483.28</v>
      </c>
      <c r="Q703" s="2">
        <v>4.7619047620000003</v>
      </c>
      <c r="R703" s="7">
        <v>24.164000000000001</v>
      </c>
      <c r="S703" s="8">
        <v>9.6</v>
      </c>
      <c r="V703" s="16">
        <f t="shared" si="135"/>
        <v>483.28</v>
      </c>
      <c r="W703" s="18">
        <f t="shared" si="143"/>
        <v>38662.399999999994</v>
      </c>
      <c r="X703" t="b">
        <f t="shared" si="144"/>
        <v>1</v>
      </c>
      <c r="Y703" t="b">
        <f t="shared" si="136"/>
        <v>1</v>
      </c>
      <c r="Z703" t="b">
        <f t="shared" si="137"/>
        <v>1</v>
      </c>
      <c r="AA703" t="b">
        <f t="shared" si="138"/>
        <v>1</v>
      </c>
      <c r="AB703" t="str">
        <f t="shared" si="145"/>
        <v>High</v>
      </c>
      <c r="AC703" t="str">
        <f t="shared" si="139"/>
        <v>Good Product</v>
      </c>
      <c r="AD703">
        <f t="shared" si="140"/>
        <v>456.69960000000003</v>
      </c>
      <c r="AE703">
        <f t="shared" si="141"/>
        <v>57.389499999999991</v>
      </c>
      <c r="AG703" t="str">
        <f t="shared" si="147"/>
        <v>Bad Product</v>
      </c>
      <c r="AH703" t="str">
        <f t="shared" si="146"/>
        <v>High</v>
      </c>
    </row>
    <row r="704" spans="1:34" ht="15.75" customHeight="1" x14ac:dyDescent="0.2">
      <c r="A704" s="1"/>
      <c r="B704" s="6" t="s">
        <v>737</v>
      </c>
      <c r="C704" s="6" t="s">
        <v>42</v>
      </c>
      <c r="D704" s="6" t="s">
        <v>43</v>
      </c>
      <c r="E704" s="6" t="s">
        <v>27</v>
      </c>
      <c r="F704" s="6" t="s">
        <v>31</v>
      </c>
      <c r="G704" s="6" t="s">
        <v>44</v>
      </c>
      <c r="H704" s="7">
        <v>32.32</v>
      </c>
      <c r="I704" s="9">
        <v>3</v>
      </c>
      <c r="J704" s="7">
        <v>4.8479999999999999</v>
      </c>
      <c r="K704" s="7">
        <v>101.80800000000001</v>
      </c>
      <c r="L704" s="12">
        <v>43551</v>
      </c>
      <c r="M704" s="14">
        <v>0.7993055555555556</v>
      </c>
      <c r="N704" s="9" t="str">
        <f t="shared" si="142"/>
        <v>Weekday</v>
      </c>
      <c r="O704" s="6" t="s">
        <v>33</v>
      </c>
      <c r="P704" s="7">
        <v>96.96</v>
      </c>
      <c r="Q704" s="2">
        <v>4.7619047620000003</v>
      </c>
      <c r="R704" s="7">
        <v>4.8479999999999999</v>
      </c>
      <c r="S704" s="8">
        <v>4.3</v>
      </c>
      <c r="V704" s="16">
        <f t="shared" si="135"/>
        <v>96.960000000000008</v>
      </c>
      <c r="W704" s="18">
        <f t="shared" si="143"/>
        <v>7756.8000000000011</v>
      </c>
      <c r="X704" t="b">
        <f t="shared" si="144"/>
        <v>0</v>
      </c>
      <c r="Y704" t="b">
        <f t="shared" si="136"/>
        <v>1</v>
      </c>
      <c r="Z704" t="b">
        <f t="shared" si="137"/>
        <v>0</v>
      </c>
      <c r="AA704" t="b">
        <f t="shared" si="138"/>
        <v>0</v>
      </c>
      <c r="AB704" t="str">
        <f t="shared" si="145"/>
        <v>Low</v>
      </c>
      <c r="AC704" t="str">
        <f t="shared" si="139"/>
        <v>Bad Product</v>
      </c>
      <c r="AD704">
        <f t="shared" si="140"/>
        <v>101.80800000000001</v>
      </c>
      <c r="AE704">
        <f t="shared" si="141"/>
        <v>32.32</v>
      </c>
      <c r="AG704" t="str">
        <f t="shared" si="147"/>
        <v>Good Product</v>
      </c>
      <c r="AH704" t="str">
        <f t="shared" si="146"/>
        <v>Low</v>
      </c>
    </row>
    <row r="705" spans="1:34" ht="15.75" customHeight="1" x14ac:dyDescent="0.2">
      <c r="A705" s="1"/>
      <c r="B705" s="6" t="s">
        <v>738</v>
      </c>
      <c r="C705" s="6" t="s">
        <v>42</v>
      </c>
      <c r="D705" s="6" t="s">
        <v>43</v>
      </c>
      <c r="E705" s="6" t="s">
        <v>20</v>
      </c>
      <c r="F705" s="6" t="s">
        <v>21</v>
      </c>
      <c r="G705" s="6" t="s">
        <v>46</v>
      </c>
      <c r="H705" s="7">
        <v>19.77</v>
      </c>
      <c r="I705" s="9">
        <v>10</v>
      </c>
      <c r="J705" s="7">
        <v>9.8849999999999998</v>
      </c>
      <c r="K705" s="7">
        <v>207.58500000000001</v>
      </c>
      <c r="L705" s="12">
        <v>43523</v>
      </c>
      <c r="M705" s="14">
        <v>0.7895833333333333</v>
      </c>
      <c r="N705" s="9" t="str">
        <f t="shared" si="142"/>
        <v>Weekday</v>
      </c>
      <c r="O705" s="6" t="s">
        <v>33</v>
      </c>
      <c r="P705" s="7">
        <v>197.7</v>
      </c>
      <c r="Q705" s="2">
        <v>4.7619047620000003</v>
      </c>
      <c r="R705" s="7">
        <v>9.8849999999999998</v>
      </c>
      <c r="S705" s="8">
        <v>5</v>
      </c>
      <c r="V705" s="16">
        <f t="shared" si="135"/>
        <v>197.7</v>
      </c>
      <c r="W705" s="18">
        <f t="shared" si="143"/>
        <v>15816</v>
      </c>
      <c r="X705" t="b">
        <f t="shared" si="144"/>
        <v>0</v>
      </c>
      <c r="Y705" t="b">
        <f t="shared" si="136"/>
        <v>1</v>
      </c>
      <c r="Z705" t="b">
        <f t="shared" si="137"/>
        <v>0</v>
      </c>
      <c r="AA705" t="b">
        <f t="shared" si="138"/>
        <v>0</v>
      </c>
      <c r="AB705" t="str">
        <f t="shared" si="145"/>
        <v>Low</v>
      </c>
      <c r="AC705" t="str">
        <f t="shared" si="139"/>
        <v>Bad Product</v>
      </c>
      <c r="AD705">
        <f t="shared" si="140"/>
        <v>207.58500000000001</v>
      </c>
      <c r="AE705">
        <f t="shared" si="141"/>
        <v>18.781499999999998</v>
      </c>
      <c r="AG705" t="str">
        <f t="shared" si="147"/>
        <v>Bad Product</v>
      </c>
      <c r="AH705" t="str">
        <f t="shared" si="146"/>
        <v>Low</v>
      </c>
    </row>
    <row r="706" spans="1:34" ht="15.75" customHeight="1" x14ac:dyDescent="0.2">
      <c r="A706" s="1"/>
      <c r="B706" s="6" t="s">
        <v>739</v>
      </c>
      <c r="C706" s="6" t="s">
        <v>42</v>
      </c>
      <c r="D706" s="6" t="s">
        <v>43</v>
      </c>
      <c r="E706" s="6" t="s">
        <v>20</v>
      </c>
      <c r="F706" s="6" t="s">
        <v>31</v>
      </c>
      <c r="G706" s="6" t="s">
        <v>22</v>
      </c>
      <c r="H706" s="7">
        <v>80.47</v>
      </c>
      <c r="I706" s="9">
        <v>9</v>
      </c>
      <c r="J706" s="7">
        <v>36.211500000000001</v>
      </c>
      <c r="K706" s="7">
        <v>760.44150000000002</v>
      </c>
      <c r="L706" s="12">
        <v>43471</v>
      </c>
      <c r="M706" s="14">
        <v>0.47083333333333333</v>
      </c>
      <c r="N706" s="9" t="str">
        <f t="shared" si="142"/>
        <v>Weekend</v>
      </c>
      <c r="O706" s="6" t="s">
        <v>29</v>
      </c>
      <c r="P706" s="7">
        <v>724.23</v>
      </c>
      <c r="Q706" s="2">
        <v>4.7619047620000003</v>
      </c>
      <c r="R706" s="7">
        <v>36.211500000000001</v>
      </c>
      <c r="S706" s="8">
        <v>9.1999999999999993</v>
      </c>
      <c r="V706" s="16">
        <f t="shared" si="135"/>
        <v>724.23</v>
      </c>
      <c r="W706" s="18">
        <f t="shared" si="143"/>
        <v>57938.400000000001</v>
      </c>
      <c r="X706" t="b">
        <f t="shared" si="144"/>
        <v>1</v>
      </c>
      <c r="Y706" t="b">
        <f t="shared" si="136"/>
        <v>1</v>
      </c>
      <c r="Z706" t="b">
        <f t="shared" si="137"/>
        <v>1</v>
      </c>
      <c r="AA706" t="b">
        <f t="shared" si="138"/>
        <v>1</v>
      </c>
      <c r="AB706" t="str">
        <f t="shared" si="145"/>
        <v>High</v>
      </c>
      <c r="AC706" t="str">
        <f t="shared" si="139"/>
        <v>Good Product</v>
      </c>
      <c r="AD706">
        <f t="shared" si="140"/>
        <v>684.39735000000007</v>
      </c>
      <c r="AE706">
        <f t="shared" si="141"/>
        <v>76.4465</v>
      </c>
      <c r="AG706" t="str">
        <f t="shared" si="147"/>
        <v>Bad Product</v>
      </c>
      <c r="AH706" t="str">
        <f t="shared" si="146"/>
        <v>High</v>
      </c>
    </row>
    <row r="707" spans="1:34" ht="15.75" customHeight="1" x14ac:dyDescent="0.2">
      <c r="A707" s="1"/>
      <c r="B707" s="6" t="s">
        <v>740</v>
      </c>
      <c r="C707" s="6" t="s">
        <v>42</v>
      </c>
      <c r="D707" s="6" t="s">
        <v>43</v>
      </c>
      <c r="E707" s="6" t="s">
        <v>20</v>
      </c>
      <c r="F707" s="6" t="s">
        <v>21</v>
      </c>
      <c r="G707" s="6" t="s">
        <v>32</v>
      </c>
      <c r="H707" s="7">
        <v>88.39</v>
      </c>
      <c r="I707" s="9">
        <v>9</v>
      </c>
      <c r="J707" s="7">
        <v>39.775500000000001</v>
      </c>
      <c r="K707" s="7">
        <v>835.28549999999996</v>
      </c>
      <c r="L707" s="12">
        <v>43526</v>
      </c>
      <c r="M707" s="14">
        <v>0.52777777777777779</v>
      </c>
      <c r="N707" s="9" t="str">
        <f t="shared" si="142"/>
        <v>Weekend</v>
      </c>
      <c r="O707" s="6" t="s">
        <v>29</v>
      </c>
      <c r="P707" s="7">
        <v>795.51</v>
      </c>
      <c r="Q707" s="2">
        <v>4.7619047620000003</v>
      </c>
      <c r="R707" s="7">
        <v>39.775500000000001</v>
      </c>
      <c r="S707" s="8">
        <v>6.3</v>
      </c>
      <c r="V707" s="16">
        <f t="shared" ref="V707:V769" si="148">H707*I707</f>
        <v>795.51</v>
      </c>
      <c r="W707" s="18">
        <f t="shared" si="143"/>
        <v>63640.800000000003</v>
      </c>
      <c r="X707" t="b">
        <f t="shared" si="144"/>
        <v>0</v>
      </c>
      <c r="Y707" t="b">
        <f t="shared" ref="Y707:Y769" si="149">R707=J707</f>
        <v>1</v>
      </c>
      <c r="Z707" t="b">
        <f t="shared" ref="Z707:Z769" si="150">AND(S707&gt;8,K707&gt;500)</f>
        <v>0</v>
      </c>
      <c r="AA707" t="b">
        <f t="shared" ref="AA707:AA769" si="151">OR(S707&gt;8,K707&gt;500)</f>
        <v>1</v>
      </c>
      <c r="AB707" t="str">
        <f t="shared" si="145"/>
        <v>Low</v>
      </c>
      <c r="AC707" t="str">
        <f t="shared" ref="AC707:AC769" si="152">IF( AND(S707&gt; 8, K707 &gt; 500), "Good Product", "Bad Product")</f>
        <v>Bad Product</v>
      </c>
      <c r="AD707">
        <f t="shared" ref="AD707:AD769" si="153">IF(K707&gt;500, 0.9 *K707, K707)</f>
        <v>751.75694999999996</v>
      </c>
      <c r="AE707">
        <f t="shared" ref="AE707:AE769" si="154">IF(I707&gt; 7, H707*0.95,H707)</f>
        <v>83.970500000000001</v>
      </c>
      <c r="AG707" t="str">
        <f t="shared" si="147"/>
        <v>Good Product</v>
      </c>
      <c r="AH707" t="str">
        <f t="shared" si="146"/>
        <v>Low</v>
      </c>
    </row>
    <row r="708" spans="1:34" ht="15.75" customHeight="1" x14ac:dyDescent="0.2">
      <c r="A708" s="1"/>
      <c r="B708" s="6" t="s">
        <v>741</v>
      </c>
      <c r="C708" s="6" t="s">
        <v>42</v>
      </c>
      <c r="D708" s="6" t="s">
        <v>43</v>
      </c>
      <c r="E708" s="6" t="s">
        <v>27</v>
      </c>
      <c r="F708" s="6" t="s">
        <v>31</v>
      </c>
      <c r="G708" s="6" t="s">
        <v>22</v>
      </c>
      <c r="H708" s="7">
        <v>71.77</v>
      </c>
      <c r="I708" s="9">
        <v>7</v>
      </c>
      <c r="J708" s="7">
        <v>25.119499999999999</v>
      </c>
      <c r="K708" s="7">
        <v>527.5095</v>
      </c>
      <c r="L708" s="12">
        <v>43553</v>
      </c>
      <c r="M708" s="14">
        <v>0.58750000000000002</v>
      </c>
      <c r="N708" s="9" t="str">
        <f t="shared" ref="N708:N770" si="155">IF(WEEKDAY(L708,2)&gt;=6, "Weekend", "Weekday")</f>
        <v>Weekday</v>
      </c>
      <c r="O708" s="6" t="s">
        <v>29</v>
      </c>
      <c r="P708" s="7">
        <v>502.39</v>
      </c>
      <c r="Q708" s="2">
        <v>4.7619047620000003</v>
      </c>
      <c r="R708" s="7">
        <v>25.119499999999999</v>
      </c>
      <c r="S708" s="8">
        <v>8.9</v>
      </c>
      <c r="V708" s="16">
        <f t="shared" si="148"/>
        <v>502.39</v>
      </c>
      <c r="W708" s="18">
        <f t="shared" ref="W708:W770" si="156">V708*$AJ$5</f>
        <v>40191.199999999997</v>
      </c>
      <c r="X708" t="b">
        <f t="shared" ref="X708:X770" si="157">S708&gt;8</f>
        <v>1</v>
      </c>
      <c r="Y708" t="b">
        <f t="shared" si="149"/>
        <v>1</v>
      </c>
      <c r="Z708" t="b">
        <f t="shared" si="150"/>
        <v>1</v>
      </c>
      <c r="AA708" t="b">
        <f t="shared" si="151"/>
        <v>1</v>
      </c>
      <c r="AB708" t="str">
        <f t="shared" ref="AB708:AB770" si="158">IF(S708&gt;8, "High", "Low")</f>
        <v>High</v>
      </c>
      <c r="AC708" t="str">
        <f t="shared" si="152"/>
        <v>Good Product</v>
      </c>
      <c r="AD708">
        <f t="shared" si="153"/>
        <v>474.75855000000001</v>
      </c>
      <c r="AE708">
        <f t="shared" si="154"/>
        <v>71.77</v>
      </c>
      <c r="AG708" t="str">
        <f t="shared" si="147"/>
        <v>Bad Product</v>
      </c>
      <c r="AH708" t="str">
        <f t="shared" ref="AH708:AH770" si="159">IF(S708&gt;8, "High", IF(S708&lt;6.5, "Low", "Medium"))</f>
        <v>High</v>
      </c>
    </row>
    <row r="709" spans="1:34" ht="15.75" customHeight="1" x14ac:dyDescent="0.2">
      <c r="A709" s="1"/>
      <c r="B709" s="6" t="s">
        <v>742</v>
      </c>
      <c r="C709" s="6" t="s">
        <v>42</v>
      </c>
      <c r="D709" s="6" t="s">
        <v>43</v>
      </c>
      <c r="E709" s="6" t="s">
        <v>27</v>
      </c>
      <c r="F709" s="6" t="s">
        <v>21</v>
      </c>
      <c r="G709" s="6" t="s">
        <v>28</v>
      </c>
      <c r="H709" s="7">
        <v>43</v>
      </c>
      <c r="I709" s="9">
        <v>4</v>
      </c>
      <c r="J709" s="7">
        <v>8.6</v>
      </c>
      <c r="K709" s="7">
        <v>180.6</v>
      </c>
      <c r="L709" s="12">
        <v>43496</v>
      </c>
      <c r="M709" s="14">
        <v>0.8666666666666667</v>
      </c>
      <c r="N709" s="9" t="str">
        <f t="shared" si="155"/>
        <v>Weekday</v>
      </c>
      <c r="O709" s="6" t="s">
        <v>23</v>
      </c>
      <c r="P709" s="7">
        <v>172</v>
      </c>
      <c r="Q709" s="2">
        <v>4.7619047620000003</v>
      </c>
      <c r="R709" s="7">
        <v>8.6</v>
      </c>
      <c r="S709" s="8">
        <v>7.6</v>
      </c>
      <c r="V709" s="16">
        <f t="shared" si="148"/>
        <v>172</v>
      </c>
      <c r="W709" s="18">
        <f t="shared" si="156"/>
        <v>13760</v>
      </c>
      <c r="X709" t="b">
        <f t="shared" si="157"/>
        <v>0</v>
      </c>
      <c r="Y709" t="b">
        <f t="shared" si="149"/>
        <v>1</v>
      </c>
      <c r="Z709" t="b">
        <f t="shared" si="150"/>
        <v>0</v>
      </c>
      <c r="AA709" t="b">
        <f t="shared" si="151"/>
        <v>0</v>
      </c>
      <c r="AB709" t="str">
        <f t="shared" si="158"/>
        <v>Low</v>
      </c>
      <c r="AC709" t="str">
        <f t="shared" si="152"/>
        <v>Bad Product</v>
      </c>
      <c r="AD709">
        <f t="shared" si="153"/>
        <v>180.6</v>
      </c>
      <c r="AE709">
        <f t="shared" si="154"/>
        <v>43</v>
      </c>
      <c r="AG709" t="str">
        <f t="shared" si="147"/>
        <v>Good Product</v>
      </c>
      <c r="AH709" t="str">
        <f t="shared" si="159"/>
        <v>Medium</v>
      </c>
    </row>
    <row r="710" spans="1:34" ht="15.75" customHeight="1" x14ac:dyDescent="0.2">
      <c r="A710" s="1"/>
      <c r="B710" s="6" t="s">
        <v>743</v>
      </c>
      <c r="C710" s="6" t="s">
        <v>25</v>
      </c>
      <c r="D710" s="6" t="s">
        <v>26</v>
      </c>
      <c r="E710" s="6" t="s">
        <v>20</v>
      </c>
      <c r="F710" s="6" t="s">
        <v>31</v>
      </c>
      <c r="G710" s="6" t="s">
        <v>44</v>
      </c>
      <c r="H710" s="7">
        <v>68.98</v>
      </c>
      <c r="I710" s="9">
        <v>1</v>
      </c>
      <c r="J710" s="7">
        <v>3.4489999999999998</v>
      </c>
      <c r="K710" s="7">
        <v>72.429000000000002</v>
      </c>
      <c r="L710" s="12">
        <v>43486</v>
      </c>
      <c r="M710" s="14">
        <v>0.84236111111111112</v>
      </c>
      <c r="N710" s="9" t="str">
        <f t="shared" si="155"/>
        <v>Weekday</v>
      </c>
      <c r="O710" s="6" t="s">
        <v>29</v>
      </c>
      <c r="P710" s="7">
        <v>68.98</v>
      </c>
      <c r="Q710" s="2">
        <v>4.7619047620000003</v>
      </c>
      <c r="R710" s="7">
        <v>3.4489999999999998</v>
      </c>
      <c r="S710" s="8">
        <v>4.8</v>
      </c>
      <c r="V710" s="16">
        <f t="shared" si="148"/>
        <v>68.98</v>
      </c>
      <c r="W710" s="18">
        <f t="shared" si="156"/>
        <v>5518.4000000000005</v>
      </c>
      <c r="X710" t="b">
        <f t="shared" si="157"/>
        <v>0</v>
      </c>
      <c r="Y710" t="b">
        <f t="shared" si="149"/>
        <v>1</v>
      </c>
      <c r="Z710" t="b">
        <f t="shared" si="150"/>
        <v>0</v>
      </c>
      <c r="AA710" t="b">
        <f t="shared" si="151"/>
        <v>0</v>
      </c>
      <c r="AB710" t="str">
        <f t="shared" si="158"/>
        <v>Low</v>
      </c>
      <c r="AC710" t="str">
        <f t="shared" si="152"/>
        <v>Bad Product</v>
      </c>
      <c r="AD710">
        <f t="shared" si="153"/>
        <v>72.429000000000002</v>
      </c>
      <c r="AE710">
        <f t="shared" si="154"/>
        <v>68.98</v>
      </c>
      <c r="AG710" t="str">
        <f t="shared" si="147"/>
        <v>Bad Product</v>
      </c>
      <c r="AH710" t="str">
        <f t="shared" si="159"/>
        <v>Low</v>
      </c>
    </row>
    <row r="711" spans="1:34" ht="15.75" customHeight="1" x14ac:dyDescent="0.2">
      <c r="A711" s="1"/>
      <c r="B711" s="6" t="s">
        <v>744</v>
      </c>
      <c r="C711" s="6" t="s">
        <v>25</v>
      </c>
      <c r="D711" s="6" t="s">
        <v>26</v>
      </c>
      <c r="E711" s="6" t="s">
        <v>27</v>
      </c>
      <c r="F711" s="6" t="s">
        <v>31</v>
      </c>
      <c r="G711" s="6" t="s">
        <v>46</v>
      </c>
      <c r="H711" s="7">
        <v>15.62</v>
      </c>
      <c r="I711" s="9">
        <v>8</v>
      </c>
      <c r="J711" s="7">
        <v>6.2480000000000002</v>
      </c>
      <c r="K711" s="7">
        <v>131.208</v>
      </c>
      <c r="L711" s="12">
        <v>43485</v>
      </c>
      <c r="M711" s="14">
        <v>0.85902777777777772</v>
      </c>
      <c r="N711" s="9" t="str">
        <f t="shared" si="155"/>
        <v>Weekend</v>
      </c>
      <c r="O711" s="6" t="s">
        <v>23</v>
      </c>
      <c r="P711" s="7">
        <v>124.96</v>
      </c>
      <c r="Q711" s="2">
        <v>4.7619047620000003</v>
      </c>
      <c r="R711" s="7">
        <v>6.2480000000000002</v>
      </c>
      <c r="S711" s="8">
        <v>9.1</v>
      </c>
      <c r="V711" s="16">
        <f t="shared" si="148"/>
        <v>124.96</v>
      </c>
      <c r="W711" s="18">
        <f t="shared" si="156"/>
        <v>9996.7999999999993</v>
      </c>
      <c r="X711" t="b">
        <f t="shared" si="157"/>
        <v>1</v>
      </c>
      <c r="Y711" t="b">
        <f t="shared" si="149"/>
        <v>1</v>
      </c>
      <c r="Z711" t="b">
        <f t="shared" si="150"/>
        <v>0</v>
      </c>
      <c r="AA711" t="b">
        <f t="shared" si="151"/>
        <v>1</v>
      </c>
      <c r="AB711" t="str">
        <f t="shared" si="158"/>
        <v>High</v>
      </c>
      <c r="AC711" t="str">
        <f t="shared" si="152"/>
        <v>Bad Product</v>
      </c>
      <c r="AD711">
        <f t="shared" si="153"/>
        <v>131.208</v>
      </c>
      <c r="AE711">
        <f t="shared" si="154"/>
        <v>14.838999999999999</v>
      </c>
      <c r="AG711" t="str">
        <f t="shared" si="147"/>
        <v>Bad Product</v>
      </c>
      <c r="AH711" t="str">
        <f t="shared" si="159"/>
        <v>High</v>
      </c>
    </row>
    <row r="712" spans="1:34" ht="15.75" customHeight="1" x14ac:dyDescent="0.2">
      <c r="A712" s="1"/>
      <c r="B712" s="6" t="s">
        <v>745</v>
      </c>
      <c r="C712" s="6" t="s">
        <v>18</v>
      </c>
      <c r="D712" s="6" t="s">
        <v>19</v>
      </c>
      <c r="E712" s="6" t="s">
        <v>27</v>
      </c>
      <c r="F712" s="6" t="s">
        <v>31</v>
      </c>
      <c r="G712" s="6" t="s">
        <v>36</v>
      </c>
      <c r="H712" s="7">
        <v>25.7</v>
      </c>
      <c r="I712" s="9">
        <v>3</v>
      </c>
      <c r="J712" s="7">
        <v>3.855</v>
      </c>
      <c r="K712" s="7">
        <v>80.954999999999998</v>
      </c>
      <c r="L712" s="12">
        <v>43482</v>
      </c>
      <c r="M712" s="14">
        <v>0.74930555555555556</v>
      </c>
      <c r="N712" s="9" t="str">
        <f t="shared" si="155"/>
        <v>Weekday</v>
      </c>
      <c r="O712" s="6" t="s">
        <v>23</v>
      </c>
      <c r="P712" s="7">
        <v>77.099999999999994</v>
      </c>
      <c r="Q712" s="2">
        <v>4.7619047620000003</v>
      </c>
      <c r="R712" s="7">
        <v>3.855</v>
      </c>
      <c r="S712" s="8">
        <v>6.1</v>
      </c>
      <c r="V712" s="16">
        <f t="shared" si="148"/>
        <v>77.099999999999994</v>
      </c>
      <c r="W712" s="18">
        <f t="shared" si="156"/>
        <v>6168</v>
      </c>
      <c r="X712" t="b">
        <f t="shared" si="157"/>
        <v>0</v>
      </c>
      <c r="Y712" t="b">
        <f t="shared" si="149"/>
        <v>1</v>
      </c>
      <c r="Z712" t="b">
        <f t="shared" si="150"/>
        <v>0</v>
      </c>
      <c r="AA712" t="b">
        <f t="shared" si="151"/>
        <v>0</v>
      </c>
      <c r="AB712" t="str">
        <f t="shared" si="158"/>
        <v>Low</v>
      </c>
      <c r="AC712" t="str">
        <f t="shared" si="152"/>
        <v>Bad Product</v>
      </c>
      <c r="AD712">
        <f t="shared" si="153"/>
        <v>80.954999999999998</v>
      </c>
      <c r="AE712">
        <f t="shared" si="154"/>
        <v>25.7</v>
      </c>
      <c r="AG712" t="str">
        <f t="shared" si="147"/>
        <v>Bad Product</v>
      </c>
      <c r="AH712" t="str">
        <f t="shared" si="159"/>
        <v>Low</v>
      </c>
    </row>
    <row r="713" spans="1:34" ht="15.75" customHeight="1" x14ac:dyDescent="0.2">
      <c r="A713" s="1"/>
      <c r="B713" s="6" t="s">
        <v>746</v>
      </c>
      <c r="C713" s="6" t="s">
        <v>18</v>
      </c>
      <c r="D713" s="6" t="s">
        <v>19</v>
      </c>
      <c r="E713" s="6" t="s">
        <v>20</v>
      </c>
      <c r="F713" s="6" t="s">
        <v>31</v>
      </c>
      <c r="G713" s="6" t="s">
        <v>44</v>
      </c>
      <c r="H713" s="7">
        <v>80.62</v>
      </c>
      <c r="I713" s="9">
        <v>6</v>
      </c>
      <c r="J713" s="7">
        <v>24.186</v>
      </c>
      <c r="K713" s="7">
        <v>507.90600000000001</v>
      </c>
      <c r="L713" s="12">
        <v>43524</v>
      </c>
      <c r="M713" s="14">
        <v>0.84583333333333333</v>
      </c>
      <c r="N713" s="9" t="str">
        <f t="shared" si="155"/>
        <v>Weekday</v>
      </c>
      <c r="O713" s="6" t="s">
        <v>29</v>
      </c>
      <c r="P713" s="7">
        <v>483.72</v>
      </c>
      <c r="Q713" s="2">
        <v>4.7619047620000003</v>
      </c>
      <c r="R713" s="7">
        <v>24.186</v>
      </c>
      <c r="S713" s="8">
        <v>9.1</v>
      </c>
      <c r="V713" s="16">
        <f t="shared" si="148"/>
        <v>483.72</v>
      </c>
      <c r="W713" s="18">
        <f t="shared" si="156"/>
        <v>38697.600000000006</v>
      </c>
      <c r="X713" t="b">
        <f t="shared" si="157"/>
        <v>1</v>
      </c>
      <c r="Y713" t="b">
        <f t="shared" si="149"/>
        <v>1</v>
      </c>
      <c r="Z713" t="b">
        <f t="shared" si="150"/>
        <v>1</v>
      </c>
      <c r="AA713" t="b">
        <f t="shared" si="151"/>
        <v>1</v>
      </c>
      <c r="AB713" t="str">
        <f t="shared" si="158"/>
        <v>High</v>
      </c>
      <c r="AC713" t="str">
        <f t="shared" si="152"/>
        <v>Good Product</v>
      </c>
      <c r="AD713">
        <f t="shared" si="153"/>
        <v>457.11540000000002</v>
      </c>
      <c r="AE713">
        <f t="shared" si="154"/>
        <v>80.62</v>
      </c>
      <c r="AG713" t="str">
        <f t="shared" si="147"/>
        <v>Bad Product</v>
      </c>
      <c r="AH713" t="str">
        <f t="shared" si="159"/>
        <v>High</v>
      </c>
    </row>
    <row r="714" spans="1:34" ht="15.75" customHeight="1" x14ac:dyDescent="0.2">
      <c r="A714" s="1"/>
      <c r="B714" s="6" t="s">
        <v>747</v>
      </c>
      <c r="C714" s="6" t="s">
        <v>25</v>
      </c>
      <c r="D714" s="6" t="s">
        <v>26</v>
      </c>
      <c r="E714" s="6" t="s">
        <v>20</v>
      </c>
      <c r="F714" s="6" t="s">
        <v>21</v>
      </c>
      <c r="G714" s="6" t="s">
        <v>32</v>
      </c>
      <c r="H714" s="7">
        <v>75.53</v>
      </c>
      <c r="I714" s="9">
        <v>4</v>
      </c>
      <c r="J714" s="7">
        <v>15.106</v>
      </c>
      <c r="K714" s="7">
        <v>317.226</v>
      </c>
      <c r="L714" s="12">
        <v>43543</v>
      </c>
      <c r="M714" s="14">
        <v>0.66111111111111109</v>
      </c>
      <c r="N714" s="9" t="str">
        <f t="shared" si="155"/>
        <v>Weekday</v>
      </c>
      <c r="O714" s="6" t="s">
        <v>23</v>
      </c>
      <c r="P714" s="7">
        <v>302.12</v>
      </c>
      <c r="Q714" s="2">
        <v>4.7619047620000003</v>
      </c>
      <c r="R714" s="7">
        <v>15.106</v>
      </c>
      <c r="S714" s="8">
        <v>8.3000000000000007</v>
      </c>
      <c r="V714" s="16">
        <f t="shared" si="148"/>
        <v>302.12</v>
      </c>
      <c r="W714" s="18">
        <f t="shared" si="156"/>
        <v>24169.599999999999</v>
      </c>
      <c r="X714" t="b">
        <f t="shared" si="157"/>
        <v>1</v>
      </c>
      <c r="Y714" t="b">
        <f t="shared" si="149"/>
        <v>1</v>
      </c>
      <c r="Z714" t="b">
        <f t="shared" si="150"/>
        <v>0</v>
      </c>
      <c r="AA714" t="b">
        <f t="shared" si="151"/>
        <v>1</v>
      </c>
      <c r="AB714" t="str">
        <f t="shared" si="158"/>
        <v>High</v>
      </c>
      <c r="AC714" t="str">
        <f t="shared" si="152"/>
        <v>Bad Product</v>
      </c>
      <c r="AD714">
        <f t="shared" si="153"/>
        <v>317.226</v>
      </c>
      <c r="AE714">
        <f t="shared" si="154"/>
        <v>75.53</v>
      </c>
      <c r="AG714" t="str">
        <f t="shared" si="147"/>
        <v>Good Product</v>
      </c>
      <c r="AH714" t="str">
        <f t="shared" si="159"/>
        <v>High</v>
      </c>
    </row>
    <row r="715" spans="1:34" ht="15.75" customHeight="1" x14ac:dyDescent="0.2">
      <c r="A715" s="1"/>
      <c r="B715" s="6" t="s">
        <v>748</v>
      </c>
      <c r="C715" s="6" t="s">
        <v>25</v>
      </c>
      <c r="D715" s="6" t="s">
        <v>26</v>
      </c>
      <c r="E715" s="6" t="s">
        <v>27</v>
      </c>
      <c r="F715" s="6" t="s">
        <v>21</v>
      </c>
      <c r="G715" s="6" t="s">
        <v>28</v>
      </c>
      <c r="H715" s="7">
        <v>77.63</v>
      </c>
      <c r="I715" s="9">
        <v>9</v>
      </c>
      <c r="J715" s="7">
        <v>34.933500000000002</v>
      </c>
      <c r="K715" s="7">
        <v>733.60350000000005</v>
      </c>
      <c r="L715" s="12">
        <v>43515</v>
      </c>
      <c r="M715" s="14">
        <v>0.63472222222222219</v>
      </c>
      <c r="N715" s="9" t="str">
        <f t="shared" si="155"/>
        <v>Weekday</v>
      </c>
      <c r="O715" s="6" t="s">
        <v>23</v>
      </c>
      <c r="P715" s="7">
        <v>698.67</v>
      </c>
      <c r="Q715" s="2">
        <v>4.7619047620000003</v>
      </c>
      <c r="R715" s="7">
        <v>34.933500000000002</v>
      </c>
      <c r="S715" s="8">
        <v>7.2</v>
      </c>
      <c r="V715" s="16">
        <f t="shared" si="148"/>
        <v>698.67</v>
      </c>
      <c r="W715" s="18">
        <f t="shared" si="156"/>
        <v>55893.599999999999</v>
      </c>
      <c r="X715" t="b">
        <f t="shared" si="157"/>
        <v>0</v>
      </c>
      <c r="Y715" t="b">
        <f t="shared" si="149"/>
        <v>1</v>
      </c>
      <c r="Z715" t="b">
        <f t="shared" si="150"/>
        <v>0</v>
      </c>
      <c r="AA715" t="b">
        <f t="shared" si="151"/>
        <v>1</v>
      </c>
      <c r="AB715" t="str">
        <f t="shared" si="158"/>
        <v>Low</v>
      </c>
      <c r="AC715" t="str">
        <f t="shared" si="152"/>
        <v>Bad Product</v>
      </c>
      <c r="AD715">
        <f t="shared" si="153"/>
        <v>660.24315000000001</v>
      </c>
      <c r="AE715">
        <f t="shared" si="154"/>
        <v>73.748499999999993</v>
      </c>
      <c r="AG715" t="str">
        <f t="shared" si="147"/>
        <v>Bad Product</v>
      </c>
      <c r="AH715" t="str">
        <f t="shared" si="159"/>
        <v>Medium</v>
      </c>
    </row>
    <row r="716" spans="1:34" ht="15.75" customHeight="1" x14ac:dyDescent="0.2">
      <c r="A716" s="1"/>
      <c r="B716" s="6" t="s">
        <v>749</v>
      </c>
      <c r="C716" s="6" t="s">
        <v>25</v>
      </c>
      <c r="D716" s="6" t="s">
        <v>26</v>
      </c>
      <c r="E716" s="6" t="s">
        <v>27</v>
      </c>
      <c r="F716" s="6" t="s">
        <v>21</v>
      </c>
      <c r="G716" s="6" t="s">
        <v>22</v>
      </c>
      <c r="H716" s="7">
        <v>13.85</v>
      </c>
      <c r="I716" s="9">
        <v>9</v>
      </c>
      <c r="J716" s="7">
        <v>6.2324999999999999</v>
      </c>
      <c r="K716" s="7">
        <v>130.88249999999999</v>
      </c>
      <c r="L716" s="12">
        <v>43500</v>
      </c>
      <c r="M716" s="14">
        <v>0.53472222222222221</v>
      </c>
      <c r="N716" s="9" t="str">
        <f t="shared" si="155"/>
        <v>Weekday</v>
      </c>
      <c r="O716" s="6" t="s">
        <v>23</v>
      </c>
      <c r="P716" s="7">
        <v>124.65</v>
      </c>
      <c r="Q716" s="2">
        <v>4.7619047620000003</v>
      </c>
      <c r="R716" s="7">
        <v>6.2324999999999999</v>
      </c>
      <c r="S716" s="8">
        <v>6</v>
      </c>
      <c r="V716" s="16">
        <f t="shared" si="148"/>
        <v>124.64999999999999</v>
      </c>
      <c r="W716" s="18">
        <f t="shared" si="156"/>
        <v>9972</v>
      </c>
      <c r="X716" t="b">
        <f t="shared" si="157"/>
        <v>0</v>
      </c>
      <c r="Y716" t="b">
        <f t="shared" si="149"/>
        <v>1</v>
      </c>
      <c r="Z716" t="b">
        <f t="shared" si="150"/>
        <v>0</v>
      </c>
      <c r="AA716" t="b">
        <f t="shared" si="151"/>
        <v>0</v>
      </c>
      <c r="AB716" t="str">
        <f t="shared" si="158"/>
        <v>Low</v>
      </c>
      <c r="AC716" t="str">
        <f t="shared" si="152"/>
        <v>Bad Product</v>
      </c>
      <c r="AD716">
        <f t="shared" si="153"/>
        <v>130.88249999999999</v>
      </c>
      <c r="AE716">
        <f t="shared" si="154"/>
        <v>13.157499999999999</v>
      </c>
      <c r="AG716" t="str">
        <f t="shared" si="147"/>
        <v>Bad Product</v>
      </c>
      <c r="AH716" t="str">
        <f t="shared" si="159"/>
        <v>Low</v>
      </c>
    </row>
    <row r="717" spans="1:34" ht="15.75" customHeight="1" x14ac:dyDescent="0.2">
      <c r="A717" s="1"/>
      <c r="B717" s="6" t="s">
        <v>750</v>
      </c>
      <c r="C717" s="6" t="s">
        <v>25</v>
      </c>
      <c r="D717" s="6" t="s">
        <v>26</v>
      </c>
      <c r="E717" s="6" t="s">
        <v>20</v>
      </c>
      <c r="F717" s="6" t="s">
        <v>31</v>
      </c>
      <c r="G717" s="6" t="s">
        <v>46</v>
      </c>
      <c r="H717" s="7">
        <v>98.7</v>
      </c>
      <c r="I717" s="9">
        <v>8</v>
      </c>
      <c r="J717" s="7">
        <v>39.479999999999997</v>
      </c>
      <c r="K717" s="7">
        <v>829.08</v>
      </c>
      <c r="L717" s="12">
        <v>43496</v>
      </c>
      <c r="M717" s="14">
        <v>0.44166666666666665</v>
      </c>
      <c r="N717" s="9" t="str">
        <f t="shared" si="155"/>
        <v>Weekday</v>
      </c>
      <c r="O717" s="6" t="s">
        <v>23</v>
      </c>
      <c r="P717" s="7">
        <v>789.6</v>
      </c>
      <c r="Q717" s="2">
        <v>4.7619047620000003</v>
      </c>
      <c r="R717" s="7">
        <v>39.479999999999997</v>
      </c>
      <c r="S717" s="8">
        <v>8.5</v>
      </c>
      <c r="V717" s="16">
        <f t="shared" si="148"/>
        <v>789.6</v>
      </c>
      <c r="W717" s="18">
        <f t="shared" si="156"/>
        <v>63168</v>
      </c>
      <c r="X717" t="b">
        <f t="shared" si="157"/>
        <v>1</v>
      </c>
      <c r="Y717" t="b">
        <f t="shared" si="149"/>
        <v>1</v>
      </c>
      <c r="Z717" t="b">
        <f t="shared" si="150"/>
        <v>1</v>
      </c>
      <c r="AA717" t="b">
        <f t="shared" si="151"/>
        <v>1</v>
      </c>
      <c r="AB717" t="str">
        <f t="shared" si="158"/>
        <v>High</v>
      </c>
      <c r="AC717" t="str">
        <f t="shared" si="152"/>
        <v>Good Product</v>
      </c>
      <c r="AD717">
        <f t="shared" si="153"/>
        <v>746.17200000000003</v>
      </c>
      <c r="AE717">
        <f t="shared" si="154"/>
        <v>93.765000000000001</v>
      </c>
      <c r="AG717" t="str">
        <f t="shared" si="147"/>
        <v>Bad Product</v>
      </c>
      <c r="AH717" t="str">
        <f t="shared" si="159"/>
        <v>High</v>
      </c>
    </row>
    <row r="718" spans="1:34" ht="15.75" customHeight="1" x14ac:dyDescent="0.2">
      <c r="A718" s="1"/>
      <c r="B718" s="6" t="s">
        <v>751</v>
      </c>
      <c r="C718" s="6" t="s">
        <v>18</v>
      </c>
      <c r="D718" s="6" t="s">
        <v>19</v>
      </c>
      <c r="E718" s="6" t="s">
        <v>27</v>
      </c>
      <c r="F718" s="6" t="s">
        <v>21</v>
      </c>
      <c r="G718" s="6" t="s">
        <v>22</v>
      </c>
      <c r="H718" s="7">
        <v>35.68</v>
      </c>
      <c r="I718" s="9">
        <v>5</v>
      </c>
      <c r="J718" s="7">
        <v>8.92</v>
      </c>
      <c r="K718" s="7">
        <v>187.32</v>
      </c>
      <c r="L718" s="12">
        <v>43502</v>
      </c>
      <c r="M718" s="14">
        <v>0.7729166666666667</v>
      </c>
      <c r="N718" s="9" t="str">
        <f t="shared" si="155"/>
        <v>Weekday</v>
      </c>
      <c r="O718" s="6" t="s">
        <v>33</v>
      </c>
      <c r="P718" s="7">
        <v>178.4</v>
      </c>
      <c r="Q718" s="2">
        <v>4.7619047620000003</v>
      </c>
      <c r="R718" s="7">
        <v>8.92</v>
      </c>
      <c r="S718" s="8">
        <v>6.6</v>
      </c>
      <c r="V718" s="16">
        <f t="shared" si="148"/>
        <v>178.4</v>
      </c>
      <c r="W718" s="18">
        <f t="shared" si="156"/>
        <v>14272</v>
      </c>
      <c r="X718" t="b">
        <f t="shared" si="157"/>
        <v>0</v>
      </c>
      <c r="Y718" t="b">
        <f t="shared" si="149"/>
        <v>1</v>
      </c>
      <c r="Z718" t="b">
        <f t="shared" si="150"/>
        <v>0</v>
      </c>
      <c r="AA718" t="b">
        <f t="shared" si="151"/>
        <v>0</v>
      </c>
      <c r="AB718" t="str">
        <f t="shared" si="158"/>
        <v>Low</v>
      </c>
      <c r="AC718" t="str">
        <f t="shared" si="152"/>
        <v>Bad Product</v>
      </c>
      <c r="AD718">
        <f t="shared" si="153"/>
        <v>187.32</v>
      </c>
      <c r="AE718">
        <f t="shared" si="154"/>
        <v>35.68</v>
      </c>
      <c r="AG718" t="str">
        <f t="shared" si="147"/>
        <v>Good Product</v>
      </c>
      <c r="AH718" t="str">
        <f t="shared" si="159"/>
        <v>Medium</v>
      </c>
    </row>
    <row r="719" spans="1:34" ht="15.75" customHeight="1" x14ac:dyDescent="0.2">
      <c r="A719" s="1"/>
      <c r="B719" s="6" t="s">
        <v>752</v>
      </c>
      <c r="C719" s="6" t="s">
        <v>18</v>
      </c>
      <c r="D719" s="6" t="s">
        <v>19</v>
      </c>
      <c r="E719" s="6" t="s">
        <v>20</v>
      </c>
      <c r="F719" s="6" t="s">
        <v>21</v>
      </c>
      <c r="G719" s="6" t="s">
        <v>46</v>
      </c>
      <c r="H719" s="7">
        <v>71.459999999999994</v>
      </c>
      <c r="I719" s="9">
        <v>7</v>
      </c>
      <c r="J719" s="7">
        <v>25.010999999999999</v>
      </c>
      <c r="K719" s="7">
        <v>525.23099999999999</v>
      </c>
      <c r="L719" s="12">
        <v>43552</v>
      </c>
      <c r="M719" s="14">
        <v>0.67083333333333328</v>
      </c>
      <c r="N719" s="9" t="str">
        <f t="shared" si="155"/>
        <v>Weekday</v>
      </c>
      <c r="O719" s="6" t="s">
        <v>23</v>
      </c>
      <c r="P719" s="7">
        <v>500.22</v>
      </c>
      <c r="Q719" s="2">
        <v>4.7619047620000003</v>
      </c>
      <c r="R719" s="7">
        <v>25.010999999999999</v>
      </c>
      <c r="S719" s="8">
        <v>4.5</v>
      </c>
      <c r="V719" s="16">
        <f t="shared" si="148"/>
        <v>500.21999999999997</v>
      </c>
      <c r="W719" s="18">
        <f t="shared" si="156"/>
        <v>40017.599999999999</v>
      </c>
      <c r="X719" t="b">
        <f t="shared" si="157"/>
        <v>0</v>
      </c>
      <c r="Y719" t="b">
        <f t="shared" si="149"/>
        <v>1</v>
      </c>
      <c r="Z719" t="b">
        <f t="shared" si="150"/>
        <v>0</v>
      </c>
      <c r="AA719" t="b">
        <f t="shared" si="151"/>
        <v>1</v>
      </c>
      <c r="AB719" t="str">
        <f t="shared" si="158"/>
        <v>Low</v>
      </c>
      <c r="AC719" t="str">
        <f t="shared" si="152"/>
        <v>Bad Product</v>
      </c>
      <c r="AD719">
        <f t="shared" si="153"/>
        <v>472.7079</v>
      </c>
      <c r="AE719">
        <f t="shared" si="154"/>
        <v>71.459999999999994</v>
      </c>
      <c r="AG719" t="str">
        <f t="shared" si="147"/>
        <v>Bad Product</v>
      </c>
      <c r="AH719" t="str">
        <f t="shared" si="159"/>
        <v>Low</v>
      </c>
    </row>
    <row r="720" spans="1:34" ht="15.75" customHeight="1" x14ac:dyDescent="0.2">
      <c r="A720" s="1"/>
      <c r="B720" s="6" t="s">
        <v>753</v>
      </c>
      <c r="C720" s="6" t="s">
        <v>18</v>
      </c>
      <c r="D720" s="6" t="s">
        <v>19</v>
      </c>
      <c r="E720" s="6" t="s">
        <v>20</v>
      </c>
      <c r="F720" s="6" t="s">
        <v>31</v>
      </c>
      <c r="G720" s="6" t="s">
        <v>28</v>
      </c>
      <c r="H720" s="7">
        <v>11.94</v>
      </c>
      <c r="I720" s="9">
        <v>3</v>
      </c>
      <c r="J720" s="7">
        <v>1.7909999999999999</v>
      </c>
      <c r="K720" s="7">
        <v>37.610999999999997</v>
      </c>
      <c r="L720" s="12">
        <v>43484</v>
      </c>
      <c r="M720" s="14">
        <v>0.53263888888888888</v>
      </c>
      <c r="N720" s="9" t="str">
        <f t="shared" si="155"/>
        <v>Weekend</v>
      </c>
      <c r="O720" s="6" t="s">
        <v>33</v>
      </c>
      <c r="P720" s="7">
        <v>35.82</v>
      </c>
      <c r="Q720" s="2">
        <v>4.7619047620000003</v>
      </c>
      <c r="R720" s="7">
        <v>1.7909999999999999</v>
      </c>
      <c r="S720" s="8">
        <v>8.1</v>
      </c>
      <c r="V720" s="16">
        <f t="shared" si="148"/>
        <v>35.82</v>
      </c>
      <c r="W720" s="18">
        <f t="shared" si="156"/>
        <v>2865.6</v>
      </c>
      <c r="X720" t="b">
        <f t="shared" si="157"/>
        <v>1</v>
      </c>
      <c r="Y720" t="b">
        <f t="shared" si="149"/>
        <v>1</v>
      </c>
      <c r="Z720" t="b">
        <f t="shared" si="150"/>
        <v>0</v>
      </c>
      <c r="AA720" t="b">
        <f t="shared" si="151"/>
        <v>1</v>
      </c>
      <c r="AB720" t="str">
        <f t="shared" si="158"/>
        <v>High</v>
      </c>
      <c r="AC720" t="str">
        <f t="shared" si="152"/>
        <v>Bad Product</v>
      </c>
      <c r="AD720">
        <f t="shared" si="153"/>
        <v>37.610999999999997</v>
      </c>
      <c r="AE720">
        <f t="shared" si="154"/>
        <v>11.94</v>
      </c>
      <c r="AG720" t="str">
        <f t="shared" si="147"/>
        <v>Bad Product</v>
      </c>
      <c r="AH720" t="str">
        <f t="shared" si="159"/>
        <v>High</v>
      </c>
    </row>
    <row r="721" spans="1:34" ht="15.75" customHeight="1" x14ac:dyDescent="0.2">
      <c r="A721" s="1"/>
      <c r="B721" s="6" t="s">
        <v>754</v>
      </c>
      <c r="C721" s="6" t="s">
        <v>18</v>
      </c>
      <c r="D721" s="6" t="s">
        <v>19</v>
      </c>
      <c r="E721" s="6" t="s">
        <v>27</v>
      </c>
      <c r="F721" s="6" t="s">
        <v>31</v>
      </c>
      <c r="G721" s="6" t="s">
        <v>46</v>
      </c>
      <c r="H721" s="7">
        <v>45.38</v>
      </c>
      <c r="I721" s="9">
        <v>3</v>
      </c>
      <c r="J721" s="7">
        <v>6.8070000000000004</v>
      </c>
      <c r="K721" s="7">
        <v>142.947</v>
      </c>
      <c r="L721" s="12">
        <v>43513</v>
      </c>
      <c r="M721" s="14">
        <v>0.56527777777777777</v>
      </c>
      <c r="N721" s="9" t="str">
        <f t="shared" si="155"/>
        <v>Weekend</v>
      </c>
      <c r="O721" s="6" t="s">
        <v>33</v>
      </c>
      <c r="P721" s="7">
        <v>136.13999999999999</v>
      </c>
      <c r="Q721" s="2">
        <v>4.7619047620000003</v>
      </c>
      <c r="R721" s="7">
        <v>6.8070000000000004</v>
      </c>
      <c r="S721" s="8">
        <v>7.2</v>
      </c>
      <c r="V721" s="16">
        <f t="shared" si="148"/>
        <v>136.14000000000001</v>
      </c>
      <c r="W721" s="18">
        <f t="shared" si="156"/>
        <v>10891.2</v>
      </c>
      <c r="X721" t="b">
        <f t="shared" si="157"/>
        <v>0</v>
      </c>
      <c r="Y721" t="b">
        <f t="shared" si="149"/>
        <v>1</v>
      </c>
      <c r="Z721" t="b">
        <f t="shared" si="150"/>
        <v>0</v>
      </c>
      <c r="AA721" t="b">
        <f t="shared" si="151"/>
        <v>0</v>
      </c>
      <c r="AB721" t="str">
        <f t="shared" si="158"/>
        <v>Low</v>
      </c>
      <c r="AC721" t="str">
        <f t="shared" si="152"/>
        <v>Bad Product</v>
      </c>
      <c r="AD721">
        <f t="shared" si="153"/>
        <v>142.947</v>
      </c>
      <c r="AE721">
        <f t="shared" si="154"/>
        <v>45.38</v>
      </c>
      <c r="AG721" t="str">
        <f t="shared" si="147"/>
        <v>Bad Product</v>
      </c>
      <c r="AH721" t="str">
        <f t="shared" si="159"/>
        <v>Medium</v>
      </c>
    </row>
    <row r="722" spans="1:34" ht="15.75" customHeight="1" x14ac:dyDescent="0.2">
      <c r="A722" s="1"/>
      <c r="B722" s="6" t="s">
        <v>755</v>
      </c>
      <c r="C722" s="6" t="s">
        <v>42</v>
      </c>
      <c r="D722" s="6" t="s">
        <v>43</v>
      </c>
      <c r="E722" s="6" t="s">
        <v>20</v>
      </c>
      <c r="F722" s="6" t="s">
        <v>21</v>
      </c>
      <c r="G722" s="6" t="s">
        <v>46</v>
      </c>
      <c r="H722" s="7">
        <v>17.48</v>
      </c>
      <c r="I722" s="9">
        <v>6</v>
      </c>
      <c r="J722" s="7">
        <v>5.2439999999999998</v>
      </c>
      <c r="K722" s="7">
        <v>110.124</v>
      </c>
      <c r="L722" s="12">
        <v>43483</v>
      </c>
      <c r="M722" s="14">
        <v>0.62777777777777777</v>
      </c>
      <c r="N722" s="9" t="str">
        <f t="shared" si="155"/>
        <v>Weekday</v>
      </c>
      <c r="O722" s="6" t="s">
        <v>33</v>
      </c>
      <c r="P722" s="7">
        <v>104.88</v>
      </c>
      <c r="Q722" s="2">
        <v>4.7619047620000003</v>
      </c>
      <c r="R722" s="7">
        <v>5.2439999999999998</v>
      </c>
      <c r="S722" s="8">
        <v>6.1</v>
      </c>
      <c r="V722" s="16">
        <f t="shared" si="148"/>
        <v>104.88</v>
      </c>
      <c r="W722" s="18">
        <f t="shared" si="156"/>
        <v>8390.4</v>
      </c>
      <c r="X722" t="b">
        <f t="shared" si="157"/>
        <v>0</v>
      </c>
      <c r="Y722" t="b">
        <f t="shared" si="149"/>
        <v>1</v>
      </c>
      <c r="Z722" t="b">
        <f t="shared" si="150"/>
        <v>0</v>
      </c>
      <c r="AA722" t="b">
        <f t="shared" si="151"/>
        <v>0</v>
      </c>
      <c r="AB722" t="str">
        <f t="shared" si="158"/>
        <v>Low</v>
      </c>
      <c r="AC722" t="str">
        <f t="shared" si="152"/>
        <v>Bad Product</v>
      </c>
      <c r="AD722">
        <f t="shared" si="153"/>
        <v>110.124</v>
      </c>
      <c r="AE722">
        <f t="shared" si="154"/>
        <v>17.48</v>
      </c>
      <c r="AG722" t="str">
        <f t="shared" si="147"/>
        <v>Bad Product</v>
      </c>
      <c r="AH722" t="str">
        <f t="shared" si="159"/>
        <v>Low</v>
      </c>
    </row>
    <row r="723" spans="1:34" ht="15.75" customHeight="1" x14ac:dyDescent="0.2">
      <c r="A723" s="1"/>
      <c r="B723" s="6" t="s">
        <v>756</v>
      </c>
      <c r="C723" s="6" t="s">
        <v>42</v>
      </c>
      <c r="D723" s="6" t="s">
        <v>43</v>
      </c>
      <c r="E723" s="6" t="s">
        <v>27</v>
      </c>
      <c r="F723" s="6" t="s">
        <v>21</v>
      </c>
      <c r="G723" s="6" t="s">
        <v>46</v>
      </c>
      <c r="H723" s="7">
        <v>25.56</v>
      </c>
      <c r="I723" s="9">
        <v>7</v>
      </c>
      <c r="J723" s="7">
        <v>8.9459999999999997</v>
      </c>
      <c r="K723" s="7">
        <v>187.86600000000001</v>
      </c>
      <c r="L723" s="12">
        <v>43498</v>
      </c>
      <c r="M723" s="14">
        <v>0.86250000000000004</v>
      </c>
      <c r="N723" s="9" t="str">
        <f t="shared" si="155"/>
        <v>Weekend</v>
      </c>
      <c r="O723" s="6" t="s">
        <v>29</v>
      </c>
      <c r="P723" s="7">
        <v>178.92</v>
      </c>
      <c r="Q723" s="2">
        <v>4.7619047620000003</v>
      </c>
      <c r="R723" s="7">
        <v>8.9459999999999997</v>
      </c>
      <c r="S723" s="8">
        <v>7.1</v>
      </c>
      <c r="V723" s="16">
        <f t="shared" si="148"/>
        <v>178.92</v>
      </c>
      <c r="W723" s="18">
        <f t="shared" si="156"/>
        <v>14313.599999999999</v>
      </c>
      <c r="X723" t="b">
        <f t="shared" si="157"/>
        <v>0</v>
      </c>
      <c r="Y723" t="b">
        <f t="shared" si="149"/>
        <v>1</v>
      </c>
      <c r="Z723" t="b">
        <f t="shared" si="150"/>
        <v>0</v>
      </c>
      <c r="AA723" t="b">
        <f t="shared" si="151"/>
        <v>0</v>
      </c>
      <c r="AB723" t="str">
        <f t="shared" si="158"/>
        <v>Low</v>
      </c>
      <c r="AC723" t="str">
        <f t="shared" si="152"/>
        <v>Bad Product</v>
      </c>
      <c r="AD723">
        <f t="shared" si="153"/>
        <v>187.86600000000001</v>
      </c>
      <c r="AE723">
        <f t="shared" si="154"/>
        <v>25.56</v>
      </c>
      <c r="AG723" t="str">
        <f t="shared" si="147"/>
        <v>Bad Product</v>
      </c>
      <c r="AH723" t="str">
        <f t="shared" si="159"/>
        <v>Medium</v>
      </c>
    </row>
    <row r="724" spans="1:34" ht="15.75" customHeight="1" x14ac:dyDescent="0.2">
      <c r="A724" s="1"/>
      <c r="B724" s="6" t="s">
        <v>757</v>
      </c>
      <c r="C724" s="6" t="s">
        <v>25</v>
      </c>
      <c r="D724" s="6" t="s">
        <v>26</v>
      </c>
      <c r="E724" s="6" t="s">
        <v>20</v>
      </c>
      <c r="F724" s="6" t="s">
        <v>21</v>
      </c>
      <c r="G724" s="6" t="s">
        <v>36</v>
      </c>
      <c r="H724" s="7">
        <v>90.63</v>
      </c>
      <c r="I724" s="9">
        <v>9</v>
      </c>
      <c r="J724" s="7">
        <v>40.783499999999997</v>
      </c>
      <c r="K724" s="7">
        <v>856.45349999999996</v>
      </c>
      <c r="L724" s="12">
        <v>43483</v>
      </c>
      <c r="M724" s="14">
        <v>0.64444444444444449</v>
      </c>
      <c r="N724" s="9" t="str">
        <f t="shared" si="155"/>
        <v>Weekday</v>
      </c>
      <c r="O724" s="6" t="s">
        <v>29</v>
      </c>
      <c r="P724" s="7">
        <v>815.67</v>
      </c>
      <c r="Q724" s="2">
        <v>4.7619047620000003</v>
      </c>
      <c r="R724" s="7">
        <v>40.783499999999997</v>
      </c>
      <c r="S724" s="8">
        <v>5.0999999999999996</v>
      </c>
      <c r="V724" s="16">
        <f t="shared" si="148"/>
        <v>815.67</v>
      </c>
      <c r="W724" s="18">
        <f t="shared" si="156"/>
        <v>65253.599999999999</v>
      </c>
      <c r="X724" t="b">
        <f t="shared" si="157"/>
        <v>0</v>
      </c>
      <c r="Y724" t="b">
        <f t="shared" si="149"/>
        <v>1</v>
      </c>
      <c r="Z724" t="b">
        <f t="shared" si="150"/>
        <v>0</v>
      </c>
      <c r="AA724" t="b">
        <f t="shared" si="151"/>
        <v>1</v>
      </c>
      <c r="AB724" t="str">
        <f t="shared" si="158"/>
        <v>Low</v>
      </c>
      <c r="AC724" t="str">
        <f t="shared" si="152"/>
        <v>Bad Product</v>
      </c>
      <c r="AD724">
        <f t="shared" si="153"/>
        <v>770.80814999999996</v>
      </c>
      <c r="AE724">
        <f t="shared" si="154"/>
        <v>86.098499999999987</v>
      </c>
      <c r="AG724" t="str">
        <f t="shared" si="147"/>
        <v>Bad Product</v>
      </c>
      <c r="AH724" t="str">
        <f t="shared" si="159"/>
        <v>Low</v>
      </c>
    </row>
    <row r="725" spans="1:34" ht="15.75" customHeight="1" x14ac:dyDescent="0.2">
      <c r="A725" s="1"/>
      <c r="B725" s="6" t="s">
        <v>758</v>
      </c>
      <c r="C725" s="6" t="s">
        <v>42</v>
      </c>
      <c r="D725" s="6" t="s">
        <v>43</v>
      </c>
      <c r="E725" s="6" t="s">
        <v>27</v>
      </c>
      <c r="F725" s="6" t="s">
        <v>31</v>
      </c>
      <c r="G725" s="6" t="s">
        <v>32</v>
      </c>
      <c r="H725" s="7">
        <v>44.12</v>
      </c>
      <c r="I725" s="9">
        <v>3</v>
      </c>
      <c r="J725" s="7">
        <v>6.6180000000000003</v>
      </c>
      <c r="K725" s="7">
        <v>138.97800000000001</v>
      </c>
      <c r="L725" s="12">
        <v>43542</v>
      </c>
      <c r="M725" s="14">
        <v>0.57291666666666663</v>
      </c>
      <c r="N725" s="9" t="str">
        <f t="shared" si="155"/>
        <v>Weekday</v>
      </c>
      <c r="O725" s="6" t="s">
        <v>33</v>
      </c>
      <c r="P725" s="7">
        <v>132.36000000000001</v>
      </c>
      <c r="Q725" s="2">
        <v>4.7619047620000003</v>
      </c>
      <c r="R725" s="7">
        <v>6.6180000000000003</v>
      </c>
      <c r="S725" s="8">
        <v>7.9</v>
      </c>
      <c r="V725" s="16">
        <f t="shared" si="148"/>
        <v>132.35999999999999</v>
      </c>
      <c r="W725" s="18">
        <f t="shared" si="156"/>
        <v>10588.8</v>
      </c>
      <c r="X725" t="b">
        <f t="shared" si="157"/>
        <v>0</v>
      </c>
      <c r="Y725" t="b">
        <f t="shared" si="149"/>
        <v>1</v>
      </c>
      <c r="Z725" t="b">
        <f t="shared" si="150"/>
        <v>0</v>
      </c>
      <c r="AA725" t="b">
        <f t="shared" si="151"/>
        <v>0</v>
      </c>
      <c r="AB725" t="str">
        <f t="shared" si="158"/>
        <v>Low</v>
      </c>
      <c r="AC725" t="str">
        <f t="shared" si="152"/>
        <v>Bad Product</v>
      </c>
      <c r="AD725">
        <f t="shared" si="153"/>
        <v>138.97800000000001</v>
      </c>
      <c r="AE725">
        <f t="shared" si="154"/>
        <v>44.12</v>
      </c>
      <c r="AG725" t="str">
        <f t="shared" si="147"/>
        <v>Bad Product</v>
      </c>
      <c r="AH725" t="str">
        <f t="shared" si="159"/>
        <v>Medium</v>
      </c>
    </row>
    <row r="726" spans="1:34" ht="15.75" customHeight="1" x14ac:dyDescent="0.2">
      <c r="A726" s="1"/>
      <c r="B726" s="6" t="s">
        <v>759</v>
      </c>
      <c r="C726" s="6" t="s">
        <v>25</v>
      </c>
      <c r="D726" s="6" t="s">
        <v>26</v>
      </c>
      <c r="E726" s="6" t="s">
        <v>20</v>
      </c>
      <c r="F726" s="6" t="s">
        <v>21</v>
      </c>
      <c r="G726" s="6" t="s">
        <v>44</v>
      </c>
      <c r="H726" s="7">
        <v>36.770000000000003</v>
      </c>
      <c r="I726" s="9">
        <v>7</v>
      </c>
      <c r="J726" s="7">
        <v>12.8695</v>
      </c>
      <c r="K726" s="7">
        <v>270.2595</v>
      </c>
      <c r="L726" s="12">
        <v>43476</v>
      </c>
      <c r="M726" s="14">
        <v>0.84027777777777779</v>
      </c>
      <c r="N726" s="9" t="str">
        <f t="shared" si="155"/>
        <v>Weekday</v>
      </c>
      <c r="O726" s="6" t="s">
        <v>29</v>
      </c>
      <c r="P726" s="7">
        <v>257.39</v>
      </c>
      <c r="Q726" s="2">
        <v>4.7619047620000003</v>
      </c>
      <c r="R726" s="7">
        <v>12.8695</v>
      </c>
      <c r="S726" s="8">
        <v>7.4</v>
      </c>
      <c r="V726" s="16">
        <f t="shared" si="148"/>
        <v>257.39000000000004</v>
      </c>
      <c r="W726" s="18">
        <f t="shared" si="156"/>
        <v>20591.200000000004</v>
      </c>
      <c r="X726" t="b">
        <f t="shared" si="157"/>
        <v>0</v>
      </c>
      <c r="Y726" t="b">
        <f t="shared" si="149"/>
        <v>1</v>
      </c>
      <c r="Z726" t="b">
        <f t="shared" si="150"/>
        <v>0</v>
      </c>
      <c r="AA726" t="b">
        <f t="shared" si="151"/>
        <v>0</v>
      </c>
      <c r="AB726" t="str">
        <f t="shared" si="158"/>
        <v>Low</v>
      </c>
      <c r="AC726" t="str">
        <f t="shared" si="152"/>
        <v>Bad Product</v>
      </c>
      <c r="AD726">
        <f t="shared" si="153"/>
        <v>270.2595</v>
      </c>
      <c r="AE726">
        <f t="shared" si="154"/>
        <v>36.770000000000003</v>
      </c>
      <c r="AG726" t="str">
        <f t="shared" si="147"/>
        <v>Bad Product</v>
      </c>
      <c r="AH726" t="str">
        <f t="shared" si="159"/>
        <v>Medium</v>
      </c>
    </row>
    <row r="727" spans="1:34" ht="15.75" customHeight="1" x14ac:dyDescent="0.2">
      <c r="A727" s="1"/>
      <c r="B727" s="6" t="s">
        <v>760</v>
      </c>
      <c r="C727" s="6" t="s">
        <v>42</v>
      </c>
      <c r="D727" s="6" t="s">
        <v>43</v>
      </c>
      <c r="E727" s="6" t="s">
        <v>20</v>
      </c>
      <c r="F727" s="6" t="s">
        <v>31</v>
      </c>
      <c r="G727" s="6" t="s">
        <v>44</v>
      </c>
      <c r="H727" s="7">
        <v>23.34</v>
      </c>
      <c r="I727" s="9">
        <v>4</v>
      </c>
      <c r="J727" s="7">
        <v>4.6680000000000001</v>
      </c>
      <c r="K727" s="7">
        <v>98.028000000000006</v>
      </c>
      <c r="L727" s="12">
        <v>43500</v>
      </c>
      <c r="M727" s="14">
        <v>0.78680555555555554</v>
      </c>
      <c r="N727" s="9" t="str">
        <f t="shared" si="155"/>
        <v>Weekday</v>
      </c>
      <c r="O727" s="6" t="s">
        <v>23</v>
      </c>
      <c r="P727" s="7">
        <v>93.36</v>
      </c>
      <c r="Q727" s="2">
        <v>4.7619047620000003</v>
      </c>
      <c r="R727" s="7">
        <v>4.6680000000000001</v>
      </c>
      <c r="S727" s="8">
        <v>7.4</v>
      </c>
      <c r="V727" s="16">
        <f t="shared" si="148"/>
        <v>93.36</v>
      </c>
      <c r="W727" s="18">
        <f t="shared" si="156"/>
        <v>7468.8</v>
      </c>
      <c r="X727" t="b">
        <f t="shared" si="157"/>
        <v>0</v>
      </c>
      <c r="Y727" t="b">
        <f t="shared" si="149"/>
        <v>1</v>
      </c>
      <c r="Z727" t="b">
        <f t="shared" si="150"/>
        <v>0</v>
      </c>
      <c r="AA727" t="b">
        <f t="shared" si="151"/>
        <v>0</v>
      </c>
      <c r="AB727" t="str">
        <f t="shared" si="158"/>
        <v>Low</v>
      </c>
      <c r="AC727" t="str">
        <f t="shared" si="152"/>
        <v>Bad Product</v>
      </c>
      <c r="AD727">
        <f t="shared" si="153"/>
        <v>98.028000000000006</v>
      </c>
      <c r="AE727">
        <f t="shared" si="154"/>
        <v>23.34</v>
      </c>
      <c r="AG727" t="str">
        <f t="shared" si="147"/>
        <v>Bad Product</v>
      </c>
      <c r="AH727" t="str">
        <f t="shared" si="159"/>
        <v>Medium</v>
      </c>
    </row>
    <row r="728" spans="1:34" ht="15.75" customHeight="1" x14ac:dyDescent="0.2">
      <c r="A728" s="1"/>
      <c r="B728" s="6" t="s">
        <v>761</v>
      </c>
      <c r="C728" s="6" t="s">
        <v>25</v>
      </c>
      <c r="D728" s="6" t="s">
        <v>26</v>
      </c>
      <c r="E728" s="6" t="s">
        <v>20</v>
      </c>
      <c r="F728" s="6" t="s">
        <v>21</v>
      </c>
      <c r="G728" s="6" t="s">
        <v>22</v>
      </c>
      <c r="H728" s="7">
        <v>28.5</v>
      </c>
      <c r="I728" s="9">
        <v>8</v>
      </c>
      <c r="J728" s="7">
        <v>11.4</v>
      </c>
      <c r="K728" s="7">
        <v>239.4</v>
      </c>
      <c r="L728" s="12">
        <v>43502</v>
      </c>
      <c r="M728" s="14">
        <v>0.6</v>
      </c>
      <c r="N728" s="9" t="str">
        <f t="shared" si="155"/>
        <v>Weekday</v>
      </c>
      <c r="O728" s="6" t="s">
        <v>29</v>
      </c>
      <c r="P728" s="7">
        <v>228</v>
      </c>
      <c r="Q728" s="2">
        <v>4.7619047620000003</v>
      </c>
      <c r="R728" s="7">
        <v>11.4</v>
      </c>
      <c r="S728" s="8">
        <v>6.6</v>
      </c>
      <c r="V728" s="16">
        <f t="shared" si="148"/>
        <v>228</v>
      </c>
      <c r="W728" s="18">
        <f t="shared" si="156"/>
        <v>18240</v>
      </c>
      <c r="X728" t="b">
        <f t="shared" si="157"/>
        <v>0</v>
      </c>
      <c r="Y728" t="b">
        <f t="shared" si="149"/>
        <v>1</v>
      </c>
      <c r="Z728" t="b">
        <f t="shared" si="150"/>
        <v>0</v>
      </c>
      <c r="AA728" t="b">
        <f t="shared" si="151"/>
        <v>0</v>
      </c>
      <c r="AB728" t="str">
        <f t="shared" si="158"/>
        <v>Low</v>
      </c>
      <c r="AC728" t="str">
        <f t="shared" si="152"/>
        <v>Bad Product</v>
      </c>
      <c r="AD728">
        <f t="shared" si="153"/>
        <v>239.4</v>
      </c>
      <c r="AE728">
        <f t="shared" si="154"/>
        <v>27.074999999999999</v>
      </c>
      <c r="AG728" t="str">
        <f t="shared" si="147"/>
        <v>Bad Product</v>
      </c>
      <c r="AH728" t="str">
        <f t="shared" si="159"/>
        <v>Medium</v>
      </c>
    </row>
    <row r="729" spans="1:34" ht="15.75" customHeight="1" x14ac:dyDescent="0.2">
      <c r="A729" s="1"/>
      <c r="B729" s="6" t="s">
        <v>762</v>
      </c>
      <c r="C729" s="6" t="s">
        <v>25</v>
      </c>
      <c r="D729" s="6" t="s">
        <v>26</v>
      </c>
      <c r="E729" s="6" t="s">
        <v>20</v>
      </c>
      <c r="F729" s="6" t="s">
        <v>31</v>
      </c>
      <c r="G729" s="6" t="s">
        <v>32</v>
      </c>
      <c r="H729" s="7">
        <v>55.57</v>
      </c>
      <c r="I729" s="9">
        <v>3</v>
      </c>
      <c r="J729" s="7">
        <v>8.3354999999999997</v>
      </c>
      <c r="K729" s="7">
        <v>175.0455</v>
      </c>
      <c r="L729" s="12">
        <v>43473</v>
      </c>
      <c r="M729" s="14">
        <v>0.48749999999999999</v>
      </c>
      <c r="N729" s="9" t="str">
        <f t="shared" si="155"/>
        <v>Weekday</v>
      </c>
      <c r="O729" s="6" t="s">
        <v>33</v>
      </c>
      <c r="P729" s="7">
        <v>166.71</v>
      </c>
      <c r="Q729" s="2">
        <v>4.7619047620000003</v>
      </c>
      <c r="R729" s="7">
        <v>8.3354999999999997</v>
      </c>
      <c r="S729" s="8">
        <v>5.9</v>
      </c>
      <c r="V729" s="16">
        <f t="shared" si="148"/>
        <v>166.71</v>
      </c>
      <c r="W729" s="18">
        <f t="shared" si="156"/>
        <v>13336.800000000001</v>
      </c>
      <c r="X729" t="b">
        <f t="shared" si="157"/>
        <v>0</v>
      </c>
      <c r="Y729" t="b">
        <f t="shared" si="149"/>
        <v>1</v>
      </c>
      <c r="Z729" t="b">
        <f t="shared" si="150"/>
        <v>0</v>
      </c>
      <c r="AA729" t="b">
        <f t="shared" si="151"/>
        <v>0</v>
      </c>
      <c r="AB729" t="str">
        <f t="shared" si="158"/>
        <v>Low</v>
      </c>
      <c r="AC729" t="str">
        <f t="shared" si="152"/>
        <v>Bad Product</v>
      </c>
      <c r="AD729">
        <f t="shared" si="153"/>
        <v>175.0455</v>
      </c>
      <c r="AE729">
        <f t="shared" si="154"/>
        <v>55.57</v>
      </c>
      <c r="AG729" t="str">
        <f t="shared" si="147"/>
        <v>Bad Product</v>
      </c>
      <c r="AH729" t="str">
        <f t="shared" si="159"/>
        <v>Low</v>
      </c>
    </row>
    <row r="730" spans="1:34" ht="15.75" customHeight="1" x14ac:dyDescent="0.2">
      <c r="A730" s="1"/>
      <c r="B730" s="6" t="s">
        <v>763</v>
      </c>
      <c r="C730" s="6" t="s">
        <v>42</v>
      </c>
      <c r="D730" s="6" t="s">
        <v>43</v>
      </c>
      <c r="E730" s="6" t="s">
        <v>27</v>
      </c>
      <c r="F730" s="6" t="s">
        <v>31</v>
      </c>
      <c r="G730" s="6" t="s">
        <v>36</v>
      </c>
      <c r="H730" s="7">
        <v>69.739999999999995</v>
      </c>
      <c r="I730" s="9">
        <v>10</v>
      </c>
      <c r="J730" s="7">
        <v>34.869999999999997</v>
      </c>
      <c r="K730" s="7">
        <v>732.27</v>
      </c>
      <c r="L730" s="12">
        <v>43529</v>
      </c>
      <c r="M730" s="14">
        <v>0.74236111111111114</v>
      </c>
      <c r="N730" s="9" t="str">
        <f t="shared" si="155"/>
        <v>Weekday</v>
      </c>
      <c r="O730" s="6" t="s">
        <v>33</v>
      </c>
      <c r="P730" s="7">
        <v>697.4</v>
      </c>
      <c r="Q730" s="2">
        <v>4.7619047620000003</v>
      </c>
      <c r="R730" s="7">
        <v>34.869999999999997</v>
      </c>
      <c r="S730" s="8">
        <v>8.9</v>
      </c>
      <c r="V730" s="16">
        <f t="shared" si="148"/>
        <v>697.4</v>
      </c>
      <c r="W730" s="18">
        <f t="shared" si="156"/>
        <v>55792</v>
      </c>
      <c r="X730" t="b">
        <f t="shared" si="157"/>
        <v>1</v>
      </c>
      <c r="Y730" t="b">
        <f t="shared" si="149"/>
        <v>1</v>
      </c>
      <c r="Z730" t="b">
        <f t="shared" si="150"/>
        <v>1</v>
      </c>
      <c r="AA730" t="b">
        <f t="shared" si="151"/>
        <v>1</v>
      </c>
      <c r="AB730" t="str">
        <f t="shared" si="158"/>
        <v>High</v>
      </c>
      <c r="AC730" t="str">
        <f t="shared" si="152"/>
        <v>Good Product</v>
      </c>
      <c r="AD730">
        <f t="shared" si="153"/>
        <v>659.04300000000001</v>
      </c>
      <c r="AE730">
        <f t="shared" si="154"/>
        <v>66.252999999999986</v>
      </c>
      <c r="AG730" t="str">
        <f t="shared" si="147"/>
        <v>Bad Product</v>
      </c>
      <c r="AH730" t="str">
        <f t="shared" si="159"/>
        <v>High</v>
      </c>
    </row>
    <row r="731" spans="1:34" ht="15.75" customHeight="1" x14ac:dyDescent="0.2">
      <c r="A731" s="1"/>
      <c r="B731" s="6" t="s">
        <v>764</v>
      </c>
      <c r="C731" s="6" t="s">
        <v>25</v>
      </c>
      <c r="D731" s="6" t="s">
        <v>26</v>
      </c>
      <c r="E731" s="6" t="s">
        <v>27</v>
      </c>
      <c r="F731" s="6" t="s">
        <v>31</v>
      </c>
      <c r="G731" s="6" t="s">
        <v>46</v>
      </c>
      <c r="H731" s="7">
        <v>97.26</v>
      </c>
      <c r="I731" s="9">
        <v>4</v>
      </c>
      <c r="J731" s="7">
        <v>19.452000000000002</v>
      </c>
      <c r="K731" s="7">
        <v>408.49200000000002</v>
      </c>
      <c r="L731" s="12">
        <v>43540</v>
      </c>
      <c r="M731" s="14">
        <v>0.6479166666666667</v>
      </c>
      <c r="N731" s="9" t="str">
        <f t="shared" si="155"/>
        <v>Weekend</v>
      </c>
      <c r="O731" s="6" t="s">
        <v>23</v>
      </c>
      <c r="P731" s="7">
        <v>389.04</v>
      </c>
      <c r="Q731" s="2">
        <v>4.7619047620000003</v>
      </c>
      <c r="R731" s="7">
        <v>19.452000000000002</v>
      </c>
      <c r="S731" s="8">
        <v>6.8</v>
      </c>
      <c r="V731" s="16">
        <f t="shared" si="148"/>
        <v>389.04</v>
      </c>
      <c r="W731" s="18">
        <f t="shared" si="156"/>
        <v>31123.200000000001</v>
      </c>
      <c r="X731" t="b">
        <f t="shared" si="157"/>
        <v>0</v>
      </c>
      <c r="Y731" t="b">
        <f t="shared" si="149"/>
        <v>1</v>
      </c>
      <c r="Z731" t="b">
        <f t="shared" si="150"/>
        <v>0</v>
      </c>
      <c r="AA731" t="b">
        <f t="shared" si="151"/>
        <v>0</v>
      </c>
      <c r="AB731" t="str">
        <f t="shared" si="158"/>
        <v>Low</v>
      </c>
      <c r="AC731" t="str">
        <f t="shared" si="152"/>
        <v>Bad Product</v>
      </c>
      <c r="AD731">
        <f t="shared" si="153"/>
        <v>408.49200000000002</v>
      </c>
      <c r="AE731">
        <f t="shared" si="154"/>
        <v>97.26</v>
      </c>
      <c r="AG731" t="str">
        <f t="shared" si="147"/>
        <v>Good Product</v>
      </c>
      <c r="AH731" t="str">
        <f t="shared" si="159"/>
        <v>Medium</v>
      </c>
    </row>
    <row r="732" spans="1:34" ht="15.75" customHeight="1" x14ac:dyDescent="0.2">
      <c r="A732" s="1"/>
      <c r="B732" s="6" t="s">
        <v>765</v>
      </c>
      <c r="C732" s="6" t="s">
        <v>42</v>
      </c>
      <c r="D732" s="6" t="s">
        <v>43</v>
      </c>
      <c r="E732" s="6" t="s">
        <v>20</v>
      </c>
      <c r="F732" s="6" t="s">
        <v>21</v>
      </c>
      <c r="G732" s="6" t="s">
        <v>32</v>
      </c>
      <c r="H732" s="7">
        <v>52.18</v>
      </c>
      <c r="I732" s="9">
        <v>7</v>
      </c>
      <c r="J732" s="7">
        <v>18.263000000000002</v>
      </c>
      <c r="K732" s="7">
        <v>383.52300000000002</v>
      </c>
      <c r="L732" s="12">
        <v>43533</v>
      </c>
      <c r="M732" s="14">
        <v>0.45416666666666666</v>
      </c>
      <c r="N732" s="9" t="str">
        <f t="shared" si="155"/>
        <v>Weekend</v>
      </c>
      <c r="O732" s="6" t="s">
        <v>29</v>
      </c>
      <c r="P732" s="7">
        <v>365.26</v>
      </c>
      <c r="Q732" s="2">
        <v>4.7619047620000003</v>
      </c>
      <c r="R732" s="7">
        <v>18.263000000000002</v>
      </c>
      <c r="S732" s="8">
        <v>9.3000000000000007</v>
      </c>
      <c r="V732" s="16">
        <f t="shared" si="148"/>
        <v>365.26</v>
      </c>
      <c r="W732" s="18">
        <f t="shared" si="156"/>
        <v>29220.799999999999</v>
      </c>
      <c r="X732" t="b">
        <f t="shared" si="157"/>
        <v>1</v>
      </c>
      <c r="Y732" t="b">
        <f t="shared" si="149"/>
        <v>1</v>
      </c>
      <c r="Z732" t="b">
        <f t="shared" si="150"/>
        <v>0</v>
      </c>
      <c r="AA732" t="b">
        <f t="shared" si="151"/>
        <v>1</v>
      </c>
      <c r="AB732" t="str">
        <f t="shared" si="158"/>
        <v>High</v>
      </c>
      <c r="AC732" t="str">
        <f t="shared" si="152"/>
        <v>Bad Product</v>
      </c>
      <c r="AD732">
        <f t="shared" si="153"/>
        <v>383.52300000000002</v>
      </c>
      <c r="AE732">
        <f t="shared" si="154"/>
        <v>52.18</v>
      </c>
      <c r="AG732" t="str">
        <f t="shared" si="147"/>
        <v>Bad Product</v>
      </c>
      <c r="AH732" t="str">
        <f t="shared" si="159"/>
        <v>High</v>
      </c>
    </row>
    <row r="733" spans="1:34" ht="15.75" customHeight="1" x14ac:dyDescent="0.2">
      <c r="A733" s="1"/>
      <c r="B733" s="6" t="s">
        <v>766</v>
      </c>
      <c r="C733" s="6" t="s">
        <v>18</v>
      </c>
      <c r="D733" s="6" t="s">
        <v>19</v>
      </c>
      <c r="E733" s="6" t="s">
        <v>20</v>
      </c>
      <c r="F733" s="6" t="s">
        <v>21</v>
      </c>
      <c r="G733" s="6" t="s">
        <v>46</v>
      </c>
      <c r="H733" s="7">
        <v>22.32</v>
      </c>
      <c r="I733" s="9">
        <v>4</v>
      </c>
      <c r="J733" s="7">
        <v>4.4640000000000004</v>
      </c>
      <c r="K733" s="7">
        <v>93.744</v>
      </c>
      <c r="L733" s="12">
        <v>43525</v>
      </c>
      <c r="M733" s="14">
        <v>0.68263888888888891</v>
      </c>
      <c r="N733" s="9" t="str">
        <f t="shared" si="155"/>
        <v>Weekday</v>
      </c>
      <c r="O733" s="6" t="s">
        <v>33</v>
      </c>
      <c r="P733" s="7">
        <v>89.28</v>
      </c>
      <c r="Q733" s="2">
        <v>4.7619047620000003</v>
      </c>
      <c r="R733" s="7">
        <v>4.4640000000000004</v>
      </c>
      <c r="S733" s="8">
        <v>4.4000000000000004</v>
      </c>
      <c r="V733" s="16">
        <f t="shared" si="148"/>
        <v>89.28</v>
      </c>
      <c r="W733" s="18">
        <f t="shared" si="156"/>
        <v>7142.4</v>
      </c>
      <c r="X733" t="b">
        <f t="shared" si="157"/>
        <v>0</v>
      </c>
      <c r="Y733" t="b">
        <f t="shared" si="149"/>
        <v>1</v>
      </c>
      <c r="Z733" t="b">
        <f t="shared" si="150"/>
        <v>0</v>
      </c>
      <c r="AA733" t="b">
        <f t="shared" si="151"/>
        <v>0</v>
      </c>
      <c r="AB733" t="str">
        <f t="shared" si="158"/>
        <v>Low</v>
      </c>
      <c r="AC733" t="str">
        <f t="shared" si="152"/>
        <v>Bad Product</v>
      </c>
      <c r="AD733">
        <f t="shared" si="153"/>
        <v>93.744</v>
      </c>
      <c r="AE733">
        <f t="shared" si="154"/>
        <v>22.32</v>
      </c>
      <c r="AG733" t="str">
        <f t="shared" si="147"/>
        <v>Bad Product</v>
      </c>
      <c r="AH733" t="str">
        <f t="shared" si="159"/>
        <v>Low</v>
      </c>
    </row>
    <row r="734" spans="1:34" ht="15.75" customHeight="1" x14ac:dyDescent="0.2">
      <c r="A734" s="1"/>
      <c r="B734" s="6" t="s">
        <v>767</v>
      </c>
      <c r="C734" s="6" t="s">
        <v>18</v>
      </c>
      <c r="D734" s="6" t="s">
        <v>19</v>
      </c>
      <c r="E734" s="6" t="s">
        <v>27</v>
      </c>
      <c r="F734" s="6" t="s">
        <v>31</v>
      </c>
      <c r="G734" s="6" t="s">
        <v>22</v>
      </c>
      <c r="H734" s="7">
        <v>56</v>
      </c>
      <c r="I734" s="9">
        <v>3</v>
      </c>
      <c r="J734" s="7">
        <v>8.4</v>
      </c>
      <c r="K734" s="7">
        <v>176.4</v>
      </c>
      <c r="L734" s="12">
        <v>43524</v>
      </c>
      <c r="M734" s="14">
        <v>0.81458333333333333</v>
      </c>
      <c r="N734" s="9" t="str">
        <f t="shared" si="155"/>
        <v>Weekday</v>
      </c>
      <c r="O734" s="6" t="s">
        <v>23</v>
      </c>
      <c r="P734" s="7">
        <v>168</v>
      </c>
      <c r="Q734" s="2">
        <v>4.7619047620000003</v>
      </c>
      <c r="R734" s="7">
        <v>8.4</v>
      </c>
      <c r="S734" s="8">
        <v>4.8</v>
      </c>
      <c r="V734" s="16">
        <f t="shared" si="148"/>
        <v>168</v>
      </c>
      <c r="W734" s="18">
        <f t="shared" si="156"/>
        <v>13440</v>
      </c>
      <c r="X734" t="b">
        <f t="shared" si="157"/>
        <v>0</v>
      </c>
      <c r="Y734" t="b">
        <f t="shared" si="149"/>
        <v>1</v>
      </c>
      <c r="Z734" t="b">
        <f t="shared" si="150"/>
        <v>0</v>
      </c>
      <c r="AA734" t="b">
        <f t="shared" si="151"/>
        <v>0</v>
      </c>
      <c r="AB734" t="str">
        <f t="shared" si="158"/>
        <v>Low</v>
      </c>
      <c r="AC734" t="str">
        <f t="shared" si="152"/>
        <v>Bad Product</v>
      </c>
      <c r="AD734">
        <f t="shared" si="153"/>
        <v>176.4</v>
      </c>
      <c r="AE734">
        <f t="shared" si="154"/>
        <v>56</v>
      </c>
      <c r="AG734" t="str">
        <f t="shared" si="147"/>
        <v>Bad Product</v>
      </c>
      <c r="AH734" t="str">
        <f t="shared" si="159"/>
        <v>Low</v>
      </c>
    </row>
    <row r="735" spans="1:34" ht="15.75" customHeight="1" x14ac:dyDescent="0.2">
      <c r="A735" s="1"/>
      <c r="B735" s="6" t="s">
        <v>768</v>
      </c>
      <c r="C735" s="6" t="s">
        <v>18</v>
      </c>
      <c r="D735" s="6" t="s">
        <v>19</v>
      </c>
      <c r="E735" s="6" t="s">
        <v>20</v>
      </c>
      <c r="F735" s="6" t="s">
        <v>31</v>
      </c>
      <c r="G735" s="6" t="s">
        <v>46</v>
      </c>
      <c r="H735" s="7">
        <v>19.7</v>
      </c>
      <c r="I735" s="9">
        <v>1</v>
      </c>
      <c r="J735" s="7">
        <v>0.98499999999999999</v>
      </c>
      <c r="K735" s="7">
        <v>20.684999999999999</v>
      </c>
      <c r="L735" s="12">
        <v>43504</v>
      </c>
      <c r="M735" s="14">
        <v>0.48541666666666666</v>
      </c>
      <c r="N735" s="9" t="str">
        <f t="shared" si="155"/>
        <v>Weekday</v>
      </c>
      <c r="O735" s="6" t="s">
        <v>23</v>
      </c>
      <c r="P735" s="7">
        <v>19.7</v>
      </c>
      <c r="Q735" s="2">
        <v>4.7619047620000003</v>
      </c>
      <c r="R735" s="7">
        <v>0.98499999999999999</v>
      </c>
      <c r="S735" s="8">
        <v>9.5</v>
      </c>
      <c r="V735" s="16">
        <f t="shared" si="148"/>
        <v>19.7</v>
      </c>
      <c r="W735" s="18">
        <f t="shared" si="156"/>
        <v>1576</v>
      </c>
      <c r="X735" t="b">
        <f t="shared" si="157"/>
        <v>1</v>
      </c>
      <c r="Y735" t="b">
        <f t="shared" si="149"/>
        <v>1</v>
      </c>
      <c r="Z735" t="b">
        <f t="shared" si="150"/>
        <v>0</v>
      </c>
      <c r="AA735" t="b">
        <f t="shared" si="151"/>
        <v>1</v>
      </c>
      <c r="AB735" t="str">
        <f t="shared" si="158"/>
        <v>High</v>
      </c>
      <c r="AC735" t="str">
        <f t="shared" si="152"/>
        <v>Bad Product</v>
      </c>
      <c r="AD735">
        <f t="shared" si="153"/>
        <v>20.684999999999999</v>
      </c>
      <c r="AE735">
        <f t="shared" si="154"/>
        <v>19.7</v>
      </c>
      <c r="AG735" t="str">
        <f t="shared" si="147"/>
        <v>Bad Product</v>
      </c>
      <c r="AH735" t="str">
        <f t="shared" si="159"/>
        <v>High</v>
      </c>
    </row>
    <row r="736" spans="1:34" ht="15.75" customHeight="1" x14ac:dyDescent="0.2">
      <c r="A736" s="1"/>
      <c r="B736" s="6" t="s">
        <v>769</v>
      </c>
      <c r="C736" s="6" t="s">
        <v>42</v>
      </c>
      <c r="D736" s="6" t="s">
        <v>43</v>
      </c>
      <c r="E736" s="6" t="s">
        <v>27</v>
      </c>
      <c r="F736" s="6" t="s">
        <v>31</v>
      </c>
      <c r="G736" s="6" t="s">
        <v>28</v>
      </c>
      <c r="H736" s="7">
        <v>75.88</v>
      </c>
      <c r="I736" s="9">
        <v>7</v>
      </c>
      <c r="J736" s="7">
        <v>26.558</v>
      </c>
      <c r="K736" s="7">
        <v>557.71799999999996</v>
      </c>
      <c r="L736" s="12">
        <v>43489</v>
      </c>
      <c r="M736" s="14">
        <v>0.44305555555555554</v>
      </c>
      <c r="N736" s="9" t="str">
        <f t="shared" si="155"/>
        <v>Weekday</v>
      </c>
      <c r="O736" s="6" t="s">
        <v>23</v>
      </c>
      <c r="P736" s="7">
        <v>531.16</v>
      </c>
      <c r="Q736" s="2">
        <v>4.7619047620000003</v>
      </c>
      <c r="R736" s="7">
        <v>26.558</v>
      </c>
      <c r="S736" s="8">
        <v>8.9</v>
      </c>
      <c r="V736" s="16">
        <f t="shared" si="148"/>
        <v>531.16</v>
      </c>
      <c r="W736" s="18">
        <f t="shared" si="156"/>
        <v>42492.799999999996</v>
      </c>
      <c r="X736" t="b">
        <f t="shared" si="157"/>
        <v>1</v>
      </c>
      <c r="Y736" t="b">
        <f t="shared" si="149"/>
        <v>1</v>
      </c>
      <c r="Z736" t="b">
        <f t="shared" si="150"/>
        <v>1</v>
      </c>
      <c r="AA736" t="b">
        <f t="shared" si="151"/>
        <v>1</v>
      </c>
      <c r="AB736" t="str">
        <f t="shared" si="158"/>
        <v>High</v>
      </c>
      <c r="AC736" t="str">
        <f t="shared" si="152"/>
        <v>Good Product</v>
      </c>
      <c r="AD736">
        <f t="shared" si="153"/>
        <v>501.94619999999998</v>
      </c>
      <c r="AE736">
        <f t="shared" si="154"/>
        <v>75.88</v>
      </c>
      <c r="AG736" t="str">
        <f t="shared" si="147"/>
        <v>Bad Product</v>
      </c>
      <c r="AH736" t="str">
        <f t="shared" si="159"/>
        <v>High</v>
      </c>
    </row>
    <row r="737" spans="1:34" ht="15.75" customHeight="1" x14ac:dyDescent="0.2">
      <c r="A737" s="1"/>
      <c r="B737" s="6" t="s">
        <v>770</v>
      </c>
      <c r="C737" s="6" t="s">
        <v>42</v>
      </c>
      <c r="D737" s="6" t="s">
        <v>43</v>
      </c>
      <c r="E737" s="6" t="s">
        <v>20</v>
      </c>
      <c r="F737" s="6" t="s">
        <v>31</v>
      </c>
      <c r="G737" s="6" t="s">
        <v>44</v>
      </c>
      <c r="H737" s="7">
        <v>53.72</v>
      </c>
      <c r="I737" s="9">
        <v>1</v>
      </c>
      <c r="J737" s="7">
        <v>2.6859999999999999</v>
      </c>
      <c r="K737" s="7">
        <v>56.405999999999999</v>
      </c>
      <c r="L737" s="12">
        <v>43525</v>
      </c>
      <c r="M737" s="14">
        <v>0.8354166666666667</v>
      </c>
      <c r="N737" s="9" t="str">
        <f t="shared" si="155"/>
        <v>Weekday</v>
      </c>
      <c r="O737" s="6" t="s">
        <v>23</v>
      </c>
      <c r="P737" s="7">
        <v>53.72</v>
      </c>
      <c r="Q737" s="2">
        <v>4.7619047620000003</v>
      </c>
      <c r="R737" s="7">
        <v>2.6859999999999999</v>
      </c>
      <c r="S737" s="8">
        <v>6.4</v>
      </c>
      <c r="V737" s="16">
        <f t="shared" si="148"/>
        <v>53.72</v>
      </c>
      <c r="W737" s="18">
        <f t="shared" si="156"/>
        <v>4297.6000000000004</v>
      </c>
      <c r="X737" t="b">
        <f t="shared" si="157"/>
        <v>0</v>
      </c>
      <c r="Y737" t="b">
        <f t="shared" si="149"/>
        <v>1</v>
      </c>
      <c r="Z737" t="b">
        <f t="shared" si="150"/>
        <v>0</v>
      </c>
      <c r="AA737" t="b">
        <f t="shared" si="151"/>
        <v>0</v>
      </c>
      <c r="AB737" t="str">
        <f t="shared" si="158"/>
        <v>Low</v>
      </c>
      <c r="AC737" t="str">
        <f t="shared" si="152"/>
        <v>Bad Product</v>
      </c>
      <c r="AD737">
        <f t="shared" si="153"/>
        <v>56.405999999999999</v>
      </c>
      <c r="AE737">
        <f t="shared" si="154"/>
        <v>53.72</v>
      </c>
      <c r="AG737" t="str">
        <f t="shared" si="147"/>
        <v>Good Product</v>
      </c>
      <c r="AH737" t="str">
        <f t="shared" si="159"/>
        <v>Low</v>
      </c>
    </row>
    <row r="738" spans="1:34" ht="15.75" customHeight="1" x14ac:dyDescent="0.2">
      <c r="A738" s="1"/>
      <c r="B738" s="6" t="s">
        <v>771</v>
      </c>
      <c r="C738" s="6" t="s">
        <v>25</v>
      </c>
      <c r="D738" s="6" t="s">
        <v>26</v>
      </c>
      <c r="E738" s="6" t="s">
        <v>20</v>
      </c>
      <c r="F738" s="6" t="s">
        <v>31</v>
      </c>
      <c r="G738" s="6" t="s">
        <v>22</v>
      </c>
      <c r="H738" s="7">
        <v>81.95</v>
      </c>
      <c r="I738" s="9">
        <v>10</v>
      </c>
      <c r="J738" s="7">
        <v>40.975000000000001</v>
      </c>
      <c r="K738" s="7">
        <v>860.47500000000002</v>
      </c>
      <c r="L738" s="12">
        <v>43534</v>
      </c>
      <c r="M738" s="14">
        <v>0.52708333333333335</v>
      </c>
      <c r="N738" s="9" t="str">
        <f t="shared" si="155"/>
        <v>Weekend</v>
      </c>
      <c r="O738" s="6" t="s">
        <v>33</v>
      </c>
      <c r="P738" s="7">
        <v>819.5</v>
      </c>
      <c r="Q738" s="2">
        <v>4.7619047620000003</v>
      </c>
      <c r="R738" s="7">
        <v>40.975000000000001</v>
      </c>
      <c r="S738" s="8">
        <v>6</v>
      </c>
      <c r="V738" s="16">
        <f t="shared" si="148"/>
        <v>819.5</v>
      </c>
      <c r="W738" s="18">
        <f t="shared" si="156"/>
        <v>65560</v>
      </c>
      <c r="X738" t="b">
        <f t="shared" si="157"/>
        <v>0</v>
      </c>
      <c r="Y738" t="b">
        <f t="shared" si="149"/>
        <v>1</v>
      </c>
      <c r="Z738" t="b">
        <f t="shared" si="150"/>
        <v>0</v>
      </c>
      <c r="AA738" t="b">
        <f t="shared" si="151"/>
        <v>1</v>
      </c>
      <c r="AB738" t="str">
        <f t="shared" si="158"/>
        <v>Low</v>
      </c>
      <c r="AC738" t="str">
        <f t="shared" si="152"/>
        <v>Bad Product</v>
      </c>
      <c r="AD738">
        <f t="shared" si="153"/>
        <v>774.42750000000001</v>
      </c>
      <c r="AE738">
        <f t="shared" si="154"/>
        <v>77.852499999999992</v>
      </c>
      <c r="AG738" t="str">
        <f t="shared" si="147"/>
        <v>Bad Product</v>
      </c>
      <c r="AH738" t="str">
        <f t="shared" si="159"/>
        <v>Low</v>
      </c>
    </row>
    <row r="739" spans="1:34" ht="15.75" customHeight="1" x14ac:dyDescent="0.2">
      <c r="A739" s="1"/>
      <c r="B739" s="6" t="s">
        <v>772</v>
      </c>
      <c r="C739" s="6" t="s">
        <v>25</v>
      </c>
      <c r="D739" s="6" t="s">
        <v>26</v>
      </c>
      <c r="E739" s="6" t="s">
        <v>20</v>
      </c>
      <c r="F739" s="6" t="s">
        <v>21</v>
      </c>
      <c r="G739" s="6" t="s">
        <v>32</v>
      </c>
      <c r="H739" s="7">
        <v>81.2</v>
      </c>
      <c r="I739" s="9">
        <v>7</v>
      </c>
      <c r="J739" s="7">
        <v>28.42</v>
      </c>
      <c r="K739" s="7">
        <v>596.82000000000005</v>
      </c>
      <c r="L739" s="12">
        <v>43547</v>
      </c>
      <c r="M739" s="14">
        <v>0.66597222222222219</v>
      </c>
      <c r="N739" s="9" t="str">
        <f t="shared" si="155"/>
        <v>Weekend</v>
      </c>
      <c r="O739" s="6" t="s">
        <v>33</v>
      </c>
      <c r="P739" s="7">
        <v>568.4</v>
      </c>
      <c r="Q739" s="2">
        <v>4.7619047620000003</v>
      </c>
      <c r="R739" s="7">
        <v>28.42</v>
      </c>
      <c r="S739" s="8">
        <v>8.1</v>
      </c>
      <c r="V739" s="16">
        <f t="shared" si="148"/>
        <v>568.4</v>
      </c>
      <c r="W739" s="18">
        <f t="shared" si="156"/>
        <v>45472</v>
      </c>
      <c r="X739" t="b">
        <f t="shared" si="157"/>
        <v>1</v>
      </c>
      <c r="Y739" t="b">
        <f t="shared" si="149"/>
        <v>1</v>
      </c>
      <c r="Z739" t="b">
        <f t="shared" si="150"/>
        <v>1</v>
      </c>
      <c r="AA739" t="b">
        <f t="shared" si="151"/>
        <v>1</v>
      </c>
      <c r="AB739" t="str">
        <f t="shared" si="158"/>
        <v>High</v>
      </c>
      <c r="AC739" t="str">
        <f t="shared" si="152"/>
        <v>Good Product</v>
      </c>
      <c r="AD739">
        <f t="shared" si="153"/>
        <v>537.13800000000003</v>
      </c>
      <c r="AE739">
        <f t="shared" si="154"/>
        <v>81.2</v>
      </c>
      <c r="AG739" t="str">
        <f t="shared" si="147"/>
        <v>Bad Product</v>
      </c>
      <c r="AH739" t="str">
        <f t="shared" si="159"/>
        <v>High</v>
      </c>
    </row>
    <row r="740" spans="1:34" ht="15.75" customHeight="1" x14ac:dyDescent="0.2">
      <c r="A740" s="1"/>
      <c r="B740" s="6" t="s">
        <v>773</v>
      </c>
      <c r="C740" s="6" t="s">
        <v>25</v>
      </c>
      <c r="D740" s="6" t="s">
        <v>26</v>
      </c>
      <c r="E740" s="6" t="s">
        <v>27</v>
      </c>
      <c r="F740" s="6" t="s">
        <v>31</v>
      </c>
      <c r="G740" s="6" t="s">
        <v>28</v>
      </c>
      <c r="H740" s="7">
        <v>58.76</v>
      </c>
      <c r="I740" s="9">
        <v>10</v>
      </c>
      <c r="J740" s="7">
        <v>29.38</v>
      </c>
      <c r="K740" s="7">
        <v>616.98</v>
      </c>
      <c r="L740" s="12">
        <v>43494</v>
      </c>
      <c r="M740" s="14">
        <v>0.60138888888888886</v>
      </c>
      <c r="N740" s="9" t="str">
        <f t="shared" si="155"/>
        <v>Weekday</v>
      </c>
      <c r="O740" s="6" t="s">
        <v>23</v>
      </c>
      <c r="P740" s="7">
        <v>587.6</v>
      </c>
      <c r="Q740" s="2">
        <v>4.7619047620000003</v>
      </c>
      <c r="R740" s="7">
        <v>29.38</v>
      </c>
      <c r="S740" s="8">
        <v>9</v>
      </c>
      <c r="V740" s="16">
        <f t="shared" si="148"/>
        <v>587.6</v>
      </c>
      <c r="W740" s="18">
        <f t="shared" si="156"/>
        <v>47008</v>
      </c>
      <c r="X740" t="b">
        <f t="shared" si="157"/>
        <v>1</v>
      </c>
      <c r="Y740" t="b">
        <f t="shared" si="149"/>
        <v>1</v>
      </c>
      <c r="Z740" t="b">
        <f t="shared" si="150"/>
        <v>1</v>
      </c>
      <c r="AA740" t="b">
        <f t="shared" si="151"/>
        <v>1</v>
      </c>
      <c r="AB740" t="str">
        <f t="shared" si="158"/>
        <v>High</v>
      </c>
      <c r="AC740" t="str">
        <f t="shared" si="152"/>
        <v>Good Product</v>
      </c>
      <c r="AD740">
        <f t="shared" si="153"/>
        <v>555.28200000000004</v>
      </c>
      <c r="AE740">
        <f t="shared" si="154"/>
        <v>55.821999999999996</v>
      </c>
      <c r="AG740" t="str">
        <f t="shared" si="147"/>
        <v>Good Product</v>
      </c>
      <c r="AH740" t="str">
        <f t="shared" si="159"/>
        <v>High</v>
      </c>
    </row>
    <row r="741" spans="1:34" ht="15.75" customHeight="1" x14ac:dyDescent="0.2">
      <c r="A741" s="1"/>
      <c r="B741" s="6" t="s">
        <v>774</v>
      </c>
      <c r="C741" s="6" t="s">
        <v>42</v>
      </c>
      <c r="D741" s="6" t="s">
        <v>43</v>
      </c>
      <c r="E741" s="6" t="s">
        <v>20</v>
      </c>
      <c r="F741" s="6" t="s">
        <v>31</v>
      </c>
      <c r="G741" s="6" t="s">
        <v>28</v>
      </c>
      <c r="H741" s="7">
        <v>91.56</v>
      </c>
      <c r="I741" s="9">
        <v>8</v>
      </c>
      <c r="J741" s="7">
        <v>36.624000000000002</v>
      </c>
      <c r="K741" s="7">
        <v>769.10400000000004</v>
      </c>
      <c r="L741" s="12">
        <v>43477</v>
      </c>
      <c r="M741" s="14">
        <v>0.76527777777777772</v>
      </c>
      <c r="N741" s="9" t="str">
        <f t="shared" si="155"/>
        <v>Weekend</v>
      </c>
      <c r="O741" s="6" t="s">
        <v>23</v>
      </c>
      <c r="P741" s="7">
        <v>732.48</v>
      </c>
      <c r="Q741" s="2">
        <v>4.7619047620000003</v>
      </c>
      <c r="R741" s="7">
        <v>36.624000000000002</v>
      </c>
      <c r="S741" s="8">
        <v>6</v>
      </c>
      <c r="V741" s="16">
        <f t="shared" si="148"/>
        <v>732.48</v>
      </c>
      <c r="W741" s="18">
        <f t="shared" si="156"/>
        <v>58598.400000000001</v>
      </c>
      <c r="X741" t="b">
        <f t="shared" si="157"/>
        <v>0</v>
      </c>
      <c r="Y741" t="b">
        <f t="shared" si="149"/>
        <v>1</v>
      </c>
      <c r="Z741" t="b">
        <f t="shared" si="150"/>
        <v>0</v>
      </c>
      <c r="AA741" t="b">
        <f t="shared" si="151"/>
        <v>1</v>
      </c>
      <c r="AB741" t="str">
        <f t="shared" si="158"/>
        <v>Low</v>
      </c>
      <c r="AC741" t="str">
        <f t="shared" si="152"/>
        <v>Bad Product</v>
      </c>
      <c r="AD741">
        <f t="shared" si="153"/>
        <v>692.19360000000006</v>
      </c>
      <c r="AE741">
        <f t="shared" si="154"/>
        <v>86.981999999999999</v>
      </c>
      <c r="AG741" t="str">
        <f t="shared" si="147"/>
        <v>Good Product</v>
      </c>
      <c r="AH741" t="str">
        <f t="shared" si="159"/>
        <v>Low</v>
      </c>
    </row>
    <row r="742" spans="1:34" ht="15.75" customHeight="1" x14ac:dyDescent="0.2">
      <c r="A742" s="1"/>
      <c r="B742" s="6" t="s">
        <v>775</v>
      </c>
      <c r="C742" s="6" t="s">
        <v>18</v>
      </c>
      <c r="D742" s="6" t="s">
        <v>19</v>
      </c>
      <c r="E742" s="6" t="s">
        <v>27</v>
      </c>
      <c r="F742" s="6" t="s">
        <v>31</v>
      </c>
      <c r="G742" s="6" t="s">
        <v>32</v>
      </c>
      <c r="H742" s="7">
        <v>93.96</v>
      </c>
      <c r="I742" s="9">
        <v>9</v>
      </c>
      <c r="J742" s="7">
        <v>42.281999999999996</v>
      </c>
      <c r="K742" s="7">
        <v>887.92200000000003</v>
      </c>
      <c r="L742" s="12">
        <v>43544</v>
      </c>
      <c r="M742" s="14">
        <v>0.48055555555555557</v>
      </c>
      <c r="N742" s="9" t="str">
        <f t="shared" si="155"/>
        <v>Weekday</v>
      </c>
      <c r="O742" s="6" t="s">
        <v>29</v>
      </c>
      <c r="P742" s="7">
        <v>845.64</v>
      </c>
      <c r="Q742" s="2">
        <v>4.7619047620000003</v>
      </c>
      <c r="R742" s="7">
        <v>42.281999999999996</v>
      </c>
      <c r="S742" s="8">
        <v>9.8000000000000007</v>
      </c>
      <c r="V742" s="16">
        <f t="shared" si="148"/>
        <v>845.64</v>
      </c>
      <c r="W742" s="18">
        <f t="shared" si="156"/>
        <v>67651.199999999997</v>
      </c>
      <c r="X742" t="b">
        <f t="shared" si="157"/>
        <v>1</v>
      </c>
      <c r="Y742" t="b">
        <f t="shared" si="149"/>
        <v>1</v>
      </c>
      <c r="Z742" t="b">
        <f t="shared" si="150"/>
        <v>1</v>
      </c>
      <c r="AA742" t="b">
        <f t="shared" si="151"/>
        <v>1</v>
      </c>
      <c r="AB742" t="str">
        <f t="shared" si="158"/>
        <v>High</v>
      </c>
      <c r="AC742" t="str">
        <f t="shared" si="152"/>
        <v>Good Product</v>
      </c>
      <c r="AD742">
        <f t="shared" si="153"/>
        <v>799.12980000000005</v>
      </c>
      <c r="AE742">
        <f t="shared" si="154"/>
        <v>89.261999999999986</v>
      </c>
      <c r="AG742" t="str">
        <f t="shared" si="147"/>
        <v>Bad Product</v>
      </c>
      <c r="AH742" t="str">
        <f t="shared" si="159"/>
        <v>High</v>
      </c>
    </row>
    <row r="743" spans="1:34" ht="15.75" customHeight="1" x14ac:dyDescent="0.2">
      <c r="A743" s="1"/>
      <c r="B743" s="6" t="s">
        <v>776</v>
      </c>
      <c r="C743" s="6" t="s">
        <v>25</v>
      </c>
      <c r="D743" s="6" t="s">
        <v>26</v>
      </c>
      <c r="E743" s="6" t="s">
        <v>27</v>
      </c>
      <c r="F743" s="6" t="s">
        <v>31</v>
      </c>
      <c r="G743" s="6" t="s">
        <v>32</v>
      </c>
      <c r="H743" s="7">
        <v>55.61</v>
      </c>
      <c r="I743" s="9">
        <v>7</v>
      </c>
      <c r="J743" s="7">
        <v>19.4635</v>
      </c>
      <c r="K743" s="7">
        <v>408.73349999999999</v>
      </c>
      <c r="L743" s="12">
        <v>43547</v>
      </c>
      <c r="M743" s="14">
        <v>0.52847222222222223</v>
      </c>
      <c r="N743" s="9" t="str">
        <f t="shared" si="155"/>
        <v>Weekend</v>
      </c>
      <c r="O743" s="6" t="s">
        <v>29</v>
      </c>
      <c r="P743" s="7">
        <v>389.27</v>
      </c>
      <c r="Q743" s="2">
        <v>4.7619047620000003</v>
      </c>
      <c r="R743" s="7">
        <v>19.4635</v>
      </c>
      <c r="S743" s="8">
        <v>8.5</v>
      </c>
      <c r="V743" s="16">
        <f t="shared" si="148"/>
        <v>389.27</v>
      </c>
      <c r="W743" s="18">
        <f t="shared" si="156"/>
        <v>31141.599999999999</v>
      </c>
      <c r="X743" t="b">
        <f t="shared" si="157"/>
        <v>1</v>
      </c>
      <c r="Y743" t="b">
        <f t="shared" si="149"/>
        <v>1</v>
      </c>
      <c r="Z743" t="b">
        <f t="shared" si="150"/>
        <v>0</v>
      </c>
      <c r="AA743" t="b">
        <f t="shared" si="151"/>
        <v>1</v>
      </c>
      <c r="AB743" t="str">
        <f t="shared" si="158"/>
        <v>High</v>
      </c>
      <c r="AC743" t="str">
        <f t="shared" si="152"/>
        <v>Bad Product</v>
      </c>
      <c r="AD743">
        <f t="shared" si="153"/>
        <v>408.73349999999999</v>
      </c>
      <c r="AE743">
        <f t="shared" si="154"/>
        <v>55.61</v>
      </c>
      <c r="AG743" t="str">
        <f t="shared" si="147"/>
        <v>Good Product</v>
      </c>
      <c r="AH743" t="str">
        <f t="shared" si="159"/>
        <v>High</v>
      </c>
    </row>
    <row r="744" spans="1:34" ht="15.75" customHeight="1" x14ac:dyDescent="0.2">
      <c r="A744" s="1"/>
      <c r="B744" s="6" t="s">
        <v>777</v>
      </c>
      <c r="C744" s="6" t="s">
        <v>25</v>
      </c>
      <c r="D744" s="6" t="s">
        <v>26</v>
      </c>
      <c r="E744" s="6" t="s">
        <v>27</v>
      </c>
      <c r="F744" s="6" t="s">
        <v>31</v>
      </c>
      <c r="G744" s="6" t="s">
        <v>44</v>
      </c>
      <c r="H744" s="7">
        <v>84.83</v>
      </c>
      <c r="I744" s="9">
        <v>1</v>
      </c>
      <c r="J744" s="7">
        <v>4.2415000000000003</v>
      </c>
      <c r="K744" s="7">
        <v>89.0715</v>
      </c>
      <c r="L744" s="12">
        <v>43479</v>
      </c>
      <c r="M744" s="14">
        <v>0.63888888888888884</v>
      </c>
      <c r="N744" s="9" t="str">
        <f t="shared" si="155"/>
        <v>Weekday</v>
      </c>
      <c r="O744" s="6" t="s">
        <v>23</v>
      </c>
      <c r="P744" s="7">
        <v>84.83</v>
      </c>
      <c r="Q744" s="2">
        <v>4.7619047620000003</v>
      </c>
      <c r="R744" s="7">
        <v>4.2415000000000003</v>
      </c>
      <c r="S744" s="8">
        <v>8.8000000000000007</v>
      </c>
      <c r="V744" s="16">
        <f t="shared" si="148"/>
        <v>84.83</v>
      </c>
      <c r="W744" s="18">
        <f t="shared" si="156"/>
        <v>6786.4</v>
      </c>
      <c r="X744" t="b">
        <f t="shared" si="157"/>
        <v>1</v>
      </c>
      <c r="Y744" t="b">
        <f t="shared" si="149"/>
        <v>1</v>
      </c>
      <c r="Z744" t="b">
        <f t="shared" si="150"/>
        <v>0</v>
      </c>
      <c r="AA744" t="b">
        <f t="shared" si="151"/>
        <v>1</v>
      </c>
      <c r="AB744" t="str">
        <f t="shared" si="158"/>
        <v>High</v>
      </c>
      <c r="AC744" t="str">
        <f t="shared" si="152"/>
        <v>Bad Product</v>
      </c>
      <c r="AD744">
        <f t="shared" si="153"/>
        <v>89.0715</v>
      </c>
      <c r="AE744">
        <f t="shared" si="154"/>
        <v>84.83</v>
      </c>
      <c r="AG744" t="str">
        <f t="shared" si="147"/>
        <v>Bad Product</v>
      </c>
      <c r="AH744" t="str">
        <f t="shared" si="159"/>
        <v>High</v>
      </c>
    </row>
    <row r="745" spans="1:34" ht="15.75" customHeight="1" x14ac:dyDescent="0.2">
      <c r="A745" s="1"/>
      <c r="B745" s="6" t="s">
        <v>778</v>
      </c>
      <c r="C745" s="6" t="s">
        <v>18</v>
      </c>
      <c r="D745" s="6" t="s">
        <v>19</v>
      </c>
      <c r="E745" s="6" t="s">
        <v>20</v>
      </c>
      <c r="F745" s="6" t="s">
        <v>21</v>
      </c>
      <c r="G745" s="6" t="s">
        <v>36</v>
      </c>
      <c r="H745" s="7">
        <v>71.63</v>
      </c>
      <c r="I745" s="9">
        <v>2</v>
      </c>
      <c r="J745" s="7">
        <v>7.1630000000000003</v>
      </c>
      <c r="K745" s="7">
        <v>150.423</v>
      </c>
      <c r="L745" s="12">
        <v>43508</v>
      </c>
      <c r="M745" s="14">
        <v>0.60624999999999996</v>
      </c>
      <c r="N745" s="9" t="str">
        <f t="shared" si="155"/>
        <v>Weekday</v>
      </c>
      <c r="O745" s="6" t="s">
        <v>23</v>
      </c>
      <c r="P745" s="7">
        <v>143.26</v>
      </c>
      <c r="Q745" s="2">
        <v>4.7619047620000003</v>
      </c>
      <c r="R745" s="7">
        <v>7.1630000000000003</v>
      </c>
      <c r="S745" s="8">
        <v>8.8000000000000007</v>
      </c>
      <c r="V745" s="16">
        <f t="shared" si="148"/>
        <v>143.26</v>
      </c>
      <c r="W745" s="18">
        <f t="shared" si="156"/>
        <v>11460.8</v>
      </c>
      <c r="X745" t="b">
        <f t="shared" si="157"/>
        <v>1</v>
      </c>
      <c r="Y745" t="b">
        <f t="shared" si="149"/>
        <v>1</v>
      </c>
      <c r="Z745" t="b">
        <f t="shared" si="150"/>
        <v>0</v>
      </c>
      <c r="AA745" t="b">
        <f t="shared" si="151"/>
        <v>1</v>
      </c>
      <c r="AB745" t="str">
        <f t="shared" si="158"/>
        <v>High</v>
      </c>
      <c r="AC745" t="str">
        <f t="shared" si="152"/>
        <v>Bad Product</v>
      </c>
      <c r="AD745">
        <f t="shared" si="153"/>
        <v>150.423</v>
      </c>
      <c r="AE745">
        <f t="shared" si="154"/>
        <v>71.63</v>
      </c>
      <c r="AG745" t="str">
        <f t="shared" si="147"/>
        <v>Bad Product</v>
      </c>
      <c r="AH745" t="str">
        <f t="shared" si="159"/>
        <v>High</v>
      </c>
    </row>
    <row r="746" spans="1:34" ht="15.75" customHeight="1" x14ac:dyDescent="0.2">
      <c r="A746" s="1"/>
      <c r="B746" s="6" t="s">
        <v>779</v>
      </c>
      <c r="C746" s="6" t="s">
        <v>18</v>
      </c>
      <c r="D746" s="6" t="s">
        <v>19</v>
      </c>
      <c r="E746" s="6" t="s">
        <v>20</v>
      </c>
      <c r="F746" s="6" t="s">
        <v>31</v>
      </c>
      <c r="G746" s="6" t="s">
        <v>32</v>
      </c>
      <c r="H746" s="7">
        <v>37.69</v>
      </c>
      <c r="I746" s="9">
        <v>2</v>
      </c>
      <c r="J746" s="7">
        <v>3.7690000000000001</v>
      </c>
      <c r="K746" s="7">
        <v>79.149000000000001</v>
      </c>
      <c r="L746" s="12">
        <v>43516</v>
      </c>
      <c r="M746" s="14">
        <v>0.64513888888888893</v>
      </c>
      <c r="N746" s="9" t="str">
        <f t="shared" si="155"/>
        <v>Weekday</v>
      </c>
      <c r="O746" s="6" t="s">
        <v>23</v>
      </c>
      <c r="P746" s="7">
        <v>75.38</v>
      </c>
      <c r="Q746" s="2">
        <v>4.7619047620000003</v>
      </c>
      <c r="R746" s="7">
        <v>3.7690000000000001</v>
      </c>
      <c r="S746" s="8">
        <v>9.5</v>
      </c>
      <c r="V746" s="16">
        <f t="shared" si="148"/>
        <v>75.38</v>
      </c>
      <c r="W746" s="18">
        <f t="shared" si="156"/>
        <v>6030.4</v>
      </c>
      <c r="X746" t="b">
        <f t="shared" si="157"/>
        <v>1</v>
      </c>
      <c r="Y746" t="b">
        <f t="shared" si="149"/>
        <v>1</v>
      </c>
      <c r="Z746" t="b">
        <f t="shared" si="150"/>
        <v>0</v>
      </c>
      <c r="AA746" t="b">
        <f t="shared" si="151"/>
        <v>1</v>
      </c>
      <c r="AB746" t="str">
        <f t="shared" si="158"/>
        <v>High</v>
      </c>
      <c r="AC746" t="str">
        <f t="shared" si="152"/>
        <v>Bad Product</v>
      </c>
      <c r="AD746">
        <f t="shared" si="153"/>
        <v>79.149000000000001</v>
      </c>
      <c r="AE746">
        <f t="shared" si="154"/>
        <v>37.69</v>
      </c>
      <c r="AG746" t="str">
        <f t="shared" si="147"/>
        <v>Bad Product</v>
      </c>
      <c r="AH746" t="str">
        <f t="shared" si="159"/>
        <v>High</v>
      </c>
    </row>
    <row r="747" spans="1:34" ht="15.75" customHeight="1" x14ac:dyDescent="0.2">
      <c r="A747" s="1"/>
      <c r="B747" s="6" t="s">
        <v>780</v>
      </c>
      <c r="C747" s="6" t="s">
        <v>25</v>
      </c>
      <c r="D747" s="6" t="s">
        <v>26</v>
      </c>
      <c r="E747" s="6" t="s">
        <v>20</v>
      </c>
      <c r="F747" s="6" t="s">
        <v>21</v>
      </c>
      <c r="G747" s="6" t="s">
        <v>36</v>
      </c>
      <c r="H747" s="7">
        <v>31.67</v>
      </c>
      <c r="I747" s="9">
        <v>8</v>
      </c>
      <c r="J747" s="7">
        <v>12.667999999999999</v>
      </c>
      <c r="K747" s="7">
        <v>266.02800000000002</v>
      </c>
      <c r="L747" s="12">
        <v>43467</v>
      </c>
      <c r="M747" s="14">
        <v>0.67986111111111114</v>
      </c>
      <c r="N747" s="9" t="str">
        <f t="shared" si="155"/>
        <v>Weekday</v>
      </c>
      <c r="O747" s="6" t="s">
        <v>33</v>
      </c>
      <c r="P747" s="7">
        <v>253.36</v>
      </c>
      <c r="Q747" s="2">
        <v>4.7619047620000003</v>
      </c>
      <c r="R747" s="7">
        <v>12.667999999999999</v>
      </c>
      <c r="S747" s="8">
        <v>5.6</v>
      </c>
      <c r="V747" s="16">
        <f t="shared" si="148"/>
        <v>253.36</v>
      </c>
      <c r="W747" s="18">
        <f t="shared" si="156"/>
        <v>20268.800000000003</v>
      </c>
      <c r="X747" t="b">
        <f t="shared" si="157"/>
        <v>0</v>
      </c>
      <c r="Y747" t="b">
        <f t="shared" si="149"/>
        <v>1</v>
      </c>
      <c r="Z747" t="b">
        <f t="shared" si="150"/>
        <v>0</v>
      </c>
      <c r="AA747" t="b">
        <f t="shared" si="151"/>
        <v>0</v>
      </c>
      <c r="AB747" t="str">
        <f t="shared" si="158"/>
        <v>Low</v>
      </c>
      <c r="AC747" t="str">
        <f t="shared" si="152"/>
        <v>Bad Product</v>
      </c>
      <c r="AD747">
        <f t="shared" si="153"/>
        <v>266.02800000000002</v>
      </c>
      <c r="AE747">
        <f t="shared" si="154"/>
        <v>30.086500000000001</v>
      </c>
      <c r="AG747" t="str">
        <f t="shared" si="147"/>
        <v>Bad Product</v>
      </c>
      <c r="AH747" t="str">
        <f t="shared" si="159"/>
        <v>Low</v>
      </c>
    </row>
    <row r="748" spans="1:34" ht="15.75" customHeight="1" x14ac:dyDescent="0.2">
      <c r="A748" s="1"/>
      <c r="B748" s="6" t="s">
        <v>781</v>
      </c>
      <c r="C748" s="6" t="s">
        <v>25</v>
      </c>
      <c r="D748" s="6" t="s">
        <v>26</v>
      </c>
      <c r="E748" s="6" t="s">
        <v>20</v>
      </c>
      <c r="F748" s="6" t="s">
        <v>21</v>
      </c>
      <c r="G748" s="6" t="s">
        <v>44</v>
      </c>
      <c r="H748" s="7">
        <v>38.42</v>
      </c>
      <c r="I748" s="9">
        <v>1</v>
      </c>
      <c r="J748" s="7">
        <v>1.921</v>
      </c>
      <c r="K748" s="7">
        <v>40.341000000000001</v>
      </c>
      <c r="L748" s="12">
        <v>43498</v>
      </c>
      <c r="M748" s="14">
        <v>0.68958333333333333</v>
      </c>
      <c r="N748" s="9" t="str">
        <f t="shared" si="155"/>
        <v>Weekend</v>
      </c>
      <c r="O748" s="6" t="s">
        <v>29</v>
      </c>
      <c r="P748" s="7">
        <v>38.42</v>
      </c>
      <c r="Q748" s="2">
        <v>4.7619047620000003</v>
      </c>
      <c r="R748" s="7">
        <v>1.921</v>
      </c>
      <c r="S748" s="8">
        <v>8.6</v>
      </c>
      <c r="V748" s="16">
        <f t="shared" si="148"/>
        <v>38.42</v>
      </c>
      <c r="W748" s="18">
        <f t="shared" si="156"/>
        <v>3073.6000000000004</v>
      </c>
      <c r="X748" t="b">
        <f t="shared" si="157"/>
        <v>1</v>
      </c>
      <c r="Y748" t="b">
        <f t="shared" si="149"/>
        <v>1</v>
      </c>
      <c r="Z748" t="b">
        <f t="shared" si="150"/>
        <v>0</v>
      </c>
      <c r="AA748" t="b">
        <f t="shared" si="151"/>
        <v>1</v>
      </c>
      <c r="AB748" t="str">
        <f t="shared" si="158"/>
        <v>High</v>
      </c>
      <c r="AC748" t="str">
        <f t="shared" si="152"/>
        <v>Bad Product</v>
      </c>
      <c r="AD748">
        <f t="shared" si="153"/>
        <v>40.341000000000001</v>
      </c>
      <c r="AE748">
        <f t="shared" si="154"/>
        <v>38.42</v>
      </c>
      <c r="AG748" t="str">
        <f t="shared" si="147"/>
        <v>Bad Product</v>
      </c>
      <c r="AH748" t="str">
        <f t="shared" si="159"/>
        <v>High</v>
      </c>
    </row>
    <row r="749" spans="1:34" ht="15.75" customHeight="1" x14ac:dyDescent="0.2">
      <c r="A749" s="1"/>
      <c r="B749" s="6" t="s">
        <v>782</v>
      </c>
      <c r="C749" s="6" t="s">
        <v>42</v>
      </c>
      <c r="D749" s="6" t="s">
        <v>43</v>
      </c>
      <c r="E749" s="6" t="s">
        <v>20</v>
      </c>
      <c r="F749" s="6" t="s">
        <v>31</v>
      </c>
      <c r="G749" s="6" t="s">
        <v>46</v>
      </c>
      <c r="H749" s="7">
        <v>65.23</v>
      </c>
      <c r="I749" s="9">
        <v>10</v>
      </c>
      <c r="J749" s="7">
        <v>32.615000000000002</v>
      </c>
      <c r="K749" s="7">
        <v>684.91499999999996</v>
      </c>
      <c r="L749" s="12">
        <v>43473</v>
      </c>
      <c r="M749" s="14">
        <v>0.79652777777777772</v>
      </c>
      <c r="N749" s="9" t="str">
        <f t="shared" si="155"/>
        <v>Weekday</v>
      </c>
      <c r="O749" s="6" t="s">
        <v>33</v>
      </c>
      <c r="P749" s="7">
        <v>652.29999999999995</v>
      </c>
      <c r="Q749" s="2">
        <v>4.7619047620000003</v>
      </c>
      <c r="R749" s="7">
        <v>32.615000000000002</v>
      </c>
      <c r="S749" s="8">
        <v>5.2</v>
      </c>
      <c r="V749" s="16">
        <f t="shared" si="148"/>
        <v>652.30000000000007</v>
      </c>
      <c r="W749" s="18">
        <f t="shared" si="156"/>
        <v>52184.000000000007</v>
      </c>
      <c r="X749" t="b">
        <f t="shared" si="157"/>
        <v>0</v>
      </c>
      <c r="Y749" t="b">
        <f t="shared" si="149"/>
        <v>1</v>
      </c>
      <c r="Z749" t="b">
        <f t="shared" si="150"/>
        <v>0</v>
      </c>
      <c r="AA749" t="b">
        <f t="shared" si="151"/>
        <v>1</v>
      </c>
      <c r="AB749" t="str">
        <f t="shared" si="158"/>
        <v>Low</v>
      </c>
      <c r="AC749" t="str">
        <f t="shared" si="152"/>
        <v>Bad Product</v>
      </c>
      <c r="AD749">
        <f t="shared" si="153"/>
        <v>616.42349999999999</v>
      </c>
      <c r="AE749">
        <f t="shared" si="154"/>
        <v>61.968499999999999</v>
      </c>
      <c r="AG749" t="str">
        <f t="shared" si="147"/>
        <v>Bad Product</v>
      </c>
      <c r="AH749" t="str">
        <f t="shared" si="159"/>
        <v>Low</v>
      </c>
    </row>
    <row r="750" spans="1:34" ht="15.75" customHeight="1" x14ac:dyDescent="0.2">
      <c r="A750" s="1"/>
      <c r="B750" s="6" t="s">
        <v>783</v>
      </c>
      <c r="C750" s="6" t="s">
        <v>25</v>
      </c>
      <c r="D750" s="6" t="s">
        <v>26</v>
      </c>
      <c r="E750" s="6" t="s">
        <v>20</v>
      </c>
      <c r="F750" s="6" t="s">
        <v>21</v>
      </c>
      <c r="G750" s="6" t="s">
        <v>32</v>
      </c>
      <c r="H750" s="7">
        <v>10.53</v>
      </c>
      <c r="I750" s="9">
        <v>5</v>
      </c>
      <c r="J750" s="7">
        <v>2.6324999999999998</v>
      </c>
      <c r="K750" s="7">
        <v>55.282499999999999</v>
      </c>
      <c r="L750" s="12">
        <v>43495</v>
      </c>
      <c r="M750" s="14">
        <v>0.61319444444444449</v>
      </c>
      <c r="N750" s="9" t="str">
        <f t="shared" si="155"/>
        <v>Weekday</v>
      </c>
      <c r="O750" s="6" t="s">
        <v>33</v>
      </c>
      <c r="P750" s="7">
        <v>52.65</v>
      </c>
      <c r="Q750" s="2">
        <v>4.7619047620000003</v>
      </c>
      <c r="R750" s="7">
        <v>2.6324999999999998</v>
      </c>
      <c r="S750" s="8">
        <v>5.8</v>
      </c>
      <c r="V750" s="16">
        <f t="shared" si="148"/>
        <v>52.65</v>
      </c>
      <c r="W750" s="18">
        <f t="shared" si="156"/>
        <v>4212</v>
      </c>
      <c r="X750" t="b">
        <f t="shared" si="157"/>
        <v>0</v>
      </c>
      <c r="Y750" t="b">
        <f t="shared" si="149"/>
        <v>1</v>
      </c>
      <c r="Z750" t="b">
        <f t="shared" si="150"/>
        <v>0</v>
      </c>
      <c r="AA750" t="b">
        <f t="shared" si="151"/>
        <v>0</v>
      </c>
      <c r="AB750" t="str">
        <f t="shared" si="158"/>
        <v>Low</v>
      </c>
      <c r="AC750" t="str">
        <f t="shared" si="152"/>
        <v>Bad Product</v>
      </c>
      <c r="AD750">
        <f t="shared" si="153"/>
        <v>55.282499999999999</v>
      </c>
      <c r="AE750">
        <f t="shared" si="154"/>
        <v>10.53</v>
      </c>
      <c r="AG750" t="str">
        <f t="shared" si="147"/>
        <v>Bad Product</v>
      </c>
      <c r="AH750" t="str">
        <f t="shared" si="159"/>
        <v>Low</v>
      </c>
    </row>
    <row r="751" spans="1:34" ht="15.75" customHeight="1" x14ac:dyDescent="0.2">
      <c r="A751" s="1"/>
      <c r="B751" s="6" t="s">
        <v>784</v>
      </c>
      <c r="C751" s="6" t="s">
        <v>25</v>
      </c>
      <c r="D751" s="6" t="s">
        <v>26</v>
      </c>
      <c r="E751" s="6" t="s">
        <v>20</v>
      </c>
      <c r="F751" s="6" t="s">
        <v>31</v>
      </c>
      <c r="G751" s="6" t="s">
        <v>22</v>
      </c>
      <c r="H751" s="7">
        <v>81.23</v>
      </c>
      <c r="I751" s="9">
        <v>7</v>
      </c>
      <c r="J751" s="7">
        <v>28.430499999999999</v>
      </c>
      <c r="K751" s="7">
        <v>597.04049999999995</v>
      </c>
      <c r="L751" s="12">
        <v>43480</v>
      </c>
      <c r="M751" s="14">
        <v>0.86388888888888893</v>
      </c>
      <c r="N751" s="9" t="str">
        <f t="shared" si="155"/>
        <v>Weekday</v>
      </c>
      <c r="O751" s="6" t="s">
        <v>29</v>
      </c>
      <c r="P751" s="7">
        <v>568.61</v>
      </c>
      <c r="Q751" s="2">
        <v>4.7619047620000003</v>
      </c>
      <c r="R751" s="7">
        <v>28.430499999999999</v>
      </c>
      <c r="S751" s="8">
        <v>9</v>
      </c>
      <c r="V751" s="16">
        <f t="shared" si="148"/>
        <v>568.61</v>
      </c>
      <c r="W751" s="18">
        <f t="shared" si="156"/>
        <v>45488.800000000003</v>
      </c>
      <c r="X751" t="b">
        <f t="shared" si="157"/>
        <v>1</v>
      </c>
      <c r="Y751" t="b">
        <f t="shared" si="149"/>
        <v>1</v>
      </c>
      <c r="Z751" t="b">
        <f t="shared" si="150"/>
        <v>1</v>
      </c>
      <c r="AA751" t="b">
        <f t="shared" si="151"/>
        <v>1</v>
      </c>
      <c r="AB751" t="str">
        <f t="shared" si="158"/>
        <v>High</v>
      </c>
      <c r="AC751" t="str">
        <f t="shared" si="152"/>
        <v>Good Product</v>
      </c>
      <c r="AD751">
        <f t="shared" si="153"/>
        <v>537.33645000000001</v>
      </c>
      <c r="AE751">
        <f t="shared" si="154"/>
        <v>81.23</v>
      </c>
      <c r="AG751" t="e">
        <f>IF(AND(#REF!&gt;8,#REF!&gt;500),"Good Product", "Bad Product")</f>
        <v>#REF!</v>
      </c>
      <c r="AH751" t="str">
        <f t="shared" si="159"/>
        <v>High</v>
      </c>
    </row>
    <row r="752" spans="1:34" ht="15.75" customHeight="1" x14ac:dyDescent="0.2">
      <c r="A752" s="1"/>
      <c r="B752" s="6" t="s">
        <v>785</v>
      </c>
      <c r="C752" s="6" t="s">
        <v>42</v>
      </c>
      <c r="D752" s="6" t="s">
        <v>43</v>
      </c>
      <c r="E752" s="6" t="s">
        <v>20</v>
      </c>
      <c r="F752" s="6" t="s">
        <v>21</v>
      </c>
      <c r="G752" s="6" t="s">
        <v>46</v>
      </c>
      <c r="H752" s="7">
        <v>22.32</v>
      </c>
      <c r="I752" s="9">
        <v>4</v>
      </c>
      <c r="J752" s="7">
        <v>4.4640000000000004</v>
      </c>
      <c r="K752" s="7">
        <v>93.744</v>
      </c>
      <c r="L752" s="12">
        <v>43538</v>
      </c>
      <c r="M752" s="14">
        <v>0.46944444444444444</v>
      </c>
      <c r="N752" s="9" t="str">
        <f t="shared" si="155"/>
        <v>Weekday</v>
      </c>
      <c r="O752" s="6" t="s">
        <v>23</v>
      </c>
      <c r="P752" s="7">
        <v>89.28</v>
      </c>
      <c r="Q752" s="2">
        <v>4.7619047620000003</v>
      </c>
      <c r="R752" s="7">
        <v>4.4640000000000004</v>
      </c>
      <c r="S752" s="8">
        <v>4.0999999999999996</v>
      </c>
      <c r="V752" s="16">
        <f t="shared" si="148"/>
        <v>89.28</v>
      </c>
      <c r="W752" s="18">
        <f t="shared" si="156"/>
        <v>7142.4</v>
      </c>
      <c r="X752" t="b">
        <f t="shared" si="157"/>
        <v>0</v>
      </c>
      <c r="Y752" t="b">
        <f t="shared" si="149"/>
        <v>1</v>
      </c>
      <c r="Z752" t="b">
        <f t="shared" si="150"/>
        <v>0</v>
      </c>
      <c r="AA752" t="b">
        <f t="shared" si="151"/>
        <v>0</v>
      </c>
      <c r="AB752" t="str">
        <f t="shared" si="158"/>
        <v>Low</v>
      </c>
      <c r="AC752" t="str">
        <f t="shared" si="152"/>
        <v>Bad Product</v>
      </c>
      <c r="AD752">
        <f t="shared" si="153"/>
        <v>93.744</v>
      </c>
      <c r="AE752">
        <f t="shared" si="154"/>
        <v>22.32</v>
      </c>
      <c r="AG752" t="str">
        <f t="shared" si="147"/>
        <v>Good Product</v>
      </c>
      <c r="AH752" t="str">
        <f t="shared" si="159"/>
        <v>Low</v>
      </c>
    </row>
    <row r="753" spans="1:34" ht="15.75" customHeight="1" x14ac:dyDescent="0.2">
      <c r="A753" s="1"/>
      <c r="B753" s="6" t="s">
        <v>786</v>
      </c>
      <c r="C753" s="6" t="s">
        <v>18</v>
      </c>
      <c r="D753" s="6" t="s">
        <v>19</v>
      </c>
      <c r="E753" s="6" t="s">
        <v>27</v>
      </c>
      <c r="F753" s="6" t="s">
        <v>21</v>
      </c>
      <c r="G753" s="6" t="s">
        <v>44</v>
      </c>
      <c r="H753" s="7">
        <v>27.28</v>
      </c>
      <c r="I753" s="9">
        <v>5</v>
      </c>
      <c r="J753" s="7">
        <v>6.82</v>
      </c>
      <c r="K753" s="7">
        <v>143.22</v>
      </c>
      <c r="L753" s="12">
        <v>43499</v>
      </c>
      <c r="M753" s="14">
        <v>0.43819444444444444</v>
      </c>
      <c r="N753" s="9" t="str">
        <f t="shared" si="155"/>
        <v>Weekend</v>
      </c>
      <c r="O753" s="6" t="s">
        <v>33</v>
      </c>
      <c r="P753" s="7">
        <v>136.4</v>
      </c>
      <c r="Q753" s="2">
        <v>4.7619047620000003</v>
      </c>
      <c r="R753" s="7">
        <v>6.82</v>
      </c>
      <c r="S753" s="8">
        <v>8.6</v>
      </c>
      <c r="V753" s="16">
        <f t="shared" si="148"/>
        <v>136.4</v>
      </c>
      <c r="W753" s="18">
        <f t="shared" si="156"/>
        <v>10912</v>
      </c>
      <c r="X753" t="b">
        <f t="shared" si="157"/>
        <v>1</v>
      </c>
      <c r="Y753" t="b">
        <f t="shared" si="149"/>
        <v>1</v>
      </c>
      <c r="Z753" t="b">
        <f t="shared" si="150"/>
        <v>0</v>
      </c>
      <c r="AA753" t="b">
        <f t="shared" si="151"/>
        <v>1</v>
      </c>
      <c r="AB753" t="str">
        <f t="shared" si="158"/>
        <v>High</v>
      </c>
      <c r="AC753" t="str">
        <f t="shared" si="152"/>
        <v>Bad Product</v>
      </c>
      <c r="AD753">
        <f t="shared" si="153"/>
        <v>143.22</v>
      </c>
      <c r="AE753">
        <f t="shared" si="154"/>
        <v>27.28</v>
      </c>
      <c r="AG753" t="str">
        <f t="shared" si="147"/>
        <v>Bad Product</v>
      </c>
      <c r="AH753" t="str">
        <f t="shared" si="159"/>
        <v>High</v>
      </c>
    </row>
    <row r="754" spans="1:34" ht="15.75" customHeight="1" x14ac:dyDescent="0.2">
      <c r="A754" s="1"/>
      <c r="B754" s="6" t="s">
        <v>787</v>
      </c>
      <c r="C754" s="6" t="s">
        <v>18</v>
      </c>
      <c r="D754" s="6" t="s">
        <v>19</v>
      </c>
      <c r="E754" s="6" t="s">
        <v>20</v>
      </c>
      <c r="F754" s="6" t="s">
        <v>21</v>
      </c>
      <c r="G754" s="6" t="s">
        <v>28</v>
      </c>
      <c r="H754" s="7">
        <v>17.420000000000002</v>
      </c>
      <c r="I754" s="9">
        <v>10</v>
      </c>
      <c r="J754" s="7">
        <v>8.7100000000000009</v>
      </c>
      <c r="K754" s="7">
        <v>182.91</v>
      </c>
      <c r="L754" s="12">
        <v>43518</v>
      </c>
      <c r="M754" s="14">
        <v>0.52083333333333337</v>
      </c>
      <c r="N754" s="9" t="str">
        <f t="shared" si="155"/>
        <v>Weekday</v>
      </c>
      <c r="O754" s="6" t="s">
        <v>23</v>
      </c>
      <c r="P754" s="7">
        <v>174.2</v>
      </c>
      <c r="Q754" s="2">
        <v>4.7619047620000003</v>
      </c>
      <c r="R754" s="7">
        <v>8.7100000000000009</v>
      </c>
      <c r="S754" s="8">
        <v>7</v>
      </c>
      <c r="V754" s="16">
        <f t="shared" si="148"/>
        <v>174.20000000000002</v>
      </c>
      <c r="W754" s="18">
        <f t="shared" si="156"/>
        <v>13936.000000000002</v>
      </c>
      <c r="X754" t="b">
        <f t="shared" si="157"/>
        <v>0</v>
      </c>
      <c r="Y754" t="b">
        <f t="shared" si="149"/>
        <v>1</v>
      </c>
      <c r="Z754" t="b">
        <f t="shared" si="150"/>
        <v>0</v>
      </c>
      <c r="AA754" t="b">
        <f t="shared" si="151"/>
        <v>0</v>
      </c>
      <c r="AB754" t="str">
        <f t="shared" si="158"/>
        <v>Low</v>
      </c>
      <c r="AC754" t="str">
        <f t="shared" si="152"/>
        <v>Bad Product</v>
      </c>
      <c r="AD754">
        <f t="shared" si="153"/>
        <v>182.91</v>
      </c>
      <c r="AE754">
        <f t="shared" si="154"/>
        <v>16.548999999999999</v>
      </c>
      <c r="AG754" t="str">
        <f t="shared" si="147"/>
        <v>Bad Product</v>
      </c>
      <c r="AH754" t="str">
        <f t="shared" si="159"/>
        <v>Medium</v>
      </c>
    </row>
    <row r="755" spans="1:34" ht="15.75" customHeight="1" x14ac:dyDescent="0.2">
      <c r="A755" s="1"/>
      <c r="B755" s="6" t="s">
        <v>788</v>
      </c>
      <c r="C755" s="6" t="s">
        <v>42</v>
      </c>
      <c r="D755" s="6" t="s">
        <v>43</v>
      </c>
      <c r="E755" s="6" t="s">
        <v>27</v>
      </c>
      <c r="F755" s="6" t="s">
        <v>31</v>
      </c>
      <c r="G755" s="6" t="s">
        <v>32</v>
      </c>
      <c r="H755" s="7">
        <v>73.28</v>
      </c>
      <c r="I755" s="9">
        <v>5</v>
      </c>
      <c r="J755" s="7">
        <v>18.32</v>
      </c>
      <c r="K755" s="7">
        <v>384.72</v>
      </c>
      <c r="L755" s="12">
        <v>43489</v>
      </c>
      <c r="M755" s="14">
        <v>0.62847222222222221</v>
      </c>
      <c r="N755" s="9" t="str">
        <f t="shared" si="155"/>
        <v>Weekday</v>
      </c>
      <c r="O755" s="6" t="s">
        <v>23</v>
      </c>
      <c r="P755" s="7">
        <v>366.4</v>
      </c>
      <c r="Q755" s="2">
        <v>4.7619047620000003</v>
      </c>
      <c r="R755" s="7">
        <v>18.32</v>
      </c>
      <c r="S755" s="8">
        <v>8.4</v>
      </c>
      <c r="V755" s="16">
        <f t="shared" si="148"/>
        <v>366.4</v>
      </c>
      <c r="W755" s="18">
        <f t="shared" si="156"/>
        <v>29312</v>
      </c>
      <c r="X755" t="b">
        <f t="shared" si="157"/>
        <v>1</v>
      </c>
      <c r="Y755" t="b">
        <f t="shared" si="149"/>
        <v>1</v>
      </c>
      <c r="Z755" t="b">
        <f t="shared" si="150"/>
        <v>0</v>
      </c>
      <c r="AA755" t="b">
        <f t="shared" si="151"/>
        <v>1</v>
      </c>
      <c r="AB755" t="str">
        <f t="shared" si="158"/>
        <v>High</v>
      </c>
      <c r="AC755" t="str">
        <f t="shared" si="152"/>
        <v>Bad Product</v>
      </c>
      <c r="AD755">
        <f t="shared" si="153"/>
        <v>384.72</v>
      </c>
      <c r="AE755">
        <f t="shared" si="154"/>
        <v>73.28</v>
      </c>
      <c r="AG755" t="str">
        <f t="shared" si="147"/>
        <v>Bad Product</v>
      </c>
      <c r="AH755" t="str">
        <f t="shared" si="159"/>
        <v>High</v>
      </c>
    </row>
    <row r="756" spans="1:34" ht="15.75" customHeight="1" x14ac:dyDescent="0.2">
      <c r="A756" s="1"/>
      <c r="B756" s="6" t="s">
        <v>789</v>
      </c>
      <c r="C756" s="6" t="s">
        <v>25</v>
      </c>
      <c r="D756" s="6" t="s">
        <v>26</v>
      </c>
      <c r="E756" s="6" t="s">
        <v>20</v>
      </c>
      <c r="F756" s="6" t="s">
        <v>21</v>
      </c>
      <c r="G756" s="6" t="s">
        <v>46</v>
      </c>
      <c r="H756" s="7">
        <v>84.87</v>
      </c>
      <c r="I756" s="9">
        <v>3</v>
      </c>
      <c r="J756" s="7">
        <v>12.730499999999999</v>
      </c>
      <c r="K756" s="7">
        <v>267.34050000000002</v>
      </c>
      <c r="L756" s="12">
        <v>43490</v>
      </c>
      <c r="M756" s="14">
        <v>0.77083333333333337</v>
      </c>
      <c r="N756" s="9" t="str">
        <f t="shared" si="155"/>
        <v>Weekday</v>
      </c>
      <c r="O756" s="6" t="s">
        <v>23</v>
      </c>
      <c r="P756" s="7">
        <v>254.61</v>
      </c>
      <c r="Q756" s="2">
        <v>4.7619047620000003</v>
      </c>
      <c r="R756" s="7">
        <v>12.730499999999999</v>
      </c>
      <c r="S756" s="8">
        <v>7.4</v>
      </c>
      <c r="V756" s="16">
        <f t="shared" si="148"/>
        <v>254.61</v>
      </c>
      <c r="W756" s="18">
        <f t="shared" si="156"/>
        <v>20368.800000000003</v>
      </c>
      <c r="X756" t="b">
        <f t="shared" si="157"/>
        <v>0</v>
      </c>
      <c r="Y756" t="b">
        <f t="shared" si="149"/>
        <v>1</v>
      </c>
      <c r="Z756" t="b">
        <f t="shared" si="150"/>
        <v>0</v>
      </c>
      <c r="AA756" t="b">
        <f t="shared" si="151"/>
        <v>0</v>
      </c>
      <c r="AB756" t="str">
        <f t="shared" si="158"/>
        <v>Low</v>
      </c>
      <c r="AC756" t="str">
        <f t="shared" si="152"/>
        <v>Bad Product</v>
      </c>
      <c r="AD756">
        <f t="shared" si="153"/>
        <v>267.34050000000002</v>
      </c>
      <c r="AE756">
        <f t="shared" si="154"/>
        <v>84.87</v>
      </c>
      <c r="AG756" t="str">
        <f t="shared" si="147"/>
        <v>Bad Product</v>
      </c>
      <c r="AH756" t="str">
        <f t="shared" si="159"/>
        <v>Medium</v>
      </c>
    </row>
    <row r="757" spans="1:34" ht="15.75" customHeight="1" x14ac:dyDescent="0.2">
      <c r="A757" s="1"/>
      <c r="B757" s="6" t="s">
        <v>790</v>
      </c>
      <c r="C757" s="6" t="s">
        <v>18</v>
      </c>
      <c r="D757" s="6" t="s">
        <v>19</v>
      </c>
      <c r="E757" s="6" t="s">
        <v>27</v>
      </c>
      <c r="F757" s="6" t="s">
        <v>21</v>
      </c>
      <c r="G757" s="6" t="s">
        <v>46</v>
      </c>
      <c r="H757" s="7">
        <v>97.29</v>
      </c>
      <c r="I757" s="9">
        <v>8</v>
      </c>
      <c r="J757" s="7">
        <v>38.915999999999997</v>
      </c>
      <c r="K757" s="7">
        <v>817.23599999999999</v>
      </c>
      <c r="L757" s="12">
        <v>43533</v>
      </c>
      <c r="M757" s="14">
        <v>0.5541666666666667</v>
      </c>
      <c r="N757" s="9" t="str">
        <f t="shared" si="155"/>
        <v>Weekend</v>
      </c>
      <c r="O757" s="6" t="s">
        <v>33</v>
      </c>
      <c r="P757" s="7">
        <v>778.32</v>
      </c>
      <c r="Q757" s="2">
        <v>4.7619047620000003</v>
      </c>
      <c r="R757" s="7">
        <v>38.915999999999997</v>
      </c>
      <c r="S757" s="8">
        <v>6.2</v>
      </c>
      <c r="V757" s="16">
        <f t="shared" si="148"/>
        <v>778.32</v>
      </c>
      <c r="W757" s="18">
        <f t="shared" si="156"/>
        <v>62265.600000000006</v>
      </c>
      <c r="X757" t="b">
        <f t="shared" si="157"/>
        <v>0</v>
      </c>
      <c r="Y757" t="b">
        <f t="shared" si="149"/>
        <v>1</v>
      </c>
      <c r="Z757" t="b">
        <f t="shared" si="150"/>
        <v>0</v>
      </c>
      <c r="AA757" t="b">
        <f t="shared" si="151"/>
        <v>1</v>
      </c>
      <c r="AB757" t="str">
        <f t="shared" si="158"/>
        <v>Low</v>
      </c>
      <c r="AC757" t="str">
        <f t="shared" si="152"/>
        <v>Bad Product</v>
      </c>
      <c r="AD757">
        <f t="shared" si="153"/>
        <v>735.51239999999996</v>
      </c>
      <c r="AE757">
        <f t="shared" si="154"/>
        <v>92.4255</v>
      </c>
      <c r="AG757" t="str">
        <f t="shared" si="147"/>
        <v>Bad Product</v>
      </c>
      <c r="AH757" t="str">
        <f t="shared" si="159"/>
        <v>Low</v>
      </c>
    </row>
    <row r="758" spans="1:34" ht="15.75" customHeight="1" x14ac:dyDescent="0.2">
      <c r="A758" s="1"/>
      <c r="B758" s="6" t="s">
        <v>791</v>
      </c>
      <c r="C758" s="6" t="s">
        <v>42</v>
      </c>
      <c r="D758" s="6" t="s">
        <v>43</v>
      </c>
      <c r="E758" s="6" t="s">
        <v>20</v>
      </c>
      <c r="F758" s="6" t="s">
        <v>21</v>
      </c>
      <c r="G758" s="6" t="s">
        <v>28</v>
      </c>
      <c r="H758" s="7">
        <v>35.74</v>
      </c>
      <c r="I758" s="9">
        <v>8</v>
      </c>
      <c r="J758" s="7">
        <v>14.295999999999999</v>
      </c>
      <c r="K758" s="7">
        <v>300.21600000000001</v>
      </c>
      <c r="L758" s="12">
        <v>43513</v>
      </c>
      <c r="M758" s="14">
        <v>0.64444444444444449</v>
      </c>
      <c r="N758" s="9" t="str">
        <f t="shared" si="155"/>
        <v>Weekend</v>
      </c>
      <c r="O758" s="6" t="s">
        <v>23</v>
      </c>
      <c r="P758" s="7">
        <v>285.92</v>
      </c>
      <c r="Q758" s="2">
        <v>4.7619047620000003</v>
      </c>
      <c r="R758" s="7">
        <v>14.295999999999999</v>
      </c>
      <c r="S758" s="8">
        <v>4.9000000000000004</v>
      </c>
      <c r="V758" s="16">
        <f t="shared" si="148"/>
        <v>285.92</v>
      </c>
      <c r="W758" s="18">
        <f t="shared" si="156"/>
        <v>22873.600000000002</v>
      </c>
      <c r="X758" t="b">
        <f t="shared" si="157"/>
        <v>0</v>
      </c>
      <c r="Y758" t="b">
        <f t="shared" si="149"/>
        <v>1</v>
      </c>
      <c r="Z758" t="b">
        <f t="shared" si="150"/>
        <v>0</v>
      </c>
      <c r="AA758" t="b">
        <f t="shared" si="151"/>
        <v>0</v>
      </c>
      <c r="AB758" t="str">
        <f t="shared" si="158"/>
        <v>Low</v>
      </c>
      <c r="AC758" t="str">
        <f t="shared" si="152"/>
        <v>Bad Product</v>
      </c>
      <c r="AD758">
        <f t="shared" si="153"/>
        <v>300.21600000000001</v>
      </c>
      <c r="AE758">
        <f t="shared" si="154"/>
        <v>33.953000000000003</v>
      </c>
      <c r="AG758" t="str">
        <f t="shared" si="147"/>
        <v>Bad Product</v>
      </c>
      <c r="AH758" t="str">
        <f t="shared" si="159"/>
        <v>Low</v>
      </c>
    </row>
    <row r="759" spans="1:34" ht="15.75" customHeight="1" x14ac:dyDescent="0.2">
      <c r="A759" s="1"/>
      <c r="B759" s="6" t="s">
        <v>792</v>
      </c>
      <c r="C759" s="6" t="s">
        <v>18</v>
      </c>
      <c r="D759" s="6" t="s">
        <v>19</v>
      </c>
      <c r="E759" s="6" t="s">
        <v>27</v>
      </c>
      <c r="F759" s="6" t="s">
        <v>21</v>
      </c>
      <c r="G759" s="6" t="s">
        <v>32</v>
      </c>
      <c r="H759" s="7">
        <v>96.52</v>
      </c>
      <c r="I759" s="9">
        <v>6</v>
      </c>
      <c r="J759" s="7">
        <v>28.956</v>
      </c>
      <c r="K759" s="7">
        <v>608.07600000000002</v>
      </c>
      <c r="L759" s="12">
        <v>43476</v>
      </c>
      <c r="M759" s="14">
        <v>0.49444444444444446</v>
      </c>
      <c r="N759" s="9" t="str">
        <f t="shared" si="155"/>
        <v>Weekday</v>
      </c>
      <c r="O759" s="6" t="s">
        <v>29</v>
      </c>
      <c r="P759" s="7">
        <v>579.12</v>
      </c>
      <c r="Q759" s="2">
        <v>4.7619047620000003</v>
      </c>
      <c r="R759" s="7">
        <v>28.956</v>
      </c>
      <c r="S759" s="8">
        <v>4.5</v>
      </c>
      <c r="V759" s="16">
        <f t="shared" si="148"/>
        <v>579.12</v>
      </c>
      <c r="W759" s="18">
        <f t="shared" si="156"/>
        <v>46329.599999999999</v>
      </c>
      <c r="X759" t="b">
        <f t="shared" si="157"/>
        <v>0</v>
      </c>
      <c r="Y759" t="b">
        <f t="shared" si="149"/>
        <v>1</v>
      </c>
      <c r="Z759" t="b">
        <f t="shared" si="150"/>
        <v>0</v>
      </c>
      <c r="AA759" t="b">
        <f t="shared" si="151"/>
        <v>1</v>
      </c>
      <c r="AB759" t="str">
        <f t="shared" si="158"/>
        <v>Low</v>
      </c>
      <c r="AC759" t="str">
        <f t="shared" si="152"/>
        <v>Bad Product</v>
      </c>
      <c r="AD759">
        <f t="shared" si="153"/>
        <v>547.26840000000004</v>
      </c>
      <c r="AE759">
        <f t="shared" si="154"/>
        <v>96.52</v>
      </c>
      <c r="AG759" t="str">
        <f t="shared" si="147"/>
        <v>Bad Product</v>
      </c>
      <c r="AH759" t="str">
        <f t="shared" si="159"/>
        <v>Low</v>
      </c>
    </row>
    <row r="760" spans="1:34" ht="15.75" customHeight="1" x14ac:dyDescent="0.2">
      <c r="A760" s="1"/>
      <c r="B760" s="6" t="s">
        <v>793</v>
      </c>
      <c r="C760" s="6" t="s">
        <v>18</v>
      </c>
      <c r="D760" s="6" t="s">
        <v>19</v>
      </c>
      <c r="E760" s="6" t="s">
        <v>20</v>
      </c>
      <c r="F760" s="6" t="s">
        <v>31</v>
      </c>
      <c r="G760" s="6" t="s">
        <v>44</v>
      </c>
      <c r="H760" s="7">
        <v>18.850000000000001</v>
      </c>
      <c r="I760" s="9">
        <v>10</v>
      </c>
      <c r="J760" s="7">
        <v>9.4250000000000007</v>
      </c>
      <c r="K760" s="7">
        <v>197.92500000000001</v>
      </c>
      <c r="L760" s="12">
        <v>43523</v>
      </c>
      <c r="M760" s="14">
        <v>0.76666666666666672</v>
      </c>
      <c r="N760" s="9" t="str">
        <f t="shared" si="155"/>
        <v>Weekday</v>
      </c>
      <c r="O760" s="6" t="s">
        <v>23</v>
      </c>
      <c r="P760" s="7">
        <v>188.5</v>
      </c>
      <c r="Q760" s="2">
        <v>4.7619047620000003</v>
      </c>
      <c r="R760" s="7">
        <v>9.4250000000000007</v>
      </c>
      <c r="S760" s="8">
        <v>5.6</v>
      </c>
      <c r="V760" s="16">
        <f t="shared" si="148"/>
        <v>188.5</v>
      </c>
      <c r="W760" s="18">
        <f t="shared" si="156"/>
        <v>15080</v>
      </c>
      <c r="X760" t="b">
        <f t="shared" si="157"/>
        <v>0</v>
      </c>
      <c r="Y760" t="b">
        <f t="shared" si="149"/>
        <v>1</v>
      </c>
      <c r="Z760" t="b">
        <f t="shared" si="150"/>
        <v>0</v>
      </c>
      <c r="AA760" t="b">
        <f t="shared" si="151"/>
        <v>0</v>
      </c>
      <c r="AB760" t="str">
        <f t="shared" si="158"/>
        <v>Low</v>
      </c>
      <c r="AC760" t="str">
        <f t="shared" si="152"/>
        <v>Bad Product</v>
      </c>
      <c r="AD760">
        <f t="shared" si="153"/>
        <v>197.92500000000001</v>
      </c>
      <c r="AE760">
        <f t="shared" si="154"/>
        <v>17.907499999999999</v>
      </c>
      <c r="AG760" t="str">
        <f t="shared" si="147"/>
        <v>Bad Product</v>
      </c>
      <c r="AH760" t="str">
        <f t="shared" si="159"/>
        <v>Low</v>
      </c>
    </row>
    <row r="761" spans="1:34" ht="15.75" customHeight="1" x14ac:dyDescent="0.2">
      <c r="A761" s="1"/>
      <c r="B761" s="6" t="s">
        <v>794</v>
      </c>
      <c r="C761" s="6" t="s">
        <v>18</v>
      </c>
      <c r="D761" s="6" t="s">
        <v>19</v>
      </c>
      <c r="E761" s="6" t="s">
        <v>27</v>
      </c>
      <c r="F761" s="6" t="s">
        <v>21</v>
      </c>
      <c r="G761" s="6" t="s">
        <v>44</v>
      </c>
      <c r="H761" s="7">
        <v>55.39</v>
      </c>
      <c r="I761" s="9">
        <v>4</v>
      </c>
      <c r="J761" s="7">
        <v>11.077999999999999</v>
      </c>
      <c r="K761" s="7">
        <v>232.63800000000001</v>
      </c>
      <c r="L761" s="12">
        <v>43549</v>
      </c>
      <c r="M761" s="14">
        <v>0.6381944444444444</v>
      </c>
      <c r="N761" s="9" t="str">
        <f t="shared" si="155"/>
        <v>Weekday</v>
      </c>
      <c r="O761" s="6" t="s">
        <v>23</v>
      </c>
      <c r="P761" s="7">
        <v>221.56</v>
      </c>
      <c r="Q761" s="2">
        <v>4.7619047620000003</v>
      </c>
      <c r="R761" s="7">
        <v>11.077999999999999</v>
      </c>
      <c r="S761" s="8">
        <v>8</v>
      </c>
      <c r="V761" s="16">
        <f t="shared" si="148"/>
        <v>221.56</v>
      </c>
      <c r="W761" s="18">
        <f t="shared" si="156"/>
        <v>17724.8</v>
      </c>
      <c r="X761" t="b">
        <f t="shared" si="157"/>
        <v>0</v>
      </c>
      <c r="Y761" t="b">
        <f t="shared" si="149"/>
        <v>1</v>
      </c>
      <c r="Z761" t="b">
        <f t="shared" si="150"/>
        <v>0</v>
      </c>
      <c r="AA761" t="b">
        <f t="shared" si="151"/>
        <v>0</v>
      </c>
      <c r="AB761" t="str">
        <f t="shared" si="158"/>
        <v>Low</v>
      </c>
      <c r="AC761" t="str">
        <f t="shared" si="152"/>
        <v>Bad Product</v>
      </c>
      <c r="AD761">
        <f t="shared" si="153"/>
        <v>232.63800000000001</v>
      </c>
      <c r="AE761">
        <f t="shared" si="154"/>
        <v>55.39</v>
      </c>
      <c r="AG761" t="str">
        <f t="shared" si="147"/>
        <v>Bad Product</v>
      </c>
      <c r="AH761" t="str">
        <f t="shared" si="159"/>
        <v>Medium</v>
      </c>
    </row>
    <row r="762" spans="1:34" ht="15.75" customHeight="1" x14ac:dyDescent="0.2">
      <c r="A762" s="1"/>
      <c r="B762" s="6" t="s">
        <v>795</v>
      </c>
      <c r="C762" s="6" t="s">
        <v>42</v>
      </c>
      <c r="D762" s="6" t="s">
        <v>43</v>
      </c>
      <c r="E762" s="6" t="s">
        <v>20</v>
      </c>
      <c r="F762" s="6" t="s">
        <v>21</v>
      </c>
      <c r="G762" s="6" t="s">
        <v>44</v>
      </c>
      <c r="H762" s="7">
        <v>77.2</v>
      </c>
      <c r="I762" s="9">
        <v>10</v>
      </c>
      <c r="J762" s="7">
        <v>38.6</v>
      </c>
      <c r="K762" s="7">
        <v>810.6</v>
      </c>
      <c r="L762" s="12">
        <v>43507</v>
      </c>
      <c r="M762" s="14">
        <v>0.44305555555555554</v>
      </c>
      <c r="N762" s="9" t="str">
        <f t="shared" si="155"/>
        <v>Weekday</v>
      </c>
      <c r="O762" s="6" t="s">
        <v>33</v>
      </c>
      <c r="P762" s="7">
        <v>772</v>
      </c>
      <c r="Q762" s="2">
        <v>4.7619047620000003</v>
      </c>
      <c r="R762" s="7">
        <v>38.6</v>
      </c>
      <c r="S762" s="8">
        <v>5.6</v>
      </c>
      <c r="V762" s="16">
        <f t="shared" si="148"/>
        <v>772</v>
      </c>
      <c r="W762" s="18">
        <f t="shared" si="156"/>
        <v>61760</v>
      </c>
      <c r="X762" t="b">
        <f t="shared" si="157"/>
        <v>0</v>
      </c>
      <c r="Y762" t="b">
        <f t="shared" si="149"/>
        <v>1</v>
      </c>
      <c r="Z762" t="b">
        <f t="shared" si="150"/>
        <v>0</v>
      </c>
      <c r="AA762" t="b">
        <f t="shared" si="151"/>
        <v>1</v>
      </c>
      <c r="AB762" t="str">
        <f t="shared" si="158"/>
        <v>Low</v>
      </c>
      <c r="AC762" t="str">
        <f t="shared" si="152"/>
        <v>Bad Product</v>
      </c>
      <c r="AD762">
        <f t="shared" si="153"/>
        <v>729.54000000000008</v>
      </c>
      <c r="AE762">
        <f t="shared" si="154"/>
        <v>73.34</v>
      </c>
      <c r="AG762" t="str">
        <f t="shared" si="147"/>
        <v>Bad Product</v>
      </c>
      <c r="AH762" t="str">
        <f t="shared" si="159"/>
        <v>Low</v>
      </c>
    </row>
    <row r="763" spans="1:34" ht="15.75" customHeight="1" x14ac:dyDescent="0.2">
      <c r="A763" s="1"/>
      <c r="B763" s="6" t="s">
        <v>796</v>
      </c>
      <c r="C763" s="6" t="s">
        <v>42</v>
      </c>
      <c r="D763" s="6" t="s">
        <v>43</v>
      </c>
      <c r="E763" s="6" t="s">
        <v>27</v>
      </c>
      <c r="F763" s="6" t="s">
        <v>31</v>
      </c>
      <c r="G763" s="6" t="s">
        <v>28</v>
      </c>
      <c r="H763" s="7">
        <v>72.13</v>
      </c>
      <c r="I763" s="9">
        <v>10</v>
      </c>
      <c r="J763" s="7">
        <v>36.064999999999998</v>
      </c>
      <c r="K763" s="7">
        <v>757.36500000000001</v>
      </c>
      <c r="L763" s="12">
        <v>43496</v>
      </c>
      <c r="M763" s="14">
        <v>0.6333333333333333</v>
      </c>
      <c r="N763" s="9" t="str">
        <f t="shared" si="155"/>
        <v>Weekday</v>
      </c>
      <c r="O763" s="6" t="s">
        <v>33</v>
      </c>
      <c r="P763" s="7">
        <v>721.3</v>
      </c>
      <c r="Q763" s="2">
        <v>4.7619047620000003</v>
      </c>
      <c r="R763" s="7">
        <v>36.064999999999998</v>
      </c>
      <c r="S763" s="8">
        <v>4.2</v>
      </c>
      <c r="V763" s="16">
        <f t="shared" si="148"/>
        <v>721.3</v>
      </c>
      <c r="W763" s="18">
        <f t="shared" si="156"/>
        <v>57704</v>
      </c>
      <c r="X763" t="b">
        <f t="shared" si="157"/>
        <v>0</v>
      </c>
      <c r="Y763" t="b">
        <f t="shared" si="149"/>
        <v>1</v>
      </c>
      <c r="Z763" t="b">
        <f t="shared" si="150"/>
        <v>0</v>
      </c>
      <c r="AA763" t="b">
        <f t="shared" si="151"/>
        <v>1</v>
      </c>
      <c r="AB763" t="str">
        <f t="shared" si="158"/>
        <v>Low</v>
      </c>
      <c r="AC763" t="str">
        <f t="shared" si="152"/>
        <v>Bad Product</v>
      </c>
      <c r="AD763">
        <f t="shared" si="153"/>
        <v>681.62850000000003</v>
      </c>
      <c r="AE763">
        <f t="shared" si="154"/>
        <v>68.523499999999999</v>
      </c>
      <c r="AG763" t="str">
        <f t="shared" ref="AG763:AG826" si="160">IF(AND(S762&gt;8,K762&gt;500),"Good Product", "Bad Product")</f>
        <v>Bad Product</v>
      </c>
      <c r="AH763" t="str">
        <f t="shared" si="159"/>
        <v>Low</v>
      </c>
    </row>
    <row r="764" spans="1:34" ht="15.75" customHeight="1" x14ac:dyDescent="0.2">
      <c r="A764" s="1"/>
      <c r="B764" s="6" t="s">
        <v>797</v>
      </c>
      <c r="C764" s="6" t="s">
        <v>18</v>
      </c>
      <c r="D764" s="6" t="s">
        <v>19</v>
      </c>
      <c r="E764" s="6" t="s">
        <v>20</v>
      </c>
      <c r="F764" s="6" t="s">
        <v>21</v>
      </c>
      <c r="G764" s="6" t="s">
        <v>46</v>
      </c>
      <c r="H764" s="7">
        <v>63.88</v>
      </c>
      <c r="I764" s="9">
        <v>8</v>
      </c>
      <c r="J764" s="7">
        <v>25.552</v>
      </c>
      <c r="K764" s="7">
        <v>536.59199999999998</v>
      </c>
      <c r="L764" s="12">
        <v>43485</v>
      </c>
      <c r="M764" s="14">
        <v>0.7416666666666667</v>
      </c>
      <c r="N764" s="9" t="str">
        <f t="shared" si="155"/>
        <v>Weekend</v>
      </c>
      <c r="O764" s="6" t="s">
        <v>23</v>
      </c>
      <c r="P764" s="7">
        <v>511.04</v>
      </c>
      <c r="Q764" s="2">
        <v>4.7619047620000003</v>
      </c>
      <c r="R764" s="7">
        <v>25.552</v>
      </c>
      <c r="S764" s="8">
        <v>9.9</v>
      </c>
      <c r="V764" s="16">
        <f t="shared" si="148"/>
        <v>511.04</v>
      </c>
      <c r="W764" s="18">
        <f t="shared" si="156"/>
        <v>40883.200000000004</v>
      </c>
      <c r="X764" t="b">
        <f t="shared" si="157"/>
        <v>1</v>
      </c>
      <c r="Y764" t="b">
        <f t="shared" si="149"/>
        <v>1</v>
      </c>
      <c r="Z764" t="b">
        <f t="shared" si="150"/>
        <v>1</v>
      </c>
      <c r="AA764" t="b">
        <f t="shared" si="151"/>
        <v>1</v>
      </c>
      <c r="AB764" t="str">
        <f t="shared" si="158"/>
        <v>High</v>
      </c>
      <c r="AC764" t="str">
        <f t="shared" si="152"/>
        <v>Good Product</v>
      </c>
      <c r="AD764">
        <f t="shared" si="153"/>
        <v>482.93279999999999</v>
      </c>
      <c r="AE764">
        <f t="shared" si="154"/>
        <v>60.686</v>
      </c>
      <c r="AG764" t="str">
        <f t="shared" si="160"/>
        <v>Bad Product</v>
      </c>
      <c r="AH764" t="str">
        <f t="shared" si="159"/>
        <v>High</v>
      </c>
    </row>
    <row r="765" spans="1:34" ht="15.75" customHeight="1" x14ac:dyDescent="0.2">
      <c r="A765" s="1"/>
      <c r="B765" s="6" t="s">
        <v>798</v>
      </c>
      <c r="C765" s="6" t="s">
        <v>18</v>
      </c>
      <c r="D765" s="6" t="s">
        <v>19</v>
      </c>
      <c r="E765" s="6" t="s">
        <v>20</v>
      </c>
      <c r="F765" s="6" t="s">
        <v>21</v>
      </c>
      <c r="G765" s="6" t="s">
        <v>22</v>
      </c>
      <c r="H765" s="7">
        <v>10.69</v>
      </c>
      <c r="I765" s="9">
        <v>5</v>
      </c>
      <c r="J765" s="7">
        <v>2.6724999999999999</v>
      </c>
      <c r="K765" s="7">
        <v>56.122500000000002</v>
      </c>
      <c r="L765" s="12">
        <v>43550</v>
      </c>
      <c r="M765" s="14">
        <v>0.46319444444444446</v>
      </c>
      <c r="N765" s="9" t="str">
        <f t="shared" si="155"/>
        <v>Weekday</v>
      </c>
      <c r="O765" s="6" t="s">
        <v>23</v>
      </c>
      <c r="P765" s="7">
        <v>53.45</v>
      </c>
      <c r="Q765" s="2">
        <v>4.7619047620000003</v>
      </c>
      <c r="R765" s="7">
        <v>2.6724999999999999</v>
      </c>
      <c r="S765" s="8">
        <v>7.6</v>
      </c>
      <c r="V765" s="16">
        <f t="shared" si="148"/>
        <v>53.449999999999996</v>
      </c>
      <c r="W765" s="18">
        <f t="shared" si="156"/>
        <v>4276</v>
      </c>
      <c r="X765" t="b">
        <f t="shared" si="157"/>
        <v>0</v>
      </c>
      <c r="Y765" t="b">
        <f t="shared" si="149"/>
        <v>1</v>
      </c>
      <c r="Z765" t="b">
        <f t="shared" si="150"/>
        <v>0</v>
      </c>
      <c r="AA765" t="b">
        <f t="shared" si="151"/>
        <v>0</v>
      </c>
      <c r="AB765" t="str">
        <f t="shared" si="158"/>
        <v>Low</v>
      </c>
      <c r="AC765" t="str">
        <f t="shared" si="152"/>
        <v>Bad Product</v>
      </c>
      <c r="AD765">
        <f t="shared" si="153"/>
        <v>56.122500000000002</v>
      </c>
      <c r="AE765">
        <f t="shared" si="154"/>
        <v>10.69</v>
      </c>
      <c r="AG765" t="str">
        <f t="shared" si="160"/>
        <v>Good Product</v>
      </c>
      <c r="AH765" t="str">
        <f t="shared" si="159"/>
        <v>Medium</v>
      </c>
    </row>
    <row r="766" spans="1:34" ht="15.75" customHeight="1" x14ac:dyDescent="0.2">
      <c r="A766" s="1"/>
      <c r="B766" s="6" t="s">
        <v>799</v>
      </c>
      <c r="C766" s="6" t="s">
        <v>18</v>
      </c>
      <c r="D766" s="6" t="s">
        <v>19</v>
      </c>
      <c r="E766" s="6" t="s">
        <v>20</v>
      </c>
      <c r="F766" s="6" t="s">
        <v>31</v>
      </c>
      <c r="G766" s="6" t="s">
        <v>22</v>
      </c>
      <c r="H766" s="7">
        <v>55.5</v>
      </c>
      <c r="I766" s="9">
        <v>4</v>
      </c>
      <c r="J766" s="7">
        <v>11.1</v>
      </c>
      <c r="K766" s="7">
        <v>233.1</v>
      </c>
      <c r="L766" s="12">
        <v>43485</v>
      </c>
      <c r="M766" s="14">
        <v>0.65833333333333333</v>
      </c>
      <c r="N766" s="9" t="str">
        <f t="shared" si="155"/>
        <v>Weekend</v>
      </c>
      <c r="O766" s="6" t="s">
        <v>33</v>
      </c>
      <c r="P766" s="7">
        <v>222</v>
      </c>
      <c r="Q766" s="2">
        <v>4.7619047620000003</v>
      </c>
      <c r="R766" s="7">
        <v>11.1</v>
      </c>
      <c r="S766" s="8">
        <v>6.6</v>
      </c>
      <c r="V766" s="16">
        <f t="shared" si="148"/>
        <v>222</v>
      </c>
      <c r="W766" s="18">
        <f t="shared" si="156"/>
        <v>17760</v>
      </c>
      <c r="X766" t="b">
        <f t="shared" si="157"/>
        <v>0</v>
      </c>
      <c r="Y766" t="b">
        <f t="shared" si="149"/>
        <v>1</v>
      </c>
      <c r="Z766" t="b">
        <f t="shared" si="150"/>
        <v>0</v>
      </c>
      <c r="AA766" t="b">
        <f t="shared" si="151"/>
        <v>0</v>
      </c>
      <c r="AB766" t="str">
        <f t="shared" si="158"/>
        <v>Low</v>
      </c>
      <c r="AC766" t="str">
        <f t="shared" si="152"/>
        <v>Bad Product</v>
      </c>
      <c r="AD766">
        <f t="shared" si="153"/>
        <v>233.1</v>
      </c>
      <c r="AE766">
        <f t="shared" si="154"/>
        <v>55.5</v>
      </c>
      <c r="AG766" t="str">
        <f t="shared" si="160"/>
        <v>Bad Product</v>
      </c>
      <c r="AH766" t="str">
        <f t="shared" si="159"/>
        <v>Medium</v>
      </c>
    </row>
    <row r="767" spans="1:34" ht="15.75" customHeight="1" x14ac:dyDescent="0.2">
      <c r="A767" s="1"/>
      <c r="B767" s="6" t="s">
        <v>800</v>
      </c>
      <c r="C767" s="6" t="s">
        <v>42</v>
      </c>
      <c r="D767" s="6" t="s">
        <v>43</v>
      </c>
      <c r="E767" s="6" t="s">
        <v>27</v>
      </c>
      <c r="F767" s="6" t="s">
        <v>21</v>
      </c>
      <c r="G767" s="6" t="s">
        <v>32</v>
      </c>
      <c r="H767" s="7">
        <v>95.46</v>
      </c>
      <c r="I767" s="9">
        <v>8</v>
      </c>
      <c r="J767" s="7">
        <v>38.183999999999997</v>
      </c>
      <c r="K767" s="7">
        <v>801.86400000000003</v>
      </c>
      <c r="L767" s="12">
        <v>43529</v>
      </c>
      <c r="M767" s="14">
        <v>0.81944444444444442</v>
      </c>
      <c r="N767" s="9" t="str">
        <f t="shared" si="155"/>
        <v>Weekday</v>
      </c>
      <c r="O767" s="6" t="s">
        <v>23</v>
      </c>
      <c r="P767" s="7">
        <v>763.68</v>
      </c>
      <c r="Q767" s="2">
        <v>4.7619047620000003</v>
      </c>
      <c r="R767" s="7">
        <v>38.183999999999997</v>
      </c>
      <c r="S767" s="8">
        <v>4.7</v>
      </c>
      <c r="V767" s="16">
        <f t="shared" si="148"/>
        <v>763.68</v>
      </c>
      <c r="W767" s="18">
        <f t="shared" si="156"/>
        <v>61094.399999999994</v>
      </c>
      <c r="X767" t="b">
        <f t="shared" si="157"/>
        <v>0</v>
      </c>
      <c r="Y767" t="b">
        <f t="shared" si="149"/>
        <v>1</v>
      </c>
      <c r="Z767" t="b">
        <f t="shared" si="150"/>
        <v>0</v>
      </c>
      <c r="AA767" t="b">
        <f t="shared" si="151"/>
        <v>1</v>
      </c>
      <c r="AB767" t="str">
        <f t="shared" si="158"/>
        <v>Low</v>
      </c>
      <c r="AC767" t="str">
        <f t="shared" si="152"/>
        <v>Bad Product</v>
      </c>
      <c r="AD767">
        <f t="shared" si="153"/>
        <v>721.6776000000001</v>
      </c>
      <c r="AE767">
        <f t="shared" si="154"/>
        <v>90.686999999999983</v>
      </c>
      <c r="AG767" t="str">
        <f t="shared" si="160"/>
        <v>Bad Product</v>
      </c>
      <c r="AH767" t="str">
        <f t="shared" si="159"/>
        <v>Low</v>
      </c>
    </row>
    <row r="768" spans="1:34" ht="15.75" customHeight="1" x14ac:dyDescent="0.2">
      <c r="A768" s="1"/>
      <c r="B768" s="6" t="s">
        <v>801</v>
      </c>
      <c r="C768" s="6" t="s">
        <v>25</v>
      </c>
      <c r="D768" s="6" t="s">
        <v>26</v>
      </c>
      <c r="E768" s="6" t="s">
        <v>27</v>
      </c>
      <c r="F768" s="6" t="s">
        <v>21</v>
      </c>
      <c r="G768" s="6" t="s">
        <v>46</v>
      </c>
      <c r="H768" s="7">
        <v>76.06</v>
      </c>
      <c r="I768" s="9">
        <v>3</v>
      </c>
      <c r="J768" s="7">
        <v>11.409000000000001</v>
      </c>
      <c r="K768" s="7">
        <v>239.589</v>
      </c>
      <c r="L768" s="12">
        <v>43470</v>
      </c>
      <c r="M768" s="14">
        <v>0.85416666666666663</v>
      </c>
      <c r="N768" s="9" t="str">
        <f t="shared" si="155"/>
        <v>Weekend</v>
      </c>
      <c r="O768" s="6" t="s">
        <v>33</v>
      </c>
      <c r="P768" s="7">
        <v>228.18</v>
      </c>
      <c r="Q768" s="2">
        <v>4.7619047620000003</v>
      </c>
      <c r="R768" s="7">
        <v>11.409000000000001</v>
      </c>
      <c r="S768" s="8">
        <v>9.8000000000000007</v>
      </c>
      <c r="V768" s="16">
        <f t="shared" si="148"/>
        <v>228.18</v>
      </c>
      <c r="W768" s="18">
        <f t="shared" si="156"/>
        <v>18254.400000000001</v>
      </c>
      <c r="X768" t="b">
        <f t="shared" si="157"/>
        <v>1</v>
      </c>
      <c r="Y768" t="b">
        <f t="shared" si="149"/>
        <v>1</v>
      </c>
      <c r="Z768" t="b">
        <f t="shared" si="150"/>
        <v>0</v>
      </c>
      <c r="AA768" t="b">
        <f t="shared" si="151"/>
        <v>1</v>
      </c>
      <c r="AB768" t="str">
        <f t="shared" si="158"/>
        <v>High</v>
      </c>
      <c r="AC768" t="str">
        <f t="shared" si="152"/>
        <v>Bad Product</v>
      </c>
      <c r="AD768">
        <f t="shared" si="153"/>
        <v>239.589</v>
      </c>
      <c r="AE768">
        <f t="shared" si="154"/>
        <v>76.06</v>
      </c>
      <c r="AG768" t="str">
        <f t="shared" si="160"/>
        <v>Bad Product</v>
      </c>
      <c r="AH768" t="str">
        <f t="shared" si="159"/>
        <v>High</v>
      </c>
    </row>
    <row r="769" spans="1:34" ht="15.75" customHeight="1" x14ac:dyDescent="0.2">
      <c r="A769" s="1"/>
      <c r="B769" s="6" t="s">
        <v>802</v>
      </c>
      <c r="C769" s="6" t="s">
        <v>42</v>
      </c>
      <c r="D769" s="6" t="s">
        <v>43</v>
      </c>
      <c r="E769" s="6" t="s">
        <v>27</v>
      </c>
      <c r="F769" s="6" t="s">
        <v>31</v>
      </c>
      <c r="G769" s="6" t="s">
        <v>36</v>
      </c>
      <c r="H769" s="7">
        <v>13.69</v>
      </c>
      <c r="I769" s="9">
        <v>6</v>
      </c>
      <c r="J769" s="7">
        <v>4.1070000000000002</v>
      </c>
      <c r="K769" s="7">
        <v>86.247</v>
      </c>
      <c r="L769" s="12">
        <v>43509</v>
      </c>
      <c r="M769" s="14">
        <v>0.58263888888888893</v>
      </c>
      <c r="N769" s="9" t="str">
        <f t="shared" si="155"/>
        <v>Weekday</v>
      </c>
      <c r="O769" s="6" t="s">
        <v>29</v>
      </c>
      <c r="P769" s="7">
        <v>82.14</v>
      </c>
      <c r="Q769" s="2">
        <v>4.7619047620000003</v>
      </c>
      <c r="R769" s="7">
        <v>4.1070000000000002</v>
      </c>
      <c r="S769" s="8">
        <v>6.3</v>
      </c>
      <c r="V769" s="16">
        <f t="shared" si="148"/>
        <v>82.14</v>
      </c>
      <c r="W769" s="18">
        <f t="shared" si="156"/>
        <v>6571.2</v>
      </c>
      <c r="X769" t="b">
        <f t="shared" si="157"/>
        <v>0</v>
      </c>
      <c r="Y769" t="b">
        <f t="shared" si="149"/>
        <v>1</v>
      </c>
      <c r="Z769" t="b">
        <f t="shared" si="150"/>
        <v>0</v>
      </c>
      <c r="AA769" t="b">
        <f t="shared" si="151"/>
        <v>0</v>
      </c>
      <c r="AB769" t="str">
        <f t="shared" si="158"/>
        <v>Low</v>
      </c>
      <c r="AC769" t="str">
        <f t="shared" si="152"/>
        <v>Bad Product</v>
      </c>
      <c r="AD769">
        <f t="shared" si="153"/>
        <v>86.247</v>
      </c>
      <c r="AE769">
        <f t="shared" si="154"/>
        <v>13.69</v>
      </c>
      <c r="AG769" t="str">
        <f t="shared" si="160"/>
        <v>Bad Product</v>
      </c>
      <c r="AH769" t="str">
        <f t="shared" si="159"/>
        <v>Low</v>
      </c>
    </row>
    <row r="770" spans="1:34" ht="15.75" customHeight="1" x14ac:dyDescent="0.2">
      <c r="A770" s="1"/>
      <c r="B770" s="6" t="s">
        <v>803</v>
      </c>
      <c r="C770" s="6" t="s">
        <v>42</v>
      </c>
      <c r="D770" s="6" t="s">
        <v>43</v>
      </c>
      <c r="E770" s="6" t="s">
        <v>27</v>
      </c>
      <c r="F770" s="6" t="s">
        <v>21</v>
      </c>
      <c r="G770" s="6" t="s">
        <v>28</v>
      </c>
      <c r="H770" s="7">
        <v>95.64</v>
      </c>
      <c r="I770" s="9">
        <v>4</v>
      </c>
      <c r="J770" s="7">
        <v>19.128</v>
      </c>
      <c r="K770" s="7">
        <v>401.68799999999999</v>
      </c>
      <c r="L770" s="12">
        <v>43540</v>
      </c>
      <c r="M770" s="14">
        <v>0.78541666666666665</v>
      </c>
      <c r="N770" s="9" t="str">
        <f t="shared" si="155"/>
        <v>Weekend</v>
      </c>
      <c r="O770" s="6" t="s">
        <v>29</v>
      </c>
      <c r="P770" s="7">
        <v>382.56</v>
      </c>
      <c r="Q770" s="2">
        <v>4.7619047620000003</v>
      </c>
      <c r="R770" s="7">
        <v>19.128</v>
      </c>
      <c r="S770" s="8">
        <v>7.9</v>
      </c>
      <c r="V770" s="16">
        <f t="shared" ref="V770:V833" si="161">H770*I770</f>
        <v>382.56</v>
      </c>
      <c r="W770" s="18">
        <f t="shared" si="156"/>
        <v>30604.799999999999</v>
      </c>
      <c r="X770" t="b">
        <f t="shared" si="157"/>
        <v>0</v>
      </c>
      <c r="Y770" t="b">
        <f t="shared" ref="Y770:Y833" si="162">R770=J770</f>
        <v>1</v>
      </c>
      <c r="Z770" t="b">
        <f t="shared" ref="Z770:Z833" si="163">AND(S770&gt;8,K770&gt;500)</f>
        <v>0</v>
      </c>
      <c r="AA770" t="b">
        <f t="shared" ref="AA770:AA833" si="164">OR(S770&gt;8,K770&gt;500)</f>
        <v>0</v>
      </c>
      <c r="AB770" t="str">
        <f t="shared" si="158"/>
        <v>Low</v>
      </c>
      <c r="AC770" t="str">
        <f t="shared" ref="AC770:AC833" si="165">IF( AND(S770&gt; 8, K770 &gt; 500), "Good Product", "Bad Product")</f>
        <v>Bad Product</v>
      </c>
      <c r="AD770">
        <f t="shared" ref="AD770:AD833" si="166">IF(K770&gt;500, 0.9 *K770, K770)</f>
        <v>401.68799999999999</v>
      </c>
      <c r="AE770">
        <f t="shared" ref="AE770:AE833" si="167">IF(I770&gt; 7, H770*0.95,H770)</f>
        <v>95.64</v>
      </c>
      <c r="AG770" t="str">
        <f t="shared" si="160"/>
        <v>Bad Product</v>
      </c>
      <c r="AH770" t="str">
        <f t="shared" si="159"/>
        <v>Medium</v>
      </c>
    </row>
    <row r="771" spans="1:34" ht="15.75" customHeight="1" x14ac:dyDescent="0.2">
      <c r="A771" s="1"/>
      <c r="B771" s="6" t="s">
        <v>804</v>
      </c>
      <c r="C771" s="6" t="s">
        <v>18</v>
      </c>
      <c r="D771" s="6" t="s">
        <v>19</v>
      </c>
      <c r="E771" s="6" t="s">
        <v>27</v>
      </c>
      <c r="F771" s="6" t="s">
        <v>21</v>
      </c>
      <c r="G771" s="6" t="s">
        <v>32</v>
      </c>
      <c r="H771" s="7">
        <v>11.43</v>
      </c>
      <c r="I771" s="9">
        <v>6</v>
      </c>
      <c r="J771" s="7">
        <v>3.4289999999999998</v>
      </c>
      <c r="K771" s="7">
        <v>72.009</v>
      </c>
      <c r="L771" s="12">
        <v>43480</v>
      </c>
      <c r="M771" s="14">
        <v>0.72499999999999998</v>
      </c>
      <c r="N771" s="9" t="str">
        <f t="shared" ref="N771:N834" si="168">IF(WEEKDAY(L771,2)&gt;=6, "Weekend", "Weekday")</f>
        <v>Weekday</v>
      </c>
      <c r="O771" s="6" t="s">
        <v>29</v>
      </c>
      <c r="P771" s="7">
        <v>68.58</v>
      </c>
      <c r="Q771" s="2">
        <v>4.7619047620000003</v>
      </c>
      <c r="R771" s="7">
        <v>3.4289999999999998</v>
      </c>
      <c r="S771" s="8">
        <v>7.7</v>
      </c>
      <c r="V771" s="16">
        <f t="shared" si="161"/>
        <v>68.58</v>
      </c>
      <c r="W771" s="18">
        <f t="shared" ref="W771:W834" si="169">V771*$AJ$5</f>
        <v>5486.4</v>
      </c>
      <c r="X771" t="b">
        <f t="shared" ref="X771:X834" si="170">S771&gt;8</f>
        <v>0</v>
      </c>
      <c r="Y771" t="b">
        <f t="shared" si="162"/>
        <v>1</v>
      </c>
      <c r="Z771" t="b">
        <f t="shared" si="163"/>
        <v>0</v>
      </c>
      <c r="AA771" t="b">
        <f t="shared" si="164"/>
        <v>0</v>
      </c>
      <c r="AB771" t="str">
        <f t="shared" ref="AB771:AB834" si="171">IF(S771&gt;8, "High", "Low")</f>
        <v>Low</v>
      </c>
      <c r="AC771" t="str">
        <f t="shared" si="165"/>
        <v>Bad Product</v>
      </c>
      <c r="AD771">
        <f t="shared" si="166"/>
        <v>72.009</v>
      </c>
      <c r="AE771">
        <f t="shared" si="167"/>
        <v>11.43</v>
      </c>
      <c r="AG771" t="str">
        <f t="shared" si="160"/>
        <v>Bad Product</v>
      </c>
      <c r="AH771" t="str">
        <f t="shared" ref="AH771:AH834" si="172">IF(S771&gt;8, "High", IF(S771&lt;6.5, "Low", "Medium"))</f>
        <v>Medium</v>
      </c>
    </row>
    <row r="772" spans="1:34" ht="15.75" customHeight="1" x14ac:dyDescent="0.2">
      <c r="A772" s="1"/>
      <c r="B772" s="6" t="s">
        <v>805</v>
      </c>
      <c r="C772" s="6" t="s">
        <v>42</v>
      </c>
      <c r="D772" s="6" t="s">
        <v>43</v>
      </c>
      <c r="E772" s="6" t="s">
        <v>20</v>
      </c>
      <c r="F772" s="6" t="s">
        <v>21</v>
      </c>
      <c r="G772" s="6" t="s">
        <v>36</v>
      </c>
      <c r="H772" s="7">
        <v>95.54</v>
      </c>
      <c r="I772" s="9">
        <v>4</v>
      </c>
      <c r="J772" s="7">
        <v>19.108000000000001</v>
      </c>
      <c r="K772" s="7">
        <v>401.26799999999997</v>
      </c>
      <c r="L772" s="12">
        <v>43522</v>
      </c>
      <c r="M772" s="14">
        <v>0.49861111111111112</v>
      </c>
      <c r="N772" s="9" t="str">
        <f t="shared" si="168"/>
        <v>Weekday</v>
      </c>
      <c r="O772" s="6" t="s">
        <v>23</v>
      </c>
      <c r="P772" s="7">
        <v>382.16</v>
      </c>
      <c r="Q772" s="2">
        <v>4.7619047620000003</v>
      </c>
      <c r="R772" s="7">
        <v>19.108000000000001</v>
      </c>
      <c r="S772" s="8">
        <v>4.5</v>
      </c>
      <c r="V772" s="16">
        <f t="shared" si="161"/>
        <v>382.16</v>
      </c>
      <c r="W772" s="18">
        <f t="shared" si="169"/>
        <v>30572.800000000003</v>
      </c>
      <c r="X772" t="b">
        <f t="shared" si="170"/>
        <v>0</v>
      </c>
      <c r="Y772" t="b">
        <f t="shared" si="162"/>
        <v>1</v>
      </c>
      <c r="Z772" t="b">
        <f t="shared" si="163"/>
        <v>0</v>
      </c>
      <c r="AA772" t="b">
        <f t="shared" si="164"/>
        <v>0</v>
      </c>
      <c r="AB772" t="str">
        <f t="shared" si="171"/>
        <v>Low</v>
      </c>
      <c r="AC772" t="str">
        <f t="shared" si="165"/>
        <v>Bad Product</v>
      </c>
      <c r="AD772">
        <f t="shared" si="166"/>
        <v>401.26799999999997</v>
      </c>
      <c r="AE772">
        <f t="shared" si="167"/>
        <v>95.54</v>
      </c>
      <c r="AG772" t="str">
        <f t="shared" si="160"/>
        <v>Bad Product</v>
      </c>
      <c r="AH772" t="str">
        <f t="shared" si="172"/>
        <v>Low</v>
      </c>
    </row>
    <row r="773" spans="1:34" ht="15.75" customHeight="1" x14ac:dyDescent="0.2">
      <c r="A773" s="1"/>
      <c r="B773" s="6" t="s">
        <v>806</v>
      </c>
      <c r="C773" s="6" t="s">
        <v>25</v>
      </c>
      <c r="D773" s="6" t="s">
        <v>26</v>
      </c>
      <c r="E773" s="6" t="s">
        <v>20</v>
      </c>
      <c r="F773" s="6" t="s">
        <v>21</v>
      </c>
      <c r="G773" s="6" t="s">
        <v>22</v>
      </c>
      <c r="H773" s="7">
        <v>85.87</v>
      </c>
      <c r="I773" s="9">
        <v>7</v>
      </c>
      <c r="J773" s="7">
        <v>30.054500000000001</v>
      </c>
      <c r="K773" s="7">
        <v>631.14449999999999</v>
      </c>
      <c r="L773" s="12">
        <v>43523</v>
      </c>
      <c r="M773" s="14">
        <v>0.79236111111111107</v>
      </c>
      <c r="N773" s="9" t="str">
        <f t="shared" si="168"/>
        <v>Weekday</v>
      </c>
      <c r="O773" s="6" t="s">
        <v>33</v>
      </c>
      <c r="P773" s="7">
        <v>601.09</v>
      </c>
      <c r="Q773" s="2">
        <v>4.7619047620000003</v>
      </c>
      <c r="R773" s="7">
        <v>30.054500000000001</v>
      </c>
      <c r="S773" s="8">
        <v>8</v>
      </c>
      <c r="V773" s="16">
        <f t="shared" si="161"/>
        <v>601.09</v>
      </c>
      <c r="W773" s="18">
        <f t="shared" si="169"/>
        <v>48087.200000000004</v>
      </c>
      <c r="X773" t="b">
        <f t="shared" si="170"/>
        <v>0</v>
      </c>
      <c r="Y773" t="b">
        <f t="shared" si="162"/>
        <v>1</v>
      </c>
      <c r="Z773" t="b">
        <f t="shared" si="163"/>
        <v>0</v>
      </c>
      <c r="AA773" t="b">
        <f t="shared" si="164"/>
        <v>1</v>
      </c>
      <c r="AB773" t="str">
        <f t="shared" si="171"/>
        <v>Low</v>
      </c>
      <c r="AC773" t="str">
        <f t="shared" si="165"/>
        <v>Bad Product</v>
      </c>
      <c r="AD773">
        <f t="shared" si="166"/>
        <v>568.03004999999996</v>
      </c>
      <c r="AE773">
        <f t="shared" si="167"/>
        <v>85.87</v>
      </c>
      <c r="AG773" t="str">
        <f t="shared" si="160"/>
        <v>Bad Product</v>
      </c>
      <c r="AH773" t="str">
        <f t="shared" si="172"/>
        <v>Medium</v>
      </c>
    </row>
    <row r="774" spans="1:34" ht="15.75" customHeight="1" x14ac:dyDescent="0.2">
      <c r="A774" s="1"/>
      <c r="B774" s="6" t="s">
        <v>807</v>
      </c>
      <c r="C774" s="6" t="s">
        <v>25</v>
      </c>
      <c r="D774" s="6" t="s">
        <v>26</v>
      </c>
      <c r="E774" s="6" t="s">
        <v>20</v>
      </c>
      <c r="F774" s="6" t="s">
        <v>21</v>
      </c>
      <c r="G774" s="6" t="s">
        <v>36</v>
      </c>
      <c r="H774" s="7">
        <v>67.989999999999995</v>
      </c>
      <c r="I774" s="9">
        <v>7</v>
      </c>
      <c r="J774" s="7">
        <v>23.796500000000002</v>
      </c>
      <c r="K774" s="7">
        <v>499.72649999999999</v>
      </c>
      <c r="L774" s="12">
        <v>43513</v>
      </c>
      <c r="M774" s="14">
        <v>0.70138888888888884</v>
      </c>
      <c r="N774" s="9" t="str">
        <f t="shared" si="168"/>
        <v>Weekend</v>
      </c>
      <c r="O774" s="6" t="s">
        <v>23</v>
      </c>
      <c r="P774" s="7">
        <v>475.93</v>
      </c>
      <c r="Q774" s="2">
        <v>4.7619047620000003</v>
      </c>
      <c r="R774" s="7">
        <v>23.796500000000002</v>
      </c>
      <c r="S774" s="8">
        <v>5.7</v>
      </c>
      <c r="V774" s="16">
        <f t="shared" si="161"/>
        <v>475.92999999999995</v>
      </c>
      <c r="W774" s="18">
        <f t="shared" si="169"/>
        <v>38074.399999999994</v>
      </c>
      <c r="X774" t="b">
        <f t="shared" si="170"/>
        <v>0</v>
      </c>
      <c r="Y774" t="b">
        <f t="shared" si="162"/>
        <v>1</v>
      </c>
      <c r="Z774" t="b">
        <f t="shared" si="163"/>
        <v>0</v>
      </c>
      <c r="AA774" t="b">
        <f t="shared" si="164"/>
        <v>0</v>
      </c>
      <c r="AB774" t="str">
        <f t="shared" si="171"/>
        <v>Low</v>
      </c>
      <c r="AC774" t="str">
        <f t="shared" si="165"/>
        <v>Bad Product</v>
      </c>
      <c r="AD774">
        <f t="shared" si="166"/>
        <v>499.72649999999999</v>
      </c>
      <c r="AE774">
        <f t="shared" si="167"/>
        <v>67.989999999999995</v>
      </c>
      <c r="AG774" t="str">
        <f t="shared" si="160"/>
        <v>Bad Product</v>
      </c>
      <c r="AH774" t="str">
        <f t="shared" si="172"/>
        <v>Low</v>
      </c>
    </row>
    <row r="775" spans="1:34" ht="15.75" customHeight="1" x14ac:dyDescent="0.2">
      <c r="A775" s="1"/>
      <c r="B775" s="6" t="s">
        <v>808</v>
      </c>
      <c r="C775" s="6" t="s">
        <v>25</v>
      </c>
      <c r="D775" s="6" t="s">
        <v>26</v>
      </c>
      <c r="E775" s="6" t="s">
        <v>27</v>
      </c>
      <c r="F775" s="6" t="s">
        <v>21</v>
      </c>
      <c r="G775" s="6" t="s">
        <v>44</v>
      </c>
      <c r="H775" s="7">
        <v>52.42</v>
      </c>
      <c r="I775" s="9">
        <v>1</v>
      </c>
      <c r="J775" s="7">
        <v>2.621</v>
      </c>
      <c r="K775" s="7">
        <v>55.040999999999997</v>
      </c>
      <c r="L775" s="12">
        <v>43502</v>
      </c>
      <c r="M775" s="14">
        <v>0.43194444444444446</v>
      </c>
      <c r="N775" s="9" t="str">
        <f t="shared" si="168"/>
        <v>Weekday</v>
      </c>
      <c r="O775" s="6" t="s">
        <v>33</v>
      </c>
      <c r="P775" s="7">
        <v>52.42</v>
      </c>
      <c r="Q775" s="2">
        <v>4.7619047620000003</v>
      </c>
      <c r="R775" s="7">
        <v>2.621</v>
      </c>
      <c r="S775" s="8">
        <v>6.3</v>
      </c>
      <c r="V775" s="16">
        <f t="shared" si="161"/>
        <v>52.42</v>
      </c>
      <c r="W775" s="18">
        <f t="shared" si="169"/>
        <v>4193.6000000000004</v>
      </c>
      <c r="X775" t="b">
        <f t="shared" si="170"/>
        <v>0</v>
      </c>
      <c r="Y775" t="b">
        <f t="shared" si="162"/>
        <v>1</v>
      </c>
      <c r="Z775" t="b">
        <f t="shared" si="163"/>
        <v>0</v>
      </c>
      <c r="AA775" t="b">
        <f t="shared" si="164"/>
        <v>0</v>
      </c>
      <c r="AB775" t="str">
        <f t="shared" si="171"/>
        <v>Low</v>
      </c>
      <c r="AC775" t="str">
        <f t="shared" si="165"/>
        <v>Bad Product</v>
      </c>
      <c r="AD775">
        <f t="shared" si="166"/>
        <v>55.040999999999997</v>
      </c>
      <c r="AE775">
        <f t="shared" si="167"/>
        <v>52.42</v>
      </c>
      <c r="AG775" t="str">
        <f t="shared" si="160"/>
        <v>Bad Product</v>
      </c>
      <c r="AH775" t="str">
        <f t="shared" si="172"/>
        <v>Low</v>
      </c>
    </row>
    <row r="776" spans="1:34" ht="15.75" customHeight="1" x14ac:dyDescent="0.2">
      <c r="A776" s="1"/>
      <c r="B776" s="6" t="s">
        <v>809</v>
      </c>
      <c r="C776" s="6" t="s">
        <v>25</v>
      </c>
      <c r="D776" s="6" t="s">
        <v>26</v>
      </c>
      <c r="E776" s="6" t="s">
        <v>20</v>
      </c>
      <c r="F776" s="6" t="s">
        <v>31</v>
      </c>
      <c r="G776" s="6" t="s">
        <v>44</v>
      </c>
      <c r="H776" s="7">
        <v>65.650000000000006</v>
      </c>
      <c r="I776" s="9">
        <v>2</v>
      </c>
      <c r="J776" s="7">
        <v>6.5650000000000004</v>
      </c>
      <c r="K776" s="7">
        <v>137.86500000000001</v>
      </c>
      <c r="L776" s="12">
        <v>43482</v>
      </c>
      <c r="M776" s="14">
        <v>0.69861111111111107</v>
      </c>
      <c r="N776" s="9" t="str">
        <f t="shared" si="168"/>
        <v>Weekday</v>
      </c>
      <c r="O776" s="6" t="s">
        <v>29</v>
      </c>
      <c r="P776" s="7">
        <v>131.30000000000001</v>
      </c>
      <c r="Q776" s="2">
        <v>4.7619047620000003</v>
      </c>
      <c r="R776" s="7">
        <v>6.5650000000000004</v>
      </c>
      <c r="S776" s="8">
        <v>6</v>
      </c>
      <c r="V776" s="16">
        <f t="shared" si="161"/>
        <v>131.30000000000001</v>
      </c>
      <c r="W776" s="18">
        <f t="shared" si="169"/>
        <v>10504</v>
      </c>
      <c r="X776" t="b">
        <f t="shared" si="170"/>
        <v>0</v>
      </c>
      <c r="Y776" t="b">
        <f t="shared" si="162"/>
        <v>1</v>
      </c>
      <c r="Z776" t="b">
        <f t="shared" si="163"/>
        <v>0</v>
      </c>
      <c r="AA776" t="b">
        <f t="shared" si="164"/>
        <v>0</v>
      </c>
      <c r="AB776" t="str">
        <f t="shared" si="171"/>
        <v>Low</v>
      </c>
      <c r="AC776" t="str">
        <f t="shared" si="165"/>
        <v>Bad Product</v>
      </c>
      <c r="AD776">
        <f t="shared" si="166"/>
        <v>137.86500000000001</v>
      </c>
      <c r="AE776">
        <f t="shared" si="167"/>
        <v>65.650000000000006</v>
      </c>
      <c r="AG776" t="str">
        <f t="shared" si="160"/>
        <v>Bad Product</v>
      </c>
      <c r="AH776" t="str">
        <f t="shared" si="172"/>
        <v>Low</v>
      </c>
    </row>
    <row r="777" spans="1:34" ht="15.75" customHeight="1" x14ac:dyDescent="0.2">
      <c r="A777" s="1"/>
      <c r="B777" s="6" t="s">
        <v>810</v>
      </c>
      <c r="C777" s="6" t="s">
        <v>42</v>
      </c>
      <c r="D777" s="6" t="s">
        <v>43</v>
      </c>
      <c r="E777" s="6" t="s">
        <v>27</v>
      </c>
      <c r="F777" s="6" t="s">
        <v>21</v>
      </c>
      <c r="G777" s="6" t="s">
        <v>44</v>
      </c>
      <c r="H777" s="7">
        <v>28.86</v>
      </c>
      <c r="I777" s="9">
        <v>5</v>
      </c>
      <c r="J777" s="7">
        <v>7.2149999999999999</v>
      </c>
      <c r="K777" s="7">
        <v>151.51499999999999</v>
      </c>
      <c r="L777" s="12">
        <v>43487</v>
      </c>
      <c r="M777" s="14">
        <v>0.75555555555555554</v>
      </c>
      <c r="N777" s="9" t="str">
        <f t="shared" si="168"/>
        <v>Weekday</v>
      </c>
      <c r="O777" s="6" t="s">
        <v>33</v>
      </c>
      <c r="P777" s="7">
        <v>144.30000000000001</v>
      </c>
      <c r="Q777" s="2">
        <v>4.7619047620000003</v>
      </c>
      <c r="R777" s="7">
        <v>7.2149999999999999</v>
      </c>
      <c r="S777" s="8">
        <v>8</v>
      </c>
      <c r="V777" s="16">
        <f t="shared" si="161"/>
        <v>144.30000000000001</v>
      </c>
      <c r="W777" s="18">
        <f t="shared" si="169"/>
        <v>11544</v>
      </c>
      <c r="X777" t="b">
        <f t="shared" si="170"/>
        <v>0</v>
      </c>
      <c r="Y777" t="b">
        <f t="shared" si="162"/>
        <v>1</v>
      </c>
      <c r="Z777" t="b">
        <f t="shared" si="163"/>
        <v>0</v>
      </c>
      <c r="AA777" t="b">
        <f t="shared" si="164"/>
        <v>0</v>
      </c>
      <c r="AB777" t="str">
        <f t="shared" si="171"/>
        <v>Low</v>
      </c>
      <c r="AC777" t="str">
        <f t="shared" si="165"/>
        <v>Bad Product</v>
      </c>
      <c r="AD777">
        <f t="shared" si="166"/>
        <v>151.51499999999999</v>
      </c>
      <c r="AE777">
        <f t="shared" si="167"/>
        <v>28.86</v>
      </c>
      <c r="AG777" t="str">
        <f t="shared" si="160"/>
        <v>Bad Product</v>
      </c>
      <c r="AH777" t="str">
        <f t="shared" si="172"/>
        <v>Medium</v>
      </c>
    </row>
    <row r="778" spans="1:34" ht="15.75" customHeight="1" x14ac:dyDescent="0.2">
      <c r="A778" s="1"/>
      <c r="B778" s="6" t="s">
        <v>811</v>
      </c>
      <c r="C778" s="6" t="s">
        <v>25</v>
      </c>
      <c r="D778" s="6" t="s">
        <v>26</v>
      </c>
      <c r="E778" s="6" t="s">
        <v>20</v>
      </c>
      <c r="F778" s="6" t="s">
        <v>31</v>
      </c>
      <c r="G778" s="6" t="s">
        <v>22</v>
      </c>
      <c r="H778" s="7">
        <v>65.31</v>
      </c>
      <c r="I778" s="9">
        <v>7</v>
      </c>
      <c r="J778" s="7">
        <v>22.858499999999999</v>
      </c>
      <c r="K778" s="7">
        <v>480.02850000000001</v>
      </c>
      <c r="L778" s="12">
        <v>43529</v>
      </c>
      <c r="M778" s="14">
        <v>0.75138888888888888</v>
      </c>
      <c r="N778" s="9" t="str">
        <f t="shared" si="168"/>
        <v>Weekday</v>
      </c>
      <c r="O778" s="6" t="s">
        <v>33</v>
      </c>
      <c r="P778" s="7">
        <v>457.17</v>
      </c>
      <c r="Q778" s="2">
        <v>4.7619047620000003</v>
      </c>
      <c r="R778" s="7">
        <v>22.858499999999999</v>
      </c>
      <c r="S778" s="8">
        <v>4.2</v>
      </c>
      <c r="V778" s="16">
        <f t="shared" si="161"/>
        <v>457.17</v>
      </c>
      <c r="W778" s="18">
        <f t="shared" si="169"/>
        <v>36573.599999999999</v>
      </c>
      <c r="X778" t="b">
        <f t="shared" si="170"/>
        <v>0</v>
      </c>
      <c r="Y778" t="b">
        <f t="shared" si="162"/>
        <v>1</v>
      </c>
      <c r="Z778" t="b">
        <f t="shared" si="163"/>
        <v>0</v>
      </c>
      <c r="AA778" t="b">
        <f t="shared" si="164"/>
        <v>0</v>
      </c>
      <c r="AB778" t="str">
        <f t="shared" si="171"/>
        <v>Low</v>
      </c>
      <c r="AC778" t="str">
        <f t="shared" si="165"/>
        <v>Bad Product</v>
      </c>
      <c r="AD778">
        <f t="shared" si="166"/>
        <v>480.02850000000001</v>
      </c>
      <c r="AE778">
        <f t="shared" si="167"/>
        <v>65.31</v>
      </c>
      <c r="AG778" t="str">
        <f t="shared" si="160"/>
        <v>Bad Product</v>
      </c>
      <c r="AH778" t="str">
        <f t="shared" si="172"/>
        <v>Low</v>
      </c>
    </row>
    <row r="779" spans="1:34" ht="15.75" customHeight="1" x14ac:dyDescent="0.2">
      <c r="A779" s="1"/>
      <c r="B779" s="6" t="s">
        <v>812</v>
      </c>
      <c r="C779" s="6" t="s">
        <v>42</v>
      </c>
      <c r="D779" s="6" t="s">
        <v>43</v>
      </c>
      <c r="E779" s="6" t="s">
        <v>27</v>
      </c>
      <c r="F779" s="6" t="s">
        <v>31</v>
      </c>
      <c r="G779" s="6" t="s">
        <v>36</v>
      </c>
      <c r="H779" s="7">
        <v>93.38</v>
      </c>
      <c r="I779" s="9">
        <v>1</v>
      </c>
      <c r="J779" s="7">
        <v>4.6689999999999996</v>
      </c>
      <c r="K779" s="7">
        <v>98.049000000000007</v>
      </c>
      <c r="L779" s="12">
        <v>43468</v>
      </c>
      <c r="M779" s="14">
        <v>0.54652777777777772</v>
      </c>
      <c r="N779" s="9" t="str">
        <f t="shared" si="168"/>
        <v>Weekday</v>
      </c>
      <c r="O779" s="6" t="s">
        <v>29</v>
      </c>
      <c r="P779" s="7">
        <v>93.38</v>
      </c>
      <c r="Q779" s="2">
        <v>4.7619047620000003</v>
      </c>
      <c r="R779" s="7">
        <v>4.6689999999999996</v>
      </c>
      <c r="S779" s="8">
        <v>9.6</v>
      </c>
      <c r="V779" s="16">
        <f t="shared" si="161"/>
        <v>93.38</v>
      </c>
      <c r="W779" s="18">
        <f t="shared" si="169"/>
        <v>7470.4</v>
      </c>
      <c r="X779" t="b">
        <f t="shared" si="170"/>
        <v>1</v>
      </c>
      <c r="Y779" t="b">
        <f t="shared" si="162"/>
        <v>1</v>
      </c>
      <c r="Z779" t="b">
        <f t="shared" si="163"/>
        <v>0</v>
      </c>
      <c r="AA779" t="b">
        <f t="shared" si="164"/>
        <v>1</v>
      </c>
      <c r="AB779" t="str">
        <f t="shared" si="171"/>
        <v>High</v>
      </c>
      <c r="AC779" t="str">
        <f t="shared" si="165"/>
        <v>Bad Product</v>
      </c>
      <c r="AD779">
        <f t="shared" si="166"/>
        <v>98.049000000000007</v>
      </c>
      <c r="AE779">
        <f t="shared" si="167"/>
        <v>93.38</v>
      </c>
      <c r="AG779" t="str">
        <f t="shared" si="160"/>
        <v>Bad Product</v>
      </c>
      <c r="AH779" t="str">
        <f t="shared" si="172"/>
        <v>High</v>
      </c>
    </row>
    <row r="780" spans="1:34" ht="15.75" customHeight="1" x14ac:dyDescent="0.2">
      <c r="A780" s="1"/>
      <c r="B780" s="6" t="s">
        <v>813</v>
      </c>
      <c r="C780" s="6" t="s">
        <v>25</v>
      </c>
      <c r="D780" s="6" t="s">
        <v>26</v>
      </c>
      <c r="E780" s="6" t="s">
        <v>20</v>
      </c>
      <c r="F780" s="6" t="s">
        <v>31</v>
      </c>
      <c r="G780" s="6" t="s">
        <v>36</v>
      </c>
      <c r="H780" s="7">
        <v>25.25</v>
      </c>
      <c r="I780" s="9">
        <v>5</v>
      </c>
      <c r="J780" s="7">
        <v>6.3125</v>
      </c>
      <c r="K780" s="7">
        <v>132.5625</v>
      </c>
      <c r="L780" s="12">
        <v>43544</v>
      </c>
      <c r="M780" s="14">
        <v>0.74444444444444446</v>
      </c>
      <c r="N780" s="9" t="str">
        <f t="shared" si="168"/>
        <v>Weekday</v>
      </c>
      <c r="O780" s="6" t="s">
        <v>29</v>
      </c>
      <c r="P780" s="7">
        <v>126.25</v>
      </c>
      <c r="Q780" s="2">
        <v>4.7619047620000003</v>
      </c>
      <c r="R780" s="7">
        <v>6.3125</v>
      </c>
      <c r="S780" s="8">
        <v>6.1</v>
      </c>
      <c r="V780" s="16">
        <f t="shared" si="161"/>
        <v>126.25</v>
      </c>
      <c r="W780" s="18">
        <f t="shared" si="169"/>
        <v>10100</v>
      </c>
      <c r="X780" t="b">
        <f t="shared" si="170"/>
        <v>0</v>
      </c>
      <c r="Y780" t="b">
        <f t="shared" si="162"/>
        <v>1</v>
      </c>
      <c r="Z780" t="b">
        <f t="shared" si="163"/>
        <v>0</v>
      </c>
      <c r="AA780" t="b">
        <f t="shared" si="164"/>
        <v>0</v>
      </c>
      <c r="AB780" t="str">
        <f t="shared" si="171"/>
        <v>Low</v>
      </c>
      <c r="AC780" t="str">
        <f t="shared" si="165"/>
        <v>Bad Product</v>
      </c>
      <c r="AD780">
        <f t="shared" si="166"/>
        <v>132.5625</v>
      </c>
      <c r="AE780">
        <f t="shared" si="167"/>
        <v>25.25</v>
      </c>
      <c r="AG780" t="str">
        <f t="shared" si="160"/>
        <v>Bad Product</v>
      </c>
      <c r="AH780" t="str">
        <f t="shared" si="172"/>
        <v>Low</v>
      </c>
    </row>
    <row r="781" spans="1:34" ht="15.75" customHeight="1" x14ac:dyDescent="0.2">
      <c r="A781" s="1"/>
      <c r="B781" s="6" t="s">
        <v>814</v>
      </c>
      <c r="C781" s="6" t="s">
        <v>42</v>
      </c>
      <c r="D781" s="6" t="s">
        <v>43</v>
      </c>
      <c r="E781" s="6" t="s">
        <v>20</v>
      </c>
      <c r="F781" s="6" t="s">
        <v>31</v>
      </c>
      <c r="G781" s="6" t="s">
        <v>28</v>
      </c>
      <c r="H781" s="7">
        <v>87.87</v>
      </c>
      <c r="I781" s="9">
        <v>9</v>
      </c>
      <c r="J781" s="7">
        <v>39.541499999999999</v>
      </c>
      <c r="K781" s="7">
        <v>830.37149999999997</v>
      </c>
      <c r="L781" s="12">
        <v>43496</v>
      </c>
      <c r="M781" s="14">
        <v>0.85555555555555551</v>
      </c>
      <c r="N781" s="9" t="str">
        <f t="shared" si="168"/>
        <v>Weekday</v>
      </c>
      <c r="O781" s="6" t="s">
        <v>23</v>
      </c>
      <c r="P781" s="7">
        <v>790.83</v>
      </c>
      <c r="Q781" s="2">
        <v>4.7619047620000003</v>
      </c>
      <c r="R781" s="7">
        <v>39.541499999999999</v>
      </c>
      <c r="S781" s="8">
        <v>5.6</v>
      </c>
      <c r="V781" s="16">
        <f t="shared" si="161"/>
        <v>790.83</v>
      </c>
      <c r="W781" s="18">
        <f t="shared" si="169"/>
        <v>63266.400000000001</v>
      </c>
      <c r="X781" t="b">
        <f t="shared" si="170"/>
        <v>0</v>
      </c>
      <c r="Y781" t="b">
        <f t="shared" si="162"/>
        <v>1</v>
      </c>
      <c r="Z781" t="b">
        <f t="shared" si="163"/>
        <v>0</v>
      </c>
      <c r="AA781" t="b">
        <f t="shared" si="164"/>
        <v>1</v>
      </c>
      <c r="AB781" t="str">
        <f t="shared" si="171"/>
        <v>Low</v>
      </c>
      <c r="AC781" t="str">
        <f t="shared" si="165"/>
        <v>Bad Product</v>
      </c>
      <c r="AD781">
        <f t="shared" si="166"/>
        <v>747.33434999999997</v>
      </c>
      <c r="AE781">
        <f t="shared" si="167"/>
        <v>83.476500000000001</v>
      </c>
      <c r="AG781" t="str">
        <f t="shared" si="160"/>
        <v>Bad Product</v>
      </c>
      <c r="AH781" t="str">
        <f t="shared" si="172"/>
        <v>Low</v>
      </c>
    </row>
    <row r="782" spans="1:34" ht="15.75" customHeight="1" x14ac:dyDescent="0.2">
      <c r="A782" s="1"/>
      <c r="B782" s="6" t="s">
        <v>815</v>
      </c>
      <c r="C782" s="6" t="s">
        <v>25</v>
      </c>
      <c r="D782" s="6" t="s">
        <v>26</v>
      </c>
      <c r="E782" s="6" t="s">
        <v>27</v>
      </c>
      <c r="F782" s="6" t="s">
        <v>31</v>
      </c>
      <c r="G782" s="6" t="s">
        <v>22</v>
      </c>
      <c r="H782" s="7">
        <v>21.8</v>
      </c>
      <c r="I782" s="9">
        <v>8</v>
      </c>
      <c r="J782" s="7">
        <v>8.7200000000000006</v>
      </c>
      <c r="K782" s="7">
        <v>183.12</v>
      </c>
      <c r="L782" s="12">
        <v>43515</v>
      </c>
      <c r="M782" s="14">
        <v>0.80833333333333335</v>
      </c>
      <c r="N782" s="9" t="str">
        <f t="shared" si="168"/>
        <v>Weekday</v>
      </c>
      <c r="O782" s="6" t="s">
        <v>29</v>
      </c>
      <c r="P782" s="7">
        <v>174.4</v>
      </c>
      <c r="Q782" s="2">
        <v>4.7619047620000003</v>
      </c>
      <c r="R782" s="7">
        <v>8.7200000000000006</v>
      </c>
      <c r="S782" s="8">
        <v>8.3000000000000007</v>
      </c>
      <c r="V782" s="16">
        <f t="shared" si="161"/>
        <v>174.4</v>
      </c>
      <c r="W782" s="18">
        <f t="shared" si="169"/>
        <v>13952</v>
      </c>
      <c r="X782" t="b">
        <f t="shared" si="170"/>
        <v>1</v>
      </c>
      <c r="Y782" t="b">
        <f t="shared" si="162"/>
        <v>1</v>
      </c>
      <c r="Z782" t="b">
        <f t="shared" si="163"/>
        <v>0</v>
      </c>
      <c r="AA782" t="b">
        <f t="shared" si="164"/>
        <v>1</v>
      </c>
      <c r="AB782" t="str">
        <f t="shared" si="171"/>
        <v>High</v>
      </c>
      <c r="AC782" t="str">
        <f t="shared" si="165"/>
        <v>Bad Product</v>
      </c>
      <c r="AD782">
        <f t="shared" si="166"/>
        <v>183.12</v>
      </c>
      <c r="AE782">
        <f t="shared" si="167"/>
        <v>20.71</v>
      </c>
      <c r="AG782" t="str">
        <f t="shared" si="160"/>
        <v>Bad Product</v>
      </c>
      <c r="AH782" t="str">
        <f t="shared" si="172"/>
        <v>High</v>
      </c>
    </row>
    <row r="783" spans="1:34" ht="15.75" customHeight="1" x14ac:dyDescent="0.2">
      <c r="A783" s="1"/>
      <c r="B783" s="6" t="s">
        <v>816</v>
      </c>
      <c r="C783" s="6" t="s">
        <v>18</v>
      </c>
      <c r="D783" s="6" t="s">
        <v>19</v>
      </c>
      <c r="E783" s="6" t="s">
        <v>27</v>
      </c>
      <c r="F783" s="6" t="s">
        <v>21</v>
      </c>
      <c r="G783" s="6" t="s">
        <v>36</v>
      </c>
      <c r="H783" s="7">
        <v>94.76</v>
      </c>
      <c r="I783" s="9">
        <v>4</v>
      </c>
      <c r="J783" s="7">
        <v>18.952000000000002</v>
      </c>
      <c r="K783" s="7">
        <v>397.99200000000002</v>
      </c>
      <c r="L783" s="12">
        <v>43507</v>
      </c>
      <c r="M783" s="14">
        <v>0.67083333333333328</v>
      </c>
      <c r="N783" s="9" t="str">
        <f t="shared" si="168"/>
        <v>Weekday</v>
      </c>
      <c r="O783" s="6" t="s">
        <v>23</v>
      </c>
      <c r="P783" s="7">
        <v>379.04</v>
      </c>
      <c r="Q783" s="2">
        <v>4.7619047620000003</v>
      </c>
      <c r="R783" s="7">
        <v>18.952000000000002</v>
      </c>
      <c r="S783" s="8">
        <v>7.8</v>
      </c>
      <c r="V783" s="16">
        <f t="shared" si="161"/>
        <v>379.04</v>
      </c>
      <c r="W783" s="18">
        <f t="shared" si="169"/>
        <v>30323.200000000001</v>
      </c>
      <c r="X783" t="b">
        <f t="shared" si="170"/>
        <v>0</v>
      </c>
      <c r="Y783" t="b">
        <f t="shared" si="162"/>
        <v>1</v>
      </c>
      <c r="Z783" t="b">
        <f t="shared" si="163"/>
        <v>0</v>
      </c>
      <c r="AA783" t="b">
        <f t="shared" si="164"/>
        <v>0</v>
      </c>
      <c r="AB783" t="str">
        <f t="shared" si="171"/>
        <v>Low</v>
      </c>
      <c r="AC783" t="str">
        <f t="shared" si="165"/>
        <v>Bad Product</v>
      </c>
      <c r="AD783">
        <f t="shared" si="166"/>
        <v>397.99200000000002</v>
      </c>
      <c r="AE783">
        <f t="shared" si="167"/>
        <v>94.76</v>
      </c>
      <c r="AG783" t="str">
        <f t="shared" si="160"/>
        <v>Bad Product</v>
      </c>
      <c r="AH783" t="str">
        <f t="shared" si="172"/>
        <v>Medium</v>
      </c>
    </row>
    <row r="784" spans="1:34" ht="15.75" customHeight="1" x14ac:dyDescent="0.2">
      <c r="A784" s="1"/>
      <c r="B784" s="6" t="s">
        <v>817</v>
      </c>
      <c r="C784" s="6" t="s">
        <v>18</v>
      </c>
      <c r="D784" s="6" t="s">
        <v>19</v>
      </c>
      <c r="E784" s="6" t="s">
        <v>20</v>
      </c>
      <c r="F784" s="6" t="s">
        <v>21</v>
      </c>
      <c r="G784" s="6" t="s">
        <v>46</v>
      </c>
      <c r="H784" s="7">
        <v>30.62</v>
      </c>
      <c r="I784" s="9">
        <v>1</v>
      </c>
      <c r="J784" s="7">
        <v>1.5309999999999999</v>
      </c>
      <c r="K784" s="7">
        <v>32.151000000000003</v>
      </c>
      <c r="L784" s="12">
        <v>43501</v>
      </c>
      <c r="M784" s="14">
        <v>0.59305555555555556</v>
      </c>
      <c r="N784" s="9" t="str">
        <f t="shared" si="168"/>
        <v>Weekday</v>
      </c>
      <c r="O784" s="6" t="s">
        <v>33</v>
      </c>
      <c r="P784" s="7">
        <v>30.62</v>
      </c>
      <c r="Q784" s="2">
        <v>4.7619047620000003</v>
      </c>
      <c r="R784" s="7">
        <v>1.5309999999999999</v>
      </c>
      <c r="S784" s="8">
        <v>4.0999999999999996</v>
      </c>
      <c r="V784" s="16">
        <f t="shared" si="161"/>
        <v>30.62</v>
      </c>
      <c r="W784" s="18">
        <f t="shared" si="169"/>
        <v>2449.6</v>
      </c>
      <c r="X784" t="b">
        <f t="shared" si="170"/>
        <v>0</v>
      </c>
      <c r="Y784" t="b">
        <f t="shared" si="162"/>
        <v>1</v>
      </c>
      <c r="Z784" t="b">
        <f t="shared" si="163"/>
        <v>0</v>
      </c>
      <c r="AA784" t="b">
        <f t="shared" si="164"/>
        <v>0</v>
      </c>
      <c r="AB784" t="str">
        <f t="shared" si="171"/>
        <v>Low</v>
      </c>
      <c r="AC784" t="str">
        <f t="shared" si="165"/>
        <v>Bad Product</v>
      </c>
      <c r="AD784">
        <f t="shared" si="166"/>
        <v>32.151000000000003</v>
      </c>
      <c r="AE784">
        <f t="shared" si="167"/>
        <v>30.62</v>
      </c>
      <c r="AG784" t="str">
        <f t="shared" si="160"/>
        <v>Bad Product</v>
      </c>
      <c r="AH784" t="str">
        <f t="shared" si="172"/>
        <v>Low</v>
      </c>
    </row>
    <row r="785" spans="1:34" ht="15.75" customHeight="1" x14ac:dyDescent="0.2">
      <c r="A785" s="1"/>
      <c r="B785" s="6" t="s">
        <v>818</v>
      </c>
      <c r="C785" s="6" t="s">
        <v>25</v>
      </c>
      <c r="D785" s="6" t="s">
        <v>26</v>
      </c>
      <c r="E785" s="6" t="s">
        <v>27</v>
      </c>
      <c r="F785" s="6" t="s">
        <v>21</v>
      </c>
      <c r="G785" s="6" t="s">
        <v>32</v>
      </c>
      <c r="H785" s="7">
        <v>44.01</v>
      </c>
      <c r="I785" s="9">
        <v>8</v>
      </c>
      <c r="J785" s="7">
        <v>17.603999999999999</v>
      </c>
      <c r="K785" s="7">
        <v>369.68400000000003</v>
      </c>
      <c r="L785" s="12">
        <v>43527</v>
      </c>
      <c r="M785" s="14">
        <v>0.73333333333333328</v>
      </c>
      <c r="N785" s="9" t="str">
        <f t="shared" si="168"/>
        <v>Weekend</v>
      </c>
      <c r="O785" s="6" t="s">
        <v>29</v>
      </c>
      <c r="P785" s="7">
        <v>352.08</v>
      </c>
      <c r="Q785" s="2">
        <v>4.7619047620000003</v>
      </c>
      <c r="R785" s="7">
        <v>17.603999999999999</v>
      </c>
      <c r="S785" s="8">
        <v>8.8000000000000007</v>
      </c>
      <c r="V785" s="16">
        <f t="shared" si="161"/>
        <v>352.08</v>
      </c>
      <c r="W785" s="18">
        <f t="shared" si="169"/>
        <v>28166.399999999998</v>
      </c>
      <c r="X785" t="b">
        <f t="shared" si="170"/>
        <v>1</v>
      </c>
      <c r="Y785" t="b">
        <f t="shared" si="162"/>
        <v>1</v>
      </c>
      <c r="Z785" t="b">
        <f t="shared" si="163"/>
        <v>0</v>
      </c>
      <c r="AA785" t="b">
        <f t="shared" si="164"/>
        <v>1</v>
      </c>
      <c r="AB785" t="str">
        <f t="shared" si="171"/>
        <v>High</v>
      </c>
      <c r="AC785" t="str">
        <f t="shared" si="165"/>
        <v>Bad Product</v>
      </c>
      <c r="AD785">
        <f t="shared" si="166"/>
        <v>369.68400000000003</v>
      </c>
      <c r="AE785">
        <f t="shared" si="167"/>
        <v>41.809499999999993</v>
      </c>
      <c r="AG785" t="str">
        <f t="shared" si="160"/>
        <v>Bad Product</v>
      </c>
      <c r="AH785" t="str">
        <f t="shared" si="172"/>
        <v>High</v>
      </c>
    </row>
    <row r="786" spans="1:34" ht="15.75" customHeight="1" x14ac:dyDescent="0.2">
      <c r="A786" s="1"/>
      <c r="B786" s="6" t="s">
        <v>819</v>
      </c>
      <c r="C786" s="6" t="s">
        <v>25</v>
      </c>
      <c r="D786" s="6" t="s">
        <v>26</v>
      </c>
      <c r="E786" s="6" t="s">
        <v>20</v>
      </c>
      <c r="F786" s="6" t="s">
        <v>21</v>
      </c>
      <c r="G786" s="6" t="s">
        <v>22</v>
      </c>
      <c r="H786" s="7">
        <v>10.16</v>
      </c>
      <c r="I786" s="9">
        <v>5</v>
      </c>
      <c r="J786" s="7">
        <v>2.54</v>
      </c>
      <c r="K786" s="7">
        <v>53.34</v>
      </c>
      <c r="L786" s="12">
        <v>43520</v>
      </c>
      <c r="M786" s="14">
        <v>0.54722222222222228</v>
      </c>
      <c r="N786" s="9" t="str">
        <f t="shared" si="168"/>
        <v>Weekend</v>
      </c>
      <c r="O786" s="6" t="s">
        <v>23</v>
      </c>
      <c r="P786" s="7">
        <v>50.8</v>
      </c>
      <c r="Q786" s="2">
        <v>4.7619047620000003</v>
      </c>
      <c r="R786" s="7">
        <v>2.54</v>
      </c>
      <c r="S786" s="8">
        <v>4.0999999999999996</v>
      </c>
      <c r="V786" s="16">
        <f t="shared" si="161"/>
        <v>50.8</v>
      </c>
      <c r="W786" s="18">
        <f t="shared" si="169"/>
        <v>4064</v>
      </c>
      <c r="X786" t="b">
        <f t="shared" si="170"/>
        <v>0</v>
      </c>
      <c r="Y786" t="b">
        <f t="shared" si="162"/>
        <v>1</v>
      </c>
      <c r="Z786" t="b">
        <f t="shared" si="163"/>
        <v>0</v>
      </c>
      <c r="AA786" t="b">
        <f t="shared" si="164"/>
        <v>0</v>
      </c>
      <c r="AB786" t="str">
        <f t="shared" si="171"/>
        <v>Low</v>
      </c>
      <c r="AC786" t="str">
        <f t="shared" si="165"/>
        <v>Bad Product</v>
      </c>
      <c r="AD786">
        <f t="shared" si="166"/>
        <v>53.34</v>
      </c>
      <c r="AE786">
        <f t="shared" si="167"/>
        <v>10.16</v>
      </c>
      <c r="AG786" t="str">
        <f t="shared" si="160"/>
        <v>Bad Product</v>
      </c>
      <c r="AH786" t="str">
        <f t="shared" si="172"/>
        <v>Low</v>
      </c>
    </row>
    <row r="787" spans="1:34" ht="15.75" customHeight="1" x14ac:dyDescent="0.2">
      <c r="A787" s="1"/>
      <c r="B787" s="6" t="s">
        <v>820</v>
      </c>
      <c r="C787" s="6" t="s">
        <v>18</v>
      </c>
      <c r="D787" s="6" t="s">
        <v>19</v>
      </c>
      <c r="E787" s="6" t="s">
        <v>27</v>
      </c>
      <c r="F787" s="6" t="s">
        <v>31</v>
      </c>
      <c r="G787" s="6" t="s">
        <v>28</v>
      </c>
      <c r="H787" s="7">
        <v>74.58</v>
      </c>
      <c r="I787" s="9">
        <v>7</v>
      </c>
      <c r="J787" s="7">
        <v>26.103000000000002</v>
      </c>
      <c r="K787" s="7">
        <v>548.16300000000001</v>
      </c>
      <c r="L787" s="12">
        <v>43500</v>
      </c>
      <c r="M787" s="14">
        <v>0.67291666666666672</v>
      </c>
      <c r="N787" s="9" t="str">
        <f t="shared" si="168"/>
        <v>Weekday</v>
      </c>
      <c r="O787" s="6" t="s">
        <v>33</v>
      </c>
      <c r="P787" s="7">
        <v>522.05999999999995</v>
      </c>
      <c r="Q787" s="2">
        <v>4.7619047620000003</v>
      </c>
      <c r="R787" s="7">
        <v>26.103000000000002</v>
      </c>
      <c r="S787" s="8">
        <v>9</v>
      </c>
      <c r="V787" s="16">
        <f t="shared" si="161"/>
        <v>522.05999999999995</v>
      </c>
      <c r="W787" s="18">
        <f t="shared" si="169"/>
        <v>41764.799999999996</v>
      </c>
      <c r="X787" t="b">
        <f t="shared" si="170"/>
        <v>1</v>
      </c>
      <c r="Y787" t="b">
        <f t="shared" si="162"/>
        <v>1</v>
      </c>
      <c r="Z787" t="b">
        <f t="shared" si="163"/>
        <v>1</v>
      </c>
      <c r="AA787" t="b">
        <f t="shared" si="164"/>
        <v>1</v>
      </c>
      <c r="AB787" t="str">
        <f t="shared" si="171"/>
        <v>High</v>
      </c>
      <c r="AC787" t="str">
        <f t="shared" si="165"/>
        <v>Good Product</v>
      </c>
      <c r="AD787">
        <f t="shared" si="166"/>
        <v>493.3467</v>
      </c>
      <c r="AE787">
        <f t="shared" si="167"/>
        <v>74.58</v>
      </c>
      <c r="AG787" t="str">
        <f t="shared" si="160"/>
        <v>Bad Product</v>
      </c>
      <c r="AH787" t="str">
        <f t="shared" si="172"/>
        <v>High</v>
      </c>
    </row>
    <row r="788" spans="1:34" ht="15.75" customHeight="1" x14ac:dyDescent="0.2">
      <c r="A788" s="1"/>
      <c r="B788" s="6" t="s">
        <v>821</v>
      </c>
      <c r="C788" s="6" t="s">
        <v>25</v>
      </c>
      <c r="D788" s="6" t="s">
        <v>26</v>
      </c>
      <c r="E788" s="6" t="s">
        <v>27</v>
      </c>
      <c r="F788" s="6" t="s">
        <v>31</v>
      </c>
      <c r="G788" s="6" t="s">
        <v>28</v>
      </c>
      <c r="H788" s="7">
        <v>71.89</v>
      </c>
      <c r="I788" s="9">
        <v>8</v>
      </c>
      <c r="J788" s="7">
        <v>28.756</v>
      </c>
      <c r="K788" s="7">
        <v>603.87599999999998</v>
      </c>
      <c r="L788" s="12">
        <v>43515</v>
      </c>
      <c r="M788" s="14">
        <v>0.48125000000000001</v>
      </c>
      <c r="N788" s="9" t="str">
        <f t="shared" si="168"/>
        <v>Weekday</v>
      </c>
      <c r="O788" s="6" t="s">
        <v>23</v>
      </c>
      <c r="P788" s="7">
        <v>575.12</v>
      </c>
      <c r="Q788" s="2">
        <v>4.7619047620000003</v>
      </c>
      <c r="R788" s="7">
        <v>28.756</v>
      </c>
      <c r="S788" s="8">
        <v>5.5</v>
      </c>
      <c r="V788" s="16">
        <f t="shared" si="161"/>
        <v>575.12</v>
      </c>
      <c r="W788" s="18">
        <f t="shared" si="169"/>
        <v>46009.599999999999</v>
      </c>
      <c r="X788" t="b">
        <f t="shared" si="170"/>
        <v>0</v>
      </c>
      <c r="Y788" t="b">
        <f t="shared" si="162"/>
        <v>1</v>
      </c>
      <c r="Z788" t="b">
        <f t="shared" si="163"/>
        <v>0</v>
      </c>
      <c r="AA788" t="b">
        <f t="shared" si="164"/>
        <v>1</v>
      </c>
      <c r="AB788" t="str">
        <f t="shared" si="171"/>
        <v>Low</v>
      </c>
      <c r="AC788" t="str">
        <f t="shared" si="165"/>
        <v>Bad Product</v>
      </c>
      <c r="AD788">
        <f t="shared" si="166"/>
        <v>543.48839999999996</v>
      </c>
      <c r="AE788">
        <f t="shared" si="167"/>
        <v>68.295500000000004</v>
      </c>
      <c r="AG788" t="str">
        <f t="shared" si="160"/>
        <v>Good Product</v>
      </c>
      <c r="AH788" t="str">
        <f t="shared" si="172"/>
        <v>Low</v>
      </c>
    </row>
    <row r="789" spans="1:34" ht="15.75" customHeight="1" x14ac:dyDescent="0.2">
      <c r="A789" s="1"/>
      <c r="B789" s="6" t="s">
        <v>822</v>
      </c>
      <c r="C789" s="6" t="s">
        <v>25</v>
      </c>
      <c r="D789" s="6" t="s">
        <v>26</v>
      </c>
      <c r="E789" s="6" t="s">
        <v>27</v>
      </c>
      <c r="F789" s="6" t="s">
        <v>21</v>
      </c>
      <c r="G789" s="6" t="s">
        <v>22</v>
      </c>
      <c r="H789" s="7">
        <v>10.99</v>
      </c>
      <c r="I789" s="9">
        <v>5</v>
      </c>
      <c r="J789" s="7">
        <v>2.7475000000000001</v>
      </c>
      <c r="K789" s="7">
        <v>57.697499999999998</v>
      </c>
      <c r="L789" s="12">
        <v>43488</v>
      </c>
      <c r="M789" s="14">
        <v>0.42916666666666664</v>
      </c>
      <c r="N789" s="9" t="str">
        <f t="shared" si="168"/>
        <v>Weekday</v>
      </c>
      <c r="O789" s="6" t="s">
        <v>33</v>
      </c>
      <c r="P789" s="7">
        <v>54.95</v>
      </c>
      <c r="Q789" s="2">
        <v>4.7619047620000003</v>
      </c>
      <c r="R789" s="7">
        <v>2.7475000000000001</v>
      </c>
      <c r="S789" s="8">
        <v>9.3000000000000007</v>
      </c>
      <c r="V789" s="16">
        <f t="shared" si="161"/>
        <v>54.95</v>
      </c>
      <c r="W789" s="18">
        <f t="shared" si="169"/>
        <v>4396</v>
      </c>
      <c r="X789" t="b">
        <f t="shared" si="170"/>
        <v>1</v>
      </c>
      <c r="Y789" t="b">
        <f t="shared" si="162"/>
        <v>1</v>
      </c>
      <c r="Z789" t="b">
        <f t="shared" si="163"/>
        <v>0</v>
      </c>
      <c r="AA789" t="b">
        <f t="shared" si="164"/>
        <v>1</v>
      </c>
      <c r="AB789" t="str">
        <f t="shared" si="171"/>
        <v>High</v>
      </c>
      <c r="AC789" t="str">
        <f t="shared" si="165"/>
        <v>Bad Product</v>
      </c>
      <c r="AD789">
        <f t="shared" si="166"/>
        <v>57.697499999999998</v>
      </c>
      <c r="AE789">
        <f t="shared" si="167"/>
        <v>10.99</v>
      </c>
      <c r="AG789" t="str">
        <f t="shared" si="160"/>
        <v>Bad Product</v>
      </c>
      <c r="AH789" t="str">
        <f t="shared" si="172"/>
        <v>High</v>
      </c>
    </row>
    <row r="790" spans="1:34" ht="15.75" customHeight="1" x14ac:dyDescent="0.2">
      <c r="A790" s="1"/>
      <c r="B790" s="6" t="s">
        <v>823</v>
      </c>
      <c r="C790" s="6" t="s">
        <v>25</v>
      </c>
      <c r="D790" s="6" t="s">
        <v>26</v>
      </c>
      <c r="E790" s="6" t="s">
        <v>20</v>
      </c>
      <c r="F790" s="6" t="s">
        <v>31</v>
      </c>
      <c r="G790" s="6" t="s">
        <v>22</v>
      </c>
      <c r="H790" s="7">
        <v>60.47</v>
      </c>
      <c r="I790" s="9">
        <v>3</v>
      </c>
      <c r="J790" s="7">
        <v>9.0704999999999991</v>
      </c>
      <c r="K790" s="7">
        <v>190.48050000000001</v>
      </c>
      <c r="L790" s="12">
        <v>43479</v>
      </c>
      <c r="M790" s="14">
        <v>0.4548611111111111</v>
      </c>
      <c r="N790" s="9" t="str">
        <f t="shared" si="168"/>
        <v>Weekday</v>
      </c>
      <c r="O790" s="6" t="s">
        <v>33</v>
      </c>
      <c r="P790" s="7">
        <v>181.41</v>
      </c>
      <c r="Q790" s="2">
        <v>4.7619047620000003</v>
      </c>
      <c r="R790" s="7">
        <v>9.0704999999999991</v>
      </c>
      <c r="S790" s="8">
        <v>5.6</v>
      </c>
      <c r="V790" s="16">
        <f t="shared" si="161"/>
        <v>181.41</v>
      </c>
      <c r="W790" s="18">
        <f t="shared" si="169"/>
        <v>14512.8</v>
      </c>
      <c r="X790" t="b">
        <f t="shared" si="170"/>
        <v>0</v>
      </c>
      <c r="Y790" t="b">
        <f t="shared" si="162"/>
        <v>1</v>
      </c>
      <c r="Z790" t="b">
        <f t="shared" si="163"/>
        <v>0</v>
      </c>
      <c r="AA790" t="b">
        <f t="shared" si="164"/>
        <v>0</v>
      </c>
      <c r="AB790" t="str">
        <f t="shared" si="171"/>
        <v>Low</v>
      </c>
      <c r="AC790" t="str">
        <f t="shared" si="165"/>
        <v>Bad Product</v>
      </c>
      <c r="AD790">
        <f t="shared" si="166"/>
        <v>190.48050000000001</v>
      </c>
      <c r="AE790">
        <f t="shared" si="167"/>
        <v>60.47</v>
      </c>
      <c r="AG790" t="str">
        <f t="shared" si="160"/>
        <v>Bad Product</v>
      </c>
      <c r="AH790" t="str">
        <f t="shared" si="172"/>
        <v>Low</v>
      </c>
    </row>
    <row r="791" spans="1:34" ht="15.75" customHeight="1" x14ac:dyDescent="0.2">
      <c r="A791" s="1"/>
      <c r="B791" s="6" t="s">
        <v>824</v>
      </c>
      <c r="C791" s="6" t="s">
        <v>18</v>
      </c>
      <c r="D791" s="6" t="s">
        <v>19</v>
      </c>
      <c r="E791" s="6" t="s">
        <v>27</v>
      </c>
      <c r="F791" s="6" t="s">
        <v>31</v>
      </c>
      <c r="G791" s="6" t="s">
        <v>36</v>
      </c>
      <c r="H791" s="7">
        <v>58.91</v>
      </c>
      <c r="I791" s="9">
        <v>7</v>
      </c>
      <c r="J791" s="7">
        <v>20.618500000000001</v>
      </c>
      <c r="K791" s="7">
        <v>432.98849999999999</v>
      </c>
      <c r="L791" s="12">
        <v>43482</v>
      </c>
      <c r="M791" s="14">
        <v>0.63541666666666663</v>
      </c>
      <c r="N791" s="9" t="str">
        <f t="shared" si="168"/>
        <v>Weekday</v>
      </c>
      <c r="O791" s="6" t="s">
        <v>23</v>
      </c>
      <c r="P791" s="7">
        <v>412.37</v>
      </c>
      <c r="Q791" s="2">
        <v>4.7619047620000003</v>
      </c>
      <c r="R791" s="7">
        <v>20.618500000000001</v>
      </c>
      <c r="S791" s="8">
        <v>9.6999999999999993</v>
      </c>
      <c r="V791" s="16">
        <f t="shared" si="161"/>
        <v>412.37</v>
      </c>
      <c r="W791" s="18">
        <f t="shared" si="169"/>
        <v>32989.599999999999</v>
      </c>
      <c r="X791" t="b">
        <f t="shared" si="170"/>
        <v>1</v>
      </c>
      <c r="Y791" t="b">
        <f t="shared" si="162"/>
        <v>1</v>
      </c>
      <c r="Z791" t="b">
        <f t="shared" si="163"/>
        <v>0</v>
      </c>
      <c r="AA791" t="b">
        <f t="shared" si="164"/>
        <v>1</v>
      </c>
      <c r="AB791" t="str">
        <f t="shared" si="171"/>
        <v>High</v>
      </c>
      <c r="AC791" t="str">
        <f t="shared" si="165"/>
        <v>Bad Product</v>
      </c>
      <c r="AD791">
        <f t="shared" si="166"/>
        <v>432.98849999999999</v>
      </c>
      <c r="AE791">
        <f t="shared" si="167"/>
        <v>58.91</v>
      </c>
      <c r="AG791" t="str">
        <f t="shared" si="160"/>
        <v>Bad Product</v>
      </c>
      <c r="AH791" t="str">
        <f t="shared" si="172"/>
        <v>High</v>
      </c>
    </row>
    <row r="792" spans="1:34" ht="15.75" customHeight="1" x14ac:dyDescent="0.2">
      <c r="A792" s="1"/>
      <c r="B792" s="6" t="s">
        <v>825</v>
      </c>
      <c r="C792" s="6" t="s">
        <v>18</v>
      </c>
      <c r="D792" s="6" t="s">
        <v>19</v>
      </c>
      <c r="E792" s="6" t="s">
        <v>27</v>
      </c>
      <c r="F792" s="6" t="s">
        <v>31</v>
      </c>
      <c r="G792" s="6" t="s">
        <v>46</v>
      </c>
      <c r="H792" s="7">
        <v>46.41</v>
      </c>
      <c r="I792" s="9">
        <v>1</v>
      </c>
      <c r="J792" s="7">
        <v>2.3205</v>
      </c>
      <c r="K792" s="7">
        <v>48.730499999999999</v>
      </c>
      <c r="L792" s="12">
        <v>43527</v>
      </c>
      <c r="M792" s="14">
        <v>0.83750000000000002</v>
      </c>
      <c r="N792" s="9" t="str">
        <f t="shared" si="168"/>
        <v>Weekend</v>
      </c>
      <c r="O792" s="6" t="s">
        <v>33</v>
      </c>
      <c r="P792" s="7">
        <v>46.41</v>
      </c>
      <c r="Q792" s="2">
        <v>4.7619047620000003</v>
      </c>
      <c r="R792" s="7">
        <v>2.3205</v>
      </c>
      <c r="S792" s="8">
        <v>4</v>
      </c>
      <c r="V792" s="16">
        <f t="shared" si="161"/>
        <v>46.41</v>
      </c>
      <c r="W792" s="18">
        <f t="shared" si="169"/>
        <v>3712.7999999999997</v>
      </c>
      <c r="X792" t="b">
        <f t="shared" si="170"/>
        <v>0</v>
      </c>
      <c r="Y792" t="b">
        <f t="shared" si="162"/>
        <v>1</v>
      </c>
      <c r="Z792" t="b">
        <f t="shared" si="163"/>
        <v>0</v>
      </c>
      <c r="AA792" t="b">
        <f t="shared" si="164"/>
        <v>0</v>
      </c>
      <c r="AB792" t="str">
        <f t="shared" si="171"/>
        <v>Low</v>
      </c>
      <c r="AC792" t="str">
        <f t="shared" si="165"/>
        <v>Bad Product</v>
      </c>
      <c r="AD792">
        <f t="shared" si="166"/>
        <v>48.730499999999999</v>
      </c>
      <c r="AE792">
        <f t="shared" si="167"/>
        <v>46.41</v>
      </c>
      <c r="AG792" t="str">
        <f t="shared" si="160"/>
        <v>Bad Product</v>
      </c>
      <c r="AH792" t="str">
        <f t="shared" si="172"/>
        <v>Low</v>
      </c>
    </row>
    <row r="793" spans="1:34" ht="15.75" customHeight="1" x14ac:dyDescent="0.2">
      <c r="A793" s="1"/>
      <c r="B793" s="6" t="s">
        <v>826</v>
      </c>
      <c r="C793" s="6" t="s">
        <v>25</v>
      </c>
      <c r="D793" s="6" t="s">
        <v>26</v>
      </c>
      <c r="E793" s="6" t="s">
        <v>20</v>
      </c>
      <c r="F793" s="6" t="s">
        <v>31</v>
      </c>
      <c r="G793" s="6" t="s">
        <v>22</v>
      </c>
      <c r="H793" s="7">
        <v>68.55</v>
      </c>
      <c r="I793" s="9">
        <v>4</v>
      </c>
      <c r="J793" s="7">
        <v>13.71</v>
      </c>
      <c r="K793" s="7">
        <v>287.91000000000003</v>
      </c>
      <c r="L793" s="12">
        <v>43511</v>
      </c>
      <c r="M793" s="14">
        <v>0.84791666666666665</v>
      </c>
      <c r="N793" s="9" t="str">
        <f t="shared" si="168"/>
        <v>Weekday</v>
      </c>
      <c r="O793" s="6" t="s">
        <v>33</v>
      </c>
      <c r="P793" s="7">
        <v>274.2</v>
      </c>
      <c r="Q793" s="2">
        <v>4.7619047620000003</v>
      </c>
      <c r="R793" s="7">
        <v>13.71</v>
      </c>
      <c r="S793" s="8">
        <v>9.1999999999999993</v>
      </c>
      <c r="V793" s="16">
        <f t="shared" si="161"/>
        <v>274.2</v>
      </c>
      <c r="W793" s="18">
        <f t="shared" si="169"/>
        <v>21936</v>
      </c>
      <c r="X793" t="b">
        <f t="shared" si="170"/>
        <v>1</v>
      </c>
      <c r="Y793" t="b">
        <f t="shared" si="162"/>
        <v>1</v>
      </c>
      <c r="Z793" t="b">
        <f t="shared" si="163"/>
        <v>0</v>
      </c>
      <c r="AA793" t="b">
        <f t="shared" si="164"/>
        <v>1</v>
      </c>
      <c r="AB793" t="str">
        <f t="shared" si="171"/>
        <v>High</v>
      </c>
      <c r="AC793" t="str">
        <f t="shared" si="165"/>
        <v>Bad Product</v>
      </c>
      <c r="AD793">
        <f t="shared" si="166"/>
        <v>287.91000000000003</v>
      </c>
      <c r="AE793">
        <f t="shared" si="167"/>
        <v>68.55</v>
      </c>
      <c r="AG793" t="str">
        <f t="shared" si="160"/>
        <v>Bad Product</v>
      </c>
      <c r="AH793" t="str">
        <f t="shared" si="172"/>
        <v>High</v>
      </c>
    </row>
    <row r="794" spans="1:34" ht="15.75" customHeight="1" x14ac:dyDescent="0.2">
      <c r="A794" s="1"/>
      <c r="B794" s="6" t="s">
        <v>827</v>
      </c>
      <c r="C794" s="6" t="s">
        <v>42</v>
      </c>
      <c r="D794" s="6" t="s">
        <v>43</v>
      </c>
      <c r="E794" s="6" t="s">
        <v>27</v>
      </c>
      <c r="F794" s="6" t="s">
        <v>21</v>
      </c>
      <c r="G794" s="6" t="s">
        <v>32</v>
      </c>
      <c r="H794" s="7">
        <v>97.37</v>
      </c>
      <c r="I794" s="9">
        <v>10</v>
      </c>
      <c r="J794" s="7">
        <v>48.685000000000002</v>
      </c>
      <c r="K794" s="7">
        <v>1022.385</v>
      </c>
      <c r="L794" s="12">
        <v>43480</v>
      </c>
      <c r="M794" s="14">
        <v>0.57499999999999996</v>
      </c>
      <c r="N794" s="9" t="str">
        <f t="shared" si="168"/>
        <v>Weekday</v>
      </c>
      <c r="O794" s="6" t="s">
        <v>33</v>
      </c>
      <c r="P794" s="7">
        <v>973.7</v>
      </c>
      <c r="Q794" s="2">
        <v>4.7619047620000003</v>
      </c>
      <c r="R794" s="7">
        <v>48.685000000000002</v>
      </c>
      <c r="S794" s="8">
        <v>4.9000000000000004</v>
      </c>
      <c r="V794" s="16">
        <f t="shared" si="161"/>
        <v>973.7</v>
      </c>
      <c r="W794" s="18">
        <f t="shared" si="169"/>
        <v>77896</v>
      </c>
      <c r="X794" t="b">
        <f t="shared" si="170"/>
        <v>0</v>
      </c>
      <c r="Y794" t="b">
        <f t="shared" si="162"/>
        <v>1</v>
      </c>
      <c r="Z794" t="b">
        <f t="shared" si="163"/>
        <v>0</v>
      </c>
      <c r="AA794" t="b">
        <f t="shared" si="164"/>
        <v>1</v>
      </c>
      <c r="AB794" t="str">
        <f t="shared" si="171"/>
        <v>Low</v>
      </c>
      <c r="AC794" t="str">
        <f t="shared" si="165"/>
        <v>Bad Product</v>
      </c>
      <c r="AD794">
        <f t="shared" si="166"/>
        <v>920.14650000000006</v>
      </c>
      <c r="AE794">
        <f t="shared" si="167"/>
        <v>92.501499999999993</v>
      </c>
      <c r="AG794" t="str">
        <f t="shared" si="160"/>
        <v>Bad Product</v>
      </c>
      <c r="AH794" t="str">
        <f t="shared" si="172"/>
        <v>Low</v>
      </c>
    </row>
    <row r="795" spans="1:34" ht="15.75" customHeight="1" x14ac:dyDescent="0.2">
      <c r="A795" s="1"/>
      <c r="B795" s="6" t="s">
        <v>828</v>
      </c>
      <c r="C795" s="6" t="s">
        <v>18</v>
      </c>
      <c r="D795" s="6" t="s">
        <v>19</v>
      </c>
      <c r="E795" s="6" t="s">
        <v>20</v>
      </c>
      <c r="F795" s="6" t="s">
        <v>31</v>
      </c>
      <c r="G795" s="6" t="s">
        <v>28</v>
      </c>
      <c r="H795" s="7">
        <v>92.6</v>
      </c>
      <c r="I795" s="9">
        <v>7</v>
      </c>
      <c r="J795" s="7">
        <v>32.409999999999997</v>
      </c>
      <c r="K795" s="7">
        <v>680.61</v>
      </c>
      <c r="L795" s="12">
        <v>43523</v>
      </c>
      <c r="M795" s="14">
        <v>0.53611111111111109</v>
      </c>
      <c r="N795" s="9" t="str">
        <f t="shared" si="168"/>
        <v>Weekday</v>
      </c>
      <c r="O795" s="6" t="s">
        <v>33</v>
      </c>
      <c r="P795" s="7">
        <v>648.20000000000005</v>
      </c>
      <c r="Q795" s="2">
        <v>4.7619047620000003</v>
      </c>
      <c r="R795" s="7">
        <v>32.409999999999997</v>
      </c>
      <c r="S795" s="8">
        <v>9.3000000000000007</v>
      </c>
      <c r="V795" s="16">
        <f t="shared" si="161"/>
        <v>648.19999999999993</v>
      </c>
      <c r="W795" s="18">
        <f t="shared" si="169"/>
        <v>51855.999999999993</v>
      </c>
      <c r="X795" t="b">
        <f t="shared" si="170"/>
        <v>1</v>
      </c>
      <c r="Y795" t="b">
        <f t="shared" si="162"/>
        <v>1</v>
      </c>
      <c r="Z795" t="b">
        <f t="shared" si="163"/>
        <v>1</v>
      </c>
      <c r="AA795" t="b">
        <f t="shared" si="164"/>
        <v>1</v>
      </c>
      <c r="AB795" t="str">
        <f t="shared" si="171"/>
        <v>High</v>
      </c>
      <c r="AC795" t="str">
        <f t="shared" si="165"/>
        <v>Good Product</v>
      </c>
      <c r="AD795">
        <f t="shared" si="166"/>
        <v>612.54899999999998</v>
      </c>
      <c r="AE795">
        <f t="shared" si="167"/>
        <v>92.6</v>
      </c>
      <c r="AG795" t="str">
        <f t="shared" si="160"/>
        <v>Bad Product</v>
      </c>
      <c r="AH795" t="str">
        <f t="shared" si="172"/>
        <v>High</v>
      </c>
    </row>
    <row r="796" spans="1:34" ht="15.75" customHeight="1" x14ac:dyDescent="0.2">
      <c r="A796" s="1"/>
      <c r="B796" s="6" t="s">
        <v>829</v>
      </c>
      <c r="C796" s="6" t="s">
        <v>18</v>
      </c>
      <c r="D796" s="6" t="s">
        <v>19</v>
      </c>
      <c r="E796" s="6" t="s">
        <v>27</v>
      </c>
      <c r="F796" s="6" t="s">
        <v>21</v>
      </c>
      <c r="G796" s="6" t="s">
        <v>28</v>
      </c>
      <c r="H796" s="7">
        <v>46.61</v>
      </c>
      <c r="I796" s="9">
        <v>2</v>
      </c>
      <c r="J796" s="7">
        <v>4.6609999999999996</v>
      </c>
      <c r="K796" s="7">
        <v>97.881</v>
      </c>
      <c r="L796" s="12">
        <v>43522</v>
      </c>
      <c r="M796" s="14">
        <v>0.51944444444444449</v>
      </c>
      <c r="N796" s="9" t="str">
        <f t="shared" si="168"/>
        <v>Weekday</v>
      </c>
      <c r="O796" s="6" t="s">
        <v>33</v>
      </c>
      <c r="P796" s="7">
        <v>93.22</v>
      </c>
      <c r="Q796" s="2">
        <v>4.7619047620000003</v>
      </c>
      <c r="R796" s="7">
        <v>4.6609999999999996</v>
      </c>
      <c r="S796" s="8">
        <v>6.6</v>
      </c>
      <c r="V796" s="16">
        <f t="shared" si="161"/>
        <v>93.22</v>
      </c>
      <c r="W796" s="18">
        <f t="shared" si="169"/>
        <v>7457.6</v>
      </c>
      <c r="X796" t="b">
        <f t="shared" si="170"/>
        <v>0</v>
      </c>
      <c r="Y796" t="b">
        <f t="shared" si="162"/>
        <v>1</v>
      </c>
      <c r="Z796" t="b">
        <f t="shared" si="163"/>
        <v>0</v>
      </c>
      <c r="AA796" t="b">
        <f t="shared" si="164"/>
        <v>0</v>
      </c>
      <c r="AB796" t="str">
        <f t="shared" si="171"/>
        <v>Low</v>
      </c>
      <c r="AC796" t="str">
        <f t="shared" si="165"/>
        <v>Bad Product</v>
      </c>
      <c r="AD796">
        <f t="shared" si="166"/>
        <v>97.881</v>
      </c>
      <c r="AE796">
        <f t="shared" si="167"/>
        <v>46.61</v>
      </c>
      <c r="AG796" t="str">
        <f t="shared" si="160"/>
        <v>Good Product</v>
      </c>
      <c r="AH796" t="str">
        <f t="shared" si="172"/>
        <v>Medium</v>
      </c>
    </row>
    <row r="797" spans="1:34" ht="15.75" customHeight="1" x14ac:dyDescent="0.2">
      <c r="A797" s="1"/>
      <c r="B797" s="6" t="s">
        <v>830</v>
      </c>
      <c r="C797" s="6" t="s">
        <v>42</v>
      </c>
      <c r="D797" s="6" t="s">
        <v>43</v>
      </c>
      <c r="E797" s="6" t="s">
        <v>27</v>
      </c>
      <c r="F797" s="6" t="s">
        <v>31</v>
      </c>
      <c r="G797" s="6" t="s">
        <v>46</v>
      </c>
      <c r="H797" s="7">
        <v>27.18</v>
      </c>
      <c r="I797" s="9">
        <v>2</v>
      </c>
      <c r="J797" s="7">
        <v>2.718</v>
      </c>
      <c r="K797" s="7">
        <v>57.078000000000003</v>
      </c>
      <c r="L797" s="12">
        <v>43539</v>
      </c>
      <c r="M797" s="14">
        <v>0.68472222222222223</v>
      </c>
      <c r="N797" s="9" t="str">
        <f t="shared" si="168"/>
        <v>Weekday</v>
      </c>
      <c r="O797" s="6" t="s">
        <v>23</v>
      </c>
      <c r="P797" s="7">
        <v>54.36</v>
      </c>
      <c r="Q797" s="2">
        <v>4.7619047620000003</v>
      </c>
      <c r="R797" s="7">
        <v>2.718</v>
      </c>
      <c r="S797" s="8">
        <v>4.3</v>
      </c>
      <c r="V797" s="16">
        <f t="shared" si="161"/>
        <v>54.36</v>
      </c>
      <c r="W797" s="18">
        <f t="shared" si="169"/>
        <v>4348.8</v>
      </c>
      <c r="X797" t="b">
        <f t="shared" si="170"/>
        <v>0</v>
      </c>
      <c r="Y797" t="b">
        <f t="shared" si="162"/>
        <v>1</v>
      </c>
      <c r="Z797" t="b">
        <f t="shared" si="163"/>
        <v>0</v>
      </c>
      <c r="AA797" t="b">
        <f t="shared" si="164"/>
        <v>0</v>
      </c>
      <c r="AB797" t="str">
        <f t="shared" si="171"/>
        <v>Low</v>
      </c>
      <c r="AC797" t="str">
        <f t="shared" si="165"/>
        <v>Bad Product</v>
      </c>
      <c r="AD797">
        <f t="shared" si="166"/>
        <v>57.078000000000003</v>
      </c>
      <c r="AE797">
        <f t="shared" si="167"/>
        <v>27.18</v>
      </c>
      <c r="AG797" t="str">
        <f t="shared" si="160"/>
        <v>Bad Product</v>
      </c>
      <c r="AH797" t="str">
        <f t="shared" si="172"/>
        <v>Low</v>
      </c>
    </row>
    <row r="798" spans="1:34" ht="15.75" customHeight="1" x14ac:dyDescent="0.2">
      <c r="A798" s="1"/>
      <c r="B798" s="6" t="s">
        <v>831</v>
      </c>
      <c r="C798" s="6" t="s">
        <v>25</v>
      </c>
      <c r="D798" s="6" t="s">
        <v>26</v>
      </c>
      <c r="E798" s="6" t="s">
        <v>20</v>
      </c>
      <c r="F798" s="6" t="s">
        <v>21</v>
      </c>
      <c r="G798" s="6" t="s">
        <v>32</v>
      </c>
      <c r="H798" s="7">
        <v>60.87</v>
      </c>
      <c r="I798" s="9">
        <v>1</v>
      </c>
      <c r="J798" s="7">
        <v>3.0434999999999999</v>
      </c>
      <c r="K798" s="7">
        <v>63.913499999999999</v>
      </c>
      <c r="L798" s="12">
        <v>43489</v>
      </c>
      <c r="M798" s="14">
        <v>0.55833333333333335</v>
      </c>
      <c r="N798" s="9" t="str">
        <f t="shared" si="168"/>
        <v>Weekday</v>
      </c>
      <c r="O798" s="6" t="s">
        <v>29</v>
      </c>
      <c r="P798" s="7">
        <v>60.87</v>
      </c>
      <c r="Q798" s="2">
        <v>4.7619047620000003</v>
      </c>
      <c r="R798" s="7">
        <v>3.0434999999999999</v>
      </c>
      <c r="S798" s="8">
        <v>5.5</v>
      </c>
      <c r="V798" s="16">
        <f t="shared" si="161"/>
        <v>60.87</v>
      </c>
      <c r="W798" s="18">
        <f t="shared" si="169"/>
        <v>4869.5999999999995</v>
      </c>
      <c r="X798" t="b">
        <f t="shared" si="170"/>
        <v>0</v>
      </c>
      <c r="Y798" t="b">
        <f t="shared" si="162"/>
        <v>1</v>
      </c>
      <c r="Z798" t="b">
        <f t="shared" si="163"/>
        <v>0</v>
      </c>
      <c r="AA798" t="b">
        <f t="shared" si="164"/>
        <v>0</v>
      </c>
      <c r="AB798" t="str">
        <f t="shared" si="171"/>
        <v>Low</v>
      </c>
      <c r="AC798" t="str">
        <f t="shared" si="165"/>
        <v>Bad Product</v>
      </c>
      <c r="AD798">
        <f t="shared" si="166"/>
        <v>63.913499999999999</v>
      </c>
      <c r="AE798">
        <f t="shared" si="167"/>
        <v>60.87</v>
      </c>
      <c r="AG798" t="str">
        <f t="shared" si="160"/>
        <v>Bad Product</v>
      </c>
      <c r="AH798" t="str">
        <f t="shared" si="172"/>
        <v>Low</v>
      </c>
    </row>
    <row r="799" spans="1:34" ht="15.75" customHeight="1" x14ac:dyDescent="0.2">
      <c r="A799" s="1"/>
      <c r="B799" s="6" t="s">
        <v>832</v>
      </c>
      <c r="C799" s="6" t="s">
        <v>18</v>
      </c>
      <c r="D799" s="6" t="s">
        <v>19</v>
      </c>
      <c r="E799" s="6" t="s">
        <v>20</v>
      </c>
      <c r="F799" s="6" t="s">
        <v>21</v>
      </c>
      <c r="G799" s="6" t="s">
        <v>36</v>
      </c>
      <c r="H799" s="7">
        <v>24.49</v>
      </c>
      <c r="I799" s="9">
        <v>10</v>
      </c>
      <c r="J799" s="7">
        <v>12.244999999999999</v>
      </c>
      <c r="K799" s="7">
        <v>257.14499999999998</v>
      </c>
      <c r="L799" s="12">
        <v>43518</v>
      </c>
      <c r="M799" s="14">
        <v>0.63541666666666663</v>
      </c>
      <c r="N799" s="9" t="str">
        <f t="shared" si="168"/>
        <v>Weekday</v>
      </c>
      <c r="O799" s="6" t="s">
        <v>29</v>
      </c>
      <c r="P799" s="7">
        <v>244.9</v>
      </c>
      <c r="Q799" s="2">
        <v>4.7619047620000003</v>
      </c>
      <c r="R799" s="7">
        <v>12.244999999999999</v>
      </c>
      <c r="S799" s="8">
        <v>8.1</v>
      </c>
      <c r="V799" s="16">
        <f t="shared" si="161"/>
        <v>244.89999999999998</v>
      </c>
      <c r="W799" s="18">
        <f t="shared" si="169"/>
        <v>19592</v>
      </c>
      <c r="X799" t="b">
        <f t="shared" si="170"/>
        <v>1</v>
      </c>
      <c r="Y799" t="b">
        <f t="shared" si="162"/>
        <v>1</v>
      </c>
      <c r="Z799" t="b">
        <f t="shared" si="163"/>
        <v>0</v>
      </c>
      <c r="AA799" t="b">
        <f t="shared" si="164"/>
        <v>1</v>
      </c>
      <c r="AB799" t="str">
        <f t="shared" si="171"/>
        <v>High</v>
      </c>
      <c r="AC799" t="str">
        <f t="shared" si="165"/>
        <v>Bad Product</v>
      </c>
      <c r="AD799">
        <f t="shared" si="166"/>
        <v>257.14499999999998</v>
      </c>
      <c r="AE799">
        <f t="shared" si="167"/>
        <v>23.265499999999996</v>
      </c>
      <c r="AG799" t="str">
        <f t="shared" si="160"/>
        <v>Bad Product</v>
      </c>
      <c r="AH799" t="str">
        <f t="shared" si="172"/>
        <v>High</v>
      </c>
    </row>
    <row r="800" spans="1:34" ht="15.75" customHeight="1" x14ac:dyDescent="0.2">
      <c r="A800" s="1"/>
      <c r="B800" s="6" t="s">
        <v>833</v>
      </c>
      <c r="C800" s="6" t="s">
        <v>42</v>
      </c>
      <c r="D800" s="6" t="s">
        <v>43</v>
      </c>
      <c r="E800" s="6" t="s">
        <v>27</v>
      </c>
      <c r="F800" s="6" t="s">
        <v>31</v>
      </c>
      <c r="G800" s="6" t="s">
        <v>22</v>
      </c>
      <c r="H800" s="7">
        <v>92.78</v>
      </c>
      <c r="I800" s="9">
        <v>1</v>
      </c>
      <c r="J800" s="7">
        <v>4.6390000000000002</v>
      </c>
      <c r="K800" s="7">
        <v>97.418999999999997</v>
      </c>
      <c r="L800" s="12">
        <v>43539</v>
      </c>
      <c r="M800" s="14">
        <v>0.4513888888888889</v>
      </c>
      <c r="N800" s="9" t="str">
        <f t="shared" si="168"/>
        <v>Weekday</v>
      </c>
      <c r="O800" s="6" t="s">
        <v>33</v>
      </c>
      <c r="P800" s="7">
        <v>92.78</v>
      </c>
      <c r="Q800" s="2">
        <v>4.7619047620000003</v>
      </c>
      <c r="R800" s="7">
        <v>4.6390000000000002</v>
      </c>
      <c r="S800" s="8">
        <v>9.8000000000000007</v>
      </c>
      <c r="V800" s="16">
        <f t="shared" si="161"/>
        <v>92.78</v>
      </c>
      <c r="W800" s="18">
        <f t="shared" si="169"/>
        <v>7422.4</v>
      </c>
      <c r="X800" t="b">
        <f t="shared" si="170"/>
        <v>1</v>
      </c>
      <c r="Y800" t="b">
        <f t="shared" si="162"/>
        <v>1</v>
      </c>
      <c r="Z800" t="b">
        <f t="shared" si="163"/>
        <v>0</v>
      </c>
      <c r="AA800" t="b">
        <f t="shared" si="164"/>
        <v>1</v>
      </c>
      <c r="AB800" t="str">
        <f t="shared" si="171"/>
        <v>High</v>
      </c>
      <c r="AC800" t="str">
        <f t="shared" si="165"/>
        <v>Bad Product</v>
      </c>
      <c r="AD800">
        <f t="shared" si="166"/>
        <v>97.418999999999997</v>
      </c>
      <c r="AE800">
        <f t="shared" si="167"/>
        <v>92.78</v>
      </c>
      <c r="AG800" t="str">
        <f t="shared" si="160"/>
        <v>Bad Product</v>
      </c>
      <c r="AH800" t="str">
        <f t="shared" si="172"/>
        <v>High</v>
      </c>
    </row>
    <row r="801" spans="1:34" ht="15.75" customHeight="1" x14ac:dyDescent="0.2">
      <c r="A801" s="1"/>
      <c r="B801" s="6" t="s">
        <v>834</v>
      </c>
      <c r="C801" s="6" t="s">
        <v>25</v>
      </c>
      <c r="D801" s="6" t="s">
        <v>26</v>
      </c>
      <c r="E801" s="6" t="s">
        <v>20</v>
      </c>
      <c r="F801" s="6" t="s">
        <v>31</v>
      </c>
      <c r="G801" s="6" t="s">
        <v>32</v>
      </c>
      <c r="H801" s="7">
        <v>86.69</v>
      </c>
      <c r="I801" s="9">
        <v>5</v>
      </c>
      <c r="J801" s="7">
        <v>21.672499999999999</v>
      </c>
      <c r="K801" s="7">
        <v>455.1225</v>
      </c>
      <c r="L801" s="12">
        <v>43507</v>
      </c>
      <c r="M801" s="14">
        <v>0.77638888888888891</v>
      </c>
      <c r="N801" s="9" t="str">
        <f t="shared" si="168"/>
        <v>Weekday</v>
      </c>
      <c r="O801" s="6" t="s">
        <v>23</v>
      </c>
      <c r="P801" s="7">
        <v>433.45</v>
      </c>
      <c r="Q801" s="2">
        <v>4.7619047620000003</v>
      </c>
      <c r="R801" s="7">
        <v>21.672499999999999</v>
      </c>
      <c r="S801" s="8">
        <v>9.4</v>
      </c>
      <c r="V801" s="16">
        <f t="shared" si="161"/>
        <v>433.45</v>
      </c>
      <c r="W801" s="18">
        <f t="shared" si="169"/>
        <v>34676</v>
      </c>
      <c r="X801" t="b">
        <f t="shared" si="170"/>
        <v>1</v>
      </c>
      <c r="Y801" t="b">
        <f t="shared" si="162"/>
        <v>1</v>
      </c>
      <c r="Z801" t="b">
        <f t="shared" si="163"/>
        <v>0</v>
      </c>
      <c r="AA801" t="b">
        <f t="shared" si="164"/>
        <v>1</v>
      </c>
      <c r="AB801" t="str">
        <f t="shared" si="171"/>
        <v>High</v>
      </c>
      <c r="AC801" t="str">
        <f t="shared" si="165"/>
        <v>Bad Product</v>
      </c>
      <c r="AD801">
        <f t="shared" si="166"/>
        <v>455.1225</v>
      </c>
      <c r="AE801">
        <f t="shared" si="167"/>
        <v>86.69</v>
      </c>
      <c r="AG801" t="str">
        <f t="shared" si="160"/>
        <v>Bad Product</v>
      </c>
      <c r="AH801" t="str">
        <f t="shared" si="172"/>
        <v>High</v>
      </c>
    </row>
    <row r="802" spans="1:34" ht="15.75" customHeight="1" x14ac:dyDescent="0.2">
      <c r="A802" s="1"/>
      <c r="B802" s="6" t="s">
        <v>835</v>
      </c>
      <c r="C802" s="6" t="s">
        <v>42</v>
      </c>
      <c r="D802" s="6" t="s">
        <v>43</v>
      </c>
      <c r="E802" s="6" t="s">
        <v>27</v>
      </c>
      <c r="F802" s="6" t="s">
        <v>31</v>
      </c>
      <c r="G802" s="6" t="s">
        <v>36</v>
      </c>
      <c r="H802" s="7">
        <v>23.01</v>
      </c>
      <c r="I802" s="9">
        <v>6</v>
      </c>
      <c r="J802" s="7">
        <v>6.9029999999999996</v>
      </c>
      <c r="K802" s="7">
        <v>144.96299999999999</v>
      </c>
      <c r="L802" s="12">
        <v>43477</v>
      </c>
      <c r="M802" s="14">
        <v>0.69791666666666663</v>
      </c>
      <c r="N802" s="9" t="str">
        <f t="shared" si="168"/>
        <v>Weekend</v>
      </c>
      <c r="O802" s="6" t="s">
        <v>23</v>
      </c>
      <c r="P802" s="7">
        <v>138.06</v>
      </c>
      <c r="Q802" s="2">
        <v>4.7619047620000003</v>
      </c>
      <c r="R802" s="7">
        <v>6.9029999999999996</v>
      </c>
      <c r="S802" s="8">
        <v>7.9</v>
      </c>
      <c r="V802" s="16">
        <f t="shared" si="161"/>
        <v>138.06</v>
      </c>
      <c r="W802" s="18">
        <f t="shared" si="169"/>
        <v>11044.8</v>
      </c>
      <c r="X802" t="b">
        <f t="shared" si="170"/>
        <v>0</v>
      </c>
      <c r="Y802" t="b">
        <f t="shared" si="162"/>
        <v>1</v>
      </c>
      <c r="Z802" t="b">
        <f t="shared" si="163"/>
        <v>0</v>
      </c>
      <c r="AA802" t="b">
        <f t="shared" si="164"/>
        <v>0</v>
      </c>
      <c r="AB802" t="str">
        <f t="shared" si="171"/>
        <v>Low</v>
      </c>
      <c r="AC802" t="str">
        <f t="shared" si="165"/>
        <v>Bad Product</v>
      </c>
      <c r="AD802">
        <f t="shared" si="166"/>
        <v>144.96299999999999</v>
      </c>
      <c r="AE802">
        <f t="shared" si="167"/>
        <v>23.01</v>
      </c>
      <c r="AG802" t="str">
        <f t="shared" si="160"/>
        <v>Bad Product</v>
      </c>
      <c r="AH802" t="str">
        <f t="shared" si="172"/>
        <v>Medium</v>
      </c>
    </row>
    <row r="803" spans="1:34" ht="15.75" customHeight="1" x14ac:dyDescent="0.2">
      <c r="A803" s="1"/>
      <c r="B803" s="6" t="s">
        <v>836</v>
      </c>
      <c r="C803" s="6" t="s">
        <v>25</v>
      </c>
      <c r="D803" s="6" t="s">
        <v>26</v>
      </c>
      <c r="E803" s="6" t="s">
        <v>20</v>
      </c>
      <c r="F803" s="6" t="s">
        <v>21</v>
      </c>
      <c r="G803" s="6" t="s">
        <v>28</v>
      </c>
      <c r="H803" s="7">
        <v>30.2</v>
      </c>
      <c r="I803" s="9">
        <v>8</v>
      </c>
      <c r="J803" s="7">
        <v>12.08</v>
      </c>
      <c r="K803" s="7">
        <v>253.68</v>
      </c>
      <c r="L803" s="12">
        <v>43527</v>
      </c>
      <c r="M803" s="14">
        <v>0.8125</v>
      </c>
      <c r="N803" s="9" t="str">
        <f t="shared" si="168"/>
        <v>Weekend</v>
      </c>
      <c r="O803" s="6" t="s">
        <v>23</v>
      </c>
      <c r="P803" s="7">
        <v>241.6</v>
      </c>
      <c r="Q803" s="2">
        <v>4.7619047620000003</v>
      </c>
      <c r="R803" s="7">
        <v>12.08</v>
      </c>
      <c r="S803" s="8">
        <v>5.0999999999999996</v>
      </c>
      <c r="V803" s="16">
        <f t="shared" si="161"/>
        <v>241.6</v>
      </c>
      <c r="W803" s="18">
        <f t="shared" si="169"/>
        <v>19328</v>
      </c>
      <c r="X803" t="b">
        <f t="shared" si="170"/>
        <v>0</v>
      </c>
      <c r="Y803" t="b">
        <f t="shared" si="162"/>
        <v>1</v>
      </c>
      <c r="Z803" t="b">
        <f t="shared" si="163"/>
        <v>0</v>
      </c>
      <c r="AA803" t="b">
        <f t="shared" si="164"/>
        <v>0</v>
      </c>
      <c r="AB803" t="str">
        <f t="shared" si="171"/>
        <v>Low</v>
      </c>
      <c r="AC803" t="str">
        <f t="shared" si="165"/>
        <v>Bad Product</v>
      </c>
      <c r="AD803">
        <f t="shared" si="166"/>
        <v>253.68</v>
      </c>
      <c r="AE803">
        <f t="shared" si="167"/>
        <v>28.689999999999998</v>
      </c>
      <c r="AG803" t="str">
        <f t="shared" si="160"/>
        <v>Bad Product</v>
      </c>
      <c r="AH803" t="str">
        <f t="shared" si="172"/>
        <v>Low</v>
      </c>
    </row>
    <row r="804" spans="1:34" ht="15.75" customHeight="1" x14ac:dyDescent="0.2">
      <c r="A804" s="1"/>
      <c r="B804" s="6" t="s">
        <v>837</v>
      </c>
      <c r="C804" s="6" t="s">
        <v>25</v>
      </c>
      <c r="D804" s="6" t="s">
        <v>26</v>
      </c>
      <c r="E804" s="6" t="s">
        <v>20</v>
      </c>
      <c r="F804" s="6" t="s">
        <v>31</v>
      </c>
      <c r="G804" s="6" t="s">
        <v>46</v>
      </c>
      <c r="H804" s="7">
        <v>67.39</v>
      </c>
      <c r="I804" s="9">
        <v>7</v>
      </c>
      <c r="J804" s="7">
        <v>23.586500000000001</v>
      </c>
      <c r="K804" s="7">
        <v>495.31650000000002</v>
      </c>
      <c r="L804" s="12">
        <v>43547</v>
      </c>
      <c r="M804" s="14">
        <v>0.55763888888888891</v>
      </c>
      <c r="N804" s="9" t="str">
        <f t="shared" si="168"/>
        <v>Weekend</v>
      </c>
      <c r="O804" s="6" t="s">
        <v>23</v>
      </c>
      <c r="P804" s="7">
        <v>471.73</v>
      </c>
      <c r="Q804" s="2">
        <v>4.7619047620000003</v>
      </c>
      <c r="R804" s="7">
        <v>23.586500000000001</v>
      </c>
      <c r="S804" s="8">
        <v>6.9</v>
      </c>
      <c r="V804" s="16">
        <f t="shared" si="161"/>
        <v>471.73</v>
      </c>
      <c r="W804" s="18">
        <f t="shared" si="169"/>
        <v>37738.400000000001</v>
      </c>
      <c r="X804" t="b">
        <f t="shared" si="170"/>
        <v>0</v>
      </c>
      <c r="Y804" t="b">
        <f t="shared" si="162"/>
        <v>1</v>
      </c>
      <c r="Z804" t="b">
        <f t="shared" si="163"/>
        <v>0</v>
      </c>
      <c r="AA804" t="b">
        <f t="shared" si="164"/>
        <v>0</v>
      </c>
      <c r="AB804" t="str">
        <f t="shared" si="171"/>
        <v>Low</v>
      </c>
      <c r="AC804" t="str">
        <f t="shared" si="165"/>
        <v>Bad Product</v>
      </c>
      <c r="AD804">
        <f t="shared" si="166"/>
        <v>495.31650000000002</v>
      </c>
      <c r="AE804">
        <f t="shared" si="167"/>
        <v>67.39</v>
      </c>
      <c r="AG804" t="str">
        <f t="shared" si="160"/>
        <v>Bad Product</v>
      </c>
      <c r="AH804" t="str">
        <f t="shared" si="172"/>
        <v>Medium</v>
      </c>
    </row>
    <row r="805" spans="1:34" ht="15.75" customHeight="1" x14ac:dyDescent="0.2">
      <c r="A805" s="1"/>
      <c r="B805" s="6" t="s">
        <v>838</v>
      </c>
      <c r="C805" s="6" t="s">
        <v>18</v>
      </c>
      <c r="D805" s="6" t="s">
        <v>19</v>
      </c>
      <c r="E805" s="6" t="s">
        <v>20</v>
      </c>
      <c r="F805" s="6" t="s">
        <v>21</v>
      </c>
      <c r="G805" s="6" t="s">
        <v>46</v>
      </c>
      <c r="H805" s="7">
        <v>48.96</v>
      </c>
      <c r="I805" s="9">
        <v>9</v>
      </c>
      <c r="J805" s="7">
        <v>22.032</v>
      </c>
      <c r="K805" s="7">
        <v>462.67200000000003</v>
      </c>
      <c r="L805" s="12">
        <v>43528</v>
      </c>
      <c r="M805" s="14">
        <v>0.47708333333333336</v>
      </c>
      <c r="N805" s="9" t="str">
        <f t="shared" si="168"/>
        <v>Weekday</v>
      </c>
      <c r="O805" s="6" t="s">
        <v>29</v>
      </c>
      <c r="P805" s="7">
        <v>440.64</v>
      </c>
      <c r="Q805" s="2">
        <v>4.7619047620000003</v>
      </c>
      <c r="R805" s="7">
        <v>22.032</v>
      </c>
      <c r="S805" s="8">
        <v>8</v>
      </c>
      <c r="V805" s="16">
        <f t="shared" si="161"/>
        <v>440.64</v>
      </c>
      <c r="W805" s="18">
        <f t="shared" si="169"/>
        <v>35251.199999999997</v>
      </c>
      <c r="X805" t="b">
        <f t="shared" si="170"/>
        <v>0</v>
      </c>
      <c r="Y805" t="b">
        <f t="shared" si="162"/>
        <v>1</v>
      </c>
      <c r="Z805" t="b">
        <f t="shared" si="163"/>
        <v>0</v>
      </c>
      <c r="AA805" t="b">
        <f t="shared" si="164"/>
        <v>0</v>
      </c>
      <c r="AB805" t="str">
        <f t="shared" si="171"/>
        <v>Low</v>
      </c>
      <c r="AC805" t="str">
        <f t="shared" si="165"/>
        <v>Bad Product</v>
      </c>
      <c r="AD805">
        <f t="shared" si="166"/>
        <v>462.67200000000003</v>
      </c>
      <c r="AE805">
        <f t="shared" si="167"/>
        <v>46.512</v>
      </c>
      <c r="AG805" t="str">
        <f t="shared" si="160"/>
        <v>Bad Product</v>
      </c>
      <c r="AH805" t="str">
        <f t="shared" si="172"/>
        <v>Medium</v>
      </c>
    </row>
    <row r="806" spans="1:34" ht="15.75" customHeight="1" x14ac:dyDescent="0.2">
      <c r="A806" s="1"/>
      <c r="B806" s="6" t="s">
        <v>839</v>
      </c>
      <c r="C806" s="6" t="s">
        <v>42</v>
      </c>
      <c r="D806" s="6" t="s">
        <v>43</v>
      </c>
      <c r="E806" s="6" t="s">
        <v>20</v>
      </c>
      <c r="F806" s="6" t="s">
        <v>21</v>
      </c>
      <c r="G806" s="6" t="s">
        <v>28</v>
      </c>
      <c r="H806" s="7">
        <v>75.59</v>
      </c>
      <c r="I806" s="9">
        <v>9</v>
      </c>
      <c r="J806" s="7">
        <v>34.015500000000003</v>
      </c>
      <c r="K806" s="7">
        <v>714.32550000000003</v>
      </c>
      <c r="L806" s="12">
        <v>43519</v>
      </c>
      <c r="M806" s="14">
        <v>0.46666666666666667</v>
      </c>
      <c r="N806" s="9" t="str">
        <f t="shared" si="168"/>
        <v>Weekend</v>
      </c>
      <c r="O806" s="6" t="s">
        <v>29</v>
      </c>
      <c r="P806" s="7">
        <v>680.31</v>
      </c>
      <c r="Q806" s="2">
        <v>4.7619047620000003</v>
      </c>
      <c r="R806" s="7">
        <v>34.015500000000003</v>
      </c>
      <c r="S806" s="8">
        <v>8</v>
      </c>
      <c r="V806" s="16">
        <f t="shared" si="161"/>
        <v>680.31000000000006</v>
      </c>
      <c r="W806" s="18">
        <f t="shared" si="169"/>
        <v>54424.800000000003</v>
      </c>
      <c r="X806" t="b">
        <f t="shared" si="170"/>
        <v>0</v>
      </c>
      <c r="Y806" t="b">
        <f t="shared" si="162"/>
        <v>1</v>
      </c>
      <c r="Z806" t="b">
        <f t="shared" si="163"/>
        <v>0</v>
      </c>
      <c r="AA806" t="b">
        <f t="shared" si="164"/>
        <v>1</v>
      </c>
      <c r="AB806" t="str">
        <f t="shared" si="171"/>
        <v>Low</v>
      </c>
      <c r="AC806" t="str">
        <f t="shared" si="165"/>
        <v>Bad Product</v>
      </c>
      <c r="AD806">
        <f t="shared" si="166"/>
        <v>642.89295000000004</v>
      </c>
      <c r="AE806">
        <f t="shared" si="167"/>
        <v>71.810500000000005</v>
      </c>
      <c r="AG806" t="str">
        <f t="shared" si="160"/>
        <v>Bad Product</v>
      </c>
      <c r="AH806" t="str">
        <f t="shared" si="172"/>
        <v>Medium</v>
      </c>
    </row>
    <row r="807" spans="1:34" ht="15.75" customHeight="1" x14ac:dyDescent="0.2">
      <c r="A807" s="1"/>
      <c r="B807" s="6" t="s">
        <v>840</v>
      </c>
      <c r="C807" s="6" t="s">
        <v>18</v>
      </c>
      <c r="D807" s="6" t="s">
        <v>19</v>
      </c>
      <c r="E807" s="6" t="s">
        <v>27</v>
      </c>
      <c r="F807" s="6" t="s">
        <v>21</v>
      </c>
      <c r="G807" s="6" t="s">
        <v>32</v>
      </c>
      <c r="H807" s="7">
        <v>77.47</v>
      </c>
      <c r="I807" s="9">
        <v>4</v>
      </c>
      <c r="J807" s="7">
        <v>15.494</v>
      </c>
      <c r="K807" s="7">
        <v>325.37400000000002</v>
      </c>
      <c r="L807" s="12">
        <v>43541</v>
      </c>
      <c r="M807" s="14">
        <v>0.69166666666666665</v>
      </c>
      <c r="N807" s="9" t="str">
        <f t="shared" si="168"/>
        <v>Weekend</v>
      </c>
      <c r="O807" s="6" t="s">
        <v>29</v>
      </c>
      <c r="P807" s="7">
        <v>309.88</v>
      </c>
      <c r="Q807" s="2">
        <v>4.7619047620000003</v>
      </c>
      <c r="R807" s="7">
        <v>15.494</v>
      </c>
      <c r="S807" s="8">
        <v>4.2</v>
      </c>
      <c r="V807" s="16">
        <f t="shared" si="161"/>
        <v>309.88</v>
      </c>
      <c r="W807" s="18">
        <f t="shared" si="169"/>
        <v>24790.400000000001</v>
      </c>
      <c r="X807" t="b">
        <f t="shared" si="170"/>
        <v>0</v>
      </c>
      <c r="Y807" t="b">
        <f t="shared" si="162"/>
        <v>1</v>
      </c>
      <c r="Z807" t="b">
        <f t="shared" si="163"/>
        <v>0</v>
      </c>
      <c r="AA807" t="b">
        <f t="shared" si="164"/>
        <v>0</v>
      </c>
      <c r="AB807" t="str">
        <f t="shared" si="171"/>
        <v>Low</v>
      </c>
      <c r="AC807" t="str">
        <f t="shared" si="165"/>
        <v>Bad Product</v>
      </c>
      <c r="AD807">
        <f t="shared" si="166"/>
        <v>325.37400000000002</v>
      </c>
      <c r="AE807">
        <f t="shared" si="167"/>
        <v>77.47</v>
      </c>
      <c r="AG807" t="str">
        <f t="shared" si="160"/>
        <v>Bad Product</v>
      </c>
      <c r="AH807" t="str">
        <f t="shared" si="172"/>
        <v>Low</v>
      </c>
    </row>
    <row r="808" spans="1:34" ht="15.75" customHeight="1" x14ac:dyDescent="0.2">
      <c r="A808" s="1"/>
      <c r="B808" s="6" t="s">
        <v>841</v>
      </c>
      <c r="C808" s="6" t="s">
        <v>18</v>
      </c>
      <c r="D808" s="6" t="s">
        <v>19</v>
      </c>
      <c r="E808" s="6" t="s">
        <v>27</v>
      </c>
      <c r="F808" s="6" t="s">
        <v>21</v>
      </c>
      <c r="G808" s="6" t="s">
        <v>36</v>
      </c>
      <c r="H808" s="7">
        <v>93.18</v>
      </c>
      <c r="I808" s="9">
        <v>2</v>
      </c>
      <c r="J808" s="7">
        <v>9.3179999999999996</v>
      </c>
      <c r="K808" s="7">
        <v>195.678</v>
      </c>
      <c r="L808" s="12">
        <v>43481</v>
      </c>
      <c r="M808" s="14">
        <v>0.77847222222222223</v>
      </c>
      <c r="N808" s="9" t="str">
        <f t="shared" si="168"/>
        <v>Weekday</v>
      </c>
      <c r="O808" s="6" t="s">
        <v>33</v>
      </c>
      <c r="P808" s="7">
        <v>186.36</v>
      </c>
      <c r="Q808" s="2">
        <v>4.7619047620000003</v>
      </c>
      <c r="R808" s="7">
        <v>9.3179999999999996</v>
      </c>
      <c r="S808" s="8">
        <v>8.5</v>
      </c>
      <c r="V808" s="16">
        <f t="shared" si="161"/>
        <v>186.36</v>
      </c>
      <c r="W808" s="18">
        <f t="shared" si="169"/>
        <v>14908.800000000001</v>
      </c>
      <c r="X808" t="b">
        <f t="shared" si="170"/>
        <v>1</v>
      </c>
      <c r="Y808" t="b">
        <f t="shared" si="162"/>
        <v>1</v>
      </c>
      <c r="Z808" t="b">
        <f t="shared" si="163"/>
        <v>0</v>
      </c>
      <c r="AA808" t="b">
        <f t="shared" si="164"/>
        <v>1</v>
      </c>
      <c r="AB808" t="str">
        <f t="shared" si="171"/>
        <v>High</v>
      </c>
      <c r="AC808" t="str">
        <f t="shared" si="165"/>
        <v>Bad Product</v>
      </c>
      <c r="AD808">
        <f t="shared" si="166"/>
        <v>195.678</v>
      </c>
      <c r="AE808">
        <f t="shared" si="167"/>
        <v>93.18</v>
      </c>
      <c r="AG808" t="str">
        <f t="shared" si="160"/>
        <v>Bad Product</v>
      </c>
      <c r="AH808" t="str">
        <f t="shared" si="172"/>
        <v>High</v>
      </c>
    </row>
    <row r="809" spans="1:34" ht="15.75" customHeight="1" x14ac:dyDescent="0.2">
      <c r="A809" s="1"/>
      <c r="B809" s="6" t="s">
        <v>842</v>
      </c>
      <c r="C809" s="6" t="s">
        <v>18</v>
      </c>
      <c r="D809" s="6" t="s">
        <v>19</v>
      </c>
      <c r="E809" s="6" t="s">
        <v>27</v>
      </c>
      <c r="F809" s="6" t="s">
        <v>21</v>
      </c>
      <c r="G809" s="6" t="s">
        <v>28</v>
      </c>
      <c r="H809" s="7">
        <v>50.23</v>
      </c>
      <c r="I809" s="9">
        <v>4</v>
      </c>
      <c r="J809" s="7">
        <v>10.045999999999999</v>
      </c>
      <c r="K809" s="7">
        <v>210.96600000000001</v>
      </c>
      <c r="L809" s="12">
        <v>43473</v>
      </c>
      <c r="M809" s="14">
        <v>0.71666666666666667</v>
      </c>
      <c r="N809" s="9" t="str">
        <f t="shared" si="168"/>
        <v>Weekday</v>
      </c>
      <c r="O809" s="6" t="s">
        <v>29</v>
      </c>
      <c r="P809" s="7">
        <v>200.92</v>
      </c>
      <c r="Q809" s="2">
        <v>4.7619047620000003</v>
      </c>
      <c r="R809" s="7">
        <v>10.045999999999999</v>
      </c>
      <c r="S809" s="8">
        <v>9</v>
      </c>
      <c r="V809" s="16">
        <f t="shared" si="161"/>
        <v>200.92</v>
      </c>
      <c r="W809" s="18">
        <f t="shared" si="169"/>
        <v>16073.599999999999</v>
      </c>
      <c r="X809" t="b">
        <f t="shared" si="170"/>
        <v>1</v>
      </c>
      <c r="Y809" t="b">
        <f t="shared" si="162"/>
        <v>1</v>
      </c>
      <c r="Z809" t="b">
        <f t="shared" si="163"/>
        <v>0</v>
      </c>
      <c r="AA809" t="b">
        <f t="shared" si="164"/>
        <v>1</v>
      </c>
      <c r="AB809" t="str">
        <f t="shared" si="171"/>
        <v>High</v>
      </c>
      <c r="AC809" t="str">
        <f t="shared" si="165"/>
        <v>Bad Product</v>
      </c>
      <c r="AD809">
        <f t="shared" si="166"/>
        <v>210.96600000000001</v>
      </c>
      <c r="AE809">
        <f t="shared" si="167"/>
        <v>50.23</v>
      </c>
      <c r="AG809" t="str">
        <f t="shared" si="160"/>
        <v>Bad Product</v>
      </c>
      <c r="AH809" t="str">
        <f t="shared" si="172"/>
        <v>High</v>
      </c>
    </row>
    <row r="810" spans="1:34" ht="15.75" customHeight="1" x14ac:dyDescent="0.2">
      <c r="A810" s="1"/>
      <c r="B810" s="6" t="s">
        <v>843</v>
      </c>
      <c r="C810" s="6" t="s">
        <v>42</v>
      </c>
      <c r="D810" s="6" t="s">
        <v>43</v>
      </c>
      <c r="E810" s="6" t="s">
        <v>27</v>
      </c>
      <c r="F810" s="6" t="s">
        <v>21</v>
      </c>
      <c r="G810" s="6" t="s">
        <v>22</v>
      </c>
      <c r="H810" s="7">
        <v>17.75</v>
      </c>
      <c r="I810" s="9">
        <v>1</v>
      </c>
      <c r="J810" s="7">
        <v>0.88749999999999996</v>
      </c>
      <c r="K810" s="7">
        <v>18.637499999999999</v>
      </c>
      <c r="L810" s="12">
        <v>43479</v>
      </c>
      <c r="M810" s="14">
        <v>0.44305555555555554</v>
      </c>
      <c r="N810" s="9" t="str">
        <f t="shared" si="168"/>
        <v>Weekday</v>
      </c>
      <c r="O810" s="6" t="s">
        <v>29</v>
      </c>
      <c r="P810" s="7">
        <v>17.75</v>
      </c>
      <c r="Q810" s="2">
        <v>4.7619047620000003</v>
      </c>
      <c r="R810" s="7">
        <v>0.88749999999999996</v>
      </c>
      <c r="S810" s="8">
        <v>8.6</v>
      </c>
      <c r="V810" s="16">
        <f t="shared" si="161"/>
        <v>17.75</v>
      </c>
      <c r="W810" s="18">
        <f t="shared" si="169"/>
        <v>1420</v>
      </c>
      <c r="X810" t="b">
        <f t="shared" si="170"/>
        <v>1</v>
      </c>
      <c r="Y810" t="b">
        <f t="shared" si="162"/>
        <v>1</v>
      </c>
      <c r="Z810" t="b">
        <f t="shared" si="163"/>
        <v>0</v>
      </c>
      <c r="AA810" t="b">
        <f t="shared" si="164"/>
        <v>1</v>
      </c>
      <c r="AB810" t="str">
        <f t="shared" si="171"/>
        <v>High</v>
      </c>
      <c r="AC810" t="str">
        <f t="shared" si="165"/>
        <v>Bad Product</v>
      </c>
      <c r="AD810">
        <f t="shared" si="166"/>
        <v>18.637499999999999</v>
      </c>
      <c r="AE810">
        <f t="shared" si="167"/>
        <v>17.75</v>
      </c>
      <c r="AG810" t="str">
        <f t="shared" si="160"/>
        <v>Bad Product</v>
      </c>
      <c r="AH810" t="str">
        <f t="shared" si="172"/>
        <v>High</v>
      </c>
    </row>
    <row r="811" spans="1:34" ht="15.75" customHeight="1" x14ac:dyDescent="0.2">
      <c r="A811" s="1"/>
      <c r="B811" s="6" t="s">
        <v>844</v>
      </c>
      <c r="C811" s="6" t="s">
        <v>25</v>
      </c>
      <c r="D811" s="6" t="s">
        <v>26</v>
      </c>
      <c r="E811" s="6" t="s">
        <v>27</v>
      </c>
      <c r="F811" s="6" t="s">
        <v>21</v>
      </c>
      <c r="G811" s="6" t="s">
        <v>46</v>
      </c>
      <c r="H811" s="7">
        <v>62.18</v>
      </c>
      <c r="I811" s="9">
        <v>10</v>
      </c>
      <c r="J811" s="7">
        <v>31.09</v>
      </c>
      <c r="K811" s="7">
        <v>652.89</v>
      </c>
      <c r="L811" s="12">
        <v>43496</v>
      </c>
      <c r="M811" s="14">
        <v>0.43958333333333333</v>
      </c>
      <c r="N811" s="9" t="str">
        <f t="shared" si="168"/>
        <v>Weekday</v>
      </c>
      <c r="O811" s="6" t="s">
        <v>23</v>
      </c>
      <c r="P811" s="7">
        <v>621.79999999999995</v>
      </c>
      <c r="Q811" s="2">
        <v>4.7619047620000003</v>
      </c>
      <c r="R811" s="7">
        <v>31.09</v>
      </c>
      <c r="S811" s="8">
        <v>6</v>
      </c>
      <c r="V811" s="16">
        <f t="shared" si="161"/>
        <v>621.79999999999995</v>
      </c>
      <c r="W811" s="18">
        <f t="shared" si="169"/>
        <v>49744</v>
      </c>
      <c r="X811" t="b">
        <f t="shared" si="170"/>
        <v>0</v>
      </c>
      <c r="Y811" t="b">
        <f t="shared" si="162"/>
        <v>1</v>
      </c>
      <c r="Z811" t="b">
        <f t="shared" si="163"/>
        <v>0</v>
      </c>
      <c r="AA811" t="b">
        <f t="shared" si="164"/>
        <v>1</v>
      </c>
      <c r="AB811" t="str">
        <f t="shared" si="171"/>
        <v>Low</v>
      </c>
      <c r="AC811" t="str">
        <f t="shared" si="165"/>
        <v>Bad Product</v>
      </c>
      <c r="AD811">
        <f t="shared" si="166"/>
        <v>587.601</v>
      </c>
      <c r="AE811">
        <f t="shared" si="167"/>
        <v>59.070999999999998</v>
      </c>
      <c r="AG811" t="str">
        <f t="shared" si="160"/>
        <v>Bad Product</v>
      </c>
      <c r="AH811" t="str">
        <f t="shared" si="172"/>
        <v>Low</v>
      </c>
    </row>
    <row r="812" spans="1:34" ht="15.75" customHeight="1" x14ac:dyDescent="0.2">
      <c r="A812" s="1"/>
      <c r="B812" s="6" t="s">
        <v>845</v>
      </c>
      <c r="C812" s="6" t="s">
        <v>42</v>
      </c>
      <c r="D812" s="6" t="s">
        <v>43</v>
      </c>
      <c r="E812" s="6" t="s">
        <v>27</v>
      </c>
      <c r="F812" s="6" t="s">
        <v>31</v>
      </c>
      <c r="G812" s="6" t="s">
        <v>22</v>
      </c>
      <c r="H812" s="7">
        <v>10.75</v>
      </c>
      <c r="I812" s="9">
        <v>8</v>
      </c>
      <c r="J812" s="7">
        <v>4.3</v>
      </c>
      <c r="K812" s="7">
        <v>90.3</v>
      </c>
      <c r="L812" s="12">
        <v>43539</v>
      </c>
      <c r="M812" s="14">
        <v>0.60972222222222228</v>
      </c>
      <c r="N812" s="9" t="str">
        <f t="shared" si="168"/>
        <v>Weekday</v>
      </c>
      <c r="O812" s="6" t="s">
        <v>23</v>
      </c>
      <c r="P812" s="7">
        <v>86</v>
      </c>
      <c r="Q812" s="2">
        <v>4.7619047620000003</v>
      </c>
      <c r="R812" s="7">
        <v>4.3</v>
      </c>
      <c r="S812" s="8">
        <v>6.2</v>
      </c>
      <c r="V812" s="16">
        <f t="shared" si="161"/>
        <v>86</v>
      </c>
      <c r="W812" s="18">
        <f t="shared" si="169"/>
        <v>6880</v>
      </c>
      <c r="X812" t="b">
        <f t="shared" si="170"/>
        <v>0</v>
      </c>
      <c r="Y812" t="b">
        <f t="shared" si="162"/>
        <v>1</v>
      </c>
      <c r="Z812" t="b">
        <f t="shared" si="163"/>
        <v>0</v>
      </c>
      <c r="AA812" t="b">
        <f t="shared" si="164"/>
        <v>0</v>
      </c>
      <c r="AB812" t="str">
        <f t="shared" si="171"/>
        <v>Low</v>
      </c>
      <c r="AC812" t="str">
        <f t="shared" si="165"/>
        <v>Bad Product</v>
      </c>
      <c r="AD812">
        <f t="shared" si="166"/>
        <v>90.3</v>
      </c>
      <c r="AE812">
        <f t="shared" si="167"/>
        <v>10.2125</v>
      </c>
      <c r="AG812" t="str">
        <f t="shared" si="160"/>
        <v>Bad Product</v>
      </c>
      <c r="AH812" t="str">
        <f t="shared" si="172"/>
        <v>Low</v>
      </c>
    </row>
    <row r="813" spans="1:34" ht="15.75" customHeight="1" x14ac:dyDescent="0.2">
      <c r="A813" s="1"/>
      <c r="B813" s="6" t="s">
        <v>846</v>
      </c>
      <c r="C813" s="6" t="s">
        <v>18</v>
      </c>
      <c r="D813" s="6" t="s">
        <v>19</v>
      </c>
      <c r="E813" s="6" t="s">
        <v>27</v>
      </c>
      <c r="F813" s="6" t="s">
        <v>21</v>
      </c>
      <c r="G813" s="6" t="s">
        <v>28</v>
      </c>
      <c r="H813" s="7">
        <v>40.26</v>
      </c>
      <c r="I813" s="9">
        <v>10</v>
      </c>
      <c r="J813" s="7">
        <v>20.13</v>
      </c>
      <c r="K813" s="7">
        <v>422.73</v>
      </c>
      <c r="L813" s="12">
        <v>43520</v>
      </c>
      <c r="M813" s="14">
        <v>0.75416666666666665</v>
      </c>
      <c r="N813" s="9" t="str">
        <f t="shared" si="168"/>
        <v>Weekend</v>
      </c>
      <c r="O813" s="6" t="s">
        <v>33</v>
      </c>
      <c r="P813" s="7">
        <v>402.6</v>
      </c>
      <c r="Q813" s="2">
        <v>4.7619047620000003</v>
      </c>
      <c r="R813" s="7">
        <v>20.13</v>
      </c>
      <c r="S813" s="8">
        <v>5</v>
      </c>
      <c r="V813" s="16">
        <f t="shared" si="161"/>
        <v>402.59999999999997</v>
      </c>
      <c r="W813" s="18">
        <f t="shared" si="169"/>
        <v>32207.999999999996</v>
      </c>
      <c r="X813" t="b">
        <f t="shared" si="170"/>
        <v>0</v>
      </c>
      <c r="Y813" t="b">
        <f t="shared" si="162"/>
        <v>1</v>
      </c>
      <c r="Z813" t="b">
        <f t="shared" si="163"/>
        <v>0</v>
      </c>
      <c r="AA813" t="b">
        <f t="shared" si="164"/>
        <v>0</v>
      </c>
      <c r="AB813" t="str">
        <f t="shared" si="171"/>
        <v>Low</v>
      </c>
      <c r="AC813" t="str">
        <f t="shared" si="165"/>
        <v>Bad Product</v>
      </c>
      <c r="AD813">
        <f t="shared" si="166"/>
        <v>422.73</v>
      </c>
      <c r="AE813">
        <f t="shared" si="167"/>
        <v>38.246999999999993</v>
      </c>
      <c r="AG813" t="str">
        <f t="shared" si="160"/>
        <v>Bad Product</v>
      </c>
      <c r="AH813" t="str">
        <f t="shared" si="172"/>
        <v>Low</v>
      </c>
    </row>
    <row r="814" spans="1:34" ht="15.75" customHeight="1" x14ac:dyDescent="0.2">
      <c r="A814" s="1"/>
      <c r="B814" s="6" t="s">
        <v>847</v>
      </c>
      <c r="C814" s="6" t="s">
        <v>25</v>
      </c>
      <c r="D814" s="6" t="s">
        <v>26</v>
      </c>
      <c r="E814" s="6" t="s">
        <v>20</v>
      </c>
      <c r="F814" s="6" t="s">
        <v>21</v>
      </c>
      <c r="G814" s="6" t="s">
        <v>36</v>
      </c>
      <c r="H814" s="7">
        <v>64.97</v>
      </c>
      <c r="I814" s="9">
        <v>5</v>
      </c>
      <c r="J814" s="7">
        <v>16.2425</v>
      </c>
      <c r="K814" s="7">
        <v>341.09249999999997</v>
      </c>
      <c r="L814" s="12">
        <v>43504</v>
      </c>
      <c r="M814" s="14">
        <v>0.53611111111111109</v>
      </c>
      <c r="N814" s="9" t="str">
        <f t="shared" si="168"/>
        <v>Weekday</v>
      </c>
      <c r="O814" s="6" t="s">
        <v>33</v>
      </c>
      <c r="P814" s="7">
        <v>324.85000000000002</v>
      </c>
      <c r="Q814" s="2">
        <v>4.7619047620000003</v>
      </c>
      <c r="R814" s="7">
        <v>16.2425</v>
      </c>
      <c r="S814" s="8">
        <v>6.5</v>
      </c>
      <c r="V814" s="16">
        <f t="shared" si="161"/>
        <v>324.85000000000002</v>
      </c>
      <c r="W814" s="18">
        <f t="shared" si="169"/>
        <v>25988</v>
      </c>
      <c r="X814" t="b">
        <f t="shared" si="170"/>
        <v>0</v>
      </c>
      <c r="Y814" t="b">
        <f t="shared" si="162"/>
        <v>1</v>
      </c>
      <c r="Z814" t="b">
        <f t="shared" si="163"/>
        <v>0</v>
      </c>
      <c r="AA814" t="b">
        <f t="shared" si="164"/>
        <v>0</v>
      </c>
      <c r="AB814" t="str">
        <f t="shared" si="171"/>
        <v>Low</v>
      </c>
      <c r="AC814" t="str">
        <f t="shared" si="165"/>
        <v>Bad Product</v>
      </c>
      <c r="AD814">
        <f t="shared" si="166"/>
        <v>341.09249999999997</v>
      </c>
      <c r="AE814">
        <f t="shared" si="167"/>
        <v>64.97</v>
      </c>
      <c r="AG814" t="str">
        <f t="shared" si="160"/>
        <v>Bad Product</v>
      </c>
      <c r="AH814" t="str">
        <f t="shared" si="172"/>
        <v>Medium</v>
      </c>
    </row>
    <row r="815" spans="1:34" ht="15.75" customHeight="1" x14ac:dyDescent="0.2">
      <c r="A815" s="1"/>
      <c r="B815" s="6" t="s">
        <v>848</v>
      </c>
      <c r="C815" s="6" t="s">
        <v>18</v>
      </c>
      <c r="D815" s="6" t="s">
        <v>19</v>
      </c>
      <c r="E815" s="6" t="s">
        <v>27</v>
      </c>
      <c r="F815" s="6" t="s">
        <v>31</v>
      </c>
      <c r="G815" s="6" t="s">
        <v>28</v>
      </c>
      <c r="H815" s="7">
        <v>95.15</v>
      </c>
      <c r="I815" s="9">
        <v>1</v>
      </c>
      <c r="J815" s="7">
        <v>4.7575000000000003</v>
      </c>
      <c r="K815" s="7">
        <v>99.907499999999999</v>
      </c>
      <c r="L815" s="12">
        <v>43546</v>
      </c>
      <c r="M815" s="14">
        <v>0.58333333333333337</v>
      </c>
      <c r="N815" s="9" t="str">
        <f t="shared" si="168"/>
        <v>Weekday</v>
      </c>
      <c r="O815" s="6" t="s">
        <v>29</v>
      </c>
      <c r="P815" s="7">
        <v>95.15</v>
      </c>
      <c r="Q815" s="2">
        <v>4.7619047620000003</v>
      </c>
      <c r="R815" s="7">
        <v>4.7575000000000003</v>
      </c>
      <c r="S815" s="8">
        <v>6</v>
      </c>
      <c r="V815" s="16">
        <f t="shared" si="161"/>
        <v>95.15</v>
      </c>
      <c r="W815" s="18">
        <f t="shared" si="169"/>
        <v>7612</v>
      </c>
      <c r="X815" t="b">
        <f t="shared" si="170"/>
        <v>0</v>
      </c>
      <c r="Y815" t="b">
        <f t="shared" si="162"/>
        <v>1</v>
      </c>
      <c r="Z815" t="b">
        <f t="shared" si="163"/>
        <v>0</v>
      </c>
      <c r="AA815" t="b">
        <f t="shared" si="164"/>
        <v>0</v>
      </c>
      <c r="AB815" t="str">
        <f t="shared" si="171"/>
        <v>Low</v>
      </c>
      <c r="AC815" t="str">
        <f t="shared" si="165"/>
        <v>Bad Product</v>
      </c>
      <c r="AD815">
        <f t="shared" si="166"/>
        <v>99.907499999999999</v>
      </c>
      <c r="AE815">
        <f t="shared" si="167"/>
        <v>95.15</v>
      </c>
      <c r="AG815" t="str">
        <f t="shared" si="160"/>
        <v>Bad Product</v>
      </c>
      <c r="AH815" t="str">
        <f t="shared" si="172"/>
        <v>Low</v>
      </c>
    </row>
    <row r="816" spans="1:34" ht="15.75" customHeight="1" x14ac:dyDescent="0.2">
      <c r="A816" s="1"/>
      <c r="B816" s="6" t="s">
        <v>849</v>
      </c>
      <c r="C816" s="6" t="s">
        <v>18</v>
      </c>
      <c r="D816" s="6" t="s">
        <v>19</v>
      </c>
      <c r="E816" s="6" t="s">
        <v>20</v>
      </c>
      <c r="F816" s="6" t="s">
        <v>21</v>
      </c>
      <c r="G816" s="6" t="s">
        <v>28</v>
      </c>
      <c r="H816" s="7">
        <v>48.62</v>
      </c>
      <c r="I816" s="9">
        <v>8</v>
      </c>
      <c r="J816" s="7">
        <v>19.448</v>
      </c>
      <c r="K816" s="7">
        <v>408.40800000000002</v>
      </c>
      <c r="L816" s="12">
        <v>43489</v>
      </c>
      <c r="M816" s="14">
        <v>0.45624999999999999</v>
      </c>
      <c r="N816" s="9" t="str">
        <f t="shared" si="168"/>
        <v>Weekday</v>
      </c>
      <c r="O816" s="6" t="s">
        <v>29</v>
      </c>
      <c r="P816" s="7">
        <v>388.96</v>
      </c>
      <c r="Q816" s="2">
        <v>4.7619047620000003</v>
      </c>
      <c r="R816" s="7">
        <v>19.448</v>
      </c>
      <c r="S816" s="8">
        <v>5</v>
      </c>
      <c r="V816" s="16">
        <f t="shared" si="161"/>
        <v>388.96</v>
      </c>
      <c r="W816" s="18">
        <f t="shared" si="169"/>
        <v>31116.799999999999</v>
      </c>
      <c r="X816" t="b">
        <f t="shared" si="170"/>
        <v>0</v>
      </c>
      <c r="Y816" t="b">
        <f t="shared" si="162"/>
        <v>1</v>
      </c>
      <c r="Z816" t="b">
        <f t="shared" si="163"/>
        <v>0</v>
      </c>
      <c r="AA816" t="b">
        <f t="shared" si="164"/>
        <v>0</v>
      </c>
      <c r="AB816" t="str">
        <f t="shared" si="171"/>
        <v>Low</v>
      </c>
      <c r="AC816" t="str">
        <f t="shared" si="165"/>
        <v>Bad Product</v>
      </c>
      <c r="AD816">
        <f t="shared" si="166"/>
        <v>408.40800000000002</v>
      </c>
      <c r="AE816">
        <f t="shared" si="167"/>
        <v>46.188999999999993</v>
      </c>
      <c r="AG816" t="str">
        <f t="shared" si="160"/>
        <v>Bad Product</v>
      </c>
      <c r="AH816" t="str">
        <f t="shared" si="172"/>
        <v>Low</v>
      </c>
    </row>
    <row r="817" spans="1:34" ht="15.75" customHeight="1" x14ac:dyDescent="0.2">
      <c r="A817" s="1"/>
      <c r="B817" s="6" t="s">
        <v>850</v>
      </c>
      <c r="C817" s="6" t="s">
        <v>42</v>
      </c>
      <c r="D817" s="6" t="s">
        <v>43</v>
      </c>
      <c r="E817" s="6" t="s">
        <v>27</v>
      </c>
      <c r="F817" s="6" t="s">
        <v>21</v>
      </c>
      <c r="G817" s="6" t="s">
        <v>44</v>
      </c>
      <c r="H817" s="7">
        <v>53.21</v>
      </c>
      <c r="I817" s="9">
        <v>8</v>
      </c>
      <c r="J817" s="7">
        <v>21.283999999999999</v>
      </c>
      <c r="K817" s="7">
        <v>446.964</v>
      </c>
      <c r="L817" s="12">
        <v>43538</v>
      </c>
      <c r="M817" s="14">
        <v>0.69791666666666663</v>
      </c>
      <c r="N817" s="9" t="str">
        <f t="shared" si="168"/>
        <v>Weekday</v>
      </c>
      <c r="O817" s="6" t="s">
        <v>23</v>
      </c>
      <c r="P817" s="7">
        <v>425.68</v>
      </c>
      <c r="Q817" s="2">
        <v>4.7619047620000003</v>
      </c>
      <c r="R817" s="7">
        <v>21.283999999999999</v>
      </c>
      <c r="S817" s="8">
        <v>5</v>
      </c>
      <c r="V817" s="16">
        <f t="shared" si="161"/>
        <v>425.68</v>
      </c>
      <c r="W817" s="18">
        <f t="shared" si="169"/>
        <v>34054.400000000001</v>
      </c>
      <c r="X817" t="b">
        <f t="shared" si="170"/>
        <v>0</v>
      </c>
      <c r="Y817" t="b">
        <f t="shared" si="162"/>
        <v>1</v>
      </c>
      <c r="Z817" t="b">
        <f t="shared" si="163"/>
        <v>0</v>
      </c>
      <c r="AA817" t="b">
        <f t="shared" si="164"/>
        <v>0</v>
      </c>
      <c r="AB817" t="str">
        <f t="shared" si="171"/>
        <v>Low</v>
      </c>
      <c r="AC817" t="str">
        <f t="shared" si="165"/>
        <v>Bad Product</v>
      </c>
      <c r="AD817">
        <f t="shared" si="166"/>
        <v>446.964</v>
      </c>
      <c r="AE817">
        <f t="shared" si="167"/>
        <v>50.549500000000002</v>
      </c>
      <c r="AG817" t="str">
        <f t="shared" si="160"/>
        <v>Bad Product</v>
      </c>
      <c r="AH817" t="str">
        <f t="shared" si="172"/>
        <v>Low</v>
      </c>
    </row>
    <row r="818" spans="1:34" ht="15.75" customHeight="1" x14ac:dyDescent="0.2">
      <c r="A818" s="1"/>
      <c r="B818" s="6" t="s">
        <v>851</v>
      </c>
      <c r="C818" s="6" t="s">
        <v>25</v>
      </c>
      <c r="D818" s="6" t="s">
        <v>26</v>
      </c>
      <c r="E818" s="6" t="s">
        <v>27</v>
      </c>
      <c r="F818" s="6" t="s">
        <v>21</v>
      </c>
      <c r="G818" s="6" t="s">
        <v>46</v>
      </c>
      <c r="H818" s="7">
        <v>45.44</v>
      </c>
      <c r="I818" s="9">
        <v>7</v>
      </c>
      <c r="J818" s="7">
        <v>15.904</v>
      </c>
      <c r="K818" s="7">
        <v>333.98399999999998</v>
      </c>
      <c r="L818" s="12">
        <v>43488</v>
      </c>
      <c r="M818" s="14">
        <v>0.46875</v>
      </c>
      <c r="N818" s="9" t="str">
        <f t="shared" si="168"/>
        <v>Weekday</v>
      </c>
      <c r="O818" s="6" t="s">
        <v>29</v>
      </c>
      <c r="P818" s="7">
        <v>318.08</v>
      </c>
      <c r="Q818" s="2">
        <v>4.7619047620000003</v>
      </c>
      <c r="R818" s="7">
        <v>15.904</v>
      </c>
      <c r="S818" s="8">
        <v>9.1999999999999993</v>
      </c>
      <c r="V818" s="16">
        <f t="shared" si="161"/>
        <v>318.08</v>
      </c>
      <c r="W818" s="18">
        <f t="shared" si="169"/>
        <v>25446.399999999998</v>
      </c>
      <c r="X818" t="b">
        <f t="shared" si="170"/>
        <v>1</v>
      </c>
      <c r="Y818" t="b">
        <f t="shared" si="162"/>
        <v>1</v>
      </c>
      <c r="Z818" t="b">
        <f t="shared" si="163"/>
        <v>0</v>
      </c>
      <c r="AA818" t="b">
        <f t="shared" si="164"/>
        <v>1</v>
      </c>
      <c r="AB818" t="str">
        <f t="shared" si="171"/>
        <v>High</v>
      </c>
      <c r="AC818" t="str">
        <f t="shared" si="165"/>
        <v>Bad Product</v>
      </c>
      <c r="AD818">
        <f t="shared" si="166"/>
        <v>333.98399999999998</v>
      </c>
      <c r="AE818">
        <f t="shared" si="167"/>
        <v>45.44</v>
      </c>
      <c r="AG818" t="str">
        <f t="shared" si="160"/>
        <v>Bad Product</v>
      </c>
      <c r="AH818" t="str">
        <f t="shared" si="172"/>
        <v>High</v>
      </c>
    </row>
    <row r="819" spans="1:34" ht="15.75" customHeight="1" x14ac:dyDescent="0.2">
      <c r="A819" s="1"/>
      <c r="B819" s="6" t="s">
        <v>852</v>
      </c>
      <c r="C819" s="6" t="s">
        <v>18</v>
      </c>
      <c r="D819" s="6" t="s">
        <v>19</v>
      </c>
      <c r="E819" s="6" t="s">
        <v>27</v>
      </c>
      <c r="F819" s="6" t="s">
        <v>31</v>
      </c>
      <c r="G819" s="6" t="s">
        <v>44</v>
      </c>
      <c r="H819" s="7">
        <v>33.880000000000003</v>
      </c>
      <c r="I819" s="9">
        <v>8</v>
      </c>
      <c r="J819" s="7">
        <v>13.552</v>
      </c>
      <c r="K819" s="7">
        <v>284.59199999999998</v>
      </c>
      <c r="L819" s="12">
        <v>43484</v>
      </c>
      <c r="M819" s="14">
        <v>0.85347222222222219</v>
      </c>
      <c r="N819" s="9" t="str">
        <f t="shared" si="168"/>
        <v>Weekend</v>
      </c>
      <c r="O819" s="6" t="s">
        <v>23</v>
      </c>
      <c r="P819" s="7">
        <v>271.04000000000002</v>
      </c>
      <c r="Q819" s="2">
        <v>4.7619047620000003</v>
      </c>
      <c r="R819" s="7">
        <v>13.552</v>
      </c>
      <c r="S819" s="8">
        <v>9.6</v>
      </c>
      <c r="V819" s="16">
        <f t="shared" si="161"/>
        <v>271.04000000000002</v>
      </c>
      <c r="W819" s="18">
        <f t="shared" si="169"/>
        <v>21683.200000000001</v>
      </c>
      <c r="X819" t="b">
        <f t="shared" si="170"/>
        <v>1</v>
      </c>
      <c r="Y819" t="b">
        <f t="shared" si="162"/>
        <v>1</v>
      </c>
      <c r="Z819" t="b">
        <f t="shared" si="163"/>
        <v>0</v>
      </c>
      <c r="AA819" t="b">
        <f t="shared" si="164"/>
        <v>1</v>
      </c>
      <c r="AB819" t="str">
        <f t="shared" si="171"/>
        <v>High</v>
      </c>
      <c r="AC819" t="str">
        <f t="shared" si="165"/>
        <v>Bad Product</v>
      </c>
      <c r="AD819">
        <f t="shared" si="166"/>
        <v>284.59199999999998</v>
      </c>
      <c r="AE819">
        <f t="shared" si="167"/>
        <v>32.186</v>
      </c>
      <c r="AG819" t="str">
        <f t="shared" si="160"/>
        <v>Bad Product</v>
      </c>
      <c r="AH819" t="str">
        <f t="shared" si="172"/>
        <v>High</v>
      </c>
    </row>
    <row r="820" spans="1:34" ht="15.75" customHeight="1" x14ac:dyDescent="0.2">
      <c r="A820" s="1"/>
      <c r="B820" s="6" t="s">
        <v>853</v>
      </c>
      <c r="C820" s="6" t="s">
        <v>42</v>
      </c>
      <c r="D820" s="6" t="s">
        <v>43</v>
      </c>
      <c r="E820" s="6" t="s">
        <v>20</v>
      </c>
      <c r="F820" s="6" t="s">
        <v>31</v>
      </c>
      <c r="G820" s="6" t="s">
        <v>22</v>
      </c>
      <c r="H820" s="7">
        <v>96.16</v>
      </c>
      <c r="I820" s="9">
        <v>4</v>
      </c>
      <c r="J820" s="7">
        <v>19.231999999999999</v>
      </c>
      <c r="K820" s="7">
        <v>403.87200000000001</v>
      </c>
      <c r="L820" s="12">
        <v>43492</v>
      </c>
      <c r="M820" s="14">
        <v>0.8354166666666667</v>
      </c>
      <c r="N820" s="9" t="str">
        <f t="shared" si="168"/>
        <v>Weekend</v>
      </c>
      <c r="O820" s="6" t="s">
        <v>33</v>
      </c>
      <c r="P820" s="7">
        <v>384.64</v>
      </c>
      <c r="Q820" s="2">
        <v>4.7619047620000003</v>
      </c>
      <c r="R820" s="7">
        <v>19.231999999999999</v>
      </c>
      <c r="S820" s="8">
        <v>8.4</v>
      </c>
      <c r="V820" s="16">
        <f t="shared" si="161"/>
        <v>384.64</v>
      </c>
      <c r="W820" s="18">
        <f t="shared" si="169"/>
        <v>30771.199999999997</v>
      </c>
      <c r="X820" t="b">
        <f t="shared" si="170"/>
        <v>1</v>
      </c>
      <c r="Y820" t="b">
        <f t="shared" si="162"/>
        <v>1</v>
      </c>
      <c r="Z820" t="b">
        <f t="shared" si="163"/>
        <v>0</v>
      </c>
      <c r="AA820" t="b">
        <f t="shared" si="164"/>
        <v>1</v>
      </c>
      <c r="AB820" t="str">
        <f t="shared" si="171"/>
        <v>High</v>
      </c>
      <c r="AC820" t="str">
        <f t="shared" si="165"/>
        <v>Bad Product</v>
      </c>
      <c r="AD820">
        <f t="shared" si="166"/>
        <v>403.87200000000001</v>
      </c>
      <c r="AE820">
        <f t="shared" si="167"/>
        <v>96.16</v>
      </c>
      <c r="AG820" t="str">
        <f t="shared" si="160"/>
        <v>Bad Product</v>
      </c>
      <c r="AH820" t="str">
        <f t="shared" si="172"/>
        <v>High</v>
      </c>
    </row>
    <row r="821" spans="1:34" ht="15.75" customHeight="1" x14ac:dyDescent="0.2">
      <c r="A821" s="1"/>
      <c r="B821" s="6" t="s">
        <v>854</v>
      </c>
      <c r="C821" s="6" t="s">
        <v>42</v>
      </c>
      <c r="D821" s="6" t="s">
        <v>43</v>
      </c>
      <c r="E821" s="6" t="s">
        <v>20</v>
      </c>
      <c r="F821" s="6" t="s">
        <v>31</v>
      </c>
      <c r="G821" s="6" t="s">
        <v>44</v>
      </c>
      <c r="H821" s="7">
        <v>47.16</v>
      </c>
      <c r="I821" s="9">
        <v>5</v>
      </c>
      <c r="J821" s="7">
        <v>11.79</v>
      </c>
      <c r="K821" s="7">
        <v>247.59</v>
      </c>
      <c r="L821" s="12">
        <v>43499</v>
      </c>
      <c r="M821" s="14">
        <v>0.60763888888888884</v>
      </c>
      <c r="N821" s="9" t="str">
        <f t="shared" si="168"/>
        <v>Weekend</v>
      </c>
      <c r="O821" s="6" t="s">
        <v>33</v>
      </c>
      <c r="P821" s="7">
        <v>235.8</v>
      </c>
      <c r="Q821" s="2">
        <v>4.7619047620000003</v>
      </c>
      <c r="R821" s="7">
        <v>11.79</v>
      </c>
      <c r="S821" s="8">
        <v>6</v>
      </c>
      <c r="V821" s="16">
        <f t="shared" si="161"/>
        <v>235.79999999999998</v>
      </c>
      <c r="W821" s="18">
        <f t="shared" si="169"/>
        <v>18864</v>
      </c>
      <c r="X821" t="b">
        <f t="shared" si="170"/>
        <v>0</v>
      </c>
      <c r="Y821" t="b">
        <f t="shared" si="162"/>
        <v>1</v>
      </c>
      <c r="Z821" t="b">
        <f t="shared" si="163"/>
        <v>0</v>
      </c>
      <c r="AA821" t="b">
        <f t="shared" si="164"/>
        <v>0</v>
      </c>
      <c r="AB821" t="str">
        <f t="shared" si="171"/>
        <v>Low</v>
      </c>
      <c r="AC821" t="str">
        <f t="shared" si="165"/>
        <v>Bad Product</v>
      </c>
      <c r="AD821">
        <f t="shared" si="166"/>
        <v>247.59</v>
      </c>
      <c r="AE821">
        <f t="shared" si="167"/>
        <v>47.16</v>
      </c>
      <c r="AG821" t="str">
        <f t="shared" si="160"/>
        <v>Bad Product</v>
      </c>
      <c r="AH821" t="str">
        <f t="shared" si="172"/>
        <v>Low</v>
      </c>
    </row>
    <row r="822" spans="1:34" ht="15.75" customHeight="1" x14ac:dyDescent="0.2">
      <c r="A822" s="1"/>
      <c r="B822" s="6" t="s">
        <v>855</v>
      </c>
      <c r="C822" s="6" t="s">
        <v>42</v>
      </c>
      <c r="D822" s="6" t="s">
        <v>43</v>
      </c>
      <c r="E822" s="6" t="s">
        <v>27</v>
      </c>
      <c r="F822" s="6" t="s">
        <v>31</v>
      </c>
      <c r="G822" s="6" t="s">
        <v>28</v>
      </c>
      <c r="H822" s="7">
        <v>52.89</v>
      </c>
      <c r="I822" s="9">
        <v>4</v>
      </c>
      <c r="J822" s="7">
        <v>10.577999999999999</v>
      </c>
      <c r="K822" s="7">
        <v>222.13800000000001</v>
      </c>
      <c r="L822" s="12">
        <v>43549</v>
      </c>
      <c r="M822" s="14">
        <v>0.68888888888888888</v>
      </c>
      <c r="N822" s="9" t="str">
        <f t="shared" si="168"/>
        <v>Weekday</v>
      </c>
      <c r="O822" s="6" t="s">
        <v>23</v>
      </c>
      <c r="P822" s="7">
        <v>211.56</v>
      </c>
      <c r="Q822" s="2">
        <v>4.7619047620000003</v>
      </c>
      <c r="R822" s="7">
        <v>10.577999999999999</v>
      </c>
      <c r="S822" s="8">
        <v>6.7</v>
      </c>
      <c r="V822" s="16">
        <f t="shared" si="161"/>
        <v>211.56</v>
      </c>
      <c r="W822" s="18">
        <f t="shared" si="169"/>
        <v>16924.8</v>
      </c>
      <c r="X822" t="b">
        <f t="shared" si="170"/>
        <v>0</v>
      </c>
      <c r="Y822" t="b">
        <f t="shared" si="162"/>
        <v>1</v>
      </c>
      <c r="Z822" t="b">
        <f t="shared" si="163"/>
        <v>0</v>
      </c>
      <c r="AA822" t="b">
        <f t="shared" si="164"/>
        <v>0</v>
      </c>
      <c r="AB822" t="str">
        <f t="shared" si="171"/>
        <v>Low</v>
      </c>
      <c r="AC822" t="str">
        <f t="shared" si="165"/>
        <v>Bad Product</v>
      </c>
      <c r="AD822">
        <f t="shared" si="166"/>
        <v>222.13800000000001</v>
      </c>
      <c r="AE822">
        <f t="shared" si="167"/>
        <v>52.89</v>
      </c>
      <c r="AG822" t="str">
        <f t="shared" si="160"/>
        <v>Bad Product</v>
      </c>
      <c r="AH822" t="str">
        <f t="shared" si="172"/>
        <v>Medium</v>
      </c>
    </row>
    <row r="823" spans="1:34" ht="15.75" customHeight="1" x14ac:dyDescent="0.2">
      <c r="A823" s="1"/>
      <c r="B823" s="6" t="s">
        <v>856</v>
      </c>
      <c r="C823" s="6" t="s">
        <v>18</v>
      </c>
      <c r="D823" s="6" t="s">
        <v>19</v>
      </c>
      <c r="E823" s="6" t="s">
        <v>20</v>
      </c>
      <c r="F823" s="6" t="s">
        <v>21</v>
      </c>
      <c r="G823" s="6" t="s">
        <v>32</v>
      </c>
      <c r="H823" s="7">
        <v>47.68</v>
      </c>
      <c r="I823" s="9">
        <v>2</v>
      </c>
      <c r="J823" s="7">
        <v>4.7679999999999998</v>
      </c>
      <c r="K823" s="7">
        <v>100.128</v>
      </c>
      <c r="L823" s="12">
        <v>43520</v>
      </c>
      <c r="M823" s="14">
        <v>0.4236111111111111</v>
      </c>
      <c r="N823" s="9" t="str">
        <f t="shared" si="168"/>
        <v>Weekend</v>
      </c>
      <c r="O823" s="6" t="s">
        <v>33</v>
      </c>
      <c r="P823" s="7">
        <v>95.36</v>
      </c>
      <c r="Q823" s="2">
        <v>4.7619047620000003</v>
      </c>
      <c r="R823" s="7">
        <v>4.7679999999999998</v>
      </c>
      <c r="S823" s="8">
        <v>4.0999999999999996</v>
      </c>
      <c r="V823" s="16">
        <f t="shared" si="161"/>
        <v>95.36</v>
      </c>
      <c r="W823" s="18">
        <f t="shared" si="169"/>
        <v>7628.8</v>
      </c>
      <c r="X823" t="b">
        <f t="shared" si="170"/>
        <v>0</v>
      </c>
      <c r="Y823" t="b">
        <f t="shared" si="162"/>
        <v>1</v>
      </c>
      <c r="Z823" t="b">
        <f t="shared" si="163"/>
        <v>0</v>
      </c>
      <c r="AA823" t="b">
        <f t="shared" si="164"/>
        <v>0</v>
      </c>
      <c r="AB823" t="str">
        <f t="shared" si="171"/>
        <v>Low</v>
      </c>
      <c r="AC823" t="str">
        <f t="shared" si="165"/>
        <v>Bad Product</v>
      </c>
      <c r="AD823">
        <f t="shared" si="166"/>
        <v>100.128</v>
      </c>
      <c r="AE823">
        <f t="shared" si="167"/>
        <v>47.68</v>
      </c>
      <c r="AG823" t="str">
        <f t="shared" si="160"/>
        <v>Bad Product</v>
      </c>
      <c r="AH823" t="str">
        <f t="shared" si="172"/>
        <v>Low</v>
      </c>
    </row>
    <row r="824" spans="1:34" ht="15.75" customHeight="1" x14ac:dyDescent="0.2">
      <c r="A824" s="1"/>
      <c r="B824" s="6" t="s">
        <v>857</v>
      </c>
      <c r="C824" s="6" t="s">
        <v>25</v>
      </c>
      <c r="D824" s="6" t="s">
        <v>26</v>
      </c>
      <c r="E824" s="6" t="s">
        <v>20</v>
      </c>
      <c r="F824" s="6" t="s">
        <v>31</v>
      </c>
      <c r="G824" s="6" t="s">
        <v>36</v>
      </c>
      <c r="H824" s="7">
        <v>10.17</v>
      </c>
      <c r="I824" s="9">
        <v>1</v>
      </c>
      <c r="J824" s="7">
        <v>0.50849999999999995</v>
      </c>
      <c r="K824" s="7">
        <v>10.6785</v>
      </c>
      <c r="L824" s="12">
        <v>43503</v>
      </c>
      <c r="M824" s="14">
        <v>0.59375</v>
      </c>
      <c r="N824" s="9" t="str">
        <f t="shared" si="168"/>
        <v>Weekday</v>
      </c>
      <c r="O824" s="6" t="s">
        <v>29</v>
      </c>
      <c r="P824" s="7">
        <v>10.17</v>
      </c>
      <c r="Q824" s="2">
        <v>4.7619047620000003</v>
      </c>
      <c r="R824" s="7">
        <v>0.50849999999999995</v>
      </c>
      <c r="S824" s="8">
        <v>5.9</v>
      </c>
      <c r="V824" s="16">
        <f t="shared" si="161"/>
        <v>10.17</v>
      </c>
      <c r="W824" s="18">
        <f t="shared" si="169"/>
        <v>813.6</v>
      </c>
      <c r="X824" t="b">
        <f t="shared" si="170"/>
        <v>0</v>
      </c>
      <c r="Y824" t="b">
        <f t="shared" si="162"/>
        <v>1</v>
      </c>
      <c r="Z824" t="b">
        <f t="shared" si="163"/>
        <v>0</v>
      </c>
      <c r="AA824" t="b">
        <f t="shared" si="164"/>
        <v>0</v>
      </c>
      <c r="AB824" t="str">
        <f t="shared" si="171"/>
        <v>Low</v>
      </c>
      <c r="AC824" t="str">
        <f t="shared" si="165"/>
        <v>Bad Product</v>
      </c>
      <c r="AD824">
        <f t="shared" si="166"/>
        <v>10.6785</v>
      </c>
      <c r="AE824">
        <f t="shared" si="167"/>
        <v>10.17</v>
      </c>
      <c r="AG824" t="str">
        <f t="shared" si="160"/>
        <v>Bad Product</v>
      </c>
      <c r="AH824" t="str">
        <f t="shared" si="172"/>
        <v>Low</v>
      </c>
    </row>
    <row r="825" spans="1:34" ht="15.75" customHeight="1" x14ac:dyDescent="0.2">
      <c r="A825" s="1"/>
      <c r="B825" s="6" t="s">
        <v>858</v>
      </c>
      <c r="C825" s="6" t="s">
        <v>18</v>
      </c>
      <c r="D825" s="6" t="s">
        <v>19</v>
      </c>
      <c r="E825" s="6" t="s">
        <v>27</v>
      </c>
      <c r="F825" s="6" t="s">
        <v>21</v>
      </c>
      <c r="G825" s="6" t="s">
        <v>22</v>
      </c>
      <c r="H825" s="7">
        <v>68.709999999999994</v>
      </c>
      <c r="I825" s="9">
        <v>3</v>
      </c>
      <c r="J825" s="7">
        <v>10.3065</v>
      </c>
      <c r="K825" s="7">
        <v>216.4365</v>
      </c>
      <c r="L825" s="12">
        <v>43528</v>
      </c>
      <c r="M825" s="14">
        <v>0.4201388888888889</v>
      </c>
      <c r="N825" s="9" t="str">
        <f t="shared" si="168"/>
        <v>Weekday</v>
      </c>
      <c r="O825" s="6" t="s">
        <v>29</v>
      </c>
      <c r="P825" s="7">
        <v>206.13</v>
      </c>
      <c r="Q825" s="2">
        <v>4.7619047620000003</v>
      </c>
      <c r="R825" s="7">
        <v>10.3065</v>
      </c>
      <c r="S825" s="8">
        <v>8.6999999999999993</v>
      </c>
      <c r="V825" s="16">
        <f t="shared" si="161"/>
        <v>206.13</v>
      </c>
      <c r="W825" s="18">
        <f t="shared" si="169"/>
        <v>16490.400000000001</v>
      </c>
      <c r="X825" t="b">
        <f t="shared" si="170"/>
        <v>1</v>
      </c>
      <c r="Y825" t="b">
        <f t="shared" si="162"/>
        <v>1</v>
      </c>
      <c r="Z825" t="b">
        <f t="shared" si="163"/>
        <v>0</v>
      </c>
      <c r="AA825" t="b">
        <f t="shared" si="164"/>
        <v>1</v>
      </c>
      <c r="AB825" t="str">
        <f t="shared" si="171"/>
        <v>High</v>
      </c>
      <c r="AC825" t="str">
        <f t="shared" si="165"/>
        <v>Bad Product</v>
      </c>
      <c r="AD825">
        <f t="shared" si="166"/>
        <v>216.4365</v>
      </c>
      <c r="AE825">
        <f t="shared" si="167"/>
        <v>68.709999999999994</v>
      </c>
      <c r="AG825" t="str">
        <f t="shared" si="160"/>
        <v>Bad Product</v>
      </c>
      <c r="AH825" t="str">
        <f t="shared" si="172"/>
        <v>High</v>
      </c>
    </row>
    <row r="826" spans="1:34" ht="15.75" customHeight="1" x14ac:dyDescent="0.2">
      <c r="A826" s="1"/>
      <c r="B826" s="6" t="s">
        <v>859</v>
      </c>
      <c r="C826" s="6" t="s">
        <v>42</v>
      </c>
      <c r="D826" s="6" t="s">
        <v>43</v>
      </c>
      <c r="E826" s="6" t="s">
        <v>20</v>
      </c>
      <c r="F826" s="6" t="s">
        <v>21</v>
      </c>
      <c r="G826" s="6" t="s">
        <v>36</v>
      </c>
      <c r="H826" s="7">
        <v>60.08</v>
      </c>
      <c r="I826" s="9">
        <v>7</v>
      </c>
      <c r="J826" s="7">
        <v>21.027999999999999</v>
      </c>
      <c r="K826" s="7">
        <v>441.58800000000002</v>
      </c>
      <c r="L826" s="12">
        <v>43510</v>
      </c>
      <c r="M826" s="14">
        <v>0.48333333333333334</v>
      </c>
      <c r="N826" s="9" t="str">
        <f t="shared" si="168"/>
        <v>Weekday</v>
      </c>
      <c r="O826" s="6" t="s">
        <v>33</v>
      </c>
      <c r="P826" s="7">
        <v>420.56</v>
      </c>
      <c r="Q826" s="2">
        <v>4.7619047620000003</v>
      </c>
      <c r="R826" s="7">
        <v>21.027999999999999</v>
      </c>
      <c r="S826" s="8">
        <v>4.5</v>
      </c>
      <c r="V826" s="16">
        <f t="shared" si="161"/>
        <v>420.56</v>
      </c>
      <c r="W826" s="18">
        <f t="shared" si="169"/>
        <v>33644.800000000003</v>
      </c>
      <c r="X826" t="b">
        <f t="shared" si="170"/>
        <v>0</v>
      </c>
      <c r="Y826" t="b">
        <f t="shared" si="162"/>
        <v>1</v>
      </c>
      <c r="Z826" t="b">
        <f t="shared" si="163"/>
        <v>0</v>
      </c>
      <c r="AA826" t="b">
        <f t="shared" si="164"/>
        <v>0</v>
      </c>
      <c r="AB826" t="str">
        <f t="shared" si="171"/>
        <v>Low</v>
      </c>
      <c r="AC826" t="str">
        <f t="shared" si="165"/>
        <v>Bad Product</v>
      </c>
      <c r="AD826">
        <f t="shared" si="166"/>
        <v>441.58800000000002</v>
      </c>
      <c r="AE826">
        <f t="shared" si="167"/>
        <v>60.08</v>
      </c>
      <c r="AG826" t="str">
        <f t="shared" si="160"/>
        <v>Bad Product</v>
      </c>
      <c r="AH826" t="str">
        <f t="shared" si="172"/>
        <v>Low</v>
      </c>
    </row>
    <row r="827" spans="1:34" ht="15.75" customHeight="1" x14ac:dyDescent="0.2">
      <c r="A827" s="1"/>
      <c r="B827" s="6" t="s">
        <v>860</v>
      </c>
      <c r="C827" s="6" t="s">
        <v>18</v>
      </c>
      <c r="D827" s="6" t="s">
        <v>19</v>
      </c>
      <c r="E827" s="6" t="s">
        <v>20</v>
      </c>
      <c r="F827" s="6" t="s">
        <v>21</v>
      </c>
      <c r="G827" s="6" t="s">
        <v>36</v>
      </c>
      <c r="H827" s="7">
        <v>22.01</v>
      </c>
      <c r="I827" s="9">
        <v>4</v>
      </c>
      <c r="J827" s="7">
        <v>4.4020000000000001</v>
      </c>
      <c r="K827" s="7">
        <v>92.441999999999993</v>
      </c>
      <c r="L827" s="12">
        <v>43494</v>
      </c>
      <c r="M827" s="14">
        <v>0.76041666666666663</v>
      </c>
      <c r="N827" s="9" t="str">
        <f t="shared" si="168"/>
        <v>Weekday</v>
      </c>
      <c r="O827" s="6" t="s">
        <v>33</v>
      </c>
      <c r="P827" s="7">
        <v>88.04</v>
      </c>
      <c r="Q827" s="2">
        <v>4.7619047620000003</v>
      </c>
      <c r="R827" s="7">
        <v>4.4020000000000001</v>
      </c>
      <c r="S827" s="8">
        <v>6.6</v>
      </c>
      <c r="V827" s="16">
        <f t="shared" si="161"/>
        <v>88.04</v>
      </c>
      <c r="W827" s="18">
        <f t="shared" si="169"/>
        <v>7043.2000000000007</v>
      </c>
      <c r="X827" t="b">
        <f t="shared" si="170"/>
        <v>0</v>
      </c>
      <c r="Y827" t="b">
        <f t="shared" si="162"/>
        <v>1</v>
      </c>
      <c r="Z827" t="b">
        <f t="shared" si="163"/>
        <v>0</v>
      </c>
      <c r="AA827" t="b">
        <f t="shared" si="164"/>
        <v>0</v>
      </c>
      <c r="AB827" t="str">
        <f t="shared" si="171"/>
        <v>Low</v>
      </c>
      <c r="AC827" t="str">
        <f t="shared" si="165"/>
        <v>Bad Product</v>
      </c>
      <c r="AD827">
        <f t="shared" si="166"/>
        <v>92.441999999999993</v>
      </c>
      <c r="AE827">
        <f t="shared" si="167"/>
        <v>22.01</v>
      </c>
      <c r="AG827" t="str">
        <f t="shared" ref="AG827:AG890" si="173">IF(AND(S826&gt;8,K826&gt;500),"Good Product", "Bad Product")</f>
        <v>Bad Product</v>
      </c>
      <c r="AH827" t="str">
        <f t="shared" si="172"/>
        <v>Medium</v>
      </c>
    </row>
    <row r="828" spans="1:34" ht="15.75" customHeight="1" x14ac:dyDescent="0.2">
      <c r="A828" s="1"/>
      <c r="B828" s="6" t="s">
        <v>861</v>
      </c>
      <c r="C828" s="6" t="s">
        <v>42</v>
      </c>
      <c r="D828" s="6" t="s">
        <v>43</v>
      </c>
      <c r="E828" s="6" t="s">
        <v>20</v>
      </c>
      <c r="F828" s="6" t="s">
        <v>21</v>
      </c>
      <c r="G828" s="6" t="s">
        <v>22</v>
      </c>
      <c r="H828" s="7">
        <v>72.11</v>
      </c>
      <c r="I828" s="9">
        <v>9</v>
      </c>
      <c r="J828" s="7">
        <v>32.4495</v>
      </c>
      <c r="K828" s="7">
        <v>681.43949999999995</v>
      </c>
      <c r="L828" s="12">
        <v>43493</v>
      </c>
      <c r="M828" s="14">
        <v>0.57847222222222228</v>
      </c>
      <c r="N828" s="9" t="str">
        <f t="shared" si="168"/>
        <v>Weekday</v>
      </c>
      <c r="O828" s="6" t="s">
        <v>33</v>
      </c>
      <c r="P828" s="7">
        <v>648.99</v>
      </c>
      <c r="Q828" s="2">
        <v>4.7619047620000003</v>
      </c>
      <c r="R828" s="7">
        <v>32.4495</v>
      </c>
      <c r="S828" s="8">
        <v>7.7</v>
      </c>
      <c r="V828" s="16">
        <f t="shared" si="161"/>
        <v>648.99</v>
      </c>
      <c r="W828" s="18">
        <f t="shared" si="169"/>
        <v>51919.199999999997</v>
      </c>
      <c r="X828" t="b">
        <f t="shared" si="170"/>
        <v>0</v>
      </c>
      <c r="Y828" t="b">
        <f t="shared" si="162"/>
        <v>1</v>
      </c>
      <c r="Z828" t="b">
        <f t="shared" si="163"/>
        <v>0</v>
      </c>
      <c r="AA828" t="b">
        <f t="shared" si="164"/>
        <v>1</v>
      </c>
      <c r="AB828" t="str">
        <f t="shared" si="171"/>
        <v>Low</v>
      </c>
      <c r="AC828" t="str">
        <f t="shared" si="165"/>
        <v>Bad Product</v>
      </c>
      <c r="AD828">
        <f t="shared" si="166"/>
        <v>613.29554999999993</v>
      </c>
      <c r="AE828">
        <f t="shared" si="167"/>
        <v>68.504499999999993</v>
      </c>
      <c r="AG828" t="str">
        <f t="shared" si="173"/>
        <v>Bad Product</v>
      </c>
      <c r="AH828" t="str">
        <f t="shared" si="172"/>
        <v>Medium</v>
      </c>
    </row>
    <row r="829" spans="1:34" ht="15.75" customHeight="1" x14ac:dyDescent="0.2">
      <c r="A829" s="1"/>
      <c r="B829" s="6" t="s">
        <v>862</v>
      </c>
      <c r="C829" s="6" t="s">
        <v>18</v>
      </c>
      <c r="D829" s="6" t="s">
        <v>19</v>
      </c>
      <c r="E829" s="6" t="s">
        <v>20</v>
      </c>
      <c r="F829" s="6" t="s">
        <v>31</v>
      </c>
      <c r="G829" s="6" t="s">
        <v>46</v>
      </c>
      <c r="H829" s="7">
        <v>41.28</v>
      </c>
      <c r="I829" s="9">
        <v>3</v>
      </c>
      <c r="J829" s="7">
        <v>6.1920000000000002</v>
      </c>
      <c r="K829" s="7">
        <v>130.03200000000001</v>
      </c>
      <c r="L829" s="12">
        <v>43550</v>
      </c>
      <c r="M829" s="14">
        <v>0.77569444444444446</v>
      </c>
      <c r="N829" s="9" t="str">
        <f t="shared" si="168"/>
        <v>Weekday</v>
      </c>
      <c r="O829" s="6" t="s">
        <v>33</v>
      </c>
      <c r="P829" s="7">
        <v>123.84</v>
      </c>
      <c r="Q829" s="2">
        <v>4.7619047620000003</v>
      </c>
      <c r="R829" s="7">
        <v>6.1920000000000002</v>
      </c>
      <c r="S829" s="8">
        <v>8.5</v>
      </c>
      <c r="V829" s="16">
        <f t="shared" si="161"/>
        <v>123.84</v>
      </c>
      <c r="W829" s="18">
        <f t="shared" si="169"/>
        <v>9907.2000000000007</v>
      </c>
      <c r="X829" t="b">
        <f t="shared" si="170"/>
        <v>1</v>
      </c>
      <c r="Y829" t="b">
        <f t="shared" si="162"/>
        <v>1</v>
      </c>
      <c r="Z829" t="b">
        <f t="shared" si="163"/>
        <v>0</v>
      </c>
      <c r="AA829" t="b">
        <f t="shared" si="164"/>
        <v>1</v>
      </c>
      <c r="AB829" t="str">
        <f t="shared" si="171"/>
        <v>High</v>
      </c>
      <c r="AC829" t="str">
        <f t="shared" si="165"/>
        <v>Bad Product</v>
      </c>
      <c r="AD829">
        <f t="shared" si="166"/>
        <v>130.03200000000001</v>
      </c>
      <c r="AE829">
        <f t="shared" si="167"/>
        <v>41.28</v>
      </c>
      <c r="AG829" t="str">
        <f t="shared" si="173"/>
        <v>Bad Product</v>
      </c>
      <c r="AH829" t="str">
        <f t="shared" si="172"/>
        <v>High</v>
      </c>
    </row>
    <row r="830" spans="1:34" ht="15.75" customHeight="1" x14ac:dyDescent="0.2">
      <c r="A830" s="1"/>
      <c r="B830" s="6" t="s">
        <v>863</v>
      </c>
      <c r="C830" s="6" t="s">
        <v>25</v>
      </c>
      <c r="D830" s="6" t="s">
        <v>26</v>
      </c>
      <c r="E830" s="6" t="s">
        <v>27</v>
      </c>
      <c r="F830" s="6" t="s">
        <v>31</v>
      </c>
      <c r="G830" s="6" t="s">
        <v>28</v>
      </c>
      <c r="H830" s="7">
        <v>64.95</v>
      </c>
      <c r="I830" s="9">
        <v>10</v>
      </c>
      <c r="J830" s="7">
        <v>32.475000000000001</v>
      </c>
      <c r="K830" s="7">
        <v>681.97500000000002</v>
      </c>
      <c r="L830" s="12">
        <v>43548</v>
      </c>
      <c r="M830" s="14">
        <v>0.76875000000000004</v>
      </c>
      <c r="N830" s="9" t="str">
        <f t="shared" si="168"/>
        <v>Weekend</v>
      </c>
      <c r="O830" s="6" t="s">
        <v>29</v>
      </c>
      <c r="P830" s="7">
        <v>649.5</v>
      </c>
      <c r="Q830" s="2">
        <v>4.7619047620000003</v>
      </c>
      <c r="R830" s="7">
        <v>32.475000000000001</v>
      </c>
      <c r="S830" s="8">
        <v>5.2</v>
      </c>
      <c r="V830" s="16">
        <f t="shared" si="161"/>
        <v>649.5</v>
      </c>
      <c r="W830" s="18">
        <f t="shared" si="169"/>
        <v>51960</v>
      </c>
      <c r="X830" t="b">
        <f t="shared" si="170"/>
        <v>0</v>
      </c>
      <c r="Y830" t="b">
        <f t="shared" si="162"/>
        <v>1</v>
      </c>
      <c r="Z830" t="b">
        <f t="shared" si="163"/>
        <v>0</v>
      </c>
      <c r="AA830" t="b">
        <f t="shared" si="164"/>
        <v>1</v>
      </c>
      <c r="AB830" t="str">
        <f t="shared" si="171"/>
        <v>Low</v>
      </c>
      <c r="AC830" t="str">
        <f t="shared" si="165"/>
        <v>Bad Product</v>
      </c>
      <c r="AD830">
        <f t="shared" si="166"/>
        <v>613.77750000000003</v>
      </c>
      <c r="AE830">
        <f t="shared" si="167"/>
        <v>61.702500000000001</v>
      </c>
      <c r="AG830" t="str">
        <f t="shared" si="173"/>
        <v>Bad Product</v>
      </c>
      <c r="AH830" t="str">
        <f t="shared" si="172"/>
        <v>Low</v>
      </c>
    </row>
    <row r="831" spans="1:34" ht="15.75" customHeight="1" x14ac:dyDescent="0.2">
      <c r="A831" s="1"/>
      <c r="B831" s="6" t="s">
        <v>864</v>
      </c>
      <c r="C831" s="6" t="s">
        <v>18</v>
      </c>
      <c r="D831" s="6" t="s">
        <v>19</v>
      </c>
      <c r="E831" s="6" t="s">
        <v>20</v>
      </c>
      <c r="F831" s="6" t="s">
        <v>21</v>
      </c>
      <c r="G831" s="6" t="s">
        <v>28</v>
      </c>
      <c r="H831" s="7">
        <v>74.22</v>
      </c>
      <c r="I831" s="9">
        <v>10</v>
      </c>
      <c r="J831" s="7">
        <v>37.11</v>
      </c>
      <c r="K831" s="7">
        <v>779.31</v>
      </c>
      <c r="L831" s="12">
        <v>43466</v>
      </c>
      <c r="M831" s="14">
        <v>0.61250000000000004</v>
      </c>
      <c r="N831" s="9" t="str">
        <f t="shared" si="168"/>
        <v>Weekday</v>
      </c>
      <c r="O831" s="6" t="s">
        <v>33</v>
      </c>
      <c r="P831" s="7">
        <v>742.2</v>
      </c>
      <c r="Q831" s="2">
        <v>4.7619047620000003</v>
      </c>
      <c r="R831" s="7">
        <v>37.11</v>
      </c>
      <c r="S831" s="8">
        <v>4.3</v>
      </c>
      <c r="V831" s="16">
        <f t="shared" si="161"/>
        <v>742.2</v>
      </c>
      <c r="W831" s="18">
        <f t="shared" si="169"/>
        <v>59376</v>
      </c>
      <c r="X831" t="b">
        <f t="shared" si="170"/>
        <v>0</v>
      </c>
      <c r="Y831" t="b">
        <f t="shared" si="162"/>
        <v>1</v>
      </c>
      <c r="Z831" t="b">
        <f t="shared" si="163"/>
        <v>0</v>
      </c>
      <c r="AA831" t="b">
        <f t="shared" si="164"/>
        <v>1</v>
      </c>
      <c r="AB831" t="str">
        <f t="shared" si="171"/>
        <v>Low</v>
      </c>
      <c r="AC831" t="str">
        <f t="shared" si="165"/>
        <v>Bad Product</v>
      </c>
      <c r="AD831">
        <f t="shared" si="166"/>
        <v>701.37900000000002</v>
      </c>
      <c r="AE831">
        <f t="shared" si="167"/>
        <v>70.509</v>
      </c>
      <c r="AG831" t="str">
        <f t="shared" si="173"/>
        <v>Bad Product</v>
      </c>
      <c r="AH831" t="str">
        <f t="shared" si="172"/>
        <v>Low</v>
      </c>
    </row>
    <row r="832" spans="1:34" ht="15.75" customHeight="1" x14ac:dyDescent="0.2">
      <c r="A832" s="1"/>
      <c r="B832" s="6" t="s">
        <v>865</v>
      </c>
      <c r="C832" s="6" t="s">
        <v>18</v>
      </c>
      <c r="D832" s="6" t="s">
        <v>19</v>
      </c>
      <c r="E832" s="6" t="s">
        <v>27</v>
      </c>
      <c r="F832" s="6" t="s">
        <v>31</v>
      </c>
      <c r="G832" s="6" t="s">
        <v>28</v>
      </c>
      <c r="H832" s="7">
        <v>10.56</v>
      </c>
      <c r="I832" s="9">
        <v>8</v>
      </c>
      <c r="J832" s="7">
        <v>4.2240000000000002</v>
      </c>
      <c r="K832" s="7">
        <v>88.703999999999994</v>
      </c>
      <c r="L832" s="12">
        <v>43489</v>
      </c>
      <c r="M832" s="14">
        <v>0.73819444444444449</v>
      </c>
      <c r="N832" s="9" t="str">
        <f t="shared" si="168"/>
        <v>Weekday</v>
      </c>
      <c r="O832" s="6" t="s">
        <v>29</v>
      </c>
      <c r="P832" s="7">
        <v>84.48</v>
      </c>
      <c r="Q832" s="2">
        <v>4.7619047620000003</v>
      </c>
      <c r="R832" s="7">
        <v>4.2240000000000002</v>
      </c>
      <c r="S832" s="8">
        <v>7.6</v>
      </c>
      <c r="V832" s="16">
        <f t="shared" si="161"/>
        <v>84.48</v>
      </c>
      <c r="W832" s="18">
        <f t="shared" si="169"/>
        <v>6758.4000000000005</v>
      </c>
      <c r="X832" t="b">
        <f t="shared" si="170"/>
        <v>0</v>
      </c>
      <c r="Y832" t="b">
        <f t="shared" si="162"/>
        <v>1</v>
      </c>
      <c r="Z832" t="b">
        <f t="shared" si="163"/>
        <v>0</v>
      </c>
      <c r="AA832" t="b">
        <f t="shared" si="164"/>
        <v>0</v>
      </c>
      <c r="AB832" t="str">
        <f t="shared" si="171"/>
        <v>Low</v>
      </c>
      <c r="AC832" t="str">
        <f t="shared" si="165"/>
        <v>Bad Product</v>
      </c>
      <c r="AD832">
        <f t="shared" si="166"/>
        <v>88.703999999999994</v>
      </c>
      <c r="AE832">
        <f t="shared" si="167"/>
        <v>10.032</v>
      </c>
      <c r="AG832" t="str">
        <f t="shared" si="173"/>
        <v>Bad Product</v>
      </c>
      <c r="AH832" t="str">
        <f t="shared" si="172"/>
        <v>Medium</v>
      </c>
    </row>
    <row r="833" spans="1:34" ht="15.75" customHeight="1" x14ac:dyDescent="0.2">
      <c r="A833" s="1"/>
      <c r="B833" s="6" t="s">
        <v>866</v>
      </c>
      <c r="C833" s="6" t="s">
        <v>42</v>
      </c>
      <c r="D833" s="6" t="s">
        <v>43</v>
      </c>
      <c r="E833" s="6" t="s">
        <v>27</v>
      </c>
      <c r="F833" s="6" t="s">
        <v>31</v>
      </c>
      <c r="G833" s="6" t="s">
        <v>22</v>
      </c>
      <c r="H833" s="7">
        <v>62.57</v>
      </c>
      <c r="I833" s="9">
        <v>4</v>
      </c>
      <c r="J833" s="7">
        <v>12.513999999999999</v>
      </c>
      <c r="K833" s="7">
        <v>262.79399999999998</v>
      </c>
      <c r="L833" s="12">
        <v>43521</v>
      </c>
      <c r="M833" s="14">
        <v>0.77569444444444446</v>
      </c>
      <c r="N833" s="9" t="str">
        <f t="shared" si="168"/>
        <v>Weekday</v>
      </c>
      <c r="O833" s="6" t="s">
        <v>29</v>
      </c>
      <c r="P833" s="7">
        <v>250.28</v>
      </c>
      <c r="Q833" s="2">
        <v>4.7619047620000003</v>
      </c>
      <c r="R833" s="7">
        <v>12.513999999999999</v>
      </c>
      <c r="S833" s="8">
        <v>9.5</v>
      </c>
      <c r="V833" s="16">
        <f t="shared" si="161"/>
        <v>250.28</v>
      </c>
      <c r="W833" s="18">
        <f t="shared" si="169"/>
        <v>20022.400000000001</v>
      </c>
      <c r="X833" t="b">
        <f t="shared" si="170"/>
        <v>1</v>
      </c>
      <c r="Y833" t="b">
        <f t="shared" si="162"/>
        <v>1</v>
      </c>
      <c r="Z833" t="b">
        <f t="shared" si="163"/>
        <v>0</v>
      </c>
      <c r="AA833" t="b">
        <f t="shared" si="164"/>
        <v>1</v>
      </c>
      <c r="AB833" t="str">
        <f t="shared" si="171"/>
        <v>High</v>
      </c>
      <c r="AC833" t="str">
        <f t="shared" si="165"/>
        <v>Bad Product</v>
      </c>
      <c r="AD833">
        <f t="shared" si="166"/>
        <v>262.79399999999998</v>
      </c>
      <c r="AE833">
        <f t="shared" si="167"/>
        <v>62.57</v>
      </c>
      <c r="AG833" t="str">
        <f t="shared" si="173"/>
        <v>Bad Product</v>
      </c>
      <c r="AH833" t="str">
        <f t="shared" si="172"/>
        <v>High</v>
      </c>
    </row>
    <row r="834" spans="1:34" ht="15.75" customHeight="1" x14ac:dyDescent="0.2">
      <c r="A834" s="1"/>
      <c r="B834" s="6" t="s">
        <v>867</v>
      </c>
      <c r="C834" s="6" t="s">
        <v>42</v>
      </c>
      <c r="D834" s="6" t="s">
        <v>43</v>
      </c>
      <c r="E834" s="6" t="s">
        <v>20</v>
      </c>
      <c r="F834" s="6" t="s">
        <v>21</v>
      </c>
      <c r="G834" s="6" t="s">
        <v>36</v>
      </c>
      <c r="H834" s="7">
        <v>11.85</v>
      </c>
      <c r="I834" s="9">
        <v>8</v>
      </c>
      <c r="J834" s="7">
        <v>4.74</v>
      </c>
      <c r="K834" s="7">
        <v>99.54</v>
      </c>
      <c r="L834" s="12">
        <v>43474</v>
      </c>
      <c r="M834" s="14">
        <v>0.69027777777777777</v>
      </c>
      <c r="N834" s="9" t="str">
        <f t="shared" si="168"/>
        <v>Weekday</v>
      </c>
      <c r="O834" s="6" t="s">
        <v>29</v>
      </c>
      <c r="P834" s="7">
        <v>94.8</v>
      </c>
      <c r="Q834" s="2">
        <v>4.7619047620000003</v>
      </c>
      <c r="R834" s="7">
        <v>4.74</v>
      </c>
      <c r="S834" s="8">
        <v>4.0999999999999996</v>
      </c>
      <c r="V834" s="16">
        <f t="shared" ref="V834:V897" si="174">H834*I834</f>
        <v>94.8</v>
      </c>
      <c r="W834" s="18">
        <f t="shared" si="169"/>
        <v>7584</v>
      </c>
      <c r="X834" t="b">
        <f t="shared" si="170"/>
        <v>0</v>
      </c>
      <c r="Y834" t="b">
        <f t="shared" ref="Y834:Y897" si="175">R834=J834</f>
        <v>1</v>
      </c>
      <c r="Z834" t="b">
        <f t="shared" ref="Z834:Z897" si="176">AND(S834&gt;8,K834&gt;500)</f>
        <v>0</v>
      </c>
      <c r="AA834" t="b">
        <f t="shared" ref="AA834:AA897" si="177">OR(S834&gt;8,K834&gt;500)</f>
        <v>0</v>
      </c>
      <c r="AB834" t="str">
        <f t="shared" si="171"/>
        <v>Low</v>
      </c>
      <c r="AC834" t="str">
        <f t="shared" ref="AC834:AC897" si="178">IF( AND(S834&gt; 8, K834 &gt; 500), "Good Product", "Bad Product")</f>
        <v>Bad Product</v>
      </c>
      <c r="AD834">
        <f t="shared" ref="AD834:AD897" si="179">IF(K834&gt;500, 0.9 *K834, K834)</f>
        <v>99.54</v>
      </c>
      <c r="AE834">
        <f t="shared" ref="AE834:AE897" si="180">IF(I834&gt; 7, H834*0.95,H834)</f>
        <v>11.257499999999999</v>
      </c>
      <c r="AG834" t="str">
        <f t="shared" si="173"/>
        <v>Bad Product</v>
      </c>
      <c r="AH834" t="str">
        <f t="shared" si="172"/>
        <v>Low</v>
      </c>
    </row>
    <row r="835" spans="1:34" ht="15.75" customHeight="1" x14ac:dyDescent="0.2">
      <c r="A835" s="1"/>
      <c r="B835" s="6" t="s">
        <v>868</v>
      </c>
      <c r="C835" s="6" t="s">
        <v>18</v>
      </c>
      <c r="D835" s="6" t="s">
        <v>19</v>
      </c>
      <c r="E835" s="6" t="s">
        <v>20</v>
      </c>
      <c r="F835" s="6" t="s">
        <v>31</v>
      </c>
      <c r="G835" s="6" t="s">
        <v>22</v>
      </c>
      <c r="H835" s="7">
        <v>91.3</v>
      </c>
      <c r="I835" s="9">
        <v>1</v>
      </c>
      <c r="J835" s="7">
        <v>4.5650000000000004</v>
      </c>
      <c r="K835" s="7">
        <v>95.864999999999995</v>
      </c>
      <c r="L835" s="12">
        <v>43510</v>
      </c>
      <c r="M835" s="14">
        <v>0.61250000000000004</v>
      </c>
      <c r="N835" s="9" t="str">
        <f t="shared" ref="N835:N898" si="181">IF(WEEKDAY(L835,2)&gt;=6, "Weekend", "Weekday")</f>
        <v>Weekday</v>
      </c>
      <c r="O835" s="6" t="s">
        <v>23</v>
      </c>
      <c r="P835" s="7">
        <v>91.3</v>
      </c>
      <c r="Q835" s="2">
        <v>4.7619047620000003</v>
      </c>
      <c r="R835" s="7">
        <v>4.5650000000000004</v>
      </c>
      <c r="S835" s="8">
        <v>9.1999999999999993</v>
      </c>
      <c r="V835" s="16">
        <f t="shared" si="174"/>
        <v>91.3</v>
      </c>
      <c r="W835" s="18">
        <f t="shared" ref="W835:W898" si="182">V835*$AJ$5</f>
        <v>7304</v>
      </c>
      <c r="X835" t="b">
        <f t="shared" ref="X835:X898" si="183">S835&gt;8</f>
        <v>1</v>
      </c>
      <c r="Y835" t="b">
        <f t="shared" si="175"/>
        <v>1</v>
      </c>
      <c r="Z835" t="b">
        <f t="shared" si="176"/>
        <v>0</v>
      </c>
      <c r="AA835" t="b">
        <f t="shared" si="177"/>
        <v>1</v>
      </c>
      <c r="AB835" t="str">
        <f t="shared" ref="AB835:AB898" si="184">IF(S835&gt;8, "High", "Low")</f>
        <v>High</v>
      </c>
      <c r="AC835" t="str">
        <f t="shared" si="178"/>
        <v>Bad Product</v>
      </c>
      <c r="AD835">
        <f t="shared" si="179"/>
        <v>95.864999999999995</v>
      </c>
      <c r="AE835">
        <f t="shared" si="180"/>
        <v>91.3</v>
      </c>
      <c r="AG835" t="str">
        <f t="shared" si="173"/>
        <v>Bad Product</v>
      </c>
      <c r="AH835" t="str">
        <f t="shared" ref="AH835:AH898" si="185">IF(S835&gt;8, "High", IF(S835&lt;6.5, "Low", "Medium"))</f>
        <v>High</v>
      </c>
    </row>
    <row r="836" spans="1:34" ht="15.75" customHeight="1" x14ac:dyDescent="0.2">
      <c r="A836" s="1"/>
      <c r="B836" s="6" t="s">
        <v>869</v>
      </c>
      <c r="C836" s="6" t="s">
        <v>42</v>
      </c>
      <c r="D836" s="6" t="s">
        <v>43</v>
      </c>
      <c r="E836" s="6" t="s">
        <v>20</v>
      </c>
      <c r="F836" s="6" t="s">
        <v>21</v>
      </c>
      <c r="G836" s="6" t="s">
        <v>32</v>
      </c>
      <c r="H836" s="7">
        <v>40.729999999999997</v>
      </c>
      <c r="I836" s="9">
        <v>7</v>
      </c>
      <c r="J836" s="7">
        <v>14.2555</v>
      </c>
      <c r="K836" s="7">
        <v>299.3655</v>
      </c>
      <c r="L836" s="12">
        <v>43536</v>
      </c>
      <c r="M836" s="14">
        <v>0.45902777777777776</v>
      </c>
      <c r="N836" s="9" t="str">
        <f t="shared" si="181"/>
        <v>Weekday</v>
      </c>
      <c r="O836" s="6" t="s">
        <v>23</v>
      </c>
      <c r="P836" s="7">
        <v>285.11</v>
      </c>
      <c r="Q836" s="2">
        <v>4.7619047620000003</v>
      </c>
      <c r="R836" s="7">
        <v>14.2555</v>
      </c>
      <c r="S836" s="8">
        <v>5.4</v>
      </c>
      <c r="V836" s="16">
        <f t="shared" si="174"/>
        <v>285.10999999999996</v>
      </c>
      <c r="W836" s="18">
        <f t="shared" si="182"/>
        <v>22808.799999999996</v>
      </c>
      <c r="X836" t="b">
        <f t="shared" si="183"/>
        <v>0</v>
      </c>
      <c r="Y836" t="b">
        <f t="shared" si="175"/>
        <v>1</v>
      </c>
      <c r="Z836" t="b">
        <f t="shared" si="176"/>
        <v>0</v>
      </c>
      <c r="AA836" t="b">
        <f t="shared" si="177"/>
        <v>0</v>
      </c>
      <c r="AB836" t="str">
        <f t="shared" si="184"/>
        <v>Low</v>
      </c>
      <c r="AC836" t="str">
        <f t="shared" si="178"/>
        <v>Bad Product</v>
      </c>
      <c r="AD836">
        <f t="shared" si="179"/>
        <v>299.3655</v>
      </c>
      <c r="AE836">
        <f t="shared" si="180"/>
        <v>40.729999999999997</v>
      </c>
      <c r="AG836" t="str">
        <f t="shared" si="173"/>
        <v>Bad Product</v>
      </c>
      <c r="AH836" t="str">
        <f t="shared" si="185"/>
        <v>Low</v>
      </c>
    </row>
    <row r="837" spans="1:34" ht="15.75" customHeight="1" x14ac:dyDescent="0.2">
      <c r="A837" s="1"/>
      <c r="B837" s="6" t="s">
        <v>870</v>
      </c>
      <c r="C837" s="6" t="s">
        <v>18</v>
      </c>
      <c r="D837" s="6" t="s">
        <v>19</v>
      </c>
      <c r="E837" s="6" t="s">
        <v>27</v>
      </c>
      <c r="F837" s="6" t="s">
        <v>31</v>
      </c>
      <c r="G837" s="6" t="s">
        <v>46</v>
      </c>
      <c r="H837" s="7">
        <v>52.38</v>
      </c>
      <c r="I837" s="9">
        <v>1</v>
      </c>
      <c r="J837" s="7">
        <v>2.6190000000000002</v>
      </c>
      <c r="K837" s="7">
        <v>54.999000000000002</v>
      </c>
      <c r="L837" s="12">
        <v>43550</v>
      </c>
      <c r="M837" s="14">
        <v>0.82222222222222219</v>
      </c>
      <c r="N837" s="9" t="str">
        <f t="shared" si="181"/>
        <v>Weekday</v>
      </c>
      <c r="O837" s="6" t="s">
        <v>29</v>
      </c>
      <c r="P837" s="7">
        <v>52.38</v>
      </c>
      <c r="Q837" s="2">
        <v>4.7619047620000003</v>
      </c>
      <c r="R837" s="7">
        <v>2.6190000000000002</v>
      </c>
      <c r="S837" s="8">
        <v>5.8</v>
      </c>
      <c r="V837" s="16">
        <f t="shared" si="174"/>
        <v>52.38</v>
      </c>
      <c r="W837" s="18">
        <f t="shared" si="182"/>
        <v>4190.4000000000005</v>
      </c>
      <c r="X837" t="b">
        <f t="shared" si="183"/>
        <v>0</v>
      </c>
      <c r="Y837" t="b">
        <f t="shared" si="175"/>
        <v>1</v>
      </c>
      <c r="Z837" t="b">
        <f t="shared" si="176"/>
        <v>0</v>
      </c>
      <c r="AA837" t="b">
        <f t="shared" si="177"/>
        <v>0</v>
      </c>
      <c r="AB837" t="str">
        <f t="shared" si="184"/>
        <v>Low</v>
      </c>
      <c r="AC837" t="str">
        <f t="shared" si="178"/>
        <v>Bad Product</v>
      </c>
      <c r="AD837">
        <f t="shared" si="179"/>
        <v>54.999000000000002</v>
      </c>
      <c r="AE837">
        <f t="shared" si="180"/>
        <v>52.38</v>
      </c>
      <c r="AG837" t="str">
        <f t="shared" si="173"/>
        <v>Bad Product</v>
      </c>
      <c r="AH837" t="str">
        <f t="shared" si="185"/>
        <v>Low</v>
      </c>
    </row>
    <row r="838" spans="1:34" ht="15.75" customHeight="1" x14ac:dyDescent="0.2">
      <c r="A838" s="1"/>
      <c r="B838" s="6" t="s">
        <v>871</v>
      </c>
      <c r="C838" s="6" t="s">
        <v>18</v>
      </c>
      <c r="D838" s="6" t="s">
        <v>19</v>
      </c>
      <c r="E838" s="6" t="s">
        <v>20</v>
      </c>
      <c r="F838" s="6" t="s">
        <v>31</v>
      </c>
      <c r="G838" s="6" t="s">
        <v>46</v>
      </c>
      <c r="H838" s="7">
        <v>38.54</v>
      </c>
      <c r="I838" s="9">
        <v>5</v>
      </c>
      <c r="J838" s="7">
        <v>9.6349999999999998</v>
      </c>
      <c r="K838" s="7">
        <v>202.33500000000001</v>
      </c>
      <c r="L838" s="12">
        <v>43474</v>
      </c>
      <c r="M838" s="14">
        <v>0.56527777777777777</v>
      </c>
      <c r="N838" s="9" t="str">
        <f t="shared" si="181"/>
        <v>Weekday</v>
      </c>
      <c r="O838" s="6" t="s">
        <v>23</v>
      </c>
      <c r="P838" s="7">
        <v>192.7</v>
      </c>
      <c r="Q838" s="2">
        <v>4.7619047620000003</v>
      </c>
      <c r="R838" s="7">
        <v>9.6349999999999998</v>
      </c>
      <c r="S838" s="8">
        <v>5.6</v>
      </c>
      <c r="V838" s="16">
        <f t="shared" si="174"/>
        <v>192.7</v>
      </c>
      <c r="W838" s="18">
        <f t="shared" si="182"/>
        <v>15416</v>
      </c>
      <c r="X838" t="b">
        <f t="shared" si="183"/>
        <v>0</v>
      </c>
      <c r="Y838" t="b">
        <f t="shared" si="175"/>
        <v>1</v>
      </c>
      <c r="Z838" t="b">
        <f t="shared" si="176"/>
        <v>0</v>
      </c>
      <c r="AA838" t="b">
        <f t="shared" si="177"/>
        <v>0</v>
      </c>
      <c r="AB838" t="str">
        <f t="shared" si="184"/>
        <v>Low</v>
      </c>
      <c r="AC838" t="str">
        <f t="shared" si="178"/>
        <v>Bad Product</v>
      </c>
      <c r="AD838">
        <f t="shared" si="179"/>
        <v>202.33500000000001</v>
      </c>
      <c r="AE838">
        <f t="shared" si="180"/>
        <v>38.54</v>
      </c>
      <c r="AG838" t="str">
        <f t="shared" si="173"/>
        <v>Bad Product</v>
      </c>
      <c r="AH838" t="str">
        <f t="shared" si="185"/>
        <v>Low</v>
      </c>
    </row>
    <row r="839" spans="1:34" ht="15.75" customHeight="1" x14ac:dyDescent="0.2">
      <c r="A839" s="1"/>
      <c r="B839" s="6" t="s">
        <v>872</v>
      </c>
      <c r="C839" s="6" t="s">
        <v>42</v>
      </c>
      <c r="D839" s="6" t="s">
        <v>43</v>
      </c>
      <c r="E839" s="6" t="s">
        <v>27</v>
      </c>
      <c r="F839" s="6" t="s">
        <v>31</v>
      </c>
      <c r="G839" s="6" t="s">
        <v>36</v>
      </c>
      <c r="H839" s="7">
        <v>44.63</v>
      </c>
      <c r="I839" s="9">
        <v>6</v>
      </c>
      <c r="J839" s="7">
        <v>13.388999999999999</v>
      </c>
      <c r="K839" s="7">
        <v>281.16899999999998</v>
      </c>
      <c r="L839" s="12">
        <v>43467</v>
      </c>
      <c r="M839" s="14">
        <v>0.83888888888888891</v>
      </c>
      <c r="N839" s="9" t="str">
        <f t="shared" si="181"/>
        <v>Weekday</v>
      </c>
      <c r="O839" s="6" t="s">
        <v>33</v>
      </c>
      <c r="P839" s="7">
        <v>267.77999999999997</v>
      </c>
      <c r="Q839" s="2">
        <v>4.7619047620000003</v>
      </c>
      <c r="R839" s="7">
        <v>13.388999999999999</v>
      </c>
      <c r="S839" s="8">
        <v>5.0999999999999996</v>
      </c>
      <c r="V839" s="16">
        <f t="shared" si="174"/>
        <v>267.78000000000003</v>
      </c>
      <c r="W839" s="18">
        <f t="shared" si="182"/>
        <v>21422.400000000001</v>
      </c>
      <c r="X839" t="b">
        <f t="shared" si="183"/>
        <v>0</v>
      </c>
      <c r="Y839" t="b">
        <f t="shared" si="175"/>
        <v>1</v>
      </c>
      <c r="Z839" t="b">
        <f t="shared" si="176"/>
        <v>0</v>
      </c>
      <c r="AA839" t="b">
        <f t="shared" si="177"/>
        <v>0</v>
      </c>
      <c r="AB839" t="str">
        <f t="shared" si="184"/>
        <v>Low</v>
      </c>
      <c r="AC839" t="str">
        <f t="shared" si="178"/>
        <v>Bad Product</v>
      </c>
      <c r="AD839">
        <f t="shared" si="179"/>
        <v>281.16899999999998</v>
      </c>
      <c r="AE839">
        <f t="shared" si="180"/>
        <v>44.63</v>
      </c>
      <c r="AG839" t="str">
        <f t="shared" si="173"/>
        <v>Bad Product</v>
      </c>
      <c r="AH839" t="str">
        <f t="shared" si="185"/>
        <v>Low</v>
      </c>
    </row>
    <row r="840" spans="1:34" ht="15.75" customHeight="1" x14ac:dyDescent="0.2">
      <c r="A840" s="1"/>
      <c r="B840" s="6" t="s">
        <v>873</v>
      </c>
      <c r="C840" s="6" t="s">
        <v>25</v>
      </c>
      <c r="D840" s="6" t="s">
        <v>26</v>
      </c>
      <c r="E840" s="6" t="s">
        <v>27</v>
      </c>
      <c r="F840" s="6" t="s">
        <v>31</v>
      </c>
      <c r="G840" s="6" t="s">
        <v>28</v>
      </c>
      <c r="H840" s="7">
        <v>55.87</v>
      </c>
      <c r="I840" s="9">
        <v>10</v>
      </c>
      <c r="J840" s="7">
        <v>27.934999999999999</v>
      </c>
      <c r="K840" s="7">
        <v>586.63499999999999</v>
      </c>
      <c r="L840" s="12">
        <v>43480</v>
      </c>
      <c r="M840" s="14">
        <v>0.62569444444444444</v>
      </c>
      <c r="N840" s="9" t="str">
        <f t="shared" si="181"/>
        <v>Weekday</v>
      </c>
      <c r="O840" s="6" t="s">
        <v>29</v>
      </c>
      <c r="P840" s="7">
        <v>558.70000000000005</v>
      </c>
      <c r="Q840" s="2">
        <v>4.7619047620000003</v>
      </c>
      <c r="R840" s="7">
        <v>27.934999999999999</v>
      </c>
      <c r="S840" s="8">
        <v>5.8</v>
      </c>
      <c r="V840" s="16">
        <f t="shared" si="174"/>
        <v>558.69999999999993</v>
      </c>
      <c r="W840" s="18">
        <f t="shared" si="182"/>
        <v>44695.999999999993</v>
      </c>
      <c r="X840" t="b">
        <f t="shared" si="183"/>
        <v>0</v>
      </c>
      <c r="Y840" t="b">
        <f t="shared" si="175"/>
        <v>1</v>
      </c>
      <c r="Z840" t="b">
        <f t="shared" si="176"/>
        <v>0</v>
      </c>
      <c r="AA840" t="b">
        <f t="shared" si="177"/>
        <v>1</v>
      </c>
      <c r="AB840" t="str">
        <f t="shared" si="184"/>
        <v>Low</v>
      </c>
      <c r="AC840" t="str">
        <f t="shared" si="178"/>
        <v>Bad Product</v>
      </c>
      <c r="AD840">
        <f t="shared" si="179"/>
        <v>527.97149999999999</v>
      </c>
      <c r="AE840">
        <f t="shared" si="180"/>
        <v>53.076499999999996</v>
      </c>
      <c r="AG840" t="str">
        <f t="shared" si="173"/>
        <v>Bad Product</v>
      </c>
      <c r="AH840" t="str">
        <f t="shared" si="185"/>
        <v>Low</v>
      </c>
    </row>
    <row r="841" spans="1:34" ht="15.75" customHeight="1" x14ac:dyDescent="0.2">
      <c r="A841" s="1"/>
      <c r="B841" s="6" t="s">
        <v>874</v>
      </c>
      <c r="C841" s="6" t="s">
        <v>25</v>
      </c>
      <c r="D841" s="6" t="s">
        <v>26</v>
      </c>
      <c r="E841" s="6" t="s">
        <v>20</v>
      </c>
      <c r="F841" s="6" t="s">
        <v>21</v>
      </c>
      <c r="G841" s="6" t="s">
        <v>36</v>
      </c>
      <c r="H841" s="7">
        <v>29.22</v>
      </c>
      <c r="I841" s="9">
        <v>6</v>
      </c>
      <c r="J841" s="7">
        <v>8.766</v>
      </c>
      <c r="K841" s="7">
        <v>184.08600000000001</v>
      </c>
      <c r="L841" s="12">
        <v>43466</v>
      </c>
      <c r="M841" s="14">
        <v>0.4861111111111111</v>
      </c>
      <c r="N841" s="9" t="str">
        <f t="shared" si="181"/>
        <v>Weekday</v>
      </c>
      <c r="O841" s="6" t="s">
        <v>23</v>
      </c>
      <c r="P841" s="7">
        <v>175.32</v>
      </c>
      <c r="Q841" s="2">
        <v>4.7619047620000003</v>
      </c>
      <c r="R841" s="7">
        <v>8.766</v>
      </c>
      <c r="S841" s="8">
        <v>5</v>
      </c>
      <c r="V841" s="16">
        <f t="shared" si="174"/>
        <v>175.32</v>
      </c>
      <c r="W841" s="18">
        <f t="shared" si="182"/>
        <v>14025.599999999999</v>
      </c>
      <c r="X841" t="b">
        <f t="shared" si="183"/>
        <v>0</v>
      </c>
      <c r="Y841" t="b">
        <f t="shared" si="175"/>
        <v>1</v>
      </c>
      <c r="Z841" t="b">
        <f t="shared" si="176"/>
        <v>0</v>
      </c>
      <c r="AA841" t="b">
        <f t="shared" si="177"/>
        <v>0</v>
      </c>
      <c r="AB841" t="str">
        <f t="shared" si="184"/>
        <v>Low</v>
      </c>
      <c r="AC841" t="str">
        <f t="shared" si="178"/>
        <v>Bad Product</v>
      </c>
      <c r="AD841">
        <f t="shared" si="179"/>
        <v>184.08600000000001</v>
      </c>
      <c r="AE841">
        <f t="shared" si="180"/>
        <v>29.22</v>
      </c>
      <c r="AG841" t="str">
        <f t="shared" si="173"/>
        <v>Bad Product</v>
      </c>
      <c r="AH841" t="str">
        <f t="shared" si="185"/>
        <v>Low</v>
      </c>
    </row>
    <row r="842" spans="1:34" ht="15.75" customHeight="1" x14ac:dyDescent="0.2">
      <c r="A842" s="1"/>
      <c r="B842" s="6" t="s">
        <v>875</v>
      </c>
      <c r="C842" s="6" t="s">
        <v>18</v>
      </c>
      <c r="D842" s="6" t="s">
        <v>19</v>
      </c>
      <c r="E842" s="6" t="s">
        <v>27</v>
      </c>
      <c r="F842" s="6" t="s">
        <v>31</v>
      </c>
      <c r="G842" s="6" t="s">
        <v>46</v>
      </c>
      <c r="H842" s="7">
        <v>51.94</v>
      </c>
      <c r="I842" s="9">
        <v>3</v>
      </c>
      <c r="J842" s="7">
        <v>7.7910000000000004</v>
      </c>
      <c r="K842" s="7">
        <v>163.61099999999999</v>
      </c>
      <c r="L842" s="12">
        <v>43511</v>
      </c>
      <c r="M842" s="14">
        <v>0.63958333333333328</v>
      </c>
      <c r="N842" s="9" t="str">
        <f t="shared" si="181"/>
        <v>Weekday</v>
      </c>
      <c r="O842" s="6" t="s">
        <v>29</v>
      </c>
      <c r="P842" s="7">
        <v>155.82</v>
      </c>
      <c r="Q842" s="2">
        <v>4.7619047620000003</v>
      </c>
      <c r="R842" s="7">
        <v>7.7910000000000004</v>
      </c>
      <c r="S842" s="8">
        <v>7.9</v>
      </c>
      <c r="V842" s="16">
        <f t="shared" si="174"/>
        <v>155.82</v>
      </c>
      <c r="W842" s="18">
        <f t="shared" si="182"/>
        <v>12465.599999999999</v>
      </c>
      <c r="X842" t="b">
        <f t="shared" si="183"/>
        <v>0</v>
      </c>
      <c r="Y842" t="b">
        <f t="shared" si="175"/>
        <v>1</v>
      </c>
      <c r="Z842" t="b">
        <f t="shared" si="176"/>
        <v>0</v>
      </c>
      <c r="AA842" t="b">
        <f t="shared" si="177"/>
        <v>0</v>
      </c>
      <c r="AB842" t="str">
        <f t="shared" si="184"/>
        <v>Low</v>
      </c>
      <c r="AC842" t="str">
        <f t="shared" si="178"/>
        <v>Bad Product</v>
      </c>
      <c r="AD842">
        <f t="shared" si="179"/>
        <v>163.61099999999999</v>
      </c>
      <c r="AE842">
        <f t="shared" si="180"/>
        <v>51.94</v>
      </c>
      <c r="AG842" t="str">
        <f t="shared" si="173"/>
        <v>Bad Product</v>
      </c>
      <c r="AH842" t="str">
        <f t="shared" si="185"/>
        <v>Medium</v>
      </c>
    </row>
    <row r="843" spans="1:34" ht="15.75" customHeight="1" x14ac:dyDescent="0.2">
      <c r="A843" s="1"/>
      <c r="B843" s="6" t="s">
        <v>876</v>
      </c>
      <c r="C843" s="6" t="s">
        <v>42</v>
      </c>
      <c r="D843" s="6" t="s">
        <v>43</v>
      </c>
      <c r="E843" s="6" t="s">
        <v>27</v>
      </c>
      <c r="F843" s="6" t="s">
        <v>31</v>
      </c>
      <c r="G843" s="6" t="s">
        <v>28</v>
      </c>
      <c r="H843" s="7">
        <v>60.3</v>
      </c>
      <c r="I843" s="9">
        <v>1</v>
      </c>
      <c r="J843" s="7">
        <v>3.0150000000000001</v>
      </c>
      <c r="K843" s="7">
        <v>63.314999999999998</v>
      </c>
      <c r="L843" s="12">
        <v>43524</v>
      </c>
      <c r="M843" s="14">
        <v>0.73472222222222228</v>
      </c>
      <c r="N843" s="9" t="str">
        <f t="shared" si="181"/>
        <v>Weekday</v>
      </c>
      <c r="O843" s="6" t="s">
        <v>29</v>
      </c>
      <c r="P843" s="7">
        <v>60.3</v>
      </c>
      <c r="Q843" s="2">
        <v>4.7619047620000003</v>
      </c>
      <c r="R843" s="7">
        <v>3.0150000000000001</v>
      </c>
      <c r="S843" s="8">
        <v>6</v>
      </c>
      <c r="V843" s="16">
        <f t="shared" si="174"/>
        <v>60.3</v>
      </c>
      <c r="W843" s="18">
        <f t="shared" si="182"/>
        <v>4824</v>
      </c>
      <c r="X843" t="b">
        <f t="shared" si="183"/>
        <v>0</v>
      </c>
      <c r="Y843" t="b">
        <f t="shared" si="175"/>
        <v>1</v>
      </c>
      <c r="Z843" t="b">
        <f t="shared" si="176"/>
        <v>0</v>
      </c>
      <c r="AA843" t="b">
        <f t="shared" si="177"/>
        <v>0</v>
      </c>
      <c r="AB843" t="str">
        <f t="shared" si="184"/>
        <v>Low</v>
      </c>
      <c r="AC843" t="str">
        <f t="shared" si="178"/>
        <v>Bad Product</v>
      </c>
      <c r="AD843">
        <f t="shared" si="179"/>
        <v>63.314999999999998</v>
      </c>
      <c r="AE843">
        <f t="shared" si="180"/>
        <v>60.3</v>
      </c>
      <c r="AG843" t="str">
        <f t="shared" si="173"/>
        <v>Bad Product</v>
      </c>
      <c r="AH843" t="str">
        <f t="shared" si="185"/>
        <v>Low</v>
      </c>
    </row>
    <row r="844" spans="1:34" ht="15.75" customHeight="1" x14ac:dyDescent="0.2">
      <c r="A844" s="1"/>
      <c r="B844" s="6" t="s">
        <v>877</v>
      </c>
      <c r="C844" s="6" t="s">
        <v>18</v>
      </c>
      <c r="D844" s="6" t="s">
        <v>19</v>
      </c>
      <c r="E844" s="6" t="s">
        <v>20</v>
      </c>
      <c r="F844" s="6" t="s">
        <v>21</v>
      </c>
      <c r="G844" s="6" t="s">
        <v>36</v>
      </c>
      <c r="H844" s="7">
        <v>39.47</v>
      </c>
      <c r="I844" s="9">
        <v>2</v>
      </c>
      <c r="J844" s="7">
        <v>3.9470000000000001</v>
      </c>
      <c r="K844" s="7">
        <v>82.887</v>
      </c>
      <c r="L844" s="12">
        <v>43526</v>
      </c>
      <c r="M844" s="14">
        <v>0.67777777777777781</v>
      </c>
      <c r="N844" s="9" t="str">
        <f t="shared" si="181"/>
        <v>Weekend</v>
      </c>
      <c r="O844" s="6" t="s">
        <v>33</v>
      </c>
      <c r="P844" s="7">
        <v>78.94</v>
      </c>
      <c r="Q844" s="2">
        <v>4.7619047620000003</v>
      </c>
      <c r="R844" s="7">
        <v>3.9470000000000001</v>
      </c>
      <c r="S844" s="8">
        <v>5</v>
      </c>
      <c r="V844" s="16">
        <f t="shared" si="174"/>
        <v>78.94</v>
      </c>
      <c r="W844" s="18">
        <f t="shared" si="182"/>
        <v>6315.2</v>
      </c>
      <c r="X844" t="b">
        <f t="shared" si="183"/>
        <v>0</v>
      </c>
      <c r="Y844" t="b">
        <f t="shared" si="175"/>
        <v>1</v>
      </c>
      <c r="Z844" t="b">
        <f t="shared" si="176"/>
        <v>0</v>
      </c>
      <c r="AA844" t="b">
        <f t="shared" si="177"/>
        <v>0</v>
      </c>
      <c r="AB844" t="str">
        <f t="shared" si="184"/>
        <v>Low</v>
      </c>
      <c r="AC844" t="str">
        <f t="shared" si="178"/>
        <v>Bad Product</v>
      </c>
      <c r="AD844">
        <f t="shared" si="179"/>
        <v>82.887</v>
      </c>
      <c r="AE844">
        <f t="shared" si="180"/>
        <v>39.47</v>
      </c>
      <c r="AG844" t="str">
        <f t="shared" si="173"/>
        <v>Bad Product</v>
      </c>
      <c r="AH844" t="str">
        <f t="shared" si="185"/>
        <v>Low</v>
      </c>
    </row>
    <row r="845" spans="1:34" ht="15.75" customHeight="1" x14ac:dyDescent="0.2">
      <c r="A845" s="1"/>
      <c r="B845" s="6" t="s">
        <v>878</v>
      </c>
      <c r="C845" s="6" t="s">
        <v>25</v>
      </c>
      <c r="D845" s="6" t="s">
        <v>26</v>
      </c>
      <c r="E845" s="6" t="s">
        <v>20</v>
      </c>
      <c r="F845" s="6" t="s">
        <v>21</v>
      </c>
      <c r="G845" s="6" t="s">
        <v>44</v>
      </c>
      <c r="H845" s="7">
        <v>14.87</v>
      </c>
      <c r="I845" s="9">
        <v>2</v>
      </c>
      <c r="J845" s="7">
        <v>1.4870000000000001</v>
      </c>
      <c r="K845" s="7">
        <v>31.227</v>
      </c>
      <c r="L845" s="12">
        <v>43509</v>
      </c>
      <c r="M845" s="14">
        <v>0.76041666666666663</v>
      </c>
      <c r="N845" s="9" t="str">
        <f t="shared" si="181"/>
        <v>Weekday</v>
      </c>
      <c r="O845" s="6" t="s">
        <v>33</v>
      </c>
      <c r="P845" s="7">
        <v>29.74</v>
      </c>
      <c r="Q845" s="2">
        <v>4.7619047620000003</v>
      </c>
      <c r="R845" s="7">
        <v>1.4870000000000001</v>
      </c>
      <c r="S845" s="8">
        <v>8.9</v>
      </c>
      <c r="V845" s="16">
        <f t="shared" si="174"/>
        <v>29.74</v>
      </c>
      <c r="W845" s="18">
        <f t="shared" si="182"/>
        <v>2379.1999999999998</v>
      </c>
      <c r="X845" t="b">
        <f t="shared" si="183"/>
        <v>1</v>
      </c>
      <c r="Y845" t="b">
        <f t="shared" si="175"/>
        <v>1</v>
      </c>
      <c r="Z845" t="b">
        <f t="shared" si="176"/>
        <v>0</v>
      </c>
      <c r="AA845" t="b">
        <f t="shared" si="177"/>
        <v>1</v>
      </c>
      <c r="AB845" t="str">
        <f t="shared" si="184"/>
        <v>High</v>
      </c>
      <c r="AC845" t="str">
        <f t="shared" si="178"/>
        <v>Bad Product</v>
      </c>
      <c r="AD845">
        <f t="shared" si="179"/>
        <v>31.227</v>
      </c>
      <c r="AE845">
        <f t="shared" si="180"/>
        <v>14.87</v>
      </c>
      <c r="AG845" t="str">
        <f t="shared" si="173"/>
        <v>Bad Product</v>
      </c>
      <c r="AH845" t="str">
        <f t="shared" si="185"/>
        <v>High</v>
      </c>
    </row>
    <row r="846" spans="1:34" ht="15.75" customHeight="1" x14ac:dyDescent="0.2">
      <c r="A846" s="1"/>
      <c r="B846" s="6" t="s">
        <v>879</v>
      </c>
      <c r="C846" s="6" t="s">
        <v>18</v>
      </c>
      <c r="D846" s="6" t="s">
        <v>19</v>
      </c>
      <c r="E846" s="6" t="s">
        <v>27</v>
      </c>
      <c r="F846" s="6" t="s">
        <v>31</v>
      </c>
      <c r="G846" s="6" t="s">
        <v>46</v>
      </c>
      <c r="H846" s="7">
        <v>21.32</v>
      </c>
      <c r="I846" s="9">
        <v>1</v>
      </c>
      <c r="J846" s="7">
        <v>1.0660000000000001</v>
      </c>
      <c r="K846" s="7">
        <v>22.385999999999999</v>
      </c>
      <c r="L846" s="12">
        <v>43491</v>
      </c>
      <c r="M846" s="14">
        <v>0.52986111111111112</v>
      </c>
      <c r="N846" s="9" t="str">
        <f t="shared" si="181"/>
        <v>Weekend</v>
      </c>
      <c r="O846" s="6" t="s">
        <v>29</v>
      </c>
      <c r="P846" s="7">
        <v>21.32</v>
      </c>
      <c r="Q846" s="2">
        <v>4.7619047620000003</v>
      </c>
      <c r="R846" s="7">
        <v>1.0660000000000001</v>
      </c>
      <c r="S846" s="8">
        <v>5.9</v>
      </c>
      <c r="V846" s="16">
        <f t="shared" si="174"/>
        <v>21.32</v>
      </c>
      <c r="W846" s="18">
        <f t="shared" si="182"/>
        <v>1705.6</v>
      </c>
      <c r="X846" t="b">
        <f t="shared" si="183"/>
        <v>0</v>
      </c>
      <c r="Y846" t="b">
        <f t="shared" si="175"/>
        <v>1</v>
      </c>
      <c r="Z846" t="b">
        <f t="shared" si="176"/>
        <v>0</v>
      </c>
      <c r="AA846" t="b">
        <f t="shared" si="177"/>
        <v>0</v>
      </c>
      <c r="AB846" t="str">
        <f t="shared" si="184"/>
        <v>Low</v>
      </c>
      <c r="AC846" t="str">
        <f t="shared" si="178"/>
        <v>Bad Product</v>
      </c>
      <c r="AD846">
        <f t="shared" si="179"/>
        <v>22.385999999999999</v>
      </c>
      <c r="AE846">
        <f t="shared" si="180"/>
        <v>21.32</v>
      </c>
      <c r="AG846" t="str">
        <f t="shared" si="173"/>
        <v>Bad Product</v>
      </c>
      <c r="AH846" t="str">
        <f t="shared" si="185"/>
        <v>Low</v>
      </c>
    </row>
    <row r="847" spans="1:34" ht="15.75" customHeight="1" x14ac:dyDescent="0.2">
      <c r="A847" s="1"/>
      <c r="B847" s="6" t="s">
        <v>880</v>
      </c>
      <c r="C847" s="6" t="s">
        <v>18</v>
      </c>
      <c r="D847" s="6" t="s">
        <v>19</v>
      </c>
      <c r="E847" s="6" t="s">
        <v>20</v>
      </c>
      <c r="F847" s="6" t="s">
        <v>31</v>
      </c>
      <c r="G847" s="6" t="s">
        <v>28</v>
      </c>
      <c r="H847" s="7">
        <v>93.78</v>
      </c>
      <c r="I847" s="9">
        <v>3</v>
      </c>
      <c r="J847" s="7">
        <v>14.067</v>
      </c>
      <c r="K847" s="7">
        <v>295.40699999999998</v>
      </c>
      <c r="L847" s="12">
        <v>43495</v>
      </c>
      <c r="M847" s="14">
        <v>0.48055555555555557</v>
      </c>
      <c r="N847" s="9" t="str">
        <f t="shared" si="181"/>
        <v>Weekday</v>
      </c>
      <c r="O847" s="6" t="s">
        <v>33</v>
      </c>
      <c r="P847" s="7">
        <v>281.33999999999997</v>
      </c>
      <c r="Q847" s="2">
        <v>4.7619047620000003</v>
      </c>
      <c r="R847" s="7">
        <v>14.067</v>
      </c>
      <c r="S847" s="8">
        <v>5.9</v>
      </c>
      <c r="V847" s="16">
        <f t="shared" si="174"/>
        <v>281.34000000000003</v>
      </c>
      <c r="W847" s="18">
        <f t="shared" si="182"/>
        <v>22507.200000000004</v>
      </c>
      <c r="X847" t="b">
        <f t="shared" si="183"/>
        <v>0</v>
      </c>
      <c r="Y847" t="b">
        <f t="shared" si="175"/>
        <v>1</v>
      </c>
      <c r="Z847" t="b">
        <f t="shared" si="176"/>
        <v>0</v>
      </c>
      <c r="AA847" t="b">
        <f t="shared" si="177"/>
        <v>0</v>
      </c>
      <c r="AB847" t="str">
        <f t="shared" si="184"/>
        <v>Low</v>
      </c>
      <c r="AC847" t="str">
        <f t="shared" si="178"/>
        <v>Bad Product</v>
      </c>
      <c r="AD847">
        <f t="shared" si="179"/>
        <v>295.40699999999998</v>
      </c>
      <c r="AE847">
        <f t="shared" si="180"/>
        <v>93.78</v>
      </c>
      <c r="AG847" t="str">
        <f t="shared" si="173"/>
        <v>Bad Product</v>
      </c>
      <c r="AH847" t="str">
        <f t="shared" si="185"/>
        <v>Low</v>
      </c>
    </row>
    <row r="848" spans="1:34" ht="15.75" customHeight="1" x14ac:dyDescent="0.2">
      <c r="A848" s="1"/>
      <c r="B848" s="6" t="s">
        <v>881</v>
      </c>
      <c r="C848" s="6" t="s">
        <v>18</v>
      </c>
      <c r="D848" s="6" t="s">
        <v>19</v>
      </c>
      <c r="E848" s="6" t="s">
        <v>20</v>
      </c>
      <c r="F848" s="6" t="s">
        <v>31</v>
      </c>
      <c r="G848" s="6" t="s">
        <v>28</v>
      </c>
      <c r="H848" s="7">
        <v>73.260000000000005</v>
      </c>
      <c r="I848" s="9">
        <v>1</v>
      </c>
      <c r="J848" s="7">
        <v>3.6629999999999998</v>
      </c>
      <c r="K848" s="7">
        <v>76.923000000000002</v>
      </c>
      <c r="L848" s="12">
        <v>43492</v>
      </c>
      <c r="M848" s="14">
        <v>0.75555555555555554</v>
      </c>
      <c r="N848" s="9" t="str">
        <f t="shared" si="181"/>
        <v>Weekend</v>
      </c>
      <c r="O848" s="6" t="s">
        <v>23</v>
      </c>
      <c r="P848" s="7">
        <v>73.260000000000005</v>
      </c>
      <c r="Q848" s="2">
        <v>4.7619047620000003</v>
      </c>
      <c r="R848" s="7">
        <v>3.6629999999999998</v>
      </c>
      <c r="S848" s="8">
        <v>9.6999999999999993</v>
      </c>
      <c r="V848" s="16">
        <f t="shared" si="174"/>
        <v>73.260000000000005</v>
      </c>
      <c r="W848" s="18">
        <f t="shared" si="182"/>
        <v>5860.8</v>
      </c>
      <c r="X848" t="b">
        <f t="shared" si="183"/>
        <v>1</v>
      </c>
      <c r="Y848" t="b">
        <f t="shared" si="175"/>
        <v>1</v>
      </c>
      <c r="Z848" t="b">
        <f t="shared" si="176"/>
        <v>0</v>
      </c>
      <c r="AA848" t="b">
        <f t="shared" si="177"/>
        <v>1</v>
      </c>
      <c r="AB848" t="str">
        <f t="shared" si="184"/>
        <v>High</v>
      </c>
      <c r="AC848" t="str">
        <f t="shared" si="178"/>
        <v>Bad Product</v>
      </c>
      <c r="AD848">
        <f t="shared" si="179"/>
        <v>76.923000000000002</v>
      </c>
      <c r="AE848">
        <f t="shared" si="180"/>
        <v>73.260000000000005</v>
      </c>
      <c r="AG848" t="str">
        <f t="shared" si="173"/>
        <v>Bad Product</v>
      </c>
      <c r="AH848" t="str">
        <f t="shared" si="185"/>
        <v>High</v>
      </c>
    </row>
    <row r="849" spans="1:34" ht="15.75" customHeight="1" x14ac:dyDescent="0.2">
      <c r="A849" s="1"/>
      <c r="B849" s="6" t="s">
        <v>882</v>
      </c>
      <c r="C849" s="6" t="s">
        <v>25</v>
      </c>
      <c r="D849" s="6" t="s">
        <v>26</v>
      </c>
      <c r="E849" s="6" t="s">
        <v>27</v>
      </c>
      <c r="F849" s="6" t="s">
        <v>21</v>
      </c>
      <c r="G849" s="6" t="s">
        <v>36</v>
      </c>
      <c r="H849" s="7">
        <v>22.38</v>
      </c>
      <c r="I849" s="9">
        <v>1</v>
      </c>
      <c r="J849" s="7">
        <v>1.119</v>
      </c>
      <c r="K849" s="7">
        <v>23.498999999999999</v>
      </c>
      <c r="L849" s="12">
        <v>43495</v>
      </c>
      <c r="M849" s="14">
        <v>0.71388888888888891</v>
      </c>
      <c r="N849" s="9" t="str">
        <f t="shared" si="181"/>
        <v>Weekday</v>
      </c>
      <c r="O849" s="6" t="s">
        <v>33</v>
      </c>
      <c r="P849" s="7">
        <v>22.38</v>
      </c>
      <c r="Q849" s="2">
        <v>4.7619047620000003</v>
      </c>
      <c r="R849" s="7">
        <v>1.119</v>
      </c>
      <c r="S849" s="8">
        <v>8.6</v>
      </c>
      <c r="V849" s="16">
        <f t="shared" si="174"/>
        <v>22.38</v>
      </c>
      <c r="W849" s="18">
        <f t="shared" si="182"/>
        <v>1790.3999999999999</v>
      </c>
      <c r="X849" t="b">
        <f t="shared" si="183"/>
        <v>1</v>
      </c>
      <c r="Y849" t="b">
        <f t="shared" si="175"/>
        <v>1</v>
      </c>
      <c r="Z849" t="b">
        <f t="shared" si="176"/>
        <v>0</v>
      </c>
      <c r="AA849" t="b">
        <f t="shared" si="177"/>
        <v>1</v>
      </c>
      <c r="AB849" t="str">
        <f t="shared" si="184"/>
        <v>High</v>
      </c>
      <c r="AC849" t="str">
        <f t="shared" si="178"/>
        <v>Bad Product</v>
      </c>
      <c r="AD849">
        <f t="shared" si="179"/>
        <v>23.498999999999999</v>
      </c>
      <c r="AE849">
        <f t="shared" si="180"/>
        <v>22.38</v>
      </c>
      <c r="AG849" t="str">
        <f t="shared" si="173"/>
        <v>Bad Product</v>
      </c>
      <c r="AH849" t="str">
        <f t="shared" si="185"/>
        <v>High</v>
      </c>
    </row>
    <row r="850" spans="1:34" ht="15.75" customHeight="1" x14ac:dyDescent="0.2">
      <c r="A850" s="1"/>
      <c r="B850" s="6" t="s">
        <v>883</v>
      </c>
      <c r="C850" s="6" t="s">
        <v>25</v>
      </c>
      <c r="D850" s="6" t="s">
        <v>26</v>
      </c>
      <c r="E850" s="6" t="s">
        <v>20</v>
      </c>
      <c r="F850" s="6" t="s">
        <v>21</v>
      </c>
      <c r="G850" s="6" t="s">
        <v>44</v>
      </c>
      <c r="H850" s="7">
        <v>72.88</v>
      </c>
      <c r="I850" s="9">
        <v>9</v>
      </c>
      <c r="J850" s="7">
        <v>32.795999999999999</v>
      </c>
      <c r="K850" s="7">
        <v>688.71600000000001</v>
      </c>
      <c r="L850" s="12">
        <v>43473</v>
      </c>
      <c r="M850" s="14">
        <v>0.81805555555555554</v>
      </c>
      <c r="N850" s="9" t="str">
        <f t="shared" si="181"/>
        <v>Weekday</v>
      </c>
      <c r="O850" s="6" t="s">
        <v>29</v>
      </c>
      <c r="P850" s="7">
        <v>655.92</v>
      </c>
      <c r="Q850" s="2">
        <v>4.7619047620000003</v>
      </c>
      <c r="R850" s="7">
        <v>32.795999999999999</v>
      </c>
      <c r="S850" s="8">
        <v>4</v>
      </c>
      <c r="V850" s="16">
        <f t="shared" si="174"/>
        <v>655.92</v>
      </c>
      <c r="W850" s="18">
        <f t="shared" si="182"/>
        <v>52473.599999999999</v>
      </c>
      <c r="X850" t="b">
        <f t="shared" si="183"/>
        <v>0</v>
      </c>
      <c r="Y850" t="b">
        <f t="shared" si="175"/>
        <v>1</v>
      </c>
      <c r="Z850" t="b">
        <f t="shared" si="176"/>
        <v>0</v>
      </c>
      <c r="AA850" t="b">
        <f t="shared" si="177"/>
        <v>1</v>
      </c>
      <c r="AB850" t="str">
        <f t="shared" si="184"/>
        <v>Low</v>
      </c>
      <c r="AC850" t="str">
        <f t="shared" si="178"/>
        <v>Bad Product</v>
      </c>
      <c r="AD850">
        <f t="shared" si="179"/>
        <v>619.84440000000006</v>
      </c>
      <c r="AE850">
        <f t="shared" si="180"/>
        <v>69.23599999999999</v>
      </c>
      <c r="AG850" t="str">
        <f t="shared" si="173"/>
        <v>Bad Product</v>
      </c>
      <c r="AH850" t="str">
        <f t="shared" si="185"/>
        <v>Low</v>
      </c>
    </row>
    <row r="851" spans="1:34" ht="15.75" customHeight="1" x14ac:dyDescent="0.2">
      <c r="A851" s="1"/>
      <c r="B851" s="6" t="s">
        <v>884</v>
      </c>
      <c r="C851" s="6" t="s">
        <v>18</v>
      </c>
      <c r="D851" s="6" t="s">
        <v>19</v>
      </c>
      <c r="E851" s="6" t="s">
        <v>27</v>
      </c>
      <c r="F851" s="6" t="s">
        <v>21</v>
      </c>
      <c r="G851" s="6" t="s">
        <v>46</v>
      </c>
      <c r="H851" s="7">
        <v>99.1</v>
      </c>
      <c r="I851" s="9">
        <v>6</v>
      </c>
      <c r="J851" s="7">
        <v>29.73</v>
      </c>
      <c r="K851" s="7">
        <v>624.33000000000004</v>
      </c>
      <c r="L851" s="12">
        <v>43484</v>
      </c>
      <c r="M851" s="14">
        <v>0.5493055555555556</v>
      </c>
      <c r="N851" s="9" t="str">
        <f t="shared" si="181"/>
        <v>Weekend</v>
      </c>
      <c r="O851" s="6" t="s">
        <v>29</v>
      </c>
      <c r="P851" s="7">
        <v>594.6</v>
      </c>
      <c r="Q851" s="2">
        <v>4.7619047620000003</v>
      </c>
      <c r="R851" s="7">
        <v>29.73</v>
      </c>
      <c r="S851" s="8">
        <v>4.2</v>
      </c>
      <c r="V851" s="16">
        <f t="shared" si="174"/>
        <v>594.59999999999991</v>
      </c>
      <c r="W851" s="18">
        <f t="shared" si="182"/>
        <v>47567.999999999993</v>
      </c>
      <c r="X851" t="b">
        <f t="shared" si="183"/>
        <v>0</v>
      </c>
      <c r="Y851" t="b">
        <f t="shared" si="175"/>
        <v>1</v>
      </c>
      <c r="Z851" t="b">
        <f t="shared" si="176"/>
        <v>0</v>
      </c>
      <c r="AA851" t="b">
        <f t="shared" si="177"/>
        <v>1</v>
      </c>
      <c r="AB851" t="str">
        <f t="shared" si="184"/>
        <v>Low</v>
      </c>
      <c r="AC851" t="str">
        <f t="shared" si="178"/>
        <v>Bad Product</v>
      </c>
      <c r="AD851">
        <f t="shared" si="179"/>
        <v>561.89700000000005</v>
      </c>
      <c r="AE851">
        <f t="shared" si="180"/>
        <v>99.1</v>
      </c>
      <c r="AG851" t="str">
        <f t="shared" si="173"/>
        <v>Bad Product</v>
      </c>
      <c r="AH851" t="str">
        <f t="shared" si="185"/>
        <v>Low</v>
      </c>
    </row>
    <row r="852" spans="1:34" ht="15.75" customHeight="1" x14ac:dyDescent="0.2">
      <c r="A852" s="1"/>
      <c r="B852" s="6" t="s">
        <v>885</v>
      </c>
      <c r="C852" s="6" t="s">
        <v>18</v>
      </c>
      <c r="D852" s="6" t="s">
        <v>19</v>
      </c>
      <c r="E852" s="6" t="s">
        <v>27</v>
      </c>
      <c r="F852" s="6" t="s">
        <v>31</v>
      </c>
      <c r="G852" s="6" t="s">
        <v>46</v>
      </c>
      <c r="H852" s="7">
        <v>74.099999999999994</v>
      </c>
      <c r="I852" s="9">
        <v>1</v>
      </c>
      <c r="J852" s="7">
        <v>3.7050000000000001</v>
      </c>
      <c r="K852" s="7">
        <v>77.805000000000007</v>
      </c>
      <c r="L852" s="12">
        <v>43490</v>
      </c>
      <c r="M852" s="14">
        <v>0.46180555555555558</v>
      </c>
      <c r="N852" s="9" t="str">
        <f t="shared" si="181"/>
        <v>Weekday</v>
      </c>
      <c r="O852" s="6" t="s">
        <v>29</v>
      </c>
      <c r="P852" s="7">
        <v>74.099999999999994</v>
      </c>
      <c r="Q852" s="2">
        <v>4.7619047620000003</v>
      </c>
      <c r="R852" s="7">
        <v>3.7050000000000001</v>
      </c>
      <c r="S852" s="8">
        <v>9.1999999999999993</v>
      </c>
      <c r="V852" s="16">
        <f t="shared" si="174"/>
        <v>74.099999999999994</v>
      </c>
      <c r="W852" s="18">
        <f t="shared" si="182"/>
        <v>5928</v>
      </c>
      <c r="X852" t="b">
        <f t="shared" si="183"/>
        <v>1</v>
      </c>
      <c r="Y852" t="b">
        <f t="shared" si="175"/>
        <v>1</v>
      </c>
      <c r="Z852" t="b">
        <f t="shared" si="176"/>
        <v>0</v>
      </c>
      <c r="AA852" t="b">
        <f t="shared" si="177"/>
        <v>1</v>
      </c>
      <c r="AB852" t="str">
        <f t="shared" si="184"/>
        <v>High</v>
      </c>
      <c r="AC852" t="str">
        <f t="shared" si="178"/>
        <v>Bad Product</v>
      </c>
      <c r="AD852">
        <f t="shared" si="179"/>
        <v>77.805000000000007</v>
      </c>
      <c r="AE852">
        <f t="shared" si="180"/>
        <v>74.099999999999994</v>
      </c>
      <c r="AG852" t="str">
        <f t="shared" si="173"/>
        <v>Bad Product</v>
      </c>
      <c r="AH852" t="str">
        <f t="shared" si="185"/>
        <v>High</v>
      </c>
    </row>
    <row r="853" spans="1:34" ht="15.75" customHeight="1" x14ac:dyDescent="0.2">
      <c r="A853" s="1"/>
      <c r="B853" s="6" t="s">
        <v>886</v>
      </c>
      <c r="C853" s="6" t="s">
        <v>18</v>
      </c>
      <c r="D853" s="6" t="s">
        <v>19</v>
      </c>
      <c r="E853" s="6" t="s">
        <v>27</v>
      </c>
      <c r="F853" s="6" t="s">
        <v>21</v>
      </c>
      <c r="G853" s="6" t="s">
        <v>46</v>
      </c>
      <c r="H853" s="7">
        <v>98.48</v>
      </c>
      <c r="I853" s="9">
        <v>2</v>
      </c>
      <c r="J853" s="7">
        <v>9.8480000000000008</v>
      </c>
      <c r="K853" s="7">
        <v>206.80799999999999</v>
      </c>
      <c r="L853" s="12">
        <v>43515</v>
      </c>
      <c r="M853" s="14">
        <v>0.42499999999999999</v>
      </c>
      <c r="N853" s="9" t="str">
        <f t="shared" si="181"/>
        <v>Weekday</v>
      </c>
      <c r="O853" s="6" t="s">
        <v>23</v>
      </c>
      <c r="P853" s="7">
        <v>196.96</v>
      </c>
      <c r="Q853" s="2">
        <v>4.7619047620000003</v>
      </c>
      <c r="R853" s="7">
        <v>9.8480000000000008</v>
      </c>
      <c r="S853" s="8">
        <v>9.1999999999999993</v>
      </c>
      <c r="V853" s="16">
        <f t="shared" si="174"/>
        <v>196.96</v>
      </c>
      <c r="W853" s="18">
        <f t="shared" si="182"/>
        <v>15756.800000000001</v>
      </c>
      <c r="X853" t="b">
        <f t="shared" si="183"/>
        <v>1</v>
      </c>
      <c r="Y853" t="b">
        <f t="shared" si="175"/>
        <v>1</v>
      </c>
      <c r="Z853" t="b">
        <f t="shared" si="176"/>
        <v>0</v>
      </c>
      <c r="AA853" t="b">
        <f t="shared" si="177"/>
        <v>1</v>
      </c>
      <c r="AB853" t="str">
        <f t="shared" si="184"/>
        <v>High</v>
      </c>
      <c r="AC853" t="str">
        <f t="shared" si="178"/>
        <v>Bad Product</v>
      </c>
      <c r="AD853">
        <f t="shared" si="179"/>
        <v>206.80799999999999</v>
      </c>
      <c r="AE853">
        <f t="shared" si="180"/>
        <v>98.48</v>
      </c>
      <c r="AG853" t="str">
        <f t="shared" si="173"/>
        <v>Bad Product</v>
      </c>
      <c r="AH853" t="str">
        <f t="shared" si="185"/>
        <v>High</v>
      </c>
    </row>
    <row r="854" spans="1:34" ht="15.75" customHeight="1" x14ac:dyDescent="0.2">
      <c r="A854" s="1"/>
      <c r="B854" s="6" t="s">
        <v>887</v>
      </c>
      <c r="C854" s="6" t="s">
        <v>25</v>
      </c>
      <c r="D854" s="6" t="s">
        <v>26</v>
      </c>
      <c r="E854" s="6" t="s">
        <v>27</v>
      </c>
      <c r="F854" s="6" t="s">
        <v>31</v>
      </c>
      <c r="G854" s="6" t="s">
        <v>22</v>
      </c>
      <c r="H854" s="7">
        <v>53.19</v>
      </c>
      <c r="I854" s="9">
        <v>7</v>
      </c>
      <c r="J854" s="7">
        <v>18.616499999999998</v>
      </c>
      <c r="K854" s="7">
        <v>390.94650000000001</v>
      </c>
      <c r="L854" s="12">
        <v>43479</v>
      </c>
      <c r="M854" s="14">
        <v>0.65416666666666667</v>
      </c>
      <c r="N854" s="9" t="str">
        <f t="shared" si="181"/>
        <v>Weekday</v>
      </c>
      <c r="O854" s="6" t="s">
        <v>23</v>
      </c>
      <c r="P854" s="7">
        <v>372.33</v>
      </c>
      <c r="Q854" s="2">
        <v>4.7619047620000003</v>
      </c>
      <c r="R854" s="7">
        <v>18.616499999999998</v>
      </c>
      <c r="S854" s="8">
        <v>5</v>
      </c>
      <c r="V854" s="16">
        <f t="shared" si="174"/>
        <v>372.33</v>
      </c>
      <c r="W854" s="18">
        <f t="shared" si="182"/>
        <v>29786.399999999998</v>
      </c>
      <c r="X854" t="b">
        <f t="shared" si="183"/>
        <v>0</v>
      </c>
      <c r="Y854" t="b">
        <f t="shared" si="175"/>
        <v>1</v>
      </c>
      <c r="Z854" t="b">
        <f t="shared" si="176"/>
        <v>0</v>
      </c>
      <c r="AA854" t="b">
        <f t="shared" si="177"/>
        <v>0</v>
      </c>
      <c r="AB854" t="str">
        <f t="shared" si="184"/>
        <v>Low</v>
      </c>
      <c r="AC854" t="str">
        <f t="shared" si="178"/>
        <v>Bad Product</v>
      </c>
      <c r="AD854">
        <f t="shared" si="179"/>
        <v>390.94650000000001</v>
      </c>
      <c r="AE854">
        <f t="shared" si="180"/>
        <v>53.19</v>
      </c>
      <c r="AG854" t="str">
        <f t="shared" si="173"/>
        <v>Bad Product</v>
      </c>
      <c r="AH854" t="str">
        <f t="shared" si="185"/>
        <v>Low</v>
      </c>
    </row>
    <row r="855" spans="1:34" ht="15.75" customHeight="1" x14ac:dyDescent="0.2">
      <c r="A855" s="1"/>
      <c r="B855" s="6" t="s">
        <v>888</v>
      </c>
      <c r="C855" s="6" t="s">
        <v>42</v>
      </c>
      <c r="D855" s="6" t="s">
        <v>43</v>
      </c>
      <c r="E855" s="6" t="s">
        <v>27</v>
      </c>
      <c r="F855" s="6" t="s">
        <v>21</v>
      </c>
      <c r="G855" s="6" t="s">
        <v>28</v>
      </c>
      <c r="H855" s="7">
        <v>52.79</v>
      </c>
      <c r="I855" s="9">
        <v>10</v>
      </c>
      <c r="J855" s="7">
        <v>26.395</v>
      </c>
      <c r="K855" s="7">
        <v>554.29499999999996</v>
      </c>
      <c r="L855" s="12">
        <v>43521</v>
      </c>
      <c r="M855" s="14">
        <v>0.49861111111111112</v>
      </c>
      <c r="N855" s="9" t="str">
        <f t="shared" si="181"/>
        <v>Weekday</v>
      </c>
      <c r="O855" s="6" t="s">
        <v>23</v>
      </c>
      <c r="P855" s="7">
        <v>527.9</v>
      </c>
      <c r="Q855" s="2">
        <v>4.7619047620000003</v>
      </c>
      <c r="R855" s="7">
        <v>26.395</v>
      </c>
      <c r="S855" s="8">
        <v>10</v>
      </c>
      <c r="V855" s="16">
        <f t="shared" si="174"/>
        <v>527.9</v>
      </c>
      <c r="W855" s="18">
        <f t="shared" si="182"/>
        <v>42232</v>
      </c>
      <c r="X855" t="b">
        <f t="shared" si="183"/>
        <v>1</v>
      </c>
      <c r="Y855" t="b">
        <f t="shared" si="175"/>
        <v>1</v>
      </c>
      <c r="Z855" t="b">
        <f t="shared" si="176"/>
        <v>1</v>
      </c>
      <c r="AA855" t="b">
        <f t="shared" si="177"/>
        <v>1</v>
      </c>
      <c r="AB855" t="str">
        <f t="shared" si="184"/>
        <v>High</v>
      </c>
      <c r="AC855" t="str">
        <f t="shared" si="178"/>
        <v>Good Product</v>
      </c>
      <c r="AD855">
        <f t="shared" si="179"/>
        <v>498.8655</v>
      </c>
      <c r="AE855">
        <f t="shared" si="180"/>
        <v>50.150499999999994</v>
      </c>
      <c r="AG855" t="str">
        <f t="shared" si="173"/>
        <v>Bad Product</v>
      </c>
      <c r="AH855" t="str">
        <f t="shared" si="185"/>
        <v>High</v>
      </c>
    </row>
    <row r="856" spans="1:34" ht="15.75" customHeight="1" x14ac:dyDescent="0.2">
      <c r="A856" s="1"/>
      <c r="B856" s="6" t="s">
        <v>889</v>
      </c>
      <c r="C856" s="6" t="s">
        <v>18</v>
      </c>
      <c r="D856" s="6" t="s">
        <v>19</v>
      </c>
      <c r="E856" s="6" t="s">
        <v>20</v>
      </c>
      <c r="F856" s="6" t="s">
        <v>21</v>
      </c>
      <c r="G856" s="6" t="s">
        <v>22</v>
      </c>
      <c r="H856" s="7">
        <v>95.95</v>
      </c>
      <c r="I856" s="9">
        <v>5</v>
      </c>
      <c r="J856" s="7">
        <v>23.987500000000001</v>
      </c>
      <c r="K856" s="7">
        <v>503.73750000000001</v>
      </c>
      <c r="L856" s="12">
        <v>43488</v>
      </c>
      <c r="M856" s="14">
        <v>0.59791666666666665</v>
      </c>
      <c r="N856" s="9" t="str">
        <f t="shared" si="181"/>
        <v>Weekday</v>
      </c>
      <c r="O856" s="6" t="s">
        <v>23</v>
      </c>
      <c r="P856" s="7">
        <v>479.75</v>
      </c>
      <c r="Q856" s="2">
        <v>4.7619047620000003</v>
      </c>
      <c r="R856" s="7">
        <v>23.987500000000001</v>
      </c>
      <c r="S856" s="8">
        <v>8.8000000000000007</v>
      </c>
      <c r="V856" s="16">
        <f t="shared" si="174"/>
        <v>479.75</v>
      </c>
      <c r="W856" s="18">
        <f t="shared" si="182"/>
        <v>38380</v>
      </c>
      <c r="X856" t="b">
        <f t="shared" si="183"/>
        <v>1</v>
      </c>
      <c r="Y856" t="b">
        <f t="shared" si="175"/>
        <v>1</v>
      </c>
      <c r="Z856" t="b">
        <f t="shared" si="176"/>
        <v>1</v>
      </c>
      <c r="AA856" t="b">
        <f t="shared" si="177"/>
        <v>1</v>
      </c>
      <c r="AB856" t="str">
        <f t="shared" si="184"/>
        <v>High</v>
      </c>
      <c r="AC856" t="str">
        <f t="shared" si="178"/>
        <v>Good Product</v>
      </c>
      <c r="AD856">
        <f t="shared" si="179"/>
        <v>453.36375000000004</v>
      </c>
      <c r="AE856">
        <f t="shared" si="180"/>
        <v>95.95</v>
      </c>
      <c r="AG856" t="str">
        <f t="shared" si="173"/>
        <v>Good Product</v>
      </c>
      <c r="AH856" t="str">
        <f t="shared" si="185"/>
        <v>High</v>
      </c>
    </row>
    <row r="857" spans="1:34" ht="15.75" customHeight="1" x14ac:dyDescent="0.2">
      <c r="A857" s="1"/>
      <c r="B857" s="6" t="s">
        <v>890</v>
      </c>
      <c r="C857" s="6" t="s">
        <v>42</v>
      </c>
      <c r="D857" s="6" t="s">
        <v>43</v>
      </c>
      <c r="E857" s="6" t="s">
        <v>27</v>
      </c>
      <c r="F857" s="6" t="s">
        <v>21</v>
      </c>
      <c r="G857" s="6" t="s">
        <v>46</v>
      </c>
      <c r="H857" s="7">
        <v>36.51</v>
      </c>
      <c r="I857" s="9">
        <v>9</v>
      </c>
      <c r="J857" s="7">
        <v>16.429500000000001</v>
      </c>
      <c r="K857" s="7">
        <v>345.01949999999999</v>
      </c>
      <c r="L857" s="12">
        <v>43512</v>
      </c>
      <c r="M857" s="14">
        <v>0.45277777777777778</v>
      </c>
      <c r="N857" s="9" t="str">
        <f t="shared" si="181"/>
        <v>Weekend</v>
      </c>
      <c r="O857" s="6" t="s">
        <v>29</v>
      </c>
      <c r="P857" s="7">
        <v>328.59</v>
      </c>
      <c r="Q857" s="2">
        <v>4.7619047620000003</v>
      </c>
      <c r="R857" s="7">
        <v>16.429500000000001</v>
      </c>
      <c r="S857" s="8">
        <v>4.2</v>
      </c>
      <c r="V857" s="16">
        <f t="shared" si="174"/>
        <v>328.59</v>
      </c>
      <c r="W857" s="18">
        <f t="shared" si="182"/>
        <v>26287.199999999997</v>
      </c>
      <c r="X857" t="b">
        <f t="shared" si="183"/>
        <v>0</v>
      </c>
      <c r="Y857" t="b">
        <f t="shared" si="175"/>
        <v>1</v>
      </c>
      <c r="Z857" t="b">
        <f t="shared" si="176"/>
        <v>0</v>
      </c>
      <c r="AA857" t="b">
        <f t="shared" si="177"/>
        <v>0</v>
      </c>
      <c r="AB857" t="str">
        <f t="shared" si="184"/>
        <v>Low</v>
      </c>
      <c r="AC857" t="str">
        <f t="shared" si="178"/>
        <v>Bad Product</v>
      </c>
      <c r="AD857">
        <f t="shared" si="179"/>
        <v>345.01949999999999</v>
      </c>
      <c r="AE857">
        <f t="shared" si="180"/>
        <v>34.6845</v>
      </c>
      <c r="AG857" t="str">
        <f t="shared" si="173"/>
        <v>Good Product</v>
      </c>
      <c r="AH857" t="str">
        <f t="shared" si="185"/>
        <v>Low</v>
      </c>
    </row>
    <row r="858" spans="1:34" ht="15.75" customHeight="1" x14ac:dyDescent="0.2">
      <c r="A858" s="1"/>
      <c r="B858" s="6" t="s">
        <v>891</v>
      </c>
      <c r="C858" s="6" t="s">
        <v>42</v>
      </c>
      <c r="D858" s="6" t="s">
        <v>43</v>
      </c>
      <c r="E858" s="6" t="s">
        <v>27</v>
      </c>
      <c r="F858" s="6" t="s">
        <v>31</v>
      </c>
      <c r="G858" s="6" t="s">
        <v>44</v>
      </c>
      <c r="H858" s="7">
        <v>21.12</v>
      </c>
      <c r="I858" s="9">
        <v>8</v>
      </c>
      <c r="J858" s="7">
        <v>8.4480000000000004</v>
      </c>
      <c r="K858" s="7">
        <v>177.40799999999999</v>
      </c>
      <c r="L858" s="12">
        <v>43466</v>
      </c>
      <c r="M858" s="14">
        <v>0.81319444444444444</v>
      </c>
      <c r="N858" s="9" t="str">
        <f t="shared" si="181"/>
        <v>Weekday</v>
      </c>
      <c r="O858" s="6" t="s">
        <v>29</v>
      </c>
      <c r="P858" s="7">
        <v>168.96</v>
      </c>
      <c r="Q858" s="2">
        <v>4.7619047620000003</v>
      </c>
      <c r="R858" s="7">
        <v>8.4480000000000004</v>
      </c>
      <c r="S858" s="8">
        <v>6.3</v>
      </c>
      <c r="V858" s="16">
        <f t="shared" si="174"/>
        <v>168.96</v>
      </c>
      <c r="W858" s="18">
        <f t="shared" si="182"/>
        <v>13516.800000000001</v>
      </c>
      <c r="X858" t="b">
        <f t="shared" si="183"/>
        <v>0</v>
      </c>
      <c r="Y858" t="b">
        <f t="shared" si="175"/>
        <v>1</v>
      </c>
      <c r="Z858" t="b">
        <f t="shared" si="176"/>
        <v>0</v>
      </c>
      <c r="AA858" t="b">
        <f t="shared" si="177"/>
        <v>0</v>
      </c>
      <c r="AB858" t="str">
        <f t="shared" si="184"/>
        <v>Low</v>
      </c>
      <c r="AC858" t="str">
        <f t="shared" si="178"/>
        <v>Bad Product</v>
      </c>
      <c r="AD858">
        <f t="shared" si="179"/>
        <v>177.40799999999999</v>
      </c>
      <c r="AE858">
        <f t="shared" si="180"/>
        <v>20.064</v>
      </c>
      <c r="AG858" t="str">
        <f t="shared" si="173"/>
        <v>Bad Product</v>
      </c>
      <c r="AH858" t="str">
        <f t="shared" si="185"/>
        <v>Low</v>
      </c>
    </row>
    <row r="859" spans="1:34" ht="15.75" customHeight="1" x14ac:dyDescent="0.2">
      <c r="A859" s="1"/>
      <c r="B859" s="6" t="s">
        <v>892</v>
      </c>
      <c r="C859" s="6" t="s">
        <v>18</v>
      </c>
      <c r="D859" s="6" t="s">
        <v>19</v>
      </c>
      <c r="E859" s="6" t="s">
        <v>20</v>
      </c>
      <c r="F859" s="6" t="s">
        <v>21</v>
      </c>
      <c r="G859" s="6" t="s">
        <v>32</v>
      </c>
      <c r="H859" s="7">
        <v>28.31</v>
      </c>
      <c r="I859" s="9">
        <v>4</v>
      </c>
      <c r="J859" s="7">
        <v>5.6619999999999999</v>
      </c>
      <c r="K859" s="7">
        <v>118.902</v>
      </c>
      <c r="L859" s="12">
        <v>43531</v>
      </c>
      <c r="M859" s="14">
        <v>0.77430555555555558</v>
      </c>
      <c r="N859" s="9" t="str">
        <f t="shared" si="181"/>
        <v>Weekday</v>
      </c>
      <c r="O859" s="6" t="s">
        <v>29</v>
      </c>
      <c r="P859" s="7">
        <v>113.24</v>
      </c>
      <c r="Q859" s="2">
        <v>4.7619047620000003</v>
      </c>
      <c r="R859" s="7">
        <v>5.6619999999999999</v>
      </c>
      <c r="S859" s="8">
        <v>8.1999999999999993</v>
      </c>
      <c r="V859" s="16">
        <f t="shared" si="174"/>
        <v>113.24</v>
      </c>
      <c r="W859" s="18">
        <f t="shared" si="182"/>
        <v>9059.1999999999989</v>
      </c>
      <c r="X859" t="b">
        <f t="shared" si="183"/>
        <v>1</v>
      </c>
      <c r="Y859" t="b">
        <f t="shared" si="175"/>
        <v>1</v>
      </c>
      <c r="Z859" t="b">
        <f t="shared" si="176"/>
        <v>0</v>
      </c>
      <c r="AA859" t="b">
        <f t="shared" si="177"/>
        <v>1</v>
      </c>
      <c r="AB859" t="str">
        <f t="shared" si="184"/>
        <v>High</v>
      </c>
      <c r="AC859" t="str">
        <f t="shared" si="178"/>
        <v>Bad Product</v>
      </c>
      <c r="AD859">
        <f t="shared" si="179"/>
        <v>118.902</v>
      </c>
      <c r="AE859">
        <f t="shared" si="180"/>
        <v>28.31</v>
      </c>
      <c r="AG859" t="str">
        <f t="shared" si="173"/>
        <v>Bad Product</v>
      </c>
      <c r="AH859" t="str">
        <f t="shared" si="185"/>
        <v>High</v>
      </c>
    </row>
    <row r="860" spans="1:34" ht="15.75" customHeight="1" x14ac:dyDescent="0.2">
      <c r="A860" s="1"/>
      <c r="B860" s="6" t="s">
        <v>893</v>
      </c>
      <c r="C860" s="6" t="s">
        <v>42</v>
      </c>
      <c r="D860" s="6" t="s">
        <v>43</v>
      </c>
      <c r="E860" s="6" t="s">
        <v>27</v>
      </c>
      <c r="F860" s="6" t="s">
        <v>31</v>
      </c>
      <c r="G860" s="6" t="s">
        <v>22</v>
      </c>
      <c r="H860" s="7">
        <v>57.59</v>
      </c>
      <c r="I860" s="9">
        <v>6</v>
      </c>
      <c r="J860" s="7">
        <v>17.277000000000001</v>
      </c>
      <c r="K860" s="7">
        <v>362.81700000000001</v>
      </c>
      <c r="L860" s="12">
        <v>43511</v>
      </c>
      <c r="M860" s="14">
        <v>0.57708333333333328</v>
      </c>
      <c r="N860" s="9" t="str">
        <f t="shared" si="181"/>
        <v>Weekday</v>
      </c>
      <c r="O860" s="6" t="s">
        <v>29</v>
      </c>
      <c r="P860" s="7">
        <v>345.54</v>
      </c>
      <c r="Q860" s="2">
        <v>4.7619047620000003</v>
      </c>
      <c r="R860" s="7">
        <v>17.277000000000001</v>
      </c>
      <c r="S860" s="8">
        <v>5.0999999999999996</v>
      </c>
      <c r="V860" s="16">
        <f t="shared" si="174"/>
        <v>345.54</v>
      </c>
      <c r="W860" s="18">
        <f t="shared" si="182"/>
        <v>27643.200000000001</v>
      </c>
      <c r="X860" t="b">
        <f t="shared" si="183"/>
        <v>0</v>
      </c>
      <c r="Y860" t="b">
        <f t="shared" si="175"/>
        <v>1</v>
      </c>
      <c r="Z860" t="b">
        <f t="shared" si="176"/>
        <v>0</v>
      </c>
      <c r="AA860" t="b">
        <f t="shared" si="177"/>
        <v>0</v>
      </c>
      <c r="AB860" t="str">
        <f t="shared" si="184"/>
        <v>Low</v>
      </c>
      <c r="AC860" t="str">
        <f t="shared" si="178"/>
        <v>Bad Product</v>
      </c>
      <c r="AD860">
        <f t="shared" si="179"/>
        <v>362.81700000000001</v>
      </c>
      <c r="AE860">
        <f t="shared" si="180"/>
        <v>57.59</v>
      </c>
      <c r="AG860" t="str">
        <f t="shared" si="173"/>
        <v>Bad Product</v>
      </c>
      <c r="AH860" t="str">
        <f t="shared" si="185"/>
        <v>Low</v>
      </c>
    </row>
    <row r="861" spans="1:34" ht="15.75" customHeight="1" x14ac:dyDescent="0.2">
      <c r="A861" s="1"/>
      <c r="B861" s="6" t="s">
        <v>894</v>
      </c>
      <c r="C861" s="6" t="s">
        <v>18</v>
      </c>
      <c r="D861" s="6" t="s">
        <v>19</v>
      </c>
      <c r="E861" s="6" t="s">
        <v>20</v>
      </c>
      <c r="F861" s="6" t="s">
        <v>21</v>
      </c>
      <c r="G861" s="6" t="s">
        <v>44</v>
      </c>
      <c r="H861" s="7">
        <v>47.63</v>
      </c>
      <c r="I861" s="9">
        <v>9</v>
      </c>
      <c r="J861" s="7">
        <v>21.433499999999999</v>
      </c>
      <c r="K861" s="7">
        <v>450.1035</v>
      </c>
      <c r="L861" s="12">
        <v>43488</v>
      </c>
      <c r="M861" s="14">
        <v>0.52430555555555558</v>
      </c>
      <c r="N861" s="9" t="str">
        <f t="shared" si="181"/>
        <v>Weekday</v>
      </c>
      <c r="O861" s="6" t="s">
        <v>29</v>
      </c>
      <c r="P861" s="7">
        <v>428.67</v>
      </c>
      <c r="Q861" s="2">
        <v>4.7619047620000003</v>
      </c>
      <c r="R861" s="7">
        <v>21.433499999999999</v>
      </c>
      <c r="S861" s="8">
        <v>5</v>
      </c>
      <c r="V861" s="16">
        <f t="shared" si="174"/>
        <v>428.67</v>
      </c>
      <c r="W861" s="18">
        <f t="shared" si="182"/>
        <v>34293.599999999999</v>
      </c>
      <c r="X861" t="b">
        <f t="shared" si="183"/>
        <v>0</v>
      </c>
      <c r="Y861" t="b">
        <f t="shared" si="175"/>
        <v>1</v>
      </c>
      <c r="Z861" t="b">
        <f t="shared" si="176"/>
        <v>0</v>
      </c>
      <c r="AA861" t="b">
        <f t="shared" si="177"/>
        <v>0</v>
      </c>
      <c r="AB861" t="str">
        <f t="shared" si="184"/>
        <v>Low</v>
      </c>
      <c r="AC861" t="str">
        <f t="shared" si="178"/>
        <v>Bad Product</v>
      </c>
      <c r="AD861">
        <f t="shared" si="179"/>
        <v>450.1035</v>
      </c>
      <c r="AE861">
        <f t="shared" si="180"/>
        <v>45.2485</v>
      </c>
      <c r="AG861" t="str">
        <f t="shared" si="173"/>
        <v>Bad Product</v>
      </c>
      <c r="AH861" t="str">
        <f t="shared" si="185"/>
        <v>Low</v>
      </c>
    </row>
    <row r="862" spans="1:34" ht="15.75" customHeight="1" x14ac:dyDescent="0.2">
      <c r="A862" s="1"/>
      <c r="B862" s="6" t="s">
        <v>895</v>
      </c>
      <c r="C862" s="6" t="s">
        <v>25</v>
      </c>
      <c r="D862" s="6" t="s">
        <v>26</v>
      </c>
      <c r="E862" s="6" t="s">
        <v>20</v>
      </c>
      <c r="F862" s="6" t="s">
        <v>21</v>
      </c>
      <c r="G862" s="6" t="s">
        <v>32</v>
      </c>
      <c r="H862" s="7">
        <v>86.27</v>
      </c>
      <c r="I862" s="9">
        <v>1</v>
      </c>
      <c r="J862" s="7">
        <v>4.3135000000000003</v>
      </c>
      <c r="K862" s="7">
        <v>90.583500000000001</v>
      </c>
      <c r="L862" s="12">
        <v>43516</v>
      </c>
      <c r="M862" s="14">
        <v>0.55833333333333335</v>
      </c>
      <c r="N862" s="9" t="str">
        <f t="shared" si="181"/>
        <v>Weekday</v>
      </c>
      <c r="O862" s="6" t="s">
        <v>23</v>
      </c>
      <c r="P862" s="7">
        <v>86.27</v>
      </c>
      <c r="Q862" s="2">
        <v>4.7619047620000003</v>
      </c>
      <c r="R862" s="7">
        <v>4.3135000000000003</v>
      </c>
      <c r="S862" s="8">
        <v>7</v>
      </c>
      <c r="V862" s="16">
        <f t="shared" si="174"/>
        <v>86.27</v>
      </c>
      <c r="W862" s="18">
        <f t="shared" si="182"/>
        <v>6901.5999999999995</v>
      </c>
      <c r="X862" t="b">
        <f t="shared" si="183"/>
        <v>0</v>
      </c>
      <c r="Y862" t="b">
        <f t="shared" si="175"/>
        <v>1</v>
      </c>
      <c r="Z862" t="b">
        <f t="shared" si="176"/>
        <v>0</v>
      </c>
      <c r="AA862" t="b">
        <f t="shared" si="177"/>
        <v>0</v>
      </c>
      <c r="AB862" t="str">
        <f t="shared" si="184"/>
        <v>Low</v>
      </c>
      <c r="AC862" t="str">
        <f t="shared" si="178"/>
        <v>Bad Product</v>
      </c>
      <c r="AD862">
        <f t="shared" si="179"/>
        <v>90.583500000000001</v>
      </c>
      <c r="AE862">
        <f t="shared" si="180"/>
        <v>86.27</v>
      </c>
      <c r="AG862" t="str">
        <f t="shared" si="173"/>
        <v>Bad Product</v>
      </c>
      <c r="AH862" t="str">
        <f t="shared" si="185"/>
        <v>Medium</v>
      </c>
    </row>
    <row r="863" spans="1:34" ht="15.75" customHeight="1" x14ac:dyDescent="0.2">
      <c r="A863" s="1"/>
      <c r="B863" s="6" t="s">
        <v>896</v>
      </c>
      <c r="C863" s="6" t="s">
        <v>18</v>
      </c>
      <c r="D863" s="6" t="s">
        <v>19</v>
      </c>
      <c r="E863" s="6" t="s">
        <v>20</v>
      </c>
      <c r="F863" s="6" t="s">
        <v>31</v>
      </c>
      <c r="G863" s="6" t="s">
        <v>36</v>
      </c>
      <c r="H863" s="7">
        <v>12.76</v>
      </c>
      <c r="I863" s="9">
        <v>2</v>
      </c>
      <c r="J863" s="7">
        <v>1.276</v>
      </c>
      <c r="K863" s="7">
        <v>26.795999999999999</v>
      </c>
      <c r="L863" s="12">
        <v>43473</v>
      </c>
      <c r="M863" s="14">
        <v>0.75416666666666665</v>
      </c>
      <c r="N863" s="9" t="str">
        <f t="shared" si="181"/>
        <v>Weekday</v>
      </c>
      <c r="O863" s="6" t="s">
        <v>23</v>
      </c>
      <c r="P863" s="7">
        <v>25.52</v>
      </c>
      <c r="Q863" s="2">
        <v>4.7619047620000003</v>
      </c>
      <c r="R863" s="7">
        <v>1.276</v>
      </c>
      <c r="S863" s="8">
        <v>7.8</v>
      </c>
      <c r="V863" s="16">
        <f t="shared" si="174"/>
        <v>25.52</v>
      </c>
      <c r="W863" s="18">
        <f t="shared" si="182"/>
        <v>2041.6</v>
      </c>
      <c r="X863" t="b">
        <f t="shared" si="183"/>
        <v>0</v>
      </c>
      <c r="Y863" t="b">
        <f t="shared" si="175"/>
        <v>1</v>
      </c>
      <c r="Z863" t="b">
        <f t="shared" si="176"/>
        <v>0</v>
      </c>
      <c r="AA863" t="b">
        <f t="shared" si="177"/>
        <v>0</v>
      </c>
      <c r="AB863" t="str">
        <f t="shared" si="184"/>
        <v>Low</v>
      </c>
      <c r="AC863" t="str">
        <f t="shared" si="178"/>
        <v>Bad Product</v>
      </c>
      <c r="AD863">
        <f t="shared" si="179"/>
        <v>26.795999999999999</v>
      </c>
      <c r="AE863">
        <f t="shared" si="180"/>
        <v>12.76</v>
      </c>
      <c r="AG863" t="str">
        <f t="shared" si="173"/>
        <v>Bad Product</v>
      </c>
      <c r="AH863" t="str">
        <f t="shared" si="185"/>
        <v>Medium</v>
      </c>
    </row>
    <row r="864" spans="1:34" ht="15.75" customHeight="1" x14ac:dyDescent="0.2">
      <c r="A864" s="1"/>
      <c r="B864" s="6" t="s">
        <v>897</v>
      </c>
      <c r="C864" s="6" t="s">
        <v>42</v>
      </c>
      <c r="D864" s="6" t="s">
        <v>43</v>
      </c>
      <c r="E864" s="6" t="s">
        <v>27</v>
      </c>
      <c r="F864" s="6" t="s">
        <v>21</v>
      </c>
      <c r="G864" s="6" t="s">
        <v>32</v>
      </c>
      <c r="H864" s="7">
        <v>11.28</v>
      </c>
      <c r="I864" s="9">
        <v>9</v>
      </c>
      <c r="J864" s="7">
        <v>5.0759999999999996</v>
      </c>
      <c r="K864" s="7">
        <v>106.596</v>
      </c>
      <c r="L864" s="12">
        <v>43541</v>
      </c>
      <c r="M864" s="14">
        <v>0.49652777777777779</v>
      </c>
      <c r="N864" s="9" t="str">
        <f t="shared" si="181"/>
        <v>Weekend</v>
      </c>
      <c r="O864" s="6" t="s">
        <v>33</v>
      </c>
      <c r="P864" s="7">
        <v>101.52</v>
      </c>
      <c r="Q864" s="2">
        <v>4.7619047620000003</v>
      </c>
      <c r="R864" s="7">
        <v>5.0759999999999996</v>
      </c>
      <c r="S864" s="8">
        <v>4.3</v>
      </c>
      <c r="V864" s="16">
        <f t="shared" si="174"/>
        <v>101.52</v>
      </c>
      <c r="W864" s="18">
        <f t="shared" si="182"/>
        <v>8121.5999999999995</v>
      </c>
      <c r="X864" t="b">
        <f t="shared" si="183"/>
        <v>0</v>
      </c>
      <c r="Y864" t="b">
        <f t="shared" si="175"/>
        <v>1</v>
      </c>
      <c r="Z864" t="b">
        <f t="shared" si="176"/>
        <v>0</v>
      </c>
      <c r="AA864" t="b">
        <f t="shared" si="177"/>
        <v>0</v>
      </c>
      <c r="AB864" t="str">
        <f t="shared" si="184"/>
        <v>Low</v>
      </c>
      <c r="AC864" t="str">
        <f t="shared" si="178"/>
        <v>Bad Product</v>
      </c>
      <c r="AD864">
        <f t="shared" si="179"/>
        <v>106.596</v>
      </c>
      <c r="AE864">
        <f t="shared" si="180"/>
        <v>10.715999999999999</v>
      </c>
      <c r="AG864" t="str">
        <f t="shared" si="173"/>
        <v>Bad Product</v>
      </c>
      <c r="AH864" t="str">
        <f t="shared" si="185"/>
        <v>Low</v>
      </c>
    </row>
    <row r="865" spans="1:34" ht="15.75" customHeight="1" x14ac:dyDescent="0.2">
      <c r="A865" s="1"/>
      <c r="B865" s="6" t="s">
        <v>898</v>
      </c>
      <c r="C865" s="6" t="s">
        <v>42</v>
      </c>
      <c r="D865" s="6" t="s">
        <v>43</v>
      </c>
      <c r="E865" s="6" t="s">
        <v>27</v>
      </c>
      <c r="F865" s="6" t="s">
        <v>21</v>
      </c>
      <c r="G865" s="6" t="s">
        <v>32</v>
      </c>
      <c r="H865" s="7">
        <v>51.07</v>
      </c>
      <c r="I865" s="9">
        <v>7</v>
      </c>
      <c r="J865" s="7">
        <v>17.874500000000001</v>
      </c>
      <c r="K865" s="7">
        <v>375.36450000000002</v>
      </c>
      <c r="L865" s="12">
        <v>43477</v>
      </c>
      <c r="M865" s="14">
        <v>0.48749999999999999</v>
      </c>
      <c r="N865" s="9" t="str">
        <f t="shared" si="181"/>
        <v>Weekend</v>
      </c>
      <c r="O865" s="6" t="s">
        <v>29</v>
      </c>
      <c r="P865" s="7">
        <v>357.49</v>
      </c>
      <c r="Q865" s="2">
        <v>4.7619047620000003</v>
      </c>
      <c r="R865" s="7">
        <v>17.874500000000001</v>
      </c>
      <c r="S865" s="8">
        <v>7</v>
      </c>
      <c r="V865" s="16">
        <f t="shared" si="174"/>
        <v>357.49</v>
      </c>
      <c r="W865" s="18">
        <f t="shared" si="182"/>
        <v>28599.200000000001</v>
      </c>
      <c r="X865" t="b">
        <f t="shared" si="183"/>
        <v>0</v>
      </c>
      <c r="Y865" t="b">
        <f t="shared" si="175"/>
        <v>1</v>
      </c>
      <c r="Z865" t="b">
        <f t="shared" si="176"/>
        <v>0</v>
      </c>
      <c r="AA865" t="b">
        <f t="shared" si="177"/>
        <v>0</v>
      </c>
      <c r="AB865" t="str">
        <f t="shared" si="184"/>
        <v>Low</v>
      </c>
      <c r="AC865" t="str">
        <f t="shared" si="178"/>
        <v>Bad Product</v>
      </c>
      <c r="AD865">
        <f t="shared" si="179"/>
        <v>375.36450000000002</v>
      </c>
      <c r="AE865">
        <f t="shared" si="180"/>
        <v>51.07</v>
      </c>
      <c r="AG865" t="str">
        <f t="shared" si="173"/>
        <v>Bad Product</v>
      </c>
      <c r="AH865" t="str">
        <f t="shared" si="185"/>
        <v>Medium</v>
      </c>
    </row>
    <row r="866" spans="1:34" ht="15.75" customHeight="1" x14ac:dyDescent="0.2">
      <c r="A866" s="1"/>
      <c r="B866" s="6" t="s">
        <v>899</v>
      </c>
      <c r="C866" s="6" t="s">
        <v>18</v>
      </c>
      <c r="D866" s="6" t="s">
        <v>19</v>
      </c>
      <c r="E866" s="6" t="s">
        <v>20</v>
      </c>
      <c r="F866" s="6" t="s">
        <v>21</v>
      </c>
      <c r="G866" s="6" t="s">
        <v>28</v>
      </c>
      <c r="H866" s="7">
        <v>79.59</v>
      </c>
      <c r="I866" s="9">
        <v>3</v>
      </c>
      <c r="J866" s="7">
        <v>11.938499999999999</v>
      </c>
      <c r="K866" s="7">
        <v>250.70849999999999</v>
      </c>
      <c r="L866" s="12">
        <v>43473</v>
      </c>
      <c r="M866" s="14">
        <v>0.60416666666666663</v>
      </c>
      <c r="N866" s="9" t="str">
        <f t="shared" si="181"/>
        <v>Weekday</v>
      </c>
      <c r="O866" s="6" t="s">
        <v>29</v>
      </c>
      <c r="P866" s="7">
        <v>238.77</v>
      </c>
      <c r="Q866" s="2">
        <v>4.7619047620000003</v>
      </c>
      <c r="R866" s="7">
        <v>11.938499999999999</v>
      </c>
      <c r="S866" s="8">
        <v>6.6</v>
      </c>
      <c r="V866" s="16">
        <f t="shared" si="174"/>
        <v>238.77</v>
      </c>
      <c r="W866" s="18">
        <f t="shared" si="182"/>
        <v>19101.600000000002</v>
      </c>
      <c r="X866" t="b">
        <f t="shared" si="183"/>
        <v>0</v>
      </c>
      <c r="Y866" t="b">
        <f t="shared" si="175"/>
        <v>1</v>
      </c>
      <c r="Z866" t="b">
        <f t="shared" si="176"/>
        <v>0</v>
      </c>
      <c r="AA866" t="b">
        <f t="shared" si="177"/>
        <v>0</v>
      </c>
      <c r="AB866" t="str">
        <f t="shared" si="184"/>
        <v>Low</v>
      </c>
      <c r="AC866" t="str">
        <f t="shared" si="178"/>
        <v>Bad Product</v>
      </c>
      <c r="AD866">
        <f t="shared" si="179"/>
        <v>250.70849999999999</v>
      </c>
      <c r="AE866">
        <f t="shared" si="180"/>
        <v>79.59</v>
      </c>
      <c r="AG866" t="str">
        <f t="shared" si="173"/>
        <v>Bad Product</v>
      </c>
      <c r="AH866" t="str">
        <f t="shared" si="185"/>
        <v>Medium</v>
      </c>
    </row>
    <row r="867" spans="1:34" ht="15.75" customHeight="1" x14ac:dyDescent="0.2">
      <c r="A867" s="1"/>
      <c r="B867" s="6" t="s">
        <v>900</v>
      </c>
      <c r="C867" s="6" t="s">
        <v>25</v>
      </c>
      <c r="D867" s="6" t="s">
        <v>26</v>
      </c>
      <c r="E867" s="6" t="s">
        <v>20</v>
      </c>
      <c r="F867" s="6" t="s">
        <v>31</v>
      </c>
      <c r="G867" s="6" t="s">
        <v>22</v>
      </c>
      <c r="H867" s="7">
        <v>33.81</v>
      </c>
      <c r="I867" s="9">
        <v>3</v>
      </c>
      <c r="J867" s="7">
        <v>5.0715000000000003</v>
      </c>
      <c r="K867" s="7">
        <v>106.50149999999999</v>
      </c>
      <c r="L867" s="12">
        <v>43491</v>
      </c>
      <c r="M867" s="14">
        <v>0.63263888888888886</v>
      </c>
      <c r="N867" s="9" t="str">
        <f t="shared" si="181"/>
        <v>Weekend</v>
      </c>
      <c r="O867" s="6" t="s">
        <v>23</v>
      </c>
      <c r="P867" s="7">
        <v>101.43</v>
      </c>
      <c r="Q867" s="2">
        <v>4.7619047620000003</v>
      </c>
      <c r="R867" s="7">
        <v>5.0715000000000003</v>
      </c>
      <c r="S867" s="8">
        <v>7.3</v>
      </c>
      <c r="V867" s="16">
        <f t="shared" si="174"/>
        <v>101.43</v>
      </c>
      <c r="W867" s="18">
        <f t="shared" si="182"/>
        <v>8114.4000000000005</v>
      </c>
      <c r="X867" t="b">
        <f t="shared" si="183"/>
        <v>0</v>
      </c>
      <c r="Y867" t="b">
        <f t="shared" si="175"/>
        <v>1</v>
      </c>
      <c r="Z867" t="b">
        <f t="shared" si="176"/>
        <v>0</v>
      </c>
      <c r="AA867" t="b">
        <f t="shared" si="177"/>
        <v>0</v>
      </c>
      <c r="AB867" t="str">
        <f t="shared" si="184"/>
        <v>Low</v>
      </c>
      <c r="AC867" t="str">
        <f t="shared" si="178"/>
        <v>Bad Product</v>
      </c>
      <c r="AD867">
        <f t="shared" si="179"/>
        <v>106.50149999999999</v>
      </c>
      <c r="AE867">
        <f t="shared" si="180"/>
        <v>33.81</v>
      </c>
      <c r="AG867" t="str">
        <f t="shared" si="173"/>
        <v>Bad Product</v>
      </c>
      <c r="AH867" t="str">
        <f t="shared" si="185"/>
        <v>Medium</v>
      </c>
    </row>
    <row r="868" spans="1:34" ht="15.75" customHeight="1" x14ac:dyDescent="0.2">
      <c r="A868" s="1"/>
      <c r="B868" s="6" t="s">
        <v>901</v>
      </c>
      <c r="C868" s="6" t="s">
        <v>42</v>
      </c>
      <c r="D868" s="6" t="s">
        <v>43</v>
      </c>
      <c r="E868" s="6" t="s">
        <v>20</v>
      </c>
      <c r="F868" s="6" t="s">
        <v>31</v>
      </c>
      <c r="G868" s="6" t="s">
        <v>36</v>
      </c>
      <c r="H868" s="7">
        <v>90.53</v>
      </c>
      <c r="I868" s="9">
        <v>8</v>
      </c>
      <c r="J868" s="7">
        <v>36.212000000000003</v>
      </c>
      <c r="K868" s="7">
        <v>760.452</v>
      </c>
      <c r="L868" s="12">
        <v>43539</v>
      </c>
      <c r="M868" s="14">
        <v>0.6166666666666667</v>
      </c>
      <c r="N868" s="9" t="str">
        <f t="shared" si="181"/>
        <v>Weekday</v>
      </c>
      <c r="O868" s="6" t="s">
        <v>33</v>
      </c>
      <c r="P868" s="7">
        <v>724.24</v>
      </c>
      <c r="Q868" s="2">
        <v>4.7619047620000003</v>
      </c>
      <c r="R868" s="7">
        <v>36.212000000000003</v>
      </c>
      <c r="S868" s="8">
        <v>6.5</v>
      </c>
      <c r="V868" s="16">
        <f t="shared" si="174"/>
        <v>724.24</v>
      </c>
      <c r="W868" s="18">
        <f t="shared" si="182"/>
        <v>57939.199999999997</v>
      </c>
      <c r="X868" t="b">
        <f t="shared" si="183"/>
        <v>0</v>
      </c>
      <c r="Y868" t="b">
        <f t="shared" si="175"/>
        <v>1</v>
      </c>
      <c r="Z868" t="b">
        <f t="shared" si="176"/>
        <v>0</v>
      </c>
      <c r="AA868" t="b">
        <f t="shared" si="177"/>
        <v>1</v>
      </c>
      <c r="AB868" t="str">
        <f t="shared" si="184"/>
        <v>Low</v>
      </c>
      <c r="AC868" t="str">
        <f t="shared" si="178"/>
        <v>Bad Product</v>
      </c>
      <c r="AD868">
        <f t="shared" si="179"/>
        <v>684.40679999999998</v>
      </c>
      <c r="AE868">
        <f t="shared" si="180"/>
        <v>86.003500000000003</v>
      </c>
      <c r="AG868" t="str">
        <f t="shared" si="173"/>
        <v>Bad Product</v>
      </c>
      <c r="AH868" t="str">
        <f t="shared" si="185"/>
        <v>Medium</v>
      </c>
    </row>
    <row r="869" spans="1:34" ht="15.75" customHeight="1" x14ac:dyDescent="0.2">
      <c r="A869" s="1"/>
      <c r="B869" s="6" t="s">
        <v>902</v>
      </c>
      <c r="C869" s="6" t="s">
        <v>25</v>
      </c>
      <c r="D869" s="6" t="s">
        <v>26</v>
      </c>
      <c r="E869" s="6" t="s">
        <v>20</v>
      </c>
      <c r="F869" s="6" t="s">
        <v>21</v>
      </c>
      <c r="G869" s="6" t="s">
        <v>22</v>
      </c>
      <c r="H869" s="7">
        <v>62.82</v>
      </c>
      <c r="I869" s="9">
        <v>2</v>
      </c>
      <c r="J869" s="7">
        <v>6.282</v>
      </c>
      <c r="K869" s="7">
        <v>131.922</v>
      </c>
      <c r="L869" s="12">
        <v>43482</v>
      </c>
      <c r="M869" s="14">
        <v>0.52500000000000002</v>
      </c>
      <c r="N869" s="9" t="str">
        <f t="shared" si="181"/>
        <v>Weekday</v>
      </c>
      <c r="O869" s="6" t="s">
        <v>23</v>
      </c>
      <c r="P869" s="7">
        <v>125.64</v>
      </c>
      <c r="Q869" s="2">
        <v>4.7619047620000003</v>
      </c>
      <c r="R869" s="7">
        <v>6.282</v>
      </c>
      <c r="S869" s="8">
        <v>4.9000000000000004</v>
      </c>
      <c r="V869" s="16">
        <f t="shared" si="174"/>
        <v>125.64</v>
      </c>
      <c r="W869" s="18">
        <f t="shared" si="182"/>
        <v>10051.200000000001</v>
      </c>
      <c r="X869" t="b">
        <f t="shared" si="183"/>
        <v>0</v>
      </c>
      <c r="Y869" t="b">
        <f t="shared" si="175"/>
        <v>1</v>
      </c>
      <c r="Z869" t="b">
        <f t="shared" si="176"/>
        <v>0</v>
      </c>
      <c r="AA869" t="b">
        <f t="shared" si="177"/>
        <v>0</v>
      </c>
      <c r="AB869" t="str">
        <f t="shared" si="184"/>
        <v>Low</v>
      </c>
      <c r="AC869" t="str">
        <f t="shared" si="178"/>
        <v>Bad Product</v>
      </c>
      <c r="AD869">
        <f t="shared" si="179"/>
        <v>131.922</v>
      </c>
      <c r="AE869">
        <f t="shared" si="180"/>
        <v>62.82</v>
      </c>
      <c r="AG869" t="str">
        <f t="shared" si="173"/>
        <v>Bad Product</v>
      </c>
      <c r="AH869" t="str">
        <f t="shared" si="185"/>
        <v>Low</v>
      </c>
    </row>
    <row r="870" spans="1:34" ht="15.75" customHeight="1" x14ac:dyDescent="0.2">
      <c r="A870" s="1"/>
      <c r="B870" s="6" t="s">
        <v>903</v>
      </c>
      <c r="C870" s="6" t="s">
        <v>25</v>
      </c>
      <c r="D870" s="6" t="s">
        <v>26</v>
      </c>
      <c r="E870" s="6" t="s">
        <v>20</v>
      </c>
      <c r="F870" s="6" t="s">
        <v>31</v>
      </c>
      <c r="G870" s="6" t="s">
        <v>44</v>
      </c>
      <c r="H870" s="7">
        <v>24.31</v>
      </c>
      <c r="I870" s="9">
        <v>3</v>
      </c>
      <c r="J870" s="7">
        <v>3.6465000000000001</v>
      </c>
      <c r="K870" s="7">
        <v>76.576499999999996</v>
      </c>
      <c r="L870" s="12">
        <v>43473</v>
      </c>
      <c r="M870" s="14">
        <v>0.79791666666666672</v>
      </c>
      <c r="N870" s="9" t="str">
        <f t="shared" si="181"/>
        <v>Weekday</v>
      </c>
      <c r="O870" s="6" t="s">
        <v>33</v>
      </c>
      <c r="P870" s="7">
        <v>72.930000000000007</v>
      </c>
      <c r="Q870" s="2">
        <v>4.7619047620000003</v>
      </c>
      <c r="R870" s="7">
        <v>3.6465000000000001</v>
      </c>
      <c r="S870" s="8">
        <v>4.3</v>
      </c>
      <c r="V870" s="16">
        <f t="shared" si="174"/>
        <v>72.929999999999993</v>
      </c>
      <c r="W870" s="18">
        <f t="shared" si="182"/>
        <v>5834.4</v>
      </c>
      <c r="X870" t="b">
        <f t="shared" si="183"/>
        <v>0</v>
      </c>
      <c r="Y870" t="b">
        <f t="shared" si="175"/>
        <v>1</v>
      </c>
      <c r="Z870" t="b">
        <f t="shared" si="176"/>
        <v>0</v>
      </c>
      <c r="AA870" t="b">
        <f t="shared" si="177"/>
        <v>0</v>
      </c>
      <c r="AB870" t="str">
        <f t="shared" si="184"/>
        <v>Low</v>
      </c>
      <c r="AC870" t="str">
        <f t="shared" si="178"/>
        <v>Bad Product</v>
      </c>
      <c r="AD870">
        <f t="shared" si="179"/>
        <v>76.576499999999996</v>
      </c>
      <c r="AE870">
        <f t="shared" si="180"/>
        <v>24.31</v>
      </c>
      <c r="AG870" t="str">
        <f t="shared" si="173"/>
        <v>Bad Product</v>
      </c>
      <c r="AH870" t="str">
        <f t="shared" si="185"/>
        <v>Low</v>
      </c>
    </row>
    <row r="871" spans="1:34" ht="15.75" customHeight="1" x14ac:dyDescent="0.2">
      <c r="A871" s="1"/>
      <c r="B871" s="6" t="s">
        <v>904</v>
      </c>
      <c r="C871" s="6" t="s">
        <v>18</v>
      </c>
      <c r="D871" s="6" t="s">
        <v>19</v>
      </c>
      <c r="E871" s="6" t="s">
        <v>27</v>
      </c>
      <c r="F871" s="6" t="s">
        <v>31</v>
      </c>
      <c r="G871" s="6" t="s">
        <v>36</v>
      </c>
      <c r="H871" s="7">
        <v>64.59</v>
      </c>
      <c r="I871" s="9">
        <v>4</v>
      </c>
      <c r="J871" s="7">
        <v>12.917999999999999</v>
      </c>
      <c r="K871" s="7">
        <v>271.27800000000002</v>
      </c>
      <c r="L871" s="12">
        <v>43471</v>
      </c>
      <c r="M871" s="14">
        <v>0.56597222222222221</v>
      </c>
      <c r="N871" s="9" t="str">
        <f t="shared" si="181"/>
        <v>Weekend</v>
      </c>
      <c r="O871" s="6" t="s">
        <v>23</v>
      </c>
      <c r="P871" s="7">
        <v>258.36</v>
      </c>
      <c r="Q871" s="2">
        <v>4.7619047620000003</v>
      </c>
      <c r="R871" s="7">
        <v>12.917999999999999</v>
      </c>
      <c r="S871" s="8">
        <v>9.3000000000000007</v>
      </c>
      <c r="V871" s="16">
        <f t="shared" si="174"/>
        <v>258.36</v>
      </c>
      <c r="W871" s="18">
        <f t="shared" si="182"/>
        <v>20668.800000000003</v>
      </c>
      <c r="X871" t="b">
        <f t="shared" si="183"/>
        <v>1</v>
      </c>
      <c r="Y871" t="b">
        <f t="shared" si="175"/>
        <v>1</v>
      </c>
      <c r="Z871" t="b">
        <f t="shared" si="176"/>
        <v>0</v>
      </c>
      <c r="AA871" t="b">
        <f t="shared" si="177"/>
        <v>1</v>
      </c>
      <c r="AB871" t="str">
        <f t="shared" si="184"/>
        <v>High</v>
      </c>
      <c r="AC871" t="str">
        <f t="shared" si="178"/>
        <v>Bad Product</v>
      </c>
      <c r="AD871">
        <f t="shared" si="179"/>
        <v>271.27800000000002</v>
      </c>
      <c r="AE871">
        <f t="shared" si="180"/>
        <v>64.59</v>
      </c>
      <c r="AG871" t="str">
        <f t="shared" si="173"/>
        <v>Bad Product</v>
      </c>
      <c r="AH871" t="str">
        <f t="shared" si="185"/>
        <v>High</v>
      </c>
    </row>
    <row r="872" spans="1:34" ht="15.75" customHeight="1" x14ac:dyDescent="0.2">
      <c r="A872" s="1"/>
      <c r="B872" s="6" t="s">
        <v>905</v>
      </c>
      <c r="C872" s="6" t="s">
        <v>18</v>
      </c>
      <c r="D872" s="6" t="s">
        <v>19</v>
      </c>
      <c r="E872" s="6" t="s">
        <v>20</v>
      </c>
      <c r="F872" s="6" t="s">
        <v>31</v>
      </c>
      <c r="G872" s="6" t="s">
        <v>44</v>
      </c>
      <c r="H872" s="7">
        <v>24.82</v>
      </c>
      <c r="I872" s="9">
        <v>7</v>
      </c>
      <c r="J872" s="7">
        <v>8.6869999999999994</v>
      </c>
      <c r="K872" s="7">
        <v>182.42699999999999</v>
      </c>
      <c r="L872" s="12">
        <v>43512</v>
      </c>
      <c r="M872" s="14">
        <v>0.43958333333333333</v>
      </c>
      <c r="N872" s="9" t="str">
        <f t="shared" si="181"/>
        <v>Weekend</v>
      </c>
      <c r="O872" s="6" t="s">
        <v>33</v>
      </c>
      <c r="P872" s="7">
        <v>173.74</v>
      </c>
      <c r="Q872" s="2">
        <v>4.7619047620000003</v>
      </c>
      <c r="R872" s="7">
        <v>8.6869999999999994</v>
      </c>
      <c r="S872" s="8">
        <v>7.1</v>
      </c>
      <c r="V872" s="16">
        <f t="shared" si="174"/>
        <v>173.74</v>
      </c>
      <c r="W872" s="18">
        <f t="shared" si="182"/>
        <v>13899.2</v>
      </c>
      <c r="X872" t="b">
        <f t="shared" si="183"/>
        <v>0</v>
      </c>
      <c r="Y872" t="b">
        <f t="shared" si="175"/>
        <v>1</v>
      </c>
      <c r="Z872" t="b">
        <f t="shared" si="176"/>
        <v>0</v>
      </c>
      <c r="AA872" t="b">
        <f t="shared" si="177"/>
        <v>0</v>
      </c>
      <c r="AB872" t="str">
        <f t="shared" si="184"/>
        <v>Low</v>
      </c>
      <c r="AC872" t="str">
        <f t="shared" si="178"/>
        <v>Bad Product</v>
      </c>
      <c r="AD872">
        <f t="shared" si="179"/>
        <v>182.42699999999999</v>
      </c>
      <c r="AE872">
        <f t="shared" si="180"/>
        <v>24.82</v>
      </c>
      <c r="AG872" t="str">
        <f t="shared" si="173"/>
        <v>Bad Product</v>
      </c>
      <c r="AH872" t="str">
        <f t="shared" si="185"/>
        <v>Medium</v>
      </c>
    </row>
    <row r="873" spans="1:34" ht="15.75" customHeight="1" x14ac:dyDescent="0.2">
      <c r="A873" s="1"/>
      <c r="B873" s="6" t="s">
        <v>906</v>
      </c>
      <c r="C873" s="6" t="s">
        <v>25</v>
      </c>
      <c r="D873" s="6" t="s">
        <v>26</v>
      </c>
      <c r="E873" s="6" t="s">
        <v>27</v>
      </c>
      <c r="F873" s="6" t="s">
        <v>31</v>
      </c>
      <c r="G873" s="6" t="s">
        <v>46</v>
      </c>
      <c r="H873" s="7">
        <v>56.5</v>
      </c>
      <c r="I873" s="9">
        <v>1</v>
      </c>
      <c r="J873" s="7">
        <v>2.8250000000000002</v>
      </c>
      <c r="K873" s="7">
        <v>59.325000000000003</v>
      </c>
      <c r="L873" s="12">
        <v>43537</v>
      </c>
      <c r="M873" s="14">
        <v>0.65625</v>
      </c>
      <c r="N873" s="9" t="str">
        <f t="shared" si="181"/>
        <v>Weekday</v>
      </c>
      <c r="O873" s="6" t="s">
        <v>23</v>
      </c>
      <c r="P873" s="7">
        <v>56.5</v>
      </c>
      <c r="Q873" s="2">
        <v>4.7619047620000003</v>
      </c>
      <c r="R873" s="7">
        <v>2.8250000000000002</v>
      </c>
      <c r="S873" s="8">
        <v>9.6</v>
      </c>
      <c r="V873" s="16">
        <f t="shared" si="174"/>
        <v>56.5</v>
      </c>
      <c r="W873" s="18">
        <f t="shared" si="182"/>
        <v>4520</v>
      </c>
      <c r="X873" t="b">
        <f t="shared" si="183"/>
        <v>1</v>
      </c>
      <c r="Y873" t="b">
        <f t="shared" si="175"/>
        <v>1</v>
      </c>
      <c r="Z873" t="b">
        <f t="shared" si="176"/>
        <v>0</v>
      </c>
      <c r="AA873" t="b">
        <f t="shared" si="177"/>
        <v>1</v>
      </c>
      <c r="AB873" t="str">
        <f t="shared" si="184"/>
        <v>High</v>
      </c>
      <c r="AC873" t="str">
        <f t="shared" si="178"/>
        <v>Bad Product</v>
      </c>
      <c r="AD873">
        <f t="shared" si="179"/>
        <v>59.325000000000003</v>
      </c>
      <c r="AE873">
        <f t="shared" si="180"/>
        <v>56.5</v>
      </c>
      <c r="AG873" t="str">
        <f t="shared" si="173"/>
        <v>Bad Product</v>
      </c>
      <c r="AH873" t="str">
        <f t="shared" si="185"/>
        <v>High</v>
      </c>
    </row>
    <row r="874" spans="1:34" ht="15.75" customHeight="1" x14ac:dyDescent="0.2">
      <c r="A874" s="1"/>
      <c r="B874" s="6" t="s">
        <v>907</v>
      </c>
      <c r="C874" s="6" t="s">
        <v>42</v>
      </c>
      <c r="D874" s="6" t="s">
        <v>43</v>
      </c>
      <c r="E874" s="6" t="s">
        <v>20</v>
      </c>
      <c r="F874" s="6" t="s">
        <v>21</v>
      </c>
      <c r="G874" s="6" t="s">
        <v>28</v>
      </c>
      <c r="H874" s="7">
        <v>21.43</v>
      </c>
      <c r="I874" s="9">
        <v>10</v>
      </c>
      <c r="J874" s="7">
        <v>10.715</v>
      </c>
      <c r="K874" s="7">
        <v>225.01499999999999</v>
      </c>
      <c r="L874" s="12">
        <v>43493</v>
      </c>
      <c r="M874" s="14">
        <v>0.49375000000000002</v>
      </c>
      <c r="N874" s="9" t="str">
        <f t="shared" si="181"/>
        <v>Weekday</v>
      </c>
      <c r="O874" s="6" t="s">
        <v>29</v>
      </c>
      <c r="P874" s="7">
        <v>214.3</v>
      </c>
      <c r="Q874" s="2">
        <v>4.7619047620000003</v>
      </c>
      <c r="R874" s="7">
        <v>10.715</v>
      </c>
      <c r="S874" s="8">
        <v>6.2</v>
      </c>
      <c r="V874" s="16">
        <f t="shared" si="174"/>
        <v>214.3</v>
      </c>
      <c r="W874" s="18">
        <f t="shared" si="182"/>
        <v>17144</v>
      </c>
      <c r="X874" t="b">
        <f t="shared" si="183"/>
        <v>0</v>
      </c>
      <c r="Y874" t="b">
        <f t="shared" si="175"/>
        <v>1</v>
      </c>
      <c r="Z874" t="b">
        <f t="shared" si="176"/>
        <v>0</v>
      </c>
      <c r="AA874" t="b">
        <f t="shared" si="177"/>
        <v>0</v>
      </c>
      <c r="AB874" t="str">
        <f t="shared" si="184"/>
        <v>Low</v>
      </c>
      <c r="AC874" t="str">
        <f t="shared" si="178"/>
        <v>Bad Product</v>
      </c>
      <c r="AD874">
        <f t="shared" si="179"/>
        <v>225.01499999999999</v>
      </c>
      <c r="AE874">
        <f t="shared" si="180"/>
        <v>20.358499999999999</v>
      </c>
      <c r="AG874" t="str">
        <f t="shared" si="173"/>
        <v>Bad Product</v>
      </c>
      <c r="AH874" t="str">
        <f t="shared" si="185"/>
        <v>Low</v>
      </c>
    </row>
    <row r="875" spans="1:34" ht="15.75" customHeight="1" x14ac:dyDescent="0.2">
      <c r="A875" s="1"/>
      <c r="B875" s="6" t="s">
        <v>908</v>
      </c>
      <c r="C875" s="6" t="s">
        <v>18</v>
      </c>
      <c r="D875" s="6" t="s">
        <v>19</v>
      </c>
      <c r="E875" s="6" t="s">
        <v>20</v>
      </c>
      <c r="F875" s="6" t="s">
        <v>31</v>
      </c>
      <c r="G875" s="6" t="s">
        <v>36</v>
      </c>
      <c r="H875" s="7">
        <v>89.06</v>
      </c>
      <c r="I875" s="9">
        <v>6</v>
      </c>
      <c r="J875" s="7">
        <v>26.718</v>
      </c>
      <c r="K875" s="7">
        <v>561.07799999999997</v>
      </c>
      <c r="L875" s="12">
        <v>43483</v>
      </c>
      <c r="M875" s="14">
        <v>0.72638888888888886</v>
      </c>
      <c r="N875" s="9" t="str">
        <f t="shared" si="181"/>
        <v>Weekday</v>
      </c>
      <c r="O875" s="6" t="s">
        <v>29</v>
      </c>
      <c r="P875" s="7">
        <v>534.36</v>
      </c>
      <c r="Q875" s="2">
        <v>4.7619047620000003</v>
      </c>
      <c r="R875" s="7">
        <v>26.718</v>
      </c>
      <c r="S875" s="8">
        <v>9.9</v>
      </c>
      <c r="V875" s="16">
        <f t="shared" si="174"/>
        <v>534.36</v>
      </c>
      <c r="W875" s="18">
        <f t="shared" si="182"/>
        <v>42748.800000000003</v>
      </c>
      <c r="X875" t="b">
        <f t="shared" si="183"/>
        <v>1</v>
      </c>
      <c r="Y875" t="b">
        <f t="shared" si="175"/>
        <v>1</v>
      </c>
      <c r="Z875" t="b">
        <f t="shared" si="176"/>
        <v>1</v>
      </c>
      <c r="AA875" t="b">
        <f t="shared" si="177"/>
        <v>1</v>
      </c>
      <c r="AB875" t="str">
        <f t="shared" si="184"/>
        <v>High</v>
      </c>
      <c r="AC875" t="str">
        <f t="shared" si="178"/>
        <v>Good Product</v>
      </c>
      <c r="AD875">
        <f t="shared" si="179"/>
        <v>504.97019999999998</v>
      </c>
      <c r="AE875">
        <f t="shared" si="180"/>
        <v>89.06</v>
      </c>
      <c r="AG875" t="str">
        <f t="shared" si="173"/>
        <v>Bad Product</v>
      </c>
      <c r="AH875" t="str">
        <f t="shared" si="185"/>
        <v>High</v>
      </c>
    </row>
    <row r="876" spans="1:34" ht="15.75" customHeight="1" x14ac:dyDescent="0.2">
      <c r="A876" s="1"/>
      <c r="B876" s="6" t="s">
        <v>909</v>
      </c>
      <c r="C876" s="6" t="s">
        <v>18</v>
      </c>
      <c r="D876" s="6" t="s">
        <v>19</v>
      </c>
      <c r="E876" s="6" t="s">
        <v>20</v>
      </c>
      <c r="F876" s="6" t="s">
        <v>31</v>
      </c>
      <c r="G876" s="6" t="s">
        <v>32</v>
      </c>
      <c r="H876" s="7">
        <v>23.29</v>
      </c>
      <c r="I876" s="9">
        <v>4</v>
      </c>
      <c r="J876" s="7">
        <v>4.6580000000000004</v>
      </c>
      <c r="K876" s="7">
        <v>97.817999999999998</v>
      </c>
      <c r="L876" s="12">
        <v>43543</v>
      </c>
      <c r="M876" s="14">
        <v>0.49444444444444446</v>
      </c>
      <c r="N876" s="9" t="str">
        <f t="shared" si="181"/>
        <v>Weekday</v>
      </c>
      <c r="O876" s="6" t="s">
        <v>33</v>
      </c>
      <c r="P876" s="7">
        <v>93.16</v>
      </c>
      <c r="Q876" s="2">
        <v>4.7619047620000003</v>
      </c>
      <c r="R876" s="7">
        <v>4.6580000000000004</v>
      </c>
      <c r="S876" s="8">
        <v>5.9</v>
      </c>
      <c r="V876" s="16">
        <f t="shared" si="174"/>
        <v>93.16</v>
      </c>
      <c r="W876" s="18">
        <f t="shared" si="182"/>
        <v>7452.7999999999993</v>
      </c>
      <c r="X876" t="b">
        <f t="shared" si="183"/>
        <v>0</v>
      </c>
      <c r="Y876" t="b">
        <f t="shared" si="175"/>
        <v>1</v>
      </c>
      <c r="Z876" t="b">
        <f t="shared" si="176"/>
        <v>0</v>
      </c>
      <c r="AA876" t="b">
        <f t="shared" si="177"/>
        <v>0</v>
      </c>
      <c r="AB876" t="str">
        <f t="shared" si="184"/>
        <v>Low</v>
      </c>
      <c r="AC876" t="str">
        <f t="shared" si="178"/>
        <v>Bad Product</v>
      </c>
      <c r="AD876">
        <f t="shared" si="179"/>
        <v>97.817999999999998</v>
      </c>
      <c r="AE876">
        <f t="shared" si="180"/>
        <v>23.29</v>
      </c>
      <c r="AG876" t="str">
        <f t="shared" si="173"/>
        <v>Good Product</v>
      </c>
      <c r="AH876" t="str">
        <f t="shared" si="185"/>
        <v>Low</v>
      </c>
    </row>
    <row r="877" spans="1:34" ht="15.75" customHeight="1" x14ac:dyDescent="0.2">
      <c r="A877" s="1"/>
      <c r="B877" s="6" t="s">
        <v>910</v>
      </c>
      <c r="C877" s="6" t="s">
        <v>25</v>
      </c>
      <c r="D877" s="6" t="s">
        <v>26</v>
      </c>
      <c r="E877" s="6" t="s">
        <v>27</v>
      </c>
      <c r="F877" s="6" t="s">
        <v>31</v>
      </c>
      <c r="G877" s="6" t="s">
        <v>32</v>
      </c>
      <c r="H877" s="7">
        <v>65.260000000000005</v>
      </c>
      <c r="I877" s="9">
        <v>8</v>
      </c>
      <c r="J877" s="7">
        <v>26.103999999999999</v>
      </c>
      <c r="K877" s="7">
        <v>548.18399999999997</v>
      </c>
      <c r="L877" s="12">
        <v>43539</v>
      </c>
      <c r="M877" s="14">
        <v>0.58611111111111114</v>
      </c>
      <c r="N877" s="9" t="str">
        <f t="shared" si="181"/>
        <v>Weekday</v>
      </c>
      <c r="O877" s="6" t="s">
        <v>23</v>
      </c>
      <c r="P877" s="7">
        <v>522.08000000000004</v>
      </c>
      <c r="Q877" s="2">
        <v>4.7619047620000003</v>
      </c>
      <c r="R877" s="7">
        <v>26.103999999999999</v>
      </c>
      <c r="S877" s="8">
        <v>6.3</v>
      </c>
      <c r="V877" s="16">
        <f t="shared" si="174"/>
        <v>522.08000000000004</v>
      </c>
      <c r="W877" s="18">
        <f t="shared" si="182"/>
        <v>41766.400000000001</v>
      </c>
      <c r="X877" t="b">
        <f t="shared" si="183"/>
        <v>0</v>
      </c>
      <c r="Y877" t="b">
        <f t="shared" si="175"/>
        <v>1</v>
      </c>
      <c r="Z877" t="b">
        <f t="shared" si="176"/>
        <v>0</v>
      </c>
      <c r="AA877" t="b">
        <f t="shared" si="177"/>
        <v>1</v>
      </c>
      <c r="AB877" t="str">
        <f t="shared" si="184"/>
        <v>Low</v>
      </c>
      <c r="AC877" t="str">
        <f t="shared" si="178"/>
        <v>Bad Product</v>
      </c>
      <c r="AD877">
        <f t="shared" si="179"/>
        <v>493.36559999999997</v>
      </c>
      <c r="AE877">
        <f t="shared" si="180"/>
        <v>61.997</v>
      </c>
      <c r="AG877" t="str">
        <f t="shared" si="173"/>
        <v>Bad Product</v>
      </c>
      <c r="AH877" t="str">
        <f t="shared" si="185"/>
        <v>Low</v>
      </c>
    </row>
    <row r="878" spans="1:34" ht="15.75" customHeight="1" x14ac:dyDescent="0.2">
      <c r="A878" s="1"/>
      <c r="B878" s="6" t="s">
        <v>911</v>
      </c>
      <c r="C878" s="6" t="s">
        <v>25</v>
      </c>
      <c r="D878" s="6" t="s">
        <v>26</v>
      </c>
      <c r="E878" s="6" t="s">
        <v>20</v>
      </c>
      <c r="F878" s="6" t="s">
        <v>31</v>
      </c>
      <c r="G878" s="6" t="s">
        <v>46</v>
      </c>
      <c r="H878" s="7">
        <v>52.35</v>
      </c>
      <c r="I878" s="9">
        <v>1</v>
      </c>
      <c r="J878" s="7">
        <v>2.6175000000000002</v>
      </c>
      <c r="K878" s="7">
        <v>54.967500000000001</v>
      </c>
      <c r="L878" s="12">
        <v>43508</v>
      </c>
      <c r="M878" s="14">
        <v>0.74236111111111114</v>
      </c>
      <c r="N878" s="9" t="str">
        <f t="shared" si="181"/>
        <v>Weekday</v>
      </c>
      <c r="O878" s="6" t="s">
        <v>29</v>
      </c>
      <c r="P878" s="7">
        <v>52.35</v>
      </c>
      <c r="Q878" s="2">
        <v>4.7619047620000003</v>
      </c>
      <c r="R878" s="7">
        <v>2.6175000000000002</v>
      </c>
      <c r="S878" s="8">
        <v>4</v>
      </c>
      <c r="V878" s="16">
        <f t="shared" si="174"/>
        <v>52.35</v>
      </c>
      <c r="W878" s="18">
        <f t="shared" si="182"/>
        <v>4188</v>
      </c>
      <c r="X878" t="b">
        <f t="shared" si="183"/>
        <v>0</v>
      </c>
      <c r="Y878" t="b">
        <f t="shared" si="175"/>
        <v>1</v>
      </c>
      <c r="Z878" t="b">
        <f t="shared" si="176"/>
        <v>0</v>
      </c>
      <c r="AA878" t="b">
        <f t="shared" si="177"/>
        <v>0</v>
      </c>
      <c r="AB878" t="str">
        <f t="shared" si="184"/>
        <v>Low</v>
      </c>
      <c r="AC878" t="str">
        <f t="shared" si="178"/>
        <v>Bad Product</v>
      </c>
      <c r="AD878">
        <f t="shared" si="179"/>
        <v>54.967500000000001</v>
      </c>
      <c r="AE878">
        <f t="shared" si="180"/>
        <v>52.35</v>
      </c>
      <c r="AG878" t="str">
        <f t="shared" si="173"/>
        <v>Bad Product</v>
      </c>
      <c r="AH878" t="str">
        <f t="shared" si="185"/>
        <v>Low</v>
      </c>
    </row>
    <row r="879" spans="1:34" ht="15.75" customHeight="1" x14ac:dyDescent="0.2">
      <c r="A879" s="1"/>
      <c r="B879" s="6" t="s">
        <v>912</v>
      </c>
      <c r="C879" s="6" t="s">
        <v>42</v>
      </c>
      <c r="D879" s="6" t="s">
        <v>43</v>
      </c>
      <c r="E879" s="6" t="s">
        <v>20</v>
      </c>
      <c r="F879" s="6" t="s">
        <v>31</v>
      </c>
      <c r="G879" s="6" t="s">
        <v>28</v>
      </c>
      <c r="H879" s="7">
        <v>39.75</v>
      </c>
      <c r="I879" s="9">
        <v>1</v>
      </c>
      <c r="J879" s="7">
        <v>1.9875</v>
      </c>
      <c r="K879" s="7">
        <v>41.737499999999997</v>
      </c>
      <c r="L879" s="12">
        <v>43521</v>
      </c>
      <c r="M879" s="14">
        <v>0.84652777777777777</v>
      </c>
      <c r="N879" s="9" t="str">
        <f t="shared" si="181"/>
        <v>Weekday</v>
      </c>
      <c r="O879" s="6" t="s">
        <v>29</v>
      </c>
      <c r="P879" s="7">
        <v>39.75</v>
      </c>
      <c r="Q879" s="2">
        <v>4.7619047620000003</v>
      </c>
      <c r="R879" s="7">
        <v>1.9875</v>
      </c>
      <c r="S879" s="8">
        <v>6.1</v>
      </c>
      <c r="V879" s="16">
        <f t="shared" si="174"/>
        <v>39.75</v>
      </c>
      <c r="W879" s="18">
        <f t="shared" si="182"/>
        <v>3180</v>
      </c>
      <c r="X879" t="b">
        <f t="shared" si="183"/>
        <v>0</v>
      </c>
      <c r="Y879" t="b">
        <f t="shared" si="175"/>
        <v>1</v>
      </c>
      <c r="Z879" t="b">
        <f t="shared" si="176"/>
        <v>0</v>
      </c>
      <c r="AA879" t="b">
        <f t="shared" si="177"/>
        <v>0</v>
      </c>
      <c r="AB879" t="str">
        <f t="shared" si="184"/>
        <v>Low</v>
      </c>
      <c r="AC879" t="str">
        <f t="shared" si="178"/>
        <v>Bad Product</v>
      </c>
      <c r="AD879">
        <f t="shared" si="179"/>
        <v>41.737499999999997</v>
      </c>
      <c r="AE879">
        <f t="shared" si="180"/>
        <v>39.75</v>
      </c>
      <c r="AG879" t="str">
        <f t="shared" si="173"/>
        <v>Bad Product</v>
      </c>
      <c r="AH879" t="str">
        <f t="shared" si="185"/>
        <v>Low</v>
      </c>
    </row>
    <row r="880" spans="1:34" ht="15.75" customHeight="1" x14ac:dyDescent="0.2">
      <c r="A880" s="1"/>
      <c r="B880" s="6" t="s">
        <v>913</v>
      </c>
      <c r="C880" s="6" t="s">
        <v>18</v>
      </c>
      <c r="D880" s="6" t="s">
        <v>19</v>
      </c>
      <c r="E880" s="6" t="s">
        <v>27</v>
      </c>
      <c r="F880" s="6" t="s">
        <v>21</v>
      </c>
      <c r="G880" s="6" t="s">
        <v>28</v>
      </c>
      <c r="H880" s="7">
        <v>90.02</v>
      </c>
      <c r="I880" s="9">
        <v>8</v>
      </c>
      <c r="J880" s="7">
        <v>36.008000000000003</v>
      </c>
      <c r="K880" s="7">
        <v>756.16800000000001</v>
      </c>
      <c r="L880" s="12">
        <v>43545</v>
      </c>
      <c r="M880" s="14">
        <v>0.67222222222222228</v>
      </c>
      <c r="N880" s="9" t="str">
        <f t="shared" si="181"/>
        <v>Weekday</v>
      </c>
      <c r="O880" s="6" t="s">
        <v>33</v>
      </c>
      <c r="P880" s="7">
        <v>720.16</v>
      </c>
      <c r="Q880" s="2">
        <v>4.7619047620000003</v>
      </c>
      <c r="R880" s="7">
        <v>36.008000000000003</v>
      </c>
      <c r="S880" s="8">
        <v>4.5</v>
      </c>
      <c r="V880" s="16">
        <f t="shared" si="174"/>
        <v>720.16</v>
      </c>
      <c r="W880" s="18">
        <f t="shared" si="182"/>
        <v>57612.799999999996</v>
      </c>
      <c r="X880" t="b">
        <f t="shared" si="183"/>
        <v>0</v>
      </c>
      <c r="Y880" t="b">
        <f t="shared" si="175"/>
        <v>1</v>
      </c>
      <c r="Z880" t="b">
        <f t="shared" si="176"/>
        <v>0</v>
      </c>
      <c r="AA880" t="b">
        <f t="shared" si="177"/>
        <v>1</v>
      </c>
      <c r="AB880" t="str">
        <f t="shared" si="184"/>
        <v>Low</v>
      </c>
      <c r="AC880" t="str">
        <f t="shared" si="178"/>
        <v>Bad Product</v>
      </c>
      <c r="AD880">
        <f t="shared" si="179"/>
        <v>680.55119999999999</v>
      </c>
      <c r="AE880">
        <f t="shared" si="180"/>
        <v>85.518999999999991</v>
      </c>
      <c r="AG880" t="str">
        <f t="shared" si="173"/>
        <v>Bad Product</v>
      </c>
      <c r="AH880" t="str">
        <f t="shared" si="185"/>
        <v>Low</v>
      </c>
    </row>
    <row r="881" spans="1:34" ht="15.75" customHeight="1" x14ac:dyDescent="0.2">
      <c r="A881" s="1"/>
      <c r="B881" s="6" t="s">
        <v>914</v>
      </c>
      <c r="C881" s="6" t="s">
        <v>42</v>
      </c>
      <c r="D881" s="6" t="s">
        <v>43</v>
      </c>
      <c r="E881" s="6" t="s">
        <v>20</v>
      </c>
      <c r="F881" s="6" t="s">
        <v>21</v>
      </c>
      <c r="G881" s="6" t="s">
        <v>28</v>
      </c>
      <c r="H881" s="7">
        <v>12.1</v>
      </c>
      <c r="I881" s="9">
        <v>8</v>
      </c>
      <c r="J881" s="7">
        <v>4.84</v>
      </c>
      <c r="K881" s="7">
        <v>101.64</v>
      </c>
      <c r="L881" s="12">
        <v>43484</v>
      </c>
      <c r="M881" s="14">
        <v>0.4284722222222222</v>
      </c>
      <c r="N881" s="9" t="str">
        <f t="shared" si="181"/>
        <v>Weekend</v>
      </c>
      <c r="O881" s="6" t="s">
        <v>23</v>
      </c>
      <c r="P881" s="7">
        <v>96.8</v>
      </c>
      <c r="Q881" s="2">
        <v>4.7619047620000003</v>
      </c>
      <c r="R881" s="7">
        <v>4.84</v>
      </c>
      <c r="S881" s="8">
        <v>8.6</v>
      </c>
      <c r="V881" s="16">
        <f t="shared" si="174"/>
        <v>96.8</v>
      </c>
      <c r="W881" s="18">
        <f t="shared" si="182"/>
        <v>7744</v>
      </c>
      <c r="X881" t="b">
        <f t="shared" si="183"/>
        <v>1</v>
      </c>
      <c r="Y881" t="b">
        <f t="shared" si="175"/>
        <v>1</v>
      </c>
      <c r="Z881" t="b">
        <f t="shared" si="176"/>
        <v>0</v>
      </c>
      <c r="AA881" t="b">
        <f t="shared" si="177"/>
        <v>1</v>
      </c>
      <c r="AB881" t="str">
        <f t="shared" si="184"/>
        <v>High</v>
      </c>
      <c r="AC881" t="str">
        <f t="shared" si="178"/>
        <v>Bad Product</v>
      </c>
      <c r="AD881">
        <f t="shared" si="179"/>
        <v>101.64</v>
      </c>
      <c r="AE881">
        <f t="shared" si="180"/>
        <v>11.494999999999999</v>
      </c>
      <c r="AG881" t="str">
        <f t="shared" si="173"/>
        <v>Bad Product</v>
      </c>
      <c r="AH881" t="str">
        <f t="shared" si="185"/>
        <v>High</v>
      </c>
    </row>
    <row r="882" spans="1:34" ht="15.75" customHeight="1" x14ac:dyDescent="0.2">
      <c r="A882" s="1"/>
      <c r="B882" s="6" t="s">
        <v>915</v>
      </c>
      <c r="C882" s="6" t="s">
        <v>42</v>
      </c>
      <c r="D882" s="6" t="s">
        <v>43</v>
      </c>
      <c r="E882" s="6" t="s">
        <v>20</v>
      </c>
      <c r="F882" s="6" t="s">
        <v>21</v>
      </c>
      <c r="G882" s="6" t="s">
        <v>44</v>
      </c>
      <c r="H882" s="7">
        <v>33.21</v>
      </c>
      <c r="I882" s="9">
        <v>10</v>
      </c>
      <c r="J882" s="7">
        <v>16.605</v>
      </c>
      <c r="K882" s="7">
        <v>348.70499999999998</v>
      </c>
      <c r="L882" s="12">
        <v>43473</v>
      </c>
      <c r="M882" s="14">
        <v>0.60069444444444442</v>
      </c>
      <c r="N882" s="9" t="str">
        <f t="shared" si="181"/>
        <v>Weekday</v>
      </c>
      <c r="O882" s="6" t="s">
        <v>23</v>
      </c>
      <c r="P882" s="7">
        <v>332.1</v>
      </c>
      <c r="Q882" s="2">
        <v>4.7619047620000003</v>
      </c>
      <c r="R882" s="7">
        <v>16.605</v>
      </c>
      <c r="S882" s="8">
        <v>6</v>
      </c>
      <c r="V882" s="16">
        <f t="shared" si="174"/>
        <v>332.1</v>
      </c>
      <c r="W882" s="18">
        <f t="shared" si="182"/>
        <v>26568</v>
      </c>
      <c r="X882" t="b">
        <f t="shared" si="183"/>
        <v>0</v>
      </c>
      <c r="Y882" t="b">
        <f t="shared" si="175"/>
        <v>1</v>
      </c>
      <c r="Z882" t="b">
        <f t="shared" si="176"/>
        <v>0</v>
      </c>
      <c r="AA882" t="b">
        <f t="shared" si="177"/>
        <v>0</v>
      </c>
      <c r="AB882" t="str">
        <f t="shared" si="184"/>
        <v>Low</v>
      </c>
      <c r="AC882" t="str">
        <f t="shared" si="178"/>
        <v>Bad Product</v>
      </c>
      <c r="AD882">
        <f t="shared" si="179"/>
        <v>348.70499999999998</v>
      </c>
      <c r="AE882">
        <f t="shared" si="180"/>
        <v>31.549499999999998</v>
      </c>
      <c r="AG882" t="str">
        <f t="shared" si="173"/>
        <v>Bad Product</v>
      </c>
      <c r="AH882" t="str">
        <f t="shared" si="185"/>
        <v>Low</v>
      </c>
    </row>
    <row r="883" spans="1:34" ht="15.75" customHeight="1" x14ac:dyDescent="0.2">
      <c r="A883" s="1"/>
      <c r="B883" s="6" t="s">
        <v>916</v>
      </c>
      <c r="C883" s="6" t="s">
        <v>25</v>
      </c>
      <c r="D883" s="6" t="s">
        <v>26</v>
      </c>
      <c r="E883" s="6" t="s">
        <v>20</v>
      </c>
      <c r="F883" s="6" t="s">
        <v>21</v>
      </c>
      <c r="G883" s="6" t="s">
        <v>46</v>
      </c>
      <c r="H883" s="7">
        <v>10.18</v>
      </c>
      <c r="I883" s="9">
        <v>8</v>
      </c>
      <c r="J883" s="7">
        <v>4.0720000000000001</v>
      </c>
      <c r="K883" s="7">
        <v>85.512</v>
      </c>
      <c r="L883" s="12">
        <v>43554</v>
      </c>
      <c r="M883" s="14">
        <v>0.53541666666666665</v>
      </c>
      <c r="N883" s="9" t="str">
        <f t="shared" si="181"/>
        <v>Weekend</v>
      </c>
      <c r="O883" s="6" t="s">
        <v>33</v>
      </c>
      <c r="P883" s="7">
        <v>81.44</v>
      </c>
      <c r="Q883" s="2">
        <v>4.7619047620000003</v>
      </c>
      <c r="R883" s="7">
        <v>4.0720000000000001</v>
      </c>
      <c r="S883" s="8">
        <v>9.5</v>
      </c>
      <c r="V883" s="16">
        <f t="shared" si="174"/>
        <v>81.44</v>
      </c>
      <c r="W883" s="18">
        <f t="shared" si="182"/>
        <v>6515.2</v>
      </c>
      <c r="X883" t="b">
        <f t="shared" si="183"/>
        <v>1</v>
      </c>
      <c r="Y883" t="b">
        <f t="shared" si="175"/>
        <v>1</v>
      </c>
      <c r="Z883" t="b">
        <f t="shared" si="176"/>
        <v>0</v>
      </c>
      <c r="AA883" t="b">
        <f t="shared" si="177"/>
        <v>1</v>
      </c>
      <c r="AB883" t="str">
        <f t="shared" si="184"/>
        <v>High</v>
      </c>
      <c r="AC883" t="str">
        <f t="shared" si="178"/>
        <v>Bad Product</v>
      </c>
      <c r="AD883">
        <f t="shared" si="179"/>
        <v>85.512</v>
      </c>
      <c r="AE883">
        <f t="shared" si="180"/>
        <v>9.6709999999999994</v>
      </c>
      <c r="AG883" t="str">
        <f t="shared" si="173"/>
        <v>Bad Product</v>
      </c>
      <c r="AH883" t="str">
        <f t="shared" si="185"/>
        <v>High</v>
      </c>
    </row>
    <row r="884" spans="1:34" ht="15.75" customHeight="1" x14ac:dyDescent="0.2">
      <c r="A884" s="1"/>
      <c r="B884" s="6" t="s">
        <v>917</v>
      </c>
      <c r="C884" s="6" t="s">
        <v>42</v>
      </c>
      <c r="D884" s="6" t="s">
        <v>43</v>
      </c>
      <c r="E884" s="6" t="s">
        <v>20</v>
      </c>
      <c r="F884" s="6" t="s">
        <v>31</v>
      </c>
      <c r="G884" s="6" t="s">
        <v>36</v>
      </c>
      <c r="H884" s="7">
        <v>31.99</v>
      </c>
      <c r="I884" s="9">
        <v>10</v>
      </c>
      <c r="J884" s="7">
        <v>15.994999999999999</v>
      </c>
      <c r="K884" s="7">
        <v>335.89499999999998</v>
      </c>
      <c r="L884" s="12">
        <v>43516</v>
      </c>
      <c r="M884" s="14">
        <v>0.63749999999999996</v>
      </c>
      <c r="N884" s="9" t="str">
        <f t="shared" si="181"/>
        <v>Weekday</v>
      </c>
      <c r="O884" s="6" t="s">
        <v>33</v>
      </c>
      <c r="P884" s="7">
        <v>319.89999999999998</v>
      </c>
      <c r="Q884" s="2">
        <v>4.7619047620000003</v>
      </c>
      <c r="R884" s="7">
        <v>15.994999999999999</v>
      </c>
      <c r="S884" s="8">
        <v>9.9</v>
      </c>
      <c r="V884" s="16">
        <f t="shared" si="174"/>
        <v>319.89999999999998</v>
      </c>
      <c r="W884" s="18">
        <f t="shared" si="182"/>
        <v>25592</v>
      </c>
      <c r="X884" t="b">
        <f t="shared" si="183"/>
        <v>1</v>
      </c>
      <c r="Y884" t="b">
        <f t="shared" si="175"/>
        <v>1</v>
      </c>
      <c r="Z884" t="b">
        <f t="shared" si="176"/>
        <v>0</v>
      </c>
      <c r="AA884" t="b">
        <f t="shared" si="177"/>
        <v>1</v>
      </c>
      <c r="AB884" t="str">
        <f t="shared" si="184"/>
        <v>High</v>
      </c>
      <c r="AC884" t="str">
        <f t="shared" si="178"/>
        <v>Bad Product</v>
      </c>
      <c r="AD884">
        <f t="shared" si="179"/>
        <v>335.89499999999998</v>
      </c>
      <c r="AE884">
        <f t="shared" si="180"/>
        <v>30.390499999999996</v>
      </c>
      <c r="AG884" t="str">
        <f t="shared" si="173"/>
        <v>Bad Product</v>
      </c>
      <c r="AH884" t="str">
        <f t="shared" si="185"/>
        <v>High</v>
      </c>
    </row>
    <row r="885" spans="1:34" ht="15.75" customHeight="1" x14ac:dyDescent="0.2">
      <c r="A885" s="1"/>
      <c r="B885" s="6" t="s">
        <v>918</v>
      </c>
      <c r="C885" s="6" t="s">
        <v>18</v>
      </c>
      <c r="D885" s="6" t="s">
        <v>19</v>
      </c>
      <c r="E885" s="6" t="s">
        <v>20</v>
      </c>
      <c r="F885" s="6" t="s">
        <v>21</v>
      </c>
      <c r="G885" s="6" t="s">
        <v>32</v>
      </c>
      <c r="H885" s="7">
        <v>34.42</v>
      </c>
      <c r="I885" s="9">
        <v>6</v>
      </c>
      <c r="J885" s="7">
        <v>10.326000000000001</v>
      </c>
      <c r="K885" s="7">
        <v>216.846</v>
      </c>
      <c r="L885" s="12">
        <v>43554</v>
      </c>
      <c r="M885" s="14">
        <v>0.53125</v>
      </c>
      <c r="N885" s="9" t="str">
        <f t="shared" si="181"/>
        <v>Weekend</v>
      </c>
      <c r="O885" s="6" t="s">
        <v>23</v>
      </c>
      <c r="P885" s="7">
        <v>206.52</v>
      </c>
      <c r="Q885" s="2">
        <v>4.7619047620000003</v>
      </c>
      <c r="R885" s="7">
        <v>10.326000000000001</v>
      </c>
      <c r="S885" s="8">
        <v>7.5</v>
      </c>
      <c r="V885" s="16">
        <f t="shared" si="174"/>
        <v>206.52</v>
      </c>
      <c r="W885" s="18">
        <f t="shared" si="182"/>
        <v>16521.600000000002</v>
      </c>
      <c r="X885" t="b">
        <f t="shared" si="183"/>
        <v>0</v>
      </c>
      <c r="Y885" t="b">
        <f t="shared" si="175"/>
        <v>1</v>
      </c>
      <c r="Z885" t="b">
        <f t="shared" si="176"/>
        <v>0</v>
      </c>
      <c r="AA885" t="b">
        <f t="shared" si="177"/>
        <v>0</v>
      </c>
      <c r="AB885" t="str">
        <f t="shared" si="184"/>
        <v>Low</v>
      </c>
      <c r="AC885" t="str">
        <f t="shared" si="178"/>
        <v>Bad Product</v>
      </c>
      <c r="AD885">
        <f t="shared" si="179"/>
        <v>216.846</v>
      </c>
      <c r="AE885">
        <f t="shared" si="180"/>
        <v>34.42</v>
      </c>
      <c r="AG885" t="str">
        <f t="shared" si="173"/>
        <v>Bad Product</v>
      </c>
      <c r="AH885" t="str">
        <f t="shared" si="185"/>
        <v>Medium</v>
      </c>
    </row>
    <row r="886" spans="1:34" ht="15.75" customHeight="1" x14ac:dyDescent="0.2">
      <c r="A886" s="1"/>
      <c r="B886" s="6" t="s">
        <v>919</v>
      </c>
      <c r="C886" s="6" t="s">
        <v>18</v>
      </c>
      <c r="D886" s="6" t="s">
        <v>19</v>
      </c>
      <c r="E886" s="6" t="s">
        <v>20</v>
      </c>
      <c r="F886" s="6" t="s">
        <v>21</v>
      </c>
      <c r="G886" s="6" t="s">
        <v>44</v>
      </c>
      <c r="H886" s="7">
        <v>83.34</v>
      </c>
      <c r="I886" s="9">
        <v>2</v>
      </c>
      <c r="J886" s="7">
        <v>8.3339999999999996</v>
      </c>
      <c r="K886" s="7">
        <v>175.01400000000001</v>
      </c>
      <c r="L886" s="12">
        <v>43543</v>
      </c>
      <c r="M886" s="14">
        <v>0.56736111111111109</v>
      </c>
      <c r="N886" s="9" t="str">
        <f t="shared" si="181"/>
        <v>Weekday</v>
      </c>
      <c r="O886" s="6" t="s">
        <v>29</v>
      </c>
      <c r="P886" s="7">
        <v>166.68</v>
      </c>
      <c r="Q886" s="2">
        <v>4.7619047620000003</v>
      </c>
      <c r="R886" s="7">
        <v>8.3339999999999996</v>
      </c>
      <c r="S886" s="8">
        <v>7.6</v>
      </c>
      <c r="V886" s="16">
        <f t="shared" si="174"/>
        <v>166.68</v>
      </c>
      <c r="W886" s="18">
        <f t="shared" si="182"/>
        <v>13334.400000000001</v>
      </c>
      <c r="X886" t="b">
        <f t="shared" si="183"/>
        <v>0</v>
      </c>
      <c r="Y886" t="b">
        <f t="shared" si="175"/>
        <v>1</v>
      </c>
      <c r="Z886" t="b">
        <f t="shared" si="176"/>
        <v>0</v>
      </c>
      <c r="AA886" t="b">
        <f t="shared" si="177"/>
        <v>0</v>
      </c>
      <c r="AB886" t="str">
        <f t="shared" si="184"/>
        <v>Low</v>
      </c>
      <c r="AC886" t="str">
        <f t="shared" si="178"/>
        <v>Bad Product</v>
      </c>
      <c r="AD886">
        <f t="shared" si="179"/>
        <v>175.01400000000001</v>
      </c>
      <c r="AE886">
        <f t="shared" si="180"/>
        <v>83.34</v>
      </c>
      <c r="AG886" t="str">
        <f t="shared" si="173"/>
        <v>Bad Product</v>
      </c>
      <c r="AH886" t="str">
        <f t="shared" si="185"/>
        <v>Medium</v>
      </c>
    </row>
    <row r="887" spans="1:34" ht="15.75" customHeight="1" x14ac:dyDescent="0.2">
      <c r="A887" s="1"/>
      <c r="B887" s="6" t="s">
        <v>920</v>
      </c>
      <c r="C887" s="6" t="s">
        <v>18</v>
      </c>
      <c r="D887" s="6" t="s">
        <v>19</v>
      </c>
      <c r="E887" s="6" t="s">
        <v>27</v>
      </c>
      <c r="F887" s="6" t="s">
        <v>31</v>
      </c>
      <c r="G887" s="6" t="s">
        <v>36</v>
      </c>
      <c r="H887" s="7">
        <v>45.58</v>
      </c>
      <c r="I887" s="9">
        <v>7</v>
      </c>
      <c r="J887" s="7">
        <v>15.952999999999999</v>
      </c>
      <c r="K887" s="7">
        <v>335.01299999999998</v>
      </c>
      <c r="L887" s="12">
        <v>43478</v>
      </c>
      <c r="M887" s="14">
        <v>0.41875000000000001</v>
      </c>
      <c r="N887" s="9" t="str">
        <f t="shared" si="181"/>
        <v>Weekend</v>
      </c>
      <c r="O887" s="6" t="s">
        <v>29</v>
      </c>
      <c r="P887" s="7">
        <v>319.06</v>
      </c>
      <c r="Q887" s="2">
        <v>4.7619047620000003</v>
      </c>
      <c r="R887" s="7">
        <v>15.952999999999999</v>
      </c>
      <c r="S887" s="8">
        <v>5</v>
      </c>
      <c r="V887" s="16">
        <f t="shared" si="174"/>
        <v>319.06</v>
      </c>
      <c r="W887" s="18">
        <f t="shared" si="182"/>
        <v>25524.799999999999</v>
      </c>
      <c r="X887" t="b">
        <f t="shared" si="183"/>
        <v>0</v>
      </c>
      <c r="Y887" t="b">
        <f t="shared" si="175"/>
        <v>1</v>
      </c>
      <c r="Z887" t="b">
        <f t="shared" si="176"/>
        <v>0</v>
      </c>
      <c r="AA887" t="b">
        <f t="shared" si="177"/>
        <v>0</v>
      </c>
      <c r="AB887" t="str">
        <f t="shared" si="184"/>
        <v>Low</v>
      </c>
      <c r="AC887" t="str">
        <f t="shared" si="178"/>
        <v>Bad Product</v>
      </c>
      <c r="AD887">
        <f t="shared" si="179"/>
        <v>335.01299999999998</v>
      </c>
      <c r="AE887">
        <f t="shared" si="180"/>
        <v>45.58</v>
      </c>
      <c r="AG887" t="str">
        <f t="shared" si="173"/>
        <v>Bad Product</v>
      </c>
      <c r="AH887" t="str">
        <f t="shared" si="185"/>
        <v>Low</v>
      </c>
    </row>
    <row r="888" spans="1:34" ht="15.75" customHeight="1" x14ac:dyDescent="0.2">
      <c r="A888" s="1"/>
      <c r="B888" s="6" t="s">
        <v>921</v>
      </c>
      <c r="C888" s="6" t="s">
        <v>18</v>
      </c>
      <c r="D888" s="6" t="s">
        <v>19</v>
      </c>
      <c r="E888" s="6" t="s">
        <v>20</v>
      </c>
      <c r="F888" s="6" t="s">
        <v>31</v>
      </c>
      <c r="G888" s="6" t="s">
        <v>44</v>
      </c>
      <c r="H888" s="7">
        <v>87.9</v>
      </c>
      <c r="I888" s="9">
        <v>1</v>
      </c>
      <c r="J888" s="7">
        <v>4.3949999999999996</v>
      </c>
      <c r="K888" s="7">
        <v>92.295000000000002</v>
      </c>
      <c r="L888" s="12">
        <v>43501</v>
      </c>
      <c r="M888" s="14">
        <v>0.8208333333333333</v>
      </c>
      <c r="N888" s="9" t="str">
        <f t="shared" si="181"/>
        <v>Weekday</v>
      </c>
      <c r="O888" s="6" t="s">
        <v>23</v>
      </c>
      <c r="P888" s="7">
        <v>87.9</v>
      </c>
      <c r="Q888" s="2">
        <v>4.7619047620000003</v>
      </c>
      <c r="R888" s="7">
        <v>4.3949999999999996</v>
      </c>
      <c r="S888" s="8">
        <v>6.7</v>
      </c>
      <c r="V888" s="16">
        <f t="shared" si="174"/>
        <v>87.9</v>
      </c>
      <c r="W888" s="18">
        <f t="shared" si="182"/>
        <v>7032</v>
      </c>
      <c r="X888" t="b">
        <f t="shared" si="183"/>
        <v>0</v>
      </c>
      <c r="Y888" t="b">
        <f t="shared" si="175"/>
        <v>1</v>
      </c>
      <c r="Z888" t="b">
        <f t="shared" si="176"/>
        <v>0</v>
      </c>
      <c r="AA888" t="b">
        <f t="shared" si="177"/>
        <v>0</v>
      </c>
      <c r="AB888" t="str">
        <f t="shared" si="184"/>
        <v>Low</v>
      </c>
      <c r="AC888" t="str">
        <f t="shared" si="178"/>
        <v>Bad Product</v>
      </c>
      <c r="AD888">
        <f t="shared" si="179"/>
        <v>92.295000000000002</v>
      </c>
      <c r="AE888">
        <f t="shared" si="180"/>
        <v>87.9</v>
      </c>
      <c r="AG888" t="str">
        <f t="shared" si="173"/>
        <v>Bad Product</v>
      </c>
      <c r="AH888" t="str">
        <f t="shared" si="185"/>
        <v>Medium</v>
      </c>
    </row>
    <row r="889" spans="1:34" ht="15.75" customHeight="1" x14ac:dyDescent="0.2">
      <c r="A889" s="1"/>
      <c r="B889" s="6" t="s">
        <v>922</v>
      </c>
      <c r="C889" s="6" t="s">
        <v>18</v>
      </c>
      <c r="D889" s="6" t="s">
        <v>19</v>
      </c>
      <c r="E889" s="6" t="s">
        <v>20</v>
      </c>
      <c r="F889" s="6" t="s">
        <v>21</v>
      </c>
      <c r="G889" s="6" t="s">
        <v>28</v>
      </c>
      <c r="H889" s="7">
        <v>73.47</v>
      </c>
      <c r="I889" s="9">
        <v>10</v>
      </c>
      <c r="J889" s="7">
        <v>36.734999999999999</v>
      </c>
      <c r="K889" s="7">
        <v>771.43499999999995</v>
      </c>
      <c r="L889" s="12">
        <v>43547</v>
      </c>
      <c r="M889" s="14">
        <v>0.55138888888888893</v>
      </c>
      <c r="N889" s="9" t="str">
        <f t="shared" si="181"/>
        <v>Weekend</v>
      </c>
      <c r="O889" s="6" t="s">
        <v>23</v>
      </c>
      <c r="P889" s="7">
        <v>734.7</v>
      </c>
      <c r="Q889" s="2">
        <v>4.7619047620000003</v>
      </c>
      <c r="R889" s="7">
        <v>36.734999999999999</v>
      </c>
      <c r="S889" s="8">
        <v>9.5</v>
      </c>
      <c r="V889" s="16">
        <f t="shared" si="174"/>
        <v>734.7</v>
      </c>
      <c r="W889" s="18">
        <f t="shared" si="182"/>
        <v>58776</v>
      </c>
      <c r="X889" t="b">
        <f t="shared" si="183"/>
        <v>1</v>
      </c>
      <c r="Y889" t="b">
        <f t="shared" si="175"/>
        <v>1</v>
      </c>
      <c r="Z889" t="b">
        <f t="shared" si="176"/>
        <v>1</v>
      </c>
      <c r="AA889" t="b">
        <f t="shared" si="177"/>
        <v>1</v>
      </c>
      <c r="AB889" t="str">
        <f t="shared" si="184"/>
        <v>High</v>
      </c>
      <c r="AC889" t="str">
        <f t="shared" si="178"/>
        <v>Good Product</v>
      </c>
      <c r="AD889">
        <f t="shared" si="179"/>
        <v>694.29149999999993</v>
      </c>
      <c r="AE889">
        <f t="shared" si="180"/>
        <v>69.796499999999995</v>
      </c>
      <c r="AG889" t="str">
        <f t="shared" si="173"/>
        <v>Bad Product</v>
      </c>
      <c r="AH889" t="str">
        <f t="shared" si="185"/>
        <v>High</v>
      </c>
    </row>
    <row r="890" spans="1:34" ht="15.75" customHeight="1" x14ac:dyDescent="0.2">
      <c r="A890" s="1"/>
      <c r="B890" s="6" t="s">
        <v>923</v>
      </c>
      <c r="C890" s="6" t="s">
        <v>25</v>
      </c>
      <c r="D890" s="6" t="s">
        <v>26</v>
      </c>
      <c r="E890" s="6" t="s">
        <v>27</v>
      </c>
      <c r="F890" s="6" t="s">
        <v>21</v>
      </c>
      <c r="G890" s="6" t="s">
        <v>46</v>
      </c>
      <c r="H890" s="7">
        <v>12.19</v>
      </c>
      <c r="I890" s="9">
        <v>8</v>
      </c>
      <c r="J890" s="7">
        <v>4.8760000000000003</v>
      </c>
      <c r="K890" s="7">
        <v>102.396</v>
      </c>
      <c r="L890" s="12">
        <v>43537</v>
      </c>
      <c r="M890" s="14">
        <v>0.53263888888888888</v>
      </c>
      <c r="N890" s="9" t="str">
        <f t="shared" si="181"/>
        <v>Weekday</v>
      </c>
      <c r="O890" s="6" t="s">
        <v>23</v>
      </c>
      <c r="P890" s="7">
        <v>97.52</v>
      </c>
      <c r="Q890" s="2">
        <v>4.7619047620000003</v>
      </c>
      <c r="R890" s="7">
        <v>4.8760000000000003</v>
      </c>
      <c r="S890" s="8">
        <v>6.8</v>
      </c>
      <c r="V890" s="16">
        <f t="shared" si="174"/>
        <v>97.52</v>
      </c>
      <c r="W890" s="18">
        <f t="shared" si="182"/>
        <v>7801.5999999999995</v>
      </c>
      <c r="X890" t="b">
        <f t="shared" si="183"/>
        <v>0</v>
      </c>
      <c r="Y890" t="b">
        <f t="shared" si="175"/>
        <v>1</v>
      </c>
      <c r="Z890" t="b">
        <f t="shared" si="176"/>
        <v>0</v>
      </c>
      <c r="AA890" t="b">
        <f t="shared" si="177"/>
        <v>0</v>
      </c>
      <c r="AB890" t="str">
        <f t="shared" si="184"/>
        <v>Low</v>
      </c>
      <c r="AC890" t="str">
        <f t="shared" si="178"/>
        <v>Bad Product</v>
      </c>
      <c r="AD890">
        <f t="shared" si="179"/>
        <v>102.396</v>
      </c>
      <c r="AE890">
        <f t="shared" si="180"/>
        <v>11.580499999999999</v>
      </c>
      <c r="AG890" t="str">
        <f t="shared" si="173"/>
        <v>Good Product</v>
      </c>
      <c r="AH890" t="str">
        <f t="shared" si="185"/>
        <v>Medium</v>
      </c>
    </row>
    <row r="891" spans="1:34" ht="15.75" customHeight="1" x14ac:dyDescent="0.2">
      <c r="A891" s="1"/>
      <c r="B891" s="6" t="s">
        <v>924</v>
      </c>
      <c r="C891" s="6" t="s">
        <v>18</v>
      </c>
      <c r="D891" s="6" t="s">
        <v>19</v>
      </c>
      <c r="E891" s="6" t="s">
        <v>20</v>
      </c>
      <c r="F891" s="6" t="s">
        <v>31</v>
      </c>
      <c r="G891" s="6" t="s">
        <v>36</v>
      </c>
      <c r="H891" s="7">
        <v>76.92</v>
      </c>
      <c r="I891" s="9">
        <v>10</v>
      </c>
      <c r="J891" s="7">
        <v>38.46</v>
      </c>
      <c r="K891" s="7">
        <v>807.66</v>
      </c>
      <c r="L891" s="12">
        <v>43541</v>
      </c>
      <c r="M891" s="14">
        <v>0.82847222222222228</v>
      </c>
      <c r="N891" s="9" t="str">
        <f t="shared" si="181"/>
        <v>Weekend</v>
      </c>
      <c r="O891" s="6" t="s">
        <v>23</v>
      </c>
      <c r="P891" s="7">
        <v>769.2</v>
      </c>
      <c r="Q891" s="2">
        <v>4.7619047620000003</v>
      </c>
      <c r="R891" s="7">
        <v>38.46</v>
      </c>
      <c r="S891" s="8">
        <v>5.6</v>
      </c>
      <c r="V891" s="16">
        <f t="shared" si="174"/>
        <v>769.2</v>
      </c>
      <c r="W891" s="18">
        <f t="shared" si="182"/>
        <v>61536</v>
      </c>
      <c r="X891" t="b">
        <f t="shared" si="183"/>
        <v>0</v>
      </c>
      <c r="Y891" t="b">
        <f t="shared" si="175"/>
        <v>1</v>
      </c>
      <c r="Z891" t="b">
        <f t="shared" si="176"/>
        <v>0</v>
      </c>
      <c r="AA891" t="b">
        <f t="shared" si="177"/>
        <v>1</v>
      </c>
      <c r="AB891" t="str">
        <f t="shared" si="184"/>
        <v>Low</v>
      </c>
      <c r="AC891" t="str">
        <f t="shared" si="178"/>
        <v>Bad Product</v>
      </c>
      <c r="AD891">
        <f t="shared" si="179"/>
        <v>726.89400000000001</v>
      </c>
      <c r="AE891">
        <f t="shared" si="180"/>
        <v>73.073999999999998</v>
      </c>
      <c r="AG891" t="str">
        <f t="shared" ref="AG891:AG954" si="186">IF(AND(S890&gt;8,K890&gt;500),"Good Product", "Bad Product")</f>
        <v>Bad Product</v>
      </c>
      <c r="AH891" t="str">
        <f t="shared" si="185"/>
        <v>Low</v>
      </c>
    </row>
    <row r="892" spans="1:34" ht="15.75" customHeight="1" x14ac:dyDescent="0.2">
      <c r="A892" s="1"/>
      <c r="B892" s="6" t="s">
        <v>925</v>
      </c>
      <c r="C892" s="6" t="s">
        <v>25</v>
      </c>
      <c r="D892" s="6" t="s">
        <v>26</v>
      </c>
      <c r="E892" s="6" t="s">
        <v>27</v>
      </c>
      <c r="F892" s="6" t="s">
        <v>21</v>
      </c>
      <c r="G892" s="6" t="s">
        <v>22</v>
      </c>
      <c r="H892" s="7">
        <v>83.66</v>
      </c>
      <c r="I892" s="9">
        <v>5</v>
      </c>
      <c r="J892" s="7">
        <v>20.914999999999999</v>
      </c>
      <c r="K892" s="7">
        <v>439.21499999999997</v>
      </c>
      <c r="L892" s="12">
        <v>43517</v>
      </c>
      <c r="M892" s="14">
        <v>0.43472222222222223</v>
      </c>
      <c r="N892" s="9" t="str">
        <f t="shared" si="181"/>
        <v>Weekday</v>
      </c>
      <c r="O892" s="6" t="s">
        <v>29</v>
      </c>
      <c r="P892" s="7">
        <v>418.3</v>
      </c>
      <c r="Q892" s="2">
        <v>4.7619047620000003</v>
      </c>
      <c r="R892" s="7">
        <v>20.914999999999999</v>
      </c>
      <c r="S892" s="8">
        <v>7.2</v>
      </c>
      <c r="V892" s="16">
        <f t="shared" si="174"/>
        <v>418.29999999999995</v>
      </c>
      <c r="W892" s="18">
        <f t="shared" si="182"/>
        <v>33464</v>
      </c>
      <c r="X892" t="b">
        <f t="shared" si="183"/>
        <v>0</v>
      </c>
      <c r="Y892" t="b">
        <f t="shared" si="175"/>
        <v>1</v>
      </c>
      <c r="Z892" t="b">
        <f t="shared" si="176"/>
        <v>0</v>
      </c>
      <c r="AA892" t="b">
        <f t="shared" si="177"/>
        <v>0</v>
      </c>
      <c r="AB892" t="str">
        <f t="shared" si="184"/>
        <v>Low</v>
      </c>
      <c r="AC892" t="str">
        <f t="shared" si="178"/>
        <v>Bad Product</v>
      </c>
      <c r="AD892">
        <f t="shared" si="179"/>
        <v>439.21499999999997</v>
      </c>
      <c r="AE892">
        <f t="shared" si="180"/>
        <v>83.66</v>
      </c>
      <c r="AG892" t="str">
        <f t="shared" si="186"/>
        <v>Bad Product</v>
      </c>
      <c r="AH892" t="str">
        <f t="shared" si="185"/>
        <v>Medium</v>
      </c>
    </row>
    <row r="893" spans="1:34" ht="15.75" customHeight="1" x14ac:dyDescent="0.2">
      <c r="A893" s="1"/>
      <c r="B893" s="6" t="s">
        <v>926</v>
      </c>
      <c r="C893" s="6" t="s">
        <v>42</v>
      </c>
      <c r="D893" s="6" t="s">
        <v>43</v>
      </c>
      <c r="E893" s="6" t="s">
        <v>27</v>
      </c>
      <c r="F893" s="6" t="s">
        <v>21</v>
      </c>
      <c r="G893" s="6" t="s">
        <v>28</v>
      </c>
      <c r="H893" s="7">
        <v>57.91</v>
      </c>
      <c r="I893" s="9">
        <v>8</v>
      </c>
      <c r="J893" s="7">
        <v>23.164000000000001</v>
      </c>
      <c r="K893" s="7">
        <v>486.44400000000002</v>
      </c>
      <c r="L893" s="12">
        <v>43503</v>
      </c>
      <c r="M893" s="14">
        <v>0.62916666666666665</v>
      </c>
      <c r="N893" s="9" t="str">
        <f t="shared" si="181"/>
        <v>Weekday</v>
      </c>
      <c r="O893" s="6" t="s">
        <v>29</v>
      </c>
      <c r="P893" s="7">
        <v>463.28</v>
      </c>
      <c r="Q893" s="2">
        <v>4.7619047620000003</v>
      </c>
      <c r="R893" s="7">
        <v>23.164000000000001</v>
      </c>
      <c r="S893" s="8">
        <v>8.1</v>
      </c>
      <c r="V893" s="16">
        <f t="shared" si="174"/>
        <v>463.28</v>
      </c>
      <c r="W893" s="18">
        <f t="shared" si="182"/>
        <v>37062.399999999994</v>
      </c>
      <c r="X893" t="b">
        <f t="shared" si="183"/>
        <v>1</v>
      </c>
      <c r="Y893" t="b">
        <f t="shared" si="175"/>
        <v>1</v>
      </c>
      <c r="Z893" t="b">
        <f t="shared" si="176"/>
        <v>0</v>
      </c>
      <c r="AA893" t="b">
        <f t="shared" si="177"/>
        <v>1</v>
      </c>
      <c r="AB893" t="str">
        <f t="shared" si="184"/>
        <v>High</v>
      </c>
      <c r="AC893" t="str">
        <f t="shared" si="178"/>
        <v>Bad Product</v>
      </c>
      <c r="AD893">
        <f t="shared" si="179"/>
        <v>486.44400000000002</v>
      </c>
      <c r="AE893">
        <f t="shared" si="180"/>
        <v>55.014499999999991</v>
      </c>
      <c r="AG893" t="str">
        <f t="shared" si="186"/>
        <v>Bad Product</v>
      </c>
      <c r="AH893" t="str">
        <f t="shared" si="185"/>
        <v>High</v>
      </c>
    </row>
    <row r="894" spans="1:34" ht="15.75" customHeight="1" x14ac:dyDescent="0.2">
      <c r="A894" s="1"/>
      <c r="B894" s="6" t="s">
        <v>927</v>
      </c>
      <c r="C894" s="6" t="s">
        <v>25</v>
      </c>
      <c r="D894" s="6" t="s">
        <v>26</v>
      </c>
      <c r="E894" s="6" t="s">
        <v>20</v>
      </c>
      <c r="F894" s="6" t="s">
        <v>21</v>
      </c>
      <c r="G894" s="6" t="s">
        <v>46</v>
      </c>
      <c r="H894" s="7">
        <v>92.49</v>
      </c>
      <c r="I894" s="9">
        <v>5</v>
      </c>
      <c r="J894" s="7">
        <v>23.122499999999999</v>
      </c>
      <c r="K894" s="7">
        <v>485.57249999999999</v>
      </c>
      <c r="L894" s="12">
        <v>43526</v>
      </c>
      <c r="M894" s="14">
        <v>0.69097222222222221</v>
      </c>
      <c r="N894" s="9" t="str">
        <f t="shared" si="181"/>
        <v>Weekend</v>
      </c>
      <c r="O894" s="6" t="s">
        <v>33</v>
      </c>
      <c r="P894" s="7">
        <v>462.45</v>
      </c>
      <c r="Q894" s="2">
        <v>4.7619047620000003</v>
      </c>
      <c r="R894" s="7">
        <v>23.122499999999999</v>
      </c>
      <c r="S894" s="8">
        <v>8.6</v>
      </c>
      <c r="V894" s="16">
        <f t="shared" si="174"/>
        <v>462.45</v>
      </c>
      <c r="W894" s="18">
        <f t="shared" si="182"/>
        <v>36996</v>
      </c>
      <c r="X894" t="b">
        <f t="shared" si="183"/>
        <v>1</v>
      </c>
      <c r="Y894" t="b">
        <f t="shared" si="175"/>
        <v>1</v>
      </c>
      <c r="Z894" t="b">
        <f t="shared" si="176"/>
        <v>0</v>
      </c>
      <c r="AA894" t="b">
        <f t="shared" si="177"/>
        <v>1</v>
      </c>
      <c r="AB894" t="str">
        <f t="shared" si="184"/>
        <v>High</v>
      </c>
      <c r="AC894" t="str">
        <f t="shared" si="178"/>
        <v>Bad Product</v>
      </c>
      <c r="AD894">
        <f t="shared" si="179"/>
        <v>485.57249999999999</v>
      </c>
      <c r="AE894">
        <f t="shared" si="180"/>
        <v>92.49</v>
      </c>
      <c r="AG894" t="str">
        <f t="shared" si="186"/>
        <v>Bad Product</v>
      </c>
      <c r="AH894" t="str">
        <f t="shared" si="185"/>
        <v>High</v>
      </c>
    </row>
    <row r="895" spans="1:34" ht="15.75" customHeight="1" x14ac:dyDescent="0.2">
      <c r="A895" s="1"/>
      <c r="B895" s="6" t="s">
        <v>928</v>
      </c>
      <c r="C895" s="6" t="s">
        <v>42</v>
      </c>
      <c r="D895" s="6" t="s">
        <v>43</v>
      </c>
      <c r="E895" s="6" t="s">
        <v>27</v>
      </c>
      <c r="F895" s="6" t="s">
        <v>31</v>
      </c>
      <c r="G895" s="6" t="s">
        <v>28</v>
      </c>
      <c r="H895" s="7">
        <v>28.38</v>
      </c>
      <c r="I895" s="9">
        <v>5</v>
      </c>
      <c r="J895" s="7">
        <v>7.0949999999999998</v>
      </c>
      <c r="K895" s="7">
        <v>148.995</v>
      </c>
      <c r="L895" s="12">
        <v>43530</v>
      </c>
      <c r="M895" s="14">
        <v>0.87291666666666667</v>
      </c>
      <c r="N895" s="9" t="str">
        <f t="shared" si="181"/>
        <v>Weekday</v>
      </c>
      <c r="O895" s="6" t="s">
        <v>29</v>
      </c>
      <c r="P895" s="7">
        <v>141.9</v>
      </c>
      <c r="Q895" s="2">
        <v>4.7619047620000003</v>
      </c>
      <c r="R895" s="7">
        <v>7.0949999999999998</v>
      </c>
      <c r="S895" s="8">
        <v>9.4</v>
      </c>
      <c r="V895" s="16">
        <f t="shared" si="174"/>
        <v>141.9</v>
      </c>
      <c r="W895" s="18">
        <f t="shared" si="182"/>
        <v>11352</v>
      </c>
      <c r="X895" t="b">
        <f t="shared" si="183"/>
        <v>1</v>
      </c>
      <c r="Y895" t="b">
        <f t="shared" si="175"/>
        <v>1</v>
      </c>
      <c r="Z895" t="b">
        <f t="shared" si="176"/>
        <v>0</v>
      </c>
      <c r="AA895" t="b">
        <f t="shared" si="177"/>
        <v>1</v>
      </c>
      <c r="AB895" t="str">
        <f t="shared" si="184"/>
        <v>High</v>
      </c>
      <c r="AC895" t="str">
        <f t="shared" si="178"/>
        <v>Bad Product</v>
      </c>
      <c r="AD895">
        <f t="shared" si="179"/>
        <v>148.995</v>
      </c>
      <c r="AE895">
        <f t="shared" si="180"/>
        <v>28.38</v>
      </c>
      <c r="AG895" t="str">
        <f t="shared" si="186"/>
        <v>Bad Product</v>
      </c>
      <c r="AH895" t="str">
        <f t="shared" si="185"/>
        <v>High</v>
      </c>
    </row>
    <row r="896" spans="1:34" ht="15.75" customHeight="1" x14ac:dyDescent="0.2">
      <c r="A896" s="1"/>
      <c r="B896" s="6" t="s">
        <v>929</v>
      </c>
      <c r="C896" s="6" t="s">
        <v>42</v>
      </c>
      <c r="D896" s="6" t="s">
        <v>43</v>
      </c>
      <c r="E896" s="6" t="s">
        <v>20</v>
      </c>
      <c r="F896" s="6" t="s">
        <v>31</v>
      </c>
      <c r="G896" s="6" t="s">
        <v>28</v>
      </c>
      <c r="H896" s="7">
        <v>50.45</v>
      </c>
      <c r="I896" s="9">
        <v>6</v>
      </c>
      <c r="J896" s="7">
        <v>15.135</v>
      </c>
      <c r="K896" s="7">
        <v>317.83499999999998</v>
      </c>
      <c r="L896" s="12">
        <v>43502</v>
      </c>
      <c r="M896" s="14">
        <v>0.63611111111111107</v>
      </c>
      <c r="N896" s="9" t="str">
        <f t="shared" si="181"/>
        <v>Weekday</v>
      </c>
      <c r="O896" s="6" t="s">
        <v>33</v>
      </c>
      <c r="P896" s="7">
        <v>302.7</v>
      </c>
      <c r="Q896" s="2">
        <v>4.7619047620000003</v>
      </c>
      <c r="R896" s="7">
        <v>15.135</v>
      </c>
      <c r="S896" s="8">
        <v>8.9</v>
      </c>
      <c r="V896" s="16">
        <f t="shared" si="174"/>
        <v>302.70000000000005</v>
      </c>
      <c r="W896" s="18">
        <f t="shared" si="182"/>
        <v>24216.000000000004</v>
      </c>
      <c r="X896" t="b">
        <f t="shared" si="183"/>
        <v>1</v>
      </c>
      <c r="Y896" t="b">
        <f t="shared" si="175"/>
        <v>1</v>
      </c>
      <c r="Z896" t="b">
        <f t="shared" si="176"/>
        <v>0</v>
      </c>
      <c r="AA896" t="b">
        <f t="shared" si="177"/>
        <v>1</v>
      </c>
      <c r="AB896" t="str">
        <f t="shared" si="184"/>
        <v>High</v>
      </c>
      <c r="AC896" t="str">
        <f t="shared" si="178"/>
        <v>Bad Product</v>
      </c>
      <c r="AD896">
        <f t="shared" si="179"/>
        <v>317.83499999999998</v>
      </c>
      <c r="AE896">
        <f t="shared" si="180"/>
        <v>50.45</v>
      </c>
      <c r="AG896" t="str">
        <f t="shared" si="186"/>
        <v>Bad Product</v>
      </c>
      <c r="AH896" t="str">
        <f t="shared" si="185"/>
        <v>High</v>
      </c>
    </row>
    <row r="897" spans="1:34" ht="15.75" customHeight="1" x14ac:dyDescent="0.2">
      <c r="A897" s="1"/>
      <c r="B897" s="6" t="s">
        <v>930</v>
      </c>
      <c r="C897" s="6" t="s">
        <v>42</v>
      </c>
      <c r="D897" s="6" t="s">
        <v>43</v>
      </c>
      <c r="E897" s="6" t="s">
        <v>27</v>
      </c>
      <c r="F897" s="6" t="s">
        <v>31</v>
      </c>
      <c r="G897" s="6" t="s">
        <v>22</v>
      </c>
      <c r="H897" s="7">
        <v>99.16</v>
      </c>
      <c r="I897" s="9">
        <v>8</v>
      </c>
      <c r="J897" s="7">
        <v>39.664000000000001</v>
      </c>
      <c r="K897" s="7">
        <v>832.94399999999996</v>
      </c>
      <c r="L897" s="12">
        <v>43493</v>
      </c>
      <c r="M897" s="14">
        <v>0.74097222222222225</v>
      </c>
      <c r="N897" s="9" t="str">
        <f t="shared" si="181"/>
        <v>Weekday</v>
      </c>
      <c r="O897" s="6" t="s">
        <v>33</v>
      </c>
      <c r="P897" s="7">
        <v>793.28</v>
      </c>
      <c r="Q897" s="2">
        <v>4.7619047620000003</v>
      </c>
      <c r="R897" s="7">
        <v>39.664000000000001</v>
      </c>
      <c r="S897" s="8">
        <v>4.2</v>
      </c>
      <c r="V897" s="16">
        <f t="shared" si="174"/>
        <v>793.28</v>
      </c>
      <c r="W897" s="18">
        <f t="shared" si="182"/>
        <v>63462.399999999994</v>
      </c>
      <c r="X897" t="b">
        <f t="shared" si="183"/>
        <v>0</v>
      </c>
      <c r="Y897" t="b">
        <f t="shared" si="175"/>
        <v>1</v>
      </c>
      <c r="Z897" t="b">
        <f t="shared" si="176"/>
        <v>0</v>
      </c>
      <c r="AA897" t="b">
        <f t="shared" si="177"/>
        <v>1</v>
      </c>
      <c r="AB897" t="str">
        <f t="shared" si="184"/>
        <v>Low</v>
      </c>
      <c r="AC897" t="str">
        <f t="shared" si="178"/>
        <v>Bad Product</v>
      </c>
      <c r="AD897">
        <f t="shared" si="179"/>
        <v>749.64959999999996</v>
      </c>
      <c r="AE897">
        <f t="shared" si="180"/>
        <v>94.201999999999998</v>
      </c>
      <c r="AG897" t="str">
        <f t="shared" si="186"/>
        <v>Bad Product</v>
      </c>
      <c r="AH897" t="str">
        <f t="shared" si="185"/>
        <v>Low</v>
      </c>
    </row>
    <row r="898" spans="1:34" ht="15.75" customHeight="1" x14ac:dyDescent="0.2">
      <c r="A898" s="1"/>
      <c r="B898" s="6" t="s">
        <v>931</v>
      </c>
      <c r="C898" s="6" t="s">
        <v>25</v>
      </c>
      <c r="D898" s="6" t="s">
        <v>26</v>
      </c>
      <c r="E898" s="6" t="s">
        <v>27</v>
      </c>
      <c r="F898" s="6" t="s">
        <v>31</v>
      </c>
      <c r="G898" s="6" t="s">
        <v>46</v>
      </c>
      <c r="H898" s="7">
        <v>60.74</v>
      </c>
      <c r="I898" s="9">
        <v>7</v>
      </c>
      <c r="J898" s="7">
        <v>21.259</v>
      </c>
      <c r="K898" s="7">
        <v>446.43900000000002</v>
      </c>
      <c r="L898" s="12">
        <v>43483</v>
      </c>
      <c r="M898" s="14">
        <v>0.68263888888888891</v>
      </c>
      <c r="N898" s="9" t="str">
        <f t="shared" si="181"/>
        <v>Weekday</v>
      </c>
      <c r="O898" s="6" t="s">
        <v>23</v>
      </c>
      <c r="P898" s="7">
        <v>425.18</v>
      </c>
      <c r="Q898" s="2">
        <v>4.7619047620000003</v>
      </c>
      <c r="R898" s="7">
        <v>21.259</v>
      </c>
      <c r="S898" s="8">
        <v>5</v>
      </c>
      <c r="V898" s="16">
        <f t="shared" ref="V898:V961" si="187">H898*I898</f>
        <v>425.18</v>
      </c>
      <c r="W898" s="18">
        <f t="shared" si="182"/>
        <v>34014.400000000001</v>
      </c>
      <c r="X898" t="b">
        <f t="shared" si="183"/>
        <v>0</v>
      </c>
      <c r="Y898" t="b">
        <f t="shared" ref="Y898:Y961" si="188">R898=J898</f>
        <v>1</v>
      </c>
      <c r="Z898" t="b">
        <f t="shared" ref="Z898:Z961" si="189">AND(S898&gt;8,K898&gt;500)</f>
        <v>0</v>
      </c>
      <c r="AA898" t="b">
        <f t="shared" ref="AA898:AA961" si="190">OR(S898&gt;8,K898&gt;500)</f>
        <v>0</v>
      </c>
      <c r="AB898" t="str">
        <f t="shared" si="184"/>
        <v>Low</v>
      </c>
      <c r="AC898" t="str">
        <f t="shared" ref="AC898:AC961" si="191">IF( AND(S898&gt; 8, K898 &gt; 500), "Good Product", "Bad Product")</f>
        <v>Bad Product</v>
      </c>
      <c r="AD898">
        <f t="shared" ref="AD898:AD961" si="192">IF(K898&gt;500, 0.9 *K898, K898)</f>
        <v>446.43900000000002</v>
      </c>
      <c r="AE898">
        <f t="shared" ref="AE898:AE961" si="193">IF(I898&gt; 7, H898*0.95,H898)</f>
        <v>60.74</v>
      </c>
      <c r="AG898" t="str">
        <f t="shared" si="186"/>
        <v>Bad Product</v>
      </c>
      <c r="AH898" t="str">
        <f t="shared" si="185"/>
        <v>Low</v>
      </c>
    </row>
    <row r="899" spans="1:34" ht="15.75" customHeight="1" x14ac:dyDescent="0.2">
      <c r="A899" s="1"/>
      <c r="B899" s="6" t="s">
        <v>932</v>
      </c>
      <c r="C899" s="6" t="s">
        <v>25</v>
      </c>
      <c r="D899" s="6" t="s">
        <v>26</v>
      </c>
      <c r="E899" s="6" t="s">
        <v>20</v>
      </c>
      <c r="F899" s="6" t="s">
        <v>21</v>
      </c>
      <c r="G899" s="6" t="s">
        <v>44</v>
      </c>
      <c r="H899" s="7">
        <v>47.27</v>
      </c>
      <c r="I899" s="9">
        <v>6</v>
      </c>
      <c r="J899" s="7">
        <v>14.180999999999999</v>
      </c>
      <c r="K899" s="7">
        <v>297.80099999999999</v>
      </c>
      <c r="L899" s="12">
        <v>43501</v>
      </c>
      <c r="M899" s="14">
        <v>0.4284722222222222</v>
      </c>
      <c r="N899" s="9" t="str">
        <f t="shared" ref="N899:N962" si="194">IF(WEEKDAY(L899,2)&gt;=6, "Weekend", "Weekday")</f>
        <v>Weekday</v>
      </c>
      <c r="O899" s="6" t="s">
        <v>29</v>
      </c>
      <c r="P899" s="7">
        <v>283.62</v>
      </c>
      <c r="Q899" s="2">
        <v>4.7619047620000003</v>
      </c>
      <c r="R899" s="7">
        <v>14.180999999999999</v>
      </c>
      <c r="S899" s="8">
        <v>8.8000000000000007</v>
      </c>
      <c r="V899" s="16">
        <f t="shared" si="187"/>
        <v>283.62</v>
      </c>
      <c r="W899" s="18">
        <f t="shared" ref="W899:W962" si="195">V899*$AJ$5</f>
        <v>22689.599999999999</v>
      </c>
      <c r="X899" t="b">
        <f t="shared" ref="X899:X962" si="196">S899&gt;8</f>
        <v>1</v>
      </c>
      <c r="Y899" t="b">
        <f t="shared" si="188"/>
        <v>1</v>
      </c>
      <c r="Z899" t="b">
        <f t="shared" si="189"/>
        <v>0</v>
      </c>
      <c r="AA899" t="b">
        <f t="shared" si="190"/>
        <v>1</v>
      </c>
      <c r="AB899" t="str">
        <f t="shared" ref="AB899:AB962" si="197">IF(S899&gt;8, "High", "Low")</f>
        <v>High</v>
      </c>
      <c r="AC899" t="str">
        <f t="shared" si="191"/>
        <v>Bad Product</v>
      </c>
      <c r="AD899">
        <f t="shared" si="192"/>
        <v>297.80099999999999</v>
      </c>
      <c r="AE899">
        <f t="shared" si="193"/>
        <v>47.27</v>
      </c>
      <c r="AG899" t="str">
        <f t="shared" si="186"/>
        <v>Bad Product</v>
      </c>
      <c r="AH899" t="str">
        <f t="shared" ref="AH899:AH962" si="198">IF(S899&gt;8, "High", IF(S899&lt;6.5, "Low", "Medium"))</f>
        <v>High</v>
      </c>
    </row>
    <row r="900" spans="1:34" ht="15.75" customHeight="1" x14ac:dyDescent="0.2">
      <c r="A900" s="1"/>
      <c r="B900" s="6" t="s">
        <v>933</v>
      </c>
      <c r="C900" s="6" t="s">
        <v>25</v>
      </c>
      <c r="D900" s="6" t="s">
        <v>26</v>
      </c>
      <c r="E900" s="6" t="s">
        <v>20</v>
      </c>
      <c r="F900" s="6" t="s">
        <v>31</v>
      </c>
      <c r="G900" s="6" t="s">
        <v>22</v>
      </c>
      <c r="H900" s="7">
        <v>85.6</v>
      </c>
      <c r="I900" s="9">
        <v>7</v>
      </c>
      <c r="J900" s="7">
        <v>29.96</v>
      </c>
      <c r="K900" s="7">
        <v>629.16</v>
      </c>
      <c r="L900" s="12">
        <v>43526</v>
      </c>
      <c r="M900" s="14">
        <v>0.57638888888888884</v>
      </c>
      <c r="N900" s="9" t="str">
        <f t="shared" si="194"/>
        <v>Weekend</v>
      </c>
      <c r="O900" s="6" t="s">
        <v>29</v>
      </c>
      <c r="P900" s="7">
        <v>599.20000000000005</v>
      </c>
      <c r="Q900" s="2">
        <v>4.7619047620000003</v>
      </c>
      <c r="R900" s="7">
        <v>29.96</v>
      </c>
      <c r="S900" s="8">
        <v>5.3</v>
      </c>
      <c r="V900" s="16">
        <f t="shared" si="187"/>
        <v>599.19999999999993</v>
      </c>
      <c r="W900" s="18">
        <f t="shared" si="195"/>
        <v>47935.999999999993</v>
      </c>
      <c r="X900" t="b">
        <f t="shared" si="196"/>
        <v>0</v>
      </c>
      <c r="Y900" t="b">
        <f t="shared" si="188"/>
        <v>1</v>
      </c>
      <c r="Z900" t="b">
        <f t="shared" si="189"/>
        <v>0</v>
      </c>
      <c r="AA900" t="b">
        <f t="shared" si="190"/>
        <v>1</v>
      </c>
      <c r="AB900" t="str">
        <f t="shared" si="197"/>
        <v>Low</v>
      </c>
      <c r="AC900" t="str">
        <f t="shared" si="191"/>
        <v>Bad Product</v>
      </c>
      <c r="AD900">
        <f t="shared" si="192"/>
        <v>566.24400000000003</v>
      </c>
      <c r="AE900">
        <f t="shared" si="193"/>
        <v>85.6</v>
      </c>
      <c r="AG900" t="str">
        <f t="shared" si="186"/>
        <v>Bad Product</v>
      </c>
      <c r="AH900" t="str">
        <f t="shared" si="198"/>
        <v>Low</v>
      </c>
    </row>
    <row r="901" spans="1:34" ht="15.75" customHeight="1" x14ac:dyDescent="0.2">
      <c r="A901" s="1"/>
      <c r="B901" s="6" t="s">
        <v>934</v>
      </c>
      <c r="C901" s="6" t="s">
        <v>18</v>
      </c>
      <c r="D901" s="6" t="s">
        <v>19</v>
      </c>
      <c r="E901" s="6" t="s">
        <v>20</v>
      </c>
      <c r="F901" s="6" t="s">
        <v>31</v>
      </c>
      <c r="G901" s="6" t="s">
        <v>44</v>
      </c>
      <c r="H901" s="7">
        <v>35.04</v>
      </c>
      <c r="I901" s="9">
        <v>9</v>
      </c>
      <c r="J901" s="7">
        <v>15.768000000000001</v>
      </c>
      <c r="K901" s="7">
        <v>331.12799999999999</v>
      </c>
      <c r="L901" s="12">
        <v>43505</v>
      </c>
      <c r="M901" s="14">
        <v>0.80347222222222225</v>
      </c>
      <c r="N901" s="9" t="str">
        <f t="shared" si="194"/>
        <v>Weekend</v>
      </c>
      <c r="O901" s="6" t="s">
        <v>23</v>
      </c>
      <c r="P901" s="7">
        <v>315.36</v>
      </c>
      <c r="Q901" s="2">
        <v>4.7619047620000003</v>
      </c>
      <c r="R901" s="7">
        <v>15.768000000000001</v>
      </c>
      <c r="S901" s="8">
        <v>4.5999999999999996</v>
      </c>
      <c r="V901" s="16">
        <f t="shared" si="187"/>
        <v>315.36</v>
      </c>
      <c r="W901" s="18">
        <f t="shared" si="195"/>
        <v>25228.800000000003</v>
      </c>
      <c r="X901" t="b">
        <f t="shared" si="196"/>
        <v>0</v>
      </c>
      <c r="Y901" t="b">
        <f t="shared" si="188"/>
        <v>1</v>
      </c>
      <c r="Z901" t="b">
        <f t="shared" si="189"/>
        <v>0</v>
      </c>
      <c r="AA901" t="b">
        <f t="shared" si="190"/>
        <v>0</v>
      </c>
      <c r="AB901" t="str">
        <f t="shared" si="197"/>
        <v>Low</v>
      </c>
      <c r="AC901" t="str">
        <f t="shared" si="191"/>
        <v>Bad Product</v>
      </c>
      <c r="AD901">
        <f t="shared" si="192"/>
        <v>331.12799999999999</v>
      </c>
      <c r="AE901">
        <f t="shared" si="193"/>
        <v>33.287999999999997</v>
      </c>
      <c r="AG901" t="str">
        <f t="shared" si="186"/>
        <v>Bad Product</v>
      </c>
      <c r="AH901" t="str">
        <f t="shared" si="198"/>
        <v>Low</v>
      </c>
    </row>
    <row r="902" spans="1:34" ht="15.75" customHeight="1" x14ac:dyDescent="0.2">
      <c r="A902" s="1"/>
      <c r="B902" s="6" t="s">
        <v>935</v>
      </c>
      <c r="C902" s="6" t="s">
        <v>25</v>
      </c>
      <c r="D902" s="6" t="s">
        <v>26</v>
      </c>
      <c r="E902" s="6" t="s">
        <v>20</v>
      </c>
      <c r="F902" s="6" t="s">
        <v>21</v>
      </c>
      <c r="G902" s="6" t="s">
        <v>28</v>
      </c>
      <c r="H902" s="7">
        <v>44.84</v>
      </c>
      <c r="I902" s="9">
        <v>9</v>
      </c>
      <c r="J902" s="7">
        <v>20.178000000000001</v>
      </c>
      <c r="K902" s="7">
        <v>423.738</v>
      </c>
      <c r="L902" s="12">
        <v>43479</v>
      </c>
      <c r="M902" s="14">
        <v>0.58333333333333337</v>
      </c>
      <c r="N902" s="9" t="str">
        <f t="shared" si="194"/>
        <v>Weekday</v>
      </c>
      <c r="O902" s="6" t="s">
        <v>33</v>
      </c>
      <c r="P902" s="7">
        <v>403.56</v>
      </c>
      <c r="Q902" s="2">
        <v>4.7619047620000003</v>
      </c>
      <c r="R902" s="7">
        <v>20.178000000000001</v>
      </c>
      <c r="S902" s="8">
        <v>7.5</v>
      </c>
      <c r="V902" s="16">
        <f t="shared" si="187"/>
        <v>403.56000000000006</v>
      </c>
      <c r="W902" s="18">
        <f t="shared" si="195"/>
        <v>32284.800000000003</v>
      </c>
      <c r="X902" t="b">
        <f t="shared" si="196"/>
        <v>0</v>
      </c>
      <c r="Y902" t="b">
        <f t="shared" si="188"/>
        <v>1</v>
      </c>
      <c r="Z902" t="b">
        <f t="shared" si="189"/>
        <v>0</v>
      </c>
      <c r="AA902" t="b">
        <f t="shared" si="190"/>
        <v>0</v>
      </c>
      <c r="AB902" t="str">
        <f t="shared" si="197"/>
        <v>Low</v>
      </c>
      <c r="AC902" t="str">
        <f t="shared" si="191"/>
        <v>Bad Product</v>
      </c>
      <c r="AD902">
        <f t="shared" si="192"/>
        <v>423.738</v>
      </c>
      <c r="AE902">
        <f t="shared" si="193"/>
        <v>42.597999999999999</v>
      </c>
      <c r="AG902" t="str">
        <f t="shared" si="186"/>
        <v>Bad Product</v>
      </c>
      <c r="AH902" t="str">
        <f t="shared" si="198"/>
        <v>Medium</v>
      </c>
    </row>
    <row r="903" spans="1:34" ht="15.75" customHeight="1" x14ac:dyDescent="0.2">
      <c r="A903" s="1"/>
      <c r="B903" s="6" t="s">
        <v>936</v>
      </c>
      <c r="C903" s="6" t="s">
        <v>42</v>
      </c>
      <c r="D903" s="6" t="s">
        <v>43</v>
      </c>
      <c r="E903" s="6" t="s">
        <v>27</v>
      </c>
      <c r="F903" s="6" t="s">
        <v>31</v>
      </c>
      <c r="G903" s="6" t="s">
        <v>32</v>
      </c>
      <c r="H903" s="7">
        <v>45.97</v>
      </c>
      <c r="I903" s="9">
        <v>4</v>
      </c>
      <c r="J903" s="7">
        <v>9.1940000000000008</v>
      </c>
      <c r="K903" s="7">
        <v>193.07400000000001</v>
      </c>
      <c r="L903" s="12">
        <v>43505</v>
      </c>
      <c r="M903" s="14">
        <v>0.50138888888888888</v>
      </c>
      <c r="N903" s="9" t="str">
        <f t="shared" si="194"/>
        <v>Weekend</v>
      </c>
      <c r="O903" s="6" t="s">
        <v>23</v>
      </c>
      <c r="P903" s="7">
        <v>183.88</v>
      </c>
      <c r="Q903" s="2">
        <v>4.7619047620000003</v>
      </c>
      <c r="R903" s="7">
        <v>9.1940000000000008</v>
      </c>
      <c r="S903" s="8">
        <v>5.0999999999999996</v>
      </c>
      <c r="V903" s="16">
        <f t="shared" si="187"/>
        <v>183.88</v>
      </c>
      <c r="W903" s="18">
        <f t="shared" si="195"/>
        <v>14710.4</v>
      </c>
      <c r="X903" t="b">
        <f t="shared" si="196"/>
        <v>0</v>
      </c>
      <c r="Y903" t="b">
        <f t="shared" si="188"/>
        <v>1</v>
      </c>
      <c r="Z903" t="b">
        <f t="shared" si="189"/>
        <v>0</v>
      </c>
      <c r="AA903" t="b">
        <f t="shared" si="190"/>
        <v>0</v>
      </c>
      <c r="AB903" t="str">
        <f t="shared" si="197"/>
        <v>Low</v>
      </c>
      <c r="AC903" t="str">
        <f t="shared" si="191"/>
        <v>Bad Product</v>
      </c>
      <c r="AD903">
        <f t="shared" si="192"/>
        <v>193.07400000000001</v>
      </c>
      <c r="AE903">
        <f t="shared" si="193"/>
        <v>45.97</v>
      </c>
      <c r="AG903" t="str">
        <f t="shared" si="186"/>
        <v>Bad Product</v>
      </c>
      <c r="AH903" t="str">
        <f t="shared" si="198"/>
        <v>Low</v>
      </c>
    </row>
    <row r="904" spans="1:34" ht="15.75" customHeight="1" x14ac:dyDescent="0.2">
      <c r="A904" s="1"/>
      <c r="B904" s="6" t="s">
        <v>937</v>
      </c>
      <c r="C904" s="6" t="s">
        <v>18</v>
      </c>
      <c r="D904" s="6" t="s">
        <v>19</v>
      </c>
      <c r="E904" s="6" t="s">
        <v>20</v>
      </c>
      <c r="F904" s="6" t="s">
        <v>21</v>
      </c>
      <c r="G904" s="6" t="s">
        <v>22</v>
      </c>
      <c r="H904" s="7">
        <v>27.73</v>
      </c>
      <c r="I904" s="9">
        <v>5</v>
      </c>
      <c r="J904" s="7">
        <v>6.9325000000000001</v>
      </c>
      <c r="K904" s="7">
        <v>145.58250000000001</v>
      </c>
      <c r="L904" s="12">
        <v>43550</v>
      </c>
      <c r="M904" s="14">
        <v>0.84791666666666665</v>
      </c>
      <c r="N904" s="9" t="str">
        <f t="shared" si="194"/>
        <v>Weekday</v>
      </c>
      <c r="O904" s="6" t="s">
        <v>33</v>
      </c>
      <c r="P904" s="7">
        <v>138.65</v>
      </c>
      <c r="Q904" s="2">
        <v>4.7619047620000003</v>
      </c>
      <c r="R904" s="7">
        <v>6.9325000000000001</v>
      </c>
      <c r="S904" s="8">
        <v>4.2</v>
      </c>
      <c r="V904" s="16">
        <f t="shared" si="187"/>
        <v>138.65</v>
      </c>
      <c r="W904" s="18">
        <f t="shared" si="195"/>
        <v>11092</v>
      </c>
      <c r="X904" t="b">
        <f t="shared" si="196"/>
        <v>0</v>
      </c>
      <c r="Y904" t="b">
        <f t="shared" si="188"/>
        <v>1</v>
      </c>
      <c r="Z904" t="b">
        <f t="shared" si="189"/>
        <v>0</v>
      </c>
      <c r="AA904" t="b">
        <f t="shared" si="190"/>
        <v>0</v>
      </c>
      <c r="AB904" t="str">
        <f t="shared" si="197"/>
        <v>Low</v>
      </c>
      <c r="AC904" t="str">
        <f t="shared" si="191"/>
        <v>Bad Product</v>
      </c>
      <c r="AD904">
        <f t="shared" si="192"/>
        <v>145.58250000000001</v>
      </c>
      <c r="AE904">
        <f t="shared" si="193"/>
        <v>27.73</v>
      </c>
      <c r="AG904" t="str">
        <f t="shared" si="186"/>
        <v>Bad Product</v>
      </c>
      <c r="AH904" t="str">
        <f t="shared" si="198"/>
        <v>Low</v>
      </c>
    </row>
    <row r="905" spans="1:34" ht="15.75" customHeight="1" x14ac:dyDescent="0.2">
      <c r="A905" s="1"/>
      <c r="B905" s="6" t="s">
        <v>938</v>
      </c>
      <c r="C905" s="6" t="s">
        <v>18</v>
      </c>
      <c r="D905" s="6" t="s">
        <v>19</v>
      </c>
      <c r="E905" s="6" t="s">
        <v>27</v>
      </c>
      <c r="F905" s="6" t="s">
        <v>31</v>
      </c>
      <c r="G905" s="6" t="s">
        <v>44</v>
      </c>
      <c r="H905" s="7">
        <v>11.53</v>
      </c>
      <c r="I905" s="9">
        <v>7</v>
      </c>
      <c r="J905" s="7">
        <v>4.0354999999999999</v>
      </c>
      <c r="K905" s="7">
        <v>84.745500000000007</v>
      </c>
      <c r="L905" s="12">
        <v>43493</v>
      </c>
      <c r="M905" s="14">
        <v>0.73263888888888884</v>
      </c>
      <c r="N905" s="9" t="str">
        <f t="shared" si="194"/>
        <v>Weekday</v>
      </c>
      <c r="O905" s="6" t="s">
        <v>29</v>
      </c>
      <c r="P905" s="7">
        <v>80.709999999999994</v>
      </c>
      <c r="Q905" s="2">
        <v>4.7619047620000003</v>
      </c>
      <c r="R905" s="7">
        <v>4.0354999999999999</v>
      </c>
      <c r="S905" s="8">
        <v>8.1</v>
      </c>
      <c r="V905" s="16">
        <f t="shared" si="187"/>
        <v>80.709999999999994</v>
      </c>
      <c r="W905" s="18">
        <f t="shared" si="195"/>
        <v>6456.7999999999993</v>
      </c>
      <c r="X905" t="b">
        <f t="shared" si="196"/>
        <v>1</v>
      </c>
      <c r="Y905" t="b">
        <f t="shared" si="188"/>
        <v>1</v>
      </c>
      <c r="Z905" t="b">
        <f t="shared" si="189"/>
        <v>0</v>
      </c>
      <c r="AA905" t="b">
        <f t="shared" si="190"/>
        <v>1</v>
      </c>
      <c r="AB905" t="str">
        <f t="shared" si="197"/>
        <v>High</v>
      </c>
      <c r="AC905" t="str">
        <f t="shared" si="191"/>
        <v>Bad Product</v>
      </c>
      <c r="AD905">
        <f t="shared" si="192"/>
        <v>84.745500000000007</v>
      </c>
      <c r="AE905">
        <f t="shared" si="193"/>
        <v>11.53</v>
      </c>
      <c r="AG905" t="str">
        <f t="shared" si="186"/>
        <v>Bad Product</v>
      </c>
      <c r="AH905" t="str">
        <f t="shared" si="198"/>
        <v>High</v>
      </c>
    </row>
    <row r="906" spans="1:34" ht="15.75" customHeight="1" x14ac:dyDescent="0.2">
      <c r="A906" s="1"/>
      <c r="B906" s="6" t="s">
        <v>939</v>
      </c>
      <c r="C906" s="6" t="s">
        <v>25</v>
      </c>
      <c r="D906" s="6" t="s">
        <v>26</v>
      </c>
      <c r="E906" s="6" t="s">
        <v>27</v>
      </c>
      <c r="F906" s="6" t="s">
        <v>21</v>
      </c>
      <c r="G906" s="6" t="s">
        <v>22</v>
      </c>
      <c r="H906" s="7">
        <v>58.32</v>
      </c>
      <c r="I906" s="9">
        <v>2</v>
      </c>
      <c r="J906" s="7">
        <v>5.8319999999999999</v>
      </c>
      <c r="K906" s="7">
        <v>122.47199999999999</v>
      </c>
      <c r="L906" s="12">
        <v>43510</v>
      </c>
      <c r="M906" s="14">
        <v>0.52916666666666667</v>
      </c>
      <c r="N906" s="9" t="str">
        <f t="shared" si="194"/>
        <v>Weekday</v>
      </c>
      <c r="O906" s="6" t="s">
        <v>23</v>
      </c>
      <c r="P906" s="7">
        <v>116.64</v>
      </c>
      <c r="Q906" s="2">
        <v>4.7619047620000003</v>
      </c>
      <c r="R906" s="7">
        <v>5.8319999999999999</v>
      </c>
      <c r="S906" s="8">
        <v>6</v>
      </c>
      <c r="V906" s="16">
        <f t="shared" si="187"/>
        <v>116.64</v>
      </c>
      <c r="W906" s="18">
        <f t="shared" si="195"/>
        <v>9331.2000000000007</v>
      </c>
      <c r="X906" t="b">
        <f t="shared" si="196"/>
        <v>0</v>
      </c>
      <c r="Y906" t="b">
        <f t="shared" si="188"/>
        <v>1</v>
      </c>
      <c r="Z906" t="b">
        <f t="shared" si="189"/>
        <v>0</v>
      </c>
      <c r="AA906" t="b">
        <f t="shared" si="190"/>
        <v>0</v>
      </c>
      <c r="AB906" t="str">
        <f t="shared" si="197"/>
        <v>Low</v>
      </c>
      <c r="AC906" t="str">
        <f t="shared" si="191"/>
        <v>Bad Product</v>
      </c>
      <c r="AD906">
        <f t="shared" si="192"/>
        <v>122.47199999999999</v>
      </c>
      <c r="AE906">
        <f t="shared" si="193"/>
        <v>58.32</v>
      </c>
      <c r="AG906" t="str">
        <f t="shared" si="186"/>
        <v>Bad Product</v>
      </c>
      <c r="AH906" t="str">
        <f t="shared" si="198"/>
        <v>Low</v>
      </c>
    </row>
    <row r="907" spans="1:34" ht="15.75" customHeight="1" x14ac:dyDescent="0.2">
      <c r="A907" s="1"/>
      <c r="B907" s="6" t="s">
        <v>940</v>
      </c>
      <c r="C907" s="6" t="s">
        <v>25</v>
      </c>
      <c r="D907" s="6" t="s">
        <v>26</v>
      </c>
      <c r="E907" s="6" t="s">
        <v>20</v>
      </c>
      <c r="F907" s="6" t="s">
        <v>21</v>
      </c>
      <c r="G907" s="6" t="s">
        <v>32</v>
      </c>
      <c r="H907" s="7">
        <v>78.38</v>
      </c>
      <c r="I907" s="9">
        <v>4</v>
      </c>
      <c r="J907" s="7">
        <v>15.676</v>
      </c>
      <c r="K907" s="7">
        <v>329.19600000000003</v>
      </c>
      <c r="L907" s="12">
        <v>43548</v>
      </c>
      <c r="M907" s="14">
        <v>0.74722222222222223</v>
      </c>
      <c r="N907" s="9" t="str">
        <f t="shared" si="194"/>
        <v>Weekend</v>
      </c>
      <c r="O907" s="6" t="s">
        <v>29</v>
      </c>
      <c r="P907" s="7">
        <v>313.52</v>
      </c>
      <c r="Q907" s="2">
        <v>4.7619047620000003</v>
      </c>
      <c r="R907" s="7">
        <v>15.676</v>
      </c>
      <c r="S907" s="8">
        <v>7.9</v>
      </c>
      <c r="V907" s="16">
        <f t="shared" si="187"/>
        <v>313.52</v>
      </c>
      <c r="W907" s="18">
        <f t="shared" si="195"/>
        <v>25081.599999999999</v>
      </c>
      <c r="X907" t="b">
        <f t="shared" si="196"/>
        <v>0</v>
      </c>
      <c r="Y907" t="b">
        <f t="shared" si="188"/>
        <v>1</v>
      </c>
      <c r="Z907" t="b">
        <f t="shared" si="189"/>
        <v>0</v>
      </c>
      <c r="AA907" t="b">
        <f t="shared" si="190"/>
        <v>0</v>
      </c>
      <c r="AB907" t="str">
        <f t="shared" si="197"/>
        <v>Low</v>
      </c>
      <c r="AC907" t="str">
        <f t="shared" si="191"/>
        <v>Bad Product</v>
      </c>
      <c r="AD907">
        <f t="shared" si="192"/>
        <v>329.19600000000003</v>
      </c>
      <c r="AE907">
        <f t="shared" si="193"/>
        <v>78.38</v>
      </c>
      <c r="AG907" t="str">
        <f t="shared" si="186"/>
        <v>Bad Product</v>
      </c>
      <c r="AH907" t="str">
        <f t="shared" si="198"/>
        <v>Medium</v>
      </c>
    </row>
    <row r="908" spans="1:34" ht="15.75" customHeight="1" x14ac:dyDescent="0.2">
      <c r="A908" s="1"/>
      <c r="B908" s="6" t="s">
        <v>941</v>
      </c>
      <c r="C908" s="6" t="s">
        <v>25</v>
      </c>
      <c r="D908" s="6" t="s">
        <v>26</v>
      </c>
      <c r="E908" s="6" t="s">
        <v>27</v>
      </c>
      <c r="F908" s="6" t="s">
        <v>31</v>
      </c>
      <c r="G908" s="6" t="s">
        <v>22</v>
      </c>
      <c r="H908" s="7">
        <v>84.61</v>
      </c>
      <c r="I908" s="9">
        <v>10</v>
      </c>
      <c r="J908" s="7">
        <v>42.305</v>
      </c>
      <c r="K908" s="7">
        <v>888.40499999999997</v>
      </c>
      <c r="L908" s="12">
        <v>43505</v>
      </c>
      <c r="M908" s="14">
        <v>0.79027777777777775</v>
      </c>
      <c r="N908" s="9" t="str">
        <f t="shared" si="194"/>
        <v>Weekend</v>
      </c>
      <c r="O908" s="6" t="s">
        <v>33</v>
      </c>
      <c r="P908" s="7">
        <v>846.1</v>
      </c>
      <c r="Q908" s="2">
        <v>4.7619047620000003</v>
      </c>
      <c r="R908" s="7">
        <v>42.305</v>
      </c>
      <c r="S908" s="8">
        <v>8.8000000000000007</v>
      </c>
      <c r="V908" s="16">
        <f t="shared" si="187"/>
        <v>846.1</v>
      </c>
      <c r="W908" s="18">
        <f t="shared" si="195"/>
        <v>67688</v>
      </c>
      <c r="X908" t="b">
        <f t="shared" si="196"/>
        <v>1</v>
      </c>
      <c r="Y908" t="b">
        <f t="shared" si="188"/>
        <v>1</v>
      </c>
      <c r="Z908" t="b">
        <f t="shared" si="189"/>
        <v>1</v>
      </c>
      <c r="AA908" t="b">
        <f t="shared" si="190"/>
        <v>1</v>
      </c>
      <c r="AB908" t="str">
        <f t="shared" si="197"/>
        <v>High</v>
      </c>
      <c r="AC908" t="str">
        <f t="shared" si="191"/>
        <v>Good Product</v>
      </c>
      <c r="AD908">
        <f t="shared" si="192"/>
        <v>799.56449999999995</v>
      </c>
      <c r="AE908">
        <f t="shared" si="193"/>
        <v>80.379499999999993</v>
      </c>
      <c r="AG908" t="str">
        <f t="shared" si="186"/>
        <v>Bad Product</v>
      </c>
      <c r="AH908" t="str">
        <f t="shared" si="198"/>
        <v>High</v>
      </c>
    </row>
    <row r="909" spans="1:34" ht="15.75" customHeight="1" x14ac:dyDescent="0.2">
      <c r="A909" s="1"/>
      <c r="B909" s="6" t="s">
        <v>942</v>
      </c>
      <c r="C909" s="6" t="s">
        <v>42</v>
      </c>
      <c r="D909" s="6" t="s">
        <v>43</v>
      </c>
      <c r="E909" s="6" t="s">
        <v>27</v>
      </c>
      <c r="F909" s="6" t="s">
        <v>21</v>
      </c>
      <c r="G909" s="6" t="s">
        <v>22</v>
      </c>
      <c r="H909" s="7">
        <v>82.88</v>
      </c>
      <c r="I909" s="9">
        <v>5</v>
      </c>
      <c r="J909" s="7">
        <v>20.72</v>
      </c>
      <c r="K909" s="7">
        <v>435.12</v>
      </c>
      <c r="L909" s="12">
        <v>43548</v>
      </c>
      <c r="M909" s="14">
        <v>0.58888888888888891</v>
      </c>
      <c r="N909" s="9" t="str">
        <f t="shared" si="194"/>
        <v>Weekend</v>
      </c>
      <c r="O909" s="6" t="s">
        <v>33</v>
      </c>
      <c r="P909" s="7">
        <v>414.4</v>
      </c>
      <c r="Q909" s="2">
        <v>4.7619047620000003</v>
      </c>
      <c r="R909" s="7">
        <v>20.72</v>
      </c>
      <c r="S909" s="8">
        <v>6.6</v>
      </c>
      <c r="V909" s="16">
        <f t="shared" si="187"/>
        <v>414.4</v>
      </c>
      <c r="W909" s="18">
        <f t="shared" si="195"/>
        <v>33152</v>
      </c>
      <c r="X909" t="b">
        <f t="shared" si="196"/>
        <v>0</v>
      </c>
      <c r="Y909" t="b">
        <f t="shared" si="188"/>
        <v>1</v>
      </c>
      <c r="Z909" t="b">
        <f t="shared" si="189"/>
        <v>0</v>
      </c>
      <c r="AA909" t="b">
        <f t="shared" si="190"/>
        <v>0</v>
      </c>
      <c r="AB909" t="str">
        <f t="shared" si="197"/>
        <v>Low</v>
      </c>
      <c r="AC909" t="str">
        <f t="shared" si="191"/>
        <v>Bad Product</v>
      </c>
      <c r="AD909">
        <f t="shared" si="192"/>
        <v>435.12</v>
      </c>
      <c r="AE909">
        <f t="shared" si="193"/>
        <v>82.88</v>
      </c>
      <c r="AG909" t="str">
        <f t="shared" si="186"/>
        <v>Good Product</v>
      </c>
      <c r="AH909" t="str">
        <f t="shared" si="198"/>
        <v>Medium</v>
      </c>
    </row>
    <row r="910" spans="1:34" ht="15.75" customHeight="1" x14ac:dyDescent="0.2">
      <c r="A910" s="1"/>
      <c r="B910" s="6" t="s">
        <v>943</v>
      </c>
      <c r="C910" s="6" t="s">
        <v>18</v>
      </c>
      <c r="D910" s="6" t="s">
        <v>19</v>
      </c>
      <c r="E910" s="6" t="s">
        <v>20</v>
      </c>
      <c r="F910" s="6" t="s">
        <v>21</v>
      </c>
      <c r="G910" s="6" t="s">
        <v>44</v>
      </c>
      <c r="H910" s="7">
        <v>79.540000000000006</v>
      </c>
      <c r="I910" s="9">
        <v>2</v>
      </c>
      <c r="J910" s="7">
        <v>7.9539999999999997</v>
      </c>
      <c r="K910" s="7">
        <v>167.03399999999999</v>
      </c>
      <c r="L910" s="12">
        <v>43551</v>
      </c>
      <c r="M910" s="14">
        <v>0.6875</v>
      </c>
      <c r="N910" s="9" t="str">
        <f t="shared" si="194"/>
        <v>Weekday</v>
      </c>
      <c r="O910" s="6" t="s">
        <v>23</v>
      </c>
      <c r="P910" s="7">
        <v>159.08000000000001</v>
      </c>
      <c r="Q910" s="2">
        <v>4.7619047620000003</v>
      </c>
      <c r="R910" s="7">
        <v>7.9539999999999997</v>
      </c>
      <c r="S910" s="8">
        <v>6.2</v>
      </c>
      <c r="V910" s="16">
        <f t="shared" si="187"/>
        <v>159.08000000000001</v>
      </c>
      <c r="W910" s="18">
        <f t="shared" si="195"/>
        <v>12726.400000000001</v>
      </c>
      <c r="X910" t="b">
        <f t="shared" si="196"/>
        <v>0</v>
      </c>
      <c r="Y910" t="b">
        <f t="shared" si="188"/>
        <v>1</v>
      </c>
      <c r="Z910" t="b">
        <f t="shared" si="189"/>
        <v>0</v>
      </c>
      <c r="AA910" t="b">
        <f t="shared" si="190"/>
        <v>0</v>
      </c>
      <c r="AB910" t="str">
        <f t="shared" si="197"/>
        <v>Low</v>
      </c>
      <c r="AC910" t="str">
        <f t="shared" si="191"/>
        <v>Bad Product</v>
      </c>
      <c r="AD910">
        <f t="shared" si="192"/>
        <v>167.03399999999999</v>
      </c>
      <c r="AE910">
        <f t="shared" si="193"/>
        <v>79.540000000000006</v>
      </c>
      <c r="AG910" t="str">
        <f t="shared" si="186"/>
        <v>Bad Product</v>
      </c>
      <c r="AH910" t="str">
        <f t="shared" si="198"/>
        <v>Low</v>
      </c>
    </row>
    <row r="911" spans="1:34" ht="15.75" customHeight="1" x14ac:dyDescent="0.2">
      <c r="A911" s="1"/>
      <c r="B911" s="6" t="s">
        <v>944</v>
      </c>
      <c r="C911" s="6" t="s">
        <v>42</v>
      </c>
      <c r="D911" s="6" t="s">
        <v>43</v>
      </c>
      <c r="E911" s="6" t="s">
        <v>27</v>
      </c>
      <c r="F911" s="6" t="s">
        <v>21</v>
      </c>
      <c r="G911" s="6" t="s">
        <v>32</v>
      </c>
      <c r="H911" s="7">
        <v>49.01</v>
      </c>
      <c r="I911" s="9">
        <v>10</v>
      </c>
      <c r="J911" s="7">
        <v>24.504999999999999</v>
      </c>
      <c r="K911" s="7">
        <v>514.60500000000002</v>
      </c>
      <c r="L911" s="12">
        <v>43492</v>
      </c>
      <c r="M911" s="14">
        <v>0.44722222222222224</v>
      </c>
      <c r="N911" s="9" t="str">
        <f t="shared" si="194"/>
        <v>Weekend</v>
      </c>
      <c r="O911" s="6" t="s">
        <v>33</v>
      </c>
      <c r="P911" s="7">
        <v>490.1</v>
      </c>
      <c r="Q911" s="2">
        <v>4.7619047620000003</v>
      </c>
      <c r="R911" s="7">
        <v>24.504999999999999</v>
      </c>
      <c r="S911" s="8">
        <v>4.2</v>
      </c>
      <c r="V911" s="16">
        <f t="shared" si="187"/>
        <v>490.09999999999997</v>
      </c>
      <c r="W911" s="18">
        <f t="shared" si="195"/>
        <v>39208</v>
      </c>
      <c r="X911" t="b">
        <f t="shared" si="196"/>
        <v>0</v>
      </c>
      <c r="Y911" t="b">
        <f t="shared" si="188"/>
        <v>1</v>
      </c>
      <c r="Z911" t="b">
        <f t="shared" si="189"/>
        <v>0</v>
      </c>
      <c r="AA911" t="b">
        <f t="shared" si="190"/>
        <v>1</v>
      </c>
      <c r="AB911" t="str">
        <f t="shared" si="197"/>
        <v>Low</v>
      </c>
      <c r="AC911" t="str">
        <f t="shared" si="191"/>
        <v>Bad Product</v>
      </c>
      <c r="AD911">
        <f t="shared" si="192"/>
        <v>463.14450000000005</v>
      </c>
      <c r="AE911">
        <f t="shared" si="193"/>
        <v>46.559499999999993</v>
      </c>
      <c r="AG911" t="str">
        <f t="shared" si="186"/>
        <v>Bad Product</v>
      </c>
      <c r="AH911" t="str">
        <f t="shared" si="198"/>
        <v>Low</v>
      </c>
    </row>
    <row r="912" spans="1:34" ht="15.75" customHeight="1" x14ac:dyDescent="0.2">
      <c r="A912" s="1"/>
      <c r="B912" s="6" t="s">
        <v>945</v>
      </c>
      <c r="C912" s="6" t="s">
        <v>42</v>
      </c>
      <c r="D912" s="6" t="s">
        <v>43</v>
      </c>
      <c r="E912" s="6" t="s">
        <v>20</v>
      </c>
      <c r="F912" s="6" t="s">
        <v>21</v>
      </c>
      <c r="G912" s="6" t="s">
        <v>44</v>
      </c>
      <c r="H912" s="7">
        <v>29.15</v>
      </c>
      <c r="I912" s="9">
        <v>3</v>
      </c>
      <c r="J912" s="7">
        <v>4.3724999999999996</v>
      </c>
      <c r="K912" s="7">
        <v>91.822500000000005</v>
      </c>
      <c r="L912" s="12">
        <v>43551</v>
      </c>
      <c r="M912" s="14">
        <v>0.85347222222222219</v>
      </c>
      <c r="N912" s="9" t="str">
        <f t="shared" si="194"/>
        <v>Weekday</v>
      </c>
      <c r="O912" s="6" t="s">
        <v>33</v>
      </c>
      <c r="P912" s="7">
        <v>87.45</v>
      </c>
      <c r="Q912" s="2">
        <v>4.7619047620000003</v>
      </c>
      <c r="R912" s="7">
        <v>4.3724999999999996</v>
      </c>
      <c r="S912" s="8">
        <v>7.3</v>
      </c>
      <c r="V912" s="16">
        <f t="shared" si="187"/>
        <v>87.449999999999989</v>
      </c>
      <c r="W912" s="18">
        <f t="shared" si="195"/>
        <v>6995.9999999999991</v>
      </c>
      <c r="X912" t="b">
        <f t="shared" si="196"/>
        <v>0</v>
      </c>
      <c r="Y912" t="b">
        <f t="shared" si="188"/>
        <v>1</v>
      </c>
      <c r="Z912" t="b">
        <f t="shared" si="189"/>
        <v>0</v>
      </c>
      <c r="AA912" t="b">
        <f t="shared" si="190"/>
        <v>0</v>
      </c>
      <c r="AB912" t="str">
        <f t="shared" si="197"/>
        <v>Low</v>
      </c>
      <c r="AC912" t="str">
        <f t="shared" si="191"/>
        <v>Bad Product</v>
      </c>
      <c r="AD912">
        <f t="shared" si="192"/>
        <v>91.822500000000005</v>
      </c>
      <c r="AE912">
        <f t="shared" si="193"/>
        <v>29.15</v>
      </c>
      <c r="AG912" t="str">
        <f t="shared" si="186"/>
        <v>Bad Product</v>
      </c>
      <c r="AH912" t="str">
        <f t="shared" si="198"/>
        <v>Medium</v>
      </c>
    </row>
    <row r="913" spans="1:34" ht="15.75" customHeight="1" x14ac:dyDescent="0.2">
      <c r="A913" s="1"/>
      <c r="B913" s="6" t="s">
        <v>946</v>
      </c>
      <c r="C913" s="6" t="s">
        <v>25</v>
      </c>
      <c r="D913" s="6" t="s">
        <v>26</v>
      </c>
      <c r="E913" s="6" t="s">
        <v>27</v>
      </c>
      <c r="F913" s="6" t="s">
        <v>21</v>
      </c>
      <c r="G913" s="6" t="s">
        <v>28</v>
      </c>
      <c r="H913" s="7">
        <v>56.13</v>
      </c>
      <c r="I913" s="9">
        <v>4</v>
      </c>
      <c r="J913" s="7">
        <v>11.226000000000001</v>
      </c>
      <c r="K913" s="7">
        <v>235.74600000000001</v>
      </c>
      <c r="L913" s="12">
        <v>43484</v>
      </c>
      <c r="M913" s="14">
        <v>0.48819444444444443</v>
      </c>
      <c r="N913" s="9" t="str">
        <f t="shared" si="194"/>
        <v>Weekend</v>
      </c>
      <c r="O913" s="6" t="s">
        <v>23</v>
      </c>
      <c r="P913" s="7">
        <v>224.52</v>
      </c>
      <c r="Q913" s="2">
        <v>4.7619047620000003</v>
      </c>
      <c r="R913" s="7">
        <v>11.226000000000001</v>
      </c>
      <c r="S913" s="8">
        <v>8.6</v>
      </c>
      <c r="V913" s="16">
        <f t="shared" si="187"/>
        <v>224.52</v>
      </c>
      <c r="W913" s="18">
        <f t="shared" si="195"/>
        <v>17961.600000000002</v>
      </c>
      <c r="X913" t="b">
        <f t="shared" si="196"/>
        <v>1</v>
      </c>
      <c r="Y913" t="b">
        <f t="shared" si="188"/>
        <v>1</v>
      </c>
      <c r="Z913" t="b">
        <f t="shared" si="189"/>
        <v>0</v>
      </c>
      <c r="AA913" t="b">
        <f t="shared" si="190"/>
        <v>1</v>
      </c>
      <c r="AB913" t="str">
        <f t="shared" si="197"/>
        <v>High</v>
      </c>
      <c r="AC913" t="str">
        <f t="shared" si="191"/>
        <v>Bad Product</v>
      </c>
      <c r="AD913">
        <f t="shared" si="192"/>
        <v>235.74600000000001</v>
      </c>
      <c r="AE913">
        <f t="shared" si="193"/>
        <v>56.13</v>
      </c>
      <c r="AG913" t="str">
        <f t="shared" si="186"/>
        <v>Bad Product</v>
      </c>
      <c r="AH913" t="str">
        <f t="shared" si="198"/>
        <v>High</v>
      </c>
    </row>
    <row r="914" spans="1:34" ht="15.75" customHeight="1" x14ac:dyDescent="0.2">
      <c r="A914" s="1"/>
      <c r="B914" s="6" t="s">
        <v>947</v>
      </c>
      <c r="C914" s="6" t="s">
        <v>18</v>
      </c>
      <c r="D914" s="6" t="s">
        <v>19</v>
      </c>
      <c r="E914" s="6" t="s">
        <v>27</v>
      </c>
      <c r="F914" s="6" t="s">
        <v>21</v>
      </c>
      <c r="G914" s="6" t="s">
        <v>32</v>
      </c>
      <c r="H914" s="7">
        <v>93.12</v>
      </c>
      <c r="I914" s="9">
        <v>8</v>
      </c>
      <c r="J914" s="7">
        <v>37.247999999999998</v>
      </c>
      <c r="K914" s="7">
        <v>782.20799999999997</v>
      </c>
      <c r="L914" s="12">
        <v>43503</v>
      </c>
      <c r="M914" s="14">
        <v>0.42291666666666666</v>
      </c>
      <c r="N914" s="9" t="str">
        <f t="shared" si="194"/>
        <v>Weekday</v>
      </c>
      <c r="O914" s="6" t="s">
        <v>29</v>
      </c>
      <c r="P914" s="7">
        <v>744.96</v>
      </c>
      <c r="Q914" s="2">
        <v>4.7619047620000003</v>
      </c>
      <c r="R914" s="7">
        <v>37.247999999999998</v>
      </c>
      <c r="S914" s="8">
        <v>6.8</v>
      </c>
      <c r="V914" s="16">
        <f t="shared" si="187"/>
        <v>744.96</v>
      </c>
      <c r="W914" s="18">
        <f t="shared" si="195"/>
        <v>59596.800000000003</v>
      </c>
      <c r="X914" t="b">
        <f t="shared" si="196"/>
        <v>0</v>
      </c>
      <c r="Y914" t="b">
        <f t="shared" si="188"/>
        <v>1</v>
      </c>
      <c r="Z914" t="b">
        <f t="shared" si="189"/>
        <v>0</v>
      </c>
      <c r="AA914" t="b">
        <f t="shared" si="190"/>
        <v>1</v>
      </c>
      <c r="AB914" t="str">
        <f t="shared" si="197"/>
        <v>Low</v>
      </c>
      <c r="AC914" t="str">
        <f t="shared" si="191"/>
        <v>Bad Product</v>
      </c>
      <c r="AD914">
        <f t="shared" si="192"/>
        <v>703.98720000000003</v>
      </c>
      <c r="AE914">
        <f t="shared" si="193"/>
        <v>88.463999999999999</v>
      </c>
      <c r="AG914" t="str">
        <f t="shared" si="186"/>
        <v>Bad Product</v>
      </c>
      <c r="AH914" t="str">
        <f t="shared" si="198"/>
        <v>Medium</v>
      </c>
    </row>
    <row r="915" spans="1:34" ht="15.75" customHeight="1" x14ac:dyDescent="0.2">
      <c r="A915" s="1"/>
      <c r="B915" s="6" t="s">
        <v>948</v>
      </c>
      <c r="C915" s="6" t="s">
        <v>18</v>
      </c>
      <c r="D915" s="6" t="s">
        <v>19</v>
      </c>
      <c r="E915" s="6" t="s">
        <v>20</v>
      </c>
      <c r="F915" s="6" t="s">
        <v>31</v>
      </c>
      <c r="G915" s="6" t="s">
        <v>46</v>
      </c>
      <c r="H915" s="7">
        <v>51.34</v>
      </c>
      <c r="I915" s="9">
        <v>8</v>
      </c>
      <c r="J915" s="7">
        <v>20.536000000000001</v>
      </c>
      <c r="K915" s="7">
        <v>431.25599999999997</v>
      </c>
      <c r="L915" s="12">
        <v>43496</v>
      </c>
      <c r="M915" s="14">
        <v>0.41666666666666669</v>
      </c>
      <c r="N915" s="9" t="str">
        <f t="shared" si="194"/>
        <v>Weekday</v>
      </c>
      <c r="O915" s="6" t="s">
        <v>23</v>
      </c>
      <c r="P915" s="7">
        <v>410.72</v>
      </c>
      <c r="Q915" s="2">
        <v>4.7619047620000003</v>
      </c>
      <c r="R915" s="7">
        <v>20.536000000000001</v>
      </c>
      <c r="S915" s="8">
        <v>7.6</v>
      </c>
      <c r="V915" s="16">
        <f t="shared" si="187"/>
        <v>410.72</v>
      </c>
      <c r="W915" s="18">
        <f t="shared" si="195"/>
        <v>32857.600000000006</v>
      </c>
      <c r="X915" t="b">
        <f t="shared" si="196"/>
        <v>0</v>
      </c>
      <c r="Y915" t="b">
        <f t="shared" si="188"/>
        <v>1</v>
      </c>
      <c r="Z915" t="b">
        <f t="shared" si="189"/>
        <v>0</v>
      </c>
      <c r="AA915" t="b">
        <f t="shared" si="190"/>
        <v>0</v>
      </c>
      <c r="AB915" t="str">
        <f t="shared" si="197"/>
        <v>Low</v>
      </c>
      <c r="AC915" t="str">
        <f t="shared" si="191"/>
        <v>Bad Product</v>
      </c>
      <c r="AD915">
        <f t="shared" si="192"/>
        <v>431.25599999999997</v>
      </c>
      <c r="AE915">
        <f t="shared" si="193"/>
        <v>48.773000000000003</v>
      </c>
      <c r="AG915" t="str">
        <f t="shared" si="186"/>
        <v>Bad Product</v>
      </c>
      <c r="AH915" t="str">
        <f t="shared" si="198"/>
        <v>Medium</v>
      </c>
    </row>
    <row r="916" spans="1:34" ht="15.75" customHeight="1" x14ac:dyDescent="0.2">
      <c r="A916" s="1"/>
      <c r="B916" s="6" t="s">
        <v>949</v>
      </c>
      <c r="C916" s="6" t="s">
        <v>18</v>
      </c>
      <c r="D916" s="6" t="s">
        <v>19</v>
      </c>
      <c r="E916" s="6" t="s">
        <v>20</v>
      </c>
      <c r="F916" s="6" t="s">
        <v>21</v>
      </c>
      <c r="G916" s="6" t="s">
        <v>44</v>
      </c>
      <c r="H916" s="7">
        <v>99.6</v>
      </c>
      <c r="I916" s="9">
        <v>3</v>
      </c>
      <c r="J916" s="7">
        <v>14.94</v>
      </c>
      <c r="K916" s="7">
        <v>313.74</v>
      </c>
      <c r="L916" s="12">
        <v>43521</v>
      </c>
      <c r="M916" s="14">
        <v>0.78125</v>
      </c>
      <c r="N916" s="9" t="str">
        <f t="shared" si="194"/>
        <v>Weekday</v>
      </c>
      <c r="O916" s="6" t="s">
        <v>29</v>
      </c>
      <c r="P916" s="7">
        <v>298.8</v>
      </c>
      <c r="Q916" s="2">
        <v>4.7619047620000003</v>
      </c>
      <c r="R916" s="7">
        <v>14.94</v>
      </c>
      <c r="S916" s="8">
        <v>5.8</v>
      </c>
      <c r="V916" s="16">
        <f t="shared" si="187"/>
        <v>298.79999999999995</v>
      </c>
      <c r="W916" s="18">
        <f t="shared" si="195"/>
        <v>23903.999999999996</v>
      </c>
      <c r="X916" t="b">
        <f t="shared" si="196"/>
        <v>0</v>
      </c>
      <c r="Y916" t="b">
        <f t="shared" si="188"/>
        <v>1</v>
      </c>
      <c r="Z916" t="b">
        <f t="shared" si="189"/>
        <v>0</v>
      </c>
      <c r="AA916" t="b">
        <f t="shared" si="190"/>
        <v>0</v>
      </c>
      <c r="AB916" t="str">
        <f t="shared" si="197"/>
        <v>Low</v>
      </c>
      <c r="AC916" t="str">
        <f t="shared" si="191"/>
        <v>Bad Product</v>
      </c>
      <c r="AD916">
        <f t="shared" si="192"/>
        <v>313.74</v>
      </c>
      <c r="AE916">
        <f t="shared" si="193"/>
        <v>99.6</v>
      </c>
      <c r="AG916" t="str">
        <f t="shared" si="186"/>
        <v>Bad Product</v>
      </c>
      <c r="AH916" t="str">
        <f t="shared" si="198"/>
        <v>Low</v>
      </c>
    </row>
    <row r="917" spans="1:34" ht="15.75" customHeight="1" x14ac:dyDescent="0.2">
      <c r="A917" s="1"/>
      <c r="B917" s="6" t="s">
        <v>950</v>
      </c>
      <c r="C917" s="6" t="s">
        <v>25</v>
      </c>
      <c r="D917" s="6" t="s">
        <v>26</v>
      </c>
      <c r="E917" s="6" t="s">
        <v>27</v>
      </c>
      <c r="F917" s="6" t="s">
        <v>21</v>
      </c>
      <c r="G917" s="6" t="s">
        <v>28</v>
      </c>
      <c r="H917" s="7">
        <v>35.49</v>
      </c>
      <c r="I917" s="9">
        <v>6</v>
      </c>
      <c r="J917" s="7">
        <v>10.647</v>
      </c>
      <c r="K917" s="7">
        <v>223.58699999999999</v>
      </c>
      <c r="L917" s="12">
        <v>43498</v>
      </c>
      <c r="M917" s="14">
        <v>0.52777777777777779</v>
      </c>
      <c r="N917" s="9" t="str">
        <f t="shared" si="194"/>
        <v>Weekend</v>
      </c>
      <c r="O917" s="6" t="s">
        <v>29</v>
      </c>
      <c r="P917" s="7">
        <v>212.94</v>
      </c>
      <c r="Q917" s="2">
        <v>4.7619047620000003</v>
      </c>
      <c r="R917" s="7">
        <v>10.647</v>
      </c>
      <c r="S917" s="8">
        <v>4.0999999999999996</v>
      </c>
      <c r="V917" s="16">
        <f t="shared" si="187"/>
        <v>212.94</v>
      </c>
      <c r="W917" s="18">
        <f t="shared" si="195"/>
        <v>17035.2</v>
      </c>
      <c r="X917" t="b">
        <f t="shared" si="196"/>
        <v>0</v>
      </c>
      <c r="Y917" t="b">
        <f t="shared" si="188"/>
        <v>1</v>
      </c>
      <c r="Z917" t="b">
        <f t="shared" si="189"/>
        <v>0</v>
      </c>
      <c r="AA917" t="b">
        <f t="shared" si="190"/>
        <v>0</v>
      </c>
      <c r="AB917" t="str">
        <f t="shared" si="197"/>
        <v>Low</v>
      </c>
      <c r="AC917" t="str">
        <f t="shared" si="191"/>
        <v>Bad Product</v>
      </c>
      <c r="AD917">
        <f t="shared" si="192"/>
        <v>223.58699999999999</v>
      </c>
      <c r="AE917">
        <f t="shared" si="193"/>
        <v>35.49</v>
      </c>
      <c r="AG917" t="str">
        <f t="shared" si="186"/>
        <v>Bad Product</v>
      </c>
      <c r="AH917" t="str">
        <f t="shared" si="198"/>
        <v>Low</v>
      </c>
    </row>
    <row r="918" spans="1:34" ht="15.75" customHeight="1" x14ac:dyDescent="0.2">
      <c r="A918" s="1"/>
      <c r="B918" s="6" t="s">
        <v>951</v>
      </c>
      <c r="C918" s="6" t="s">
        <v>25</v>
      </c>
      <c r="D918" s="6" t="s">
        <v>26</v>
      </c>
      <c r="E918" s="6" t="s">
        <v>20</v>
      </c>
      <c r="F918" s="6" t="s">
        <v>31</v>
      </c>
      <c r="G918" s="6" t="s">
        <v>36</v>
      </c>
      <c r="H918" s="7">
        <v>42.85</v>
      </c>
      <c r="I918" s="9">
        <v>1</v>
      </c>
      <c r="J918" s="7">
        <v>2.1425000000000001</v>
      </c>
      <c r="K918" s="7">
        <v>44.9925</v>
      </c>
      <c r="L918" s="12">
        <v>43538</v>
      </c>
      <c r="M918" s="14">
        <v>0.65</v>
      </c>
      <c r="N918" s="9" t="str">
        <f t="shared" si="194"/>
        <v>Weekday</v>
      </c>
      <c r="O918" s="6" t="s">
        <v>33</v>
      </c>
      <c r="P918" s="7">
        <v>42.85</v>
      </c>
      <c r="Q918" s="2">
        <v>4.7619047620000003</v>
      </c>
      <c r="R918" s="7">
        <v>2.1425000000000001</v>
      </c>
      <c r="S918" s="8">
        <v>9.3000000000000007</v>
      </c>
      <c r="V918" s="16">
        <f t="shared" si="187"/>
        <v>42.85</v>
      </c>
      <c r="W918" s="18">
        <f t="shared" si="195"/>
        <v>3428</v>
      </c>
      <c r="X918" t="b">
        <f t="shared" si="196"/>
        <v>1</v>
      </c>
      <c r="Y918" t="b">
        <f t="shared" si="188"/>
        <v>1</v>
      </c>
      <c r="Z918" t="b">
        <f t="shared" si="189"/>
        <v>0</v>
      </c>
      <c r="AA918" t="b">
        <f t="shared" si="190"/>
        <v>1</v>
      </c>
      <c r="AB918" t="str">
        <f t="shared" si="197"/>
        <v>High</v>
      </c>
      <c r="AC918" t="str">
        <f t="shared" si="191"/>
        <v>Bad Product</v>
      </c>
      <c r="AD918">
        <f t="shared" si="192"/>
        <v>44.9925</v>
      </c>
      <c r="AE918">
        <f t="shared" si="193"/>
        <v>42.85</v>
      </c>
      <c r="AG918" t="str">
        <f t="shared" si="186"/>
        <v>Bad Product</v>
      </c>
      <c r="AH918" t="str">
        <f t="shared" si="198"/>
        <v>High</v>
      </c>
    </row>
    <row r="919" spans="1:34" ht="15.75" customHeight="1" x14ac:dyDescent="0.2">
      <c r="A919" s="1"/>
      <c r="B919" s="6" t="s">
        <v>952</v>
      </c>
      <c r="C919" s="6" t="s">
        <v>18</v>
      </c>
      <c r="D919" s="6" t="s">
        <v>19</v>
      </c>
      <c r="E919" s="6" t="s">
        <v>27</v>
      </c>
      <c r="F919" s="6" t="s">
        <v>21</v>
      </c>
      <c r="G919" s="6" t="s">
        <v>46</v>
      </c>
      <c r="H919" s="7">
        <v>94.67</v>
      </c>
      <c r="I919" s="9">
        <v>4</v>
      </c>
      <c r="J919" s="7">
        <v>18.934000000000001</v>
      </c>
      <c r="K919" s="7">
        <v>397.61399999999998</v>
      </c>
      <c r="L919" s="12">
        <v>43535</v>
      </c>
      <c r="M919" s="14">
        <v>0.50277777777777777</v>
      </c>
      <c r="N919" s="9" t="str">
        <f t="shared" si="194"/>
        <v>Weekday</v>
      </c>
      <c r="O919" s="6" t="s">
        <v>29</v>
      </c>
      <c r="P919" s="7">
        <v>378.68</v>
      </c>
      <c r="Q919" s="2">
        <v>4.7619047620000003</v>
      </c>
      <c r="R919" s="7">
        <v>18.934000000000001</v>
      </c>
      <c r="S919" s="8">
        <v>6.8</v>
      </c>
      <c r="V919" s="16">
        <f t="shared" si="187"/>
        <v>378.68</v>
      </c>
      <c r="W919" s="18">
        <f t="shared" si="195"/>
        <v>30294.400000000001</v>
      </c>
      <c r="X919" t="b">
        <f t="shared" si="196"/>
        <v>0</v>
      </c>
      <c r="Y919" t="b">
        <f t="shared" si="188"/>
        <v>1</v>
      </c>
      <c r="Z919" t="b">
        <f t="shared" si="189"/>
        <v>0</v>
      </c>
      <c r="AA919" t="b">
        <f t="shared" si="190"/>
        <v>0</v>
      </c>
      <c r="AB919" t="str">
        <f t="shared" si="197"/>
        <v>Low</v>
      </c>
      <c r="AC919" t="str">
        <f t="shared" si="191"/>
        <v>Bad Product</v>
      </c>
      <c r="AD919">
        <f t="shared" si="192"/>
        <v>397.61399999999998</v>
      </c>
      <c r="AE919">
        <f t="shared" si="193"/>
        <v>94.67</v>
      </c>
      <c r="AG919" t="str">
        <f t="shared" si="186"/>
        <v>Bad Product</v>
      </c>
      <c r="AH919" t="str">
        <f t="shared" si="198"/>
        <v>Medium</v>
      </c>
    </row>
    <row r="920" spans="1:34" ht="15.75" customHeight="1" x14ac:dyDescent="0.2">
      <c r="A920" s="1"/>
      <c r="B920" s="6" t="s">
        <v>953</v>
      </c>
      <c r="C920" s="6" t="s">
        <v>42</v>
      </c>
      <c r="D920" s="6" t="s">
        <v>43</v>
      </c>
      <c r="E920" s="6" t="s">
        <v>27</v>
      </c>
      <c r="F920" s="6" t="s">
        <v>31</v>
      </c>
      <c r="G920" s="6" t="s">
        <v>32</v>
      </c>
      <c r="H920" s="7">
        <v>68.97</v>
      </c>
      <c r="I920" s="9">
        <v>3</v>
      </c>
      <c r="J920" s="7">
        <v>10.345499999999999</v>
      </c>
      <c r="K920" s="7">
        <v>217.25550000000001</v>
      </c>
      <c r="L920" s="12">
        <v>43518</v>
      </c>
      <c r="M920" s="14">
        <v>0.47638888888888886</v>
      </c>
      <c r="N920" s="9" t="str">
        <f t="shared" si="194"/>
        <v>Weekday</v>
      </c>
      <c r="O920" s="6" t="s">
        <v>23</v>
      </c>
      <c r="P920" s="7">
        <v>206.91</v>
      </c>
      <c r="Q920" s="2">
        <v>4.7619047620000003</v>
      </c>
      <c r="R920" s="7">
        <v>10.345499999999999</v>
      </c>
      <c r="S920" s="8">
        <v>8.6999999999999993</v>
      </c>
      <c r="V920" s="16">
        <f t="shared" si="187"/>
        <v>206.91</v>
      </c>
      <c r="W920" s="18">
        <f t="shared" si="195"/>
        <v>16552.8</v>
      </c>
      <c r="X920" t="b">
        <f t="shared" si="196"/>
        <v>1</v>
      </c>
      <c r="Y920" t="b">
        <f t="shared" si="188"/>
        <v>1</v>
      </c>
      <c r="Z920" t="b">
        <f t="shared" si="189"/>
        <v>0</v>
      </c>
      <c r="AA920" t="b">
        <f t="shared" si="190"/>
        <v>1</v>
      </c>
      <c r="AB920" t="str">
        <f t="shared" si="197"/>
        <v>High</v>
      </c>
      <c r="AC920" t="str">
        <f t="shared" si="191"/>
        <v>Bad Product</v>
      </c>
      <c r="AD920">
        <f t="shared" si="192"/>
        <v>217.25550000000001</v>
      </c>
      <c r="AE920">
        <f t="shared" si="193"/>
        <v>68.97</v>
      </c>
      <c r="AG920" t="str">
        <f t="shared" si="186"/>
        <v>Bad Product</v>
      </c>
      <c r="AH920" t="str">
        <f t="shared" si="198"/>
        <v>High</v>
      </c>
    </row>
    <row r="921" spans="1:34" ht="15.75" customHeight="1" x14ac:dyDescent="0.2">
      <c r="A921" s="1"/>
      <c r="B921" s="6" t="s">
        <v>954</v>
      </c>
      <c r="C921" s="6" t="s">
        <v>42</v>
      </c>
      <c r="D921" s="6" t="s">
        <v>43</v>
      </c>
      <c r="E921" s="6" t="s">
        <v>20</v>
      </c>
      <c r="F921" s="6" t="s">
        <v>21</v>
      </c>
      <c r="G921" s="6" t="s">
        <v>28</v>
      </c>
      <c r="H921" s="7">
        <v>26.26</v>
      </c>
      <c r="I921" s="9">
        <v>3</v>
      </c>
      <c r="J921" s="7">
        <v>3.9390000000000001</v>
      </c>
      <c r="K921" s="7">
        <v>82.718999999999994</v>
      </c>
      <c r="L921" s="12">
        <v>43526</v>
      </c>
      <c r="M921" s="14">
        <v>0.52500000000000002</v>
      </c>
      <c r="N921" s="9" t="str">
        <f t="shared" si="194"/>
        <v>Weekend</v>
      </c>
      <c r="O921" s="6" t="s">
        <v>23</v>
      </c>
      <c r="P921" s="7">
        <v>78.78</v>
      </c>
      <c r="Q921" s="2">
        <v>4.7619047620000003</v>
      </c>
      <c r="R921" s="7">
        <v>3.9390000000000001</v>
      </c>
      <c r="S921" s="8">
        <v>6.3</v>
      </c>
      <c r="V921" s="16">
        <f t="shared" si="187"/>
        <v>78.78</v>
      </c>
      <c r="W921" s="18">
        <f t="shared" si="195"/>
        <v>6302.4</v>
      </c>
      <c r="X921" t="b">
        <f t="shared" si="196"/>
        <v>0</v>
      </c>
      <c r="Y921" t="b">
        <f t="shared" si="188"/>
        <v>1</v>
      </c>
      <c r="Z921" t="b">
        <f t="shared" si="189"/>
        <v>0</v>
      </c>
      <c r="AA921" t="b">
        <f t="shared" si="190"/>
        <v>0</v>
      </c>
      <c r="AB921" t="str">
        <f t="shared" si="197"/>
        <v>Low</v>
      </c>
      <c r="AC921" t="str">
        <f t="shared" si="191"/>
        <v>Bad Product</v>
      </c>
      <c r="AD921">
        <f t="shared" si="192"/>
        <v>82.718999999999994</v>
      </c>
      <c r="AE921">
        <f t="shared" si="193"/>
        <v>26.26</v>
      </c>
      <c r="AG921" t="str">
        <f t="shared" si="186"/>
        <v>Bad Product</v>
      </c>
      <c r="AH921" t="str">
        <f t="shared" si="198"/>
        <v>Low</v>
      </c>
    </row>
    <row r="922" spans="1:34" ht="15.75" customHeight="1" x14ac:dyDescent="0.2">
      <c r="A922" s="1"/>
      <c r="B922" s="6" t="s">
        <v>955</v>
      </c>
      <c r="C922" s="6" t="s">
        <v>25</v>
      </c>
      <c r="D922" s="6" t="s">
        <v>26</v>
      </c>
      <c r="E922" s="6" t="s">
        <v>20</v>
      </c>
      <c r="F922" s="6" t="s">
        <v>21</v>
      </c>
      <c r="G922" s="6" t="s">
        <v>32</v>
      </c>
      <c r="H922" s="7">
        <v>35.79</v>
      </c>
      <c r="I922" s="9">
        <v>9</v>
      </c>
      <c r="J922" s="7">
        <v>16.105499999999999</v>
      </c>
      <c r="K922" s="7">
        <v>338.21550000000002</v>
      </c>
      <c r="L922" s="12">
        <v>43534</v>
      </c>
      <c r="M922" s="14">
        <v>0.62916666666666665</v>
      </c>
      <c r="N922" s="9" t="str">
        <f t="shared" si="194"/>
        <v>Weekend</v>
      </c>
      <c r="O922" s="6" t="s">
        <v>33</v>
      </c>
      <c r="P922" s="7">
        <v>322.11</v>
      </c>
      <c r="Q922" s="2">
        <v>4.7619047620000003</v>
      </c>
      <c r="R922" s="7">
        <v>16.105499999999999</v>
      </c>
      <c r="S922" s="8">
        <v>5.0999999999999996</v>
      </c>
      <c r="V922" s="16">
        <f t="shared" si="187"/>
        <v>322.11</v>
      </c>
      <c r="W922" s="18">
        <f t="shared" si="195"/>
        <v>25768.800000000003</v>
      </c>
      <c r="X922" t="b">
        <f t="shared" si="196"/>
        <v>0</v>
      </c>
      <c r="Y922" t="b">
        <f t="shared" si="188"/>
        <v>1</v>
      </c>
      <c r="Z922" t="b">
        <f t="shared" si="189"/>
        <v>0</v>
      </c>
      <c r="AA922" t="b">
        <f t="shared" si="190"/>
        <v>0</v>
      </c>
      <c r="AB922" t="str">
        <f t="shared" si="197"/>
        <v>Low</v>
      </c>
      <c r="AC922" t="str">
        <f t="shared" si="191"/>
        <v>Bad Product</v>
      </c>
      <c r="AD922">
        <f t="shared" si="192"/>
        <v>338.21550000000002</v>
      </c>
      <c r="AE922">
        <f t="shared" si="193"/>
        <v>34.000499999999995</v>
      </c>
      <c r="AG922" t="str">
        <f t="shared" si="186"/>
        <v>Bad Product</v>
      </c>
      <c r="AH922" t="str">
        <f t="shared" si="198"/>
        <v>Low</v>
      </c>
    </row>
    <row r="923" spans="1:34" ht="15.75" customHeight="1" x14ac:dyDescent="0.2">
      <c r="A923" s="1"/>
      <c r="B923" s="6" t="s">
        <v>956</v>
      </c>
      <c r="C923" s="6" t="s">
        <v>42</v>
      </c>
      <c r="D923" s="6" t="s">
        <v>43</v>
      </c>
      <c r="E923" s="6" t="s">
        <v>27</v>
      </c>
      <c r="F923" s="6" t="s">
        <v>21</v>
      </c>
      <c r="G923" s="6" t="s">
        <v>32</v>
      </c>
      <c r="H923" s="7">
        <v>16.37</v>
      </c>
      <c r="I923" s="9">
        <v>6</v>
      </c>
      <c r="J923" s="7">
        <v>4.9109999999999996</v>
      </c>
      <c r="K923" s="7">
        <v>103.131</v>
      </c>
      <c r="L923" s="12">
        <v>43504</v>
      </c>
      <c r="M923" s="14">
        <v>0.45694444444444443</v>
      </c>
      <c r="N923" s="9" t="str">
        <f t="shared" si="194"/>
        <v>Weekday</v>
      </c>
      <c r="O923" s="6" t="s">
        <v>29</v>
      </c>
      <c r="P923" s="7">
        <v>98.22</v>
      </c>
      <c r="Q923" s="2">
        <v>4.7619047620000003</v>
      </c>
      <c r="R923" s="7">
        <v>4.9109999999999996</v>
      </c>
      <c r="S923" s="8">
        <v>7</v>
      </c>
      <c r="V923" s="16">
        <f t="shared" si="187"/>
        <v>98.22</v>
      </c>
      <c r="W923" s="18">
        <f t="shared" si="195"/>
        <v>7857.6</v>
      </c>
      <c r="X923" t="b">
        <f t="shared" si="196"/>
        <v>0</v>
      </c>
      <c r="Y923" t="b">
        <f t="shared" si="188"/>
        <v>1</v>
      </c>
      <c r="Z923" t="b">
        <f t="shared" si="189"/>
        <v>0</v>
      </c>
      <c r="AA923" t="b">
        <f t="shared" si="190"/>
        <v>0</v>
      </c>
      <c r="AB923" t="str">
        <f t="shared" si="197"/>
        <v>Low</v>
      </c>
      <c r="AC923" t="str">
        <f t="shared" si="191"/>
        <v>Bad Product</v>
      </c>
      <c r="AD923">
        <f t="shared" si="192"/>
        <v>103.131</v>
      </c>
      <c r="AE923">
        <f t="shared" si="193"/>
        <v>16.37</v>
      </c>
      <c r="AG923" t="str">
        <f t="shared" si="186"/>
        <v>Bad Product</v>
      </c>
      <c r="AH923" t="str">
        <f t="shared" si="198"/>
        <v>Medium</v>
      </c>
    </row>
    <row r="924" spans="1:34" ht="15.75" customHeight="1" x14ac:dyDescent="0.2">
      <c r="A924" s="1"/>
      <c r="B924" s="6" t="s">
        <v>957</v>
      </c>
      <c r="C924" s="6" t="s">
        <v>25</v>
      </c>
      <c r="D924" s="6" t="s">
        <v>26</v>
      </c>
      <c r="E924" s="6" t="s">
        <v>20</v>
      </c>
      <c r="F924" s="6" t="s">
        <v>21</v>
      </c>
      <c r="G924" s="6" t="s">
        <v>32</v>
      </c>
      <c r="H924" s="7">
        <v>12.73</v>
      </c>
      <c r="I924" s="9">
        <v>2</v>
      </c>
      <c r="J924" s="7">
        <v>1.2729999999999999</v>
      </c>
      <c r="K924" s="7">
        <v>26.733000000000001</v>
      </c>
      <c r="L924" s="12">
        <v>43518</v>
      </c>
      <c r="M924" s="14">
        <v>0.50694444444444442</v>
      </c>
      <c r="N924" s="9" t="str">
        <f t="shared" si="194"/>
        <v>Weekday</v>
      </c>
      <c r="O924" s="6" t="s">
        <v>33</v>
      </c>
      <c r="P924" s="7">
        <v>25.46</v>
      </c>
      <c r="Q924" s="2">
        <v>4.7619047620000003</v>
      </c>
      <c r="R924" s="7">
        <v>1.2729999999999999</v>
      </c>
      <c r="S924" s="8">
        <v>5.2</v>
      </c>
      <c r="V924" s="16">
        <f t="shared" si="187"/>
        <v>25.46</v>
      </c>
      <c r="W924" s="18">
        <f t="shared" si="195"/>
        <v>2036.8000000000002</v>
      </c>
      <c r="X924" t="b">
        <f t="shared" si="196"/>
        <v>0</v>
      </c>
      <c r="Y924" t="b">
        <f t="shared" si="188"/>
        <v>1</v>
      </c>
      <c r="Z924" t="b">
        <f t="shared" si="189"/>
        <v>0</v>
      </c>
      <c r="AA924" t="b">
        <f t="shared" si="190"/>
        <v>0</v>
      </c>
      <c r="AB924" t="str">
        <f t="shared" si="197"/>
        <v>Low</v>
      </c>
      <c r="AC924" t="str">
        <f t="shared" si="191"/>
        <v>Bad Product</v>
      </c>
      <c r="AD924">
        <f t="shared" si="192"/>
        <v>26.733000000000001</v>
      </c>
      <c r="AE924">
        <f t="shared" si="193"/>
        <v>12.73</v>
      </c>
      <c r="AG924" t="str">
        <f t="shared" si="186"/>
        <v>Bad Product</v>
      </c>
      <c r="AH924" t="str">
        <f t="shared" si="198"/>
        <v>Low</v>
      </c>
    </row>
    <row r="925" spans="1:34" ht="15.75" customHeight="1" x14ac:dyDescent="0.2">
      <c r="A925" s="1"/>
      <c r="B925" s="6" t="s">
        <v>958</v>
      </c>
      <c r="C925" s="6" t="s">
        <v>25</v>
      </c>
      <c r="D925" s="6" t="s">
        <v>26</v>
      </c>
      <c r="E925" s="6" t="s">
        <v>27</v>
      </c>
      <c r="F925" s="6" t="s">
        <v>21</v>
      </c>
      <c r="G925" s="6" t="s">
        <v>36</v>
      </c>
      <c r="H925" s="7">
        <v>83.14</v>
      </c>
      <c r="I925" s="9">
        <v>7</v>
      </c>
      <c r="J925" s="7">
        <v>29.099</v>
      </c>
      <c r="K925" s="7">
        <v>611.07899999999995</v>
      </c>
      <c r="L925" s="12">
        <v>43475</v>
      </c>
      <c r="M925" s="14">
        <v>0.43819444444444444</v>
      </c>
      <c r="N925" s="9" t="str">
        <f t="shared" si="194"/>
        <v>Weekday</v>
      </c>
      <c r="O925" s="6" t="s">
        <v>33</v>
      </c>
      <c r="P925" s="7">
        <v>581.98</v>
      </c>
      <c r="Q925" s="2">
        <v>4.7619047620000003</v>
      </c>
      <c r="R925" s="7">
        <v>29.099</v>
      </c>
      <c r="S925" s="8">
        <v>6.6</v>
      </c>
      <c r="V925" s="16">
        <f t="shared" si="187"/>
        <v>581.98</v>
      </c>
      <c r="W925" s="18">
        <f t="shared" si="195"/>
        <v>46558.400000000001</v>
      </c>
      <c r="X925" t="b">
        <f t="shared" si="196"/>
        <v>0</v>
      </c>
      <c r="Y925" t="b">
        <f t="shared" si="188"/>
        <v>1</v>
      </c>
      <c r="Z925" t="b">
        <f t="shared" si="189"/>
        <v>0</v>
      </c>
      <c r="AA925" t="b">
        <f t="shared" si="190"/>
        <v>1</v>
      </c>
      <c r="AB925" t="str">
        <f t="shared" si="197"/>
        <v>Low</v>
      </c>
      <c r="AC925" t="str">
        <f t="shared" si="191"/>
        <v>Bad Product</v>
      </c>
      <c r="AD925">
        <f t="shared" si="192"/>
        <v>549.97109999999998</v>
      </c>
      <c r="AE925">
        <f t="shared" si="193"/>
        <v>83.14</v>
      </c>
      <c r="AG925" t="str">
        <f t="shared" si="186"/>
        <v>Bad Product</v>
      </c>
      <c r="AH925" t="str">
        <f t="shared" si="198"/>
        <v>Medium</v>
      </c>
    </row>
    <row r="926" spans="1:34" ht="15.75" customHeight="1" x14ac:dyDescent="0.2">
      <c r="A926" s="1"/>
      <c r="B926" s="6" t="s">
        <v>959</v>
      </c>
      <c r="C926" s="6" t="s">
        <v>25</v>
      </c>
      <c r="D926" s="6" t="s">
        <v>26</v>
      </c>
      <c r="E926" s="6" t="s">
        <v>20</v>
      </c>
      <c r="F926" s="6" t="s">
        <v>21</v>
      </c>
      <c r="G926" s="6" t="s">
        <v>36</v>
      </c>
      <c r="H926" s="7">
        <v>35.22</v>
      </c>
      <c r="I926" s="9">
        <v>6</v>
      </c>
      <c r="J926" s="7">
        <v>10.566000000000001</v>
      </c>
      <c r="K926" s="7">
        <v>221.886</v>
      </c>
      <c r="L926" s="12">
        <v>43538</v>
      </c>
      <c r="M926" s="14">
        <v>0.5756944444444444</v>
      </c>
      <c r="N926" s="9" t="str">
        <f t="shared" si="194"/>
        <v>Weekday</v>
      </c>
      <c r="O926" s="6" t="s">
        <v>23</v>
      </c>
      <c r="P926" s="7">
        <v>211.32</v>
      </c>
      <c r="Q926" s="2">
        <v>4.7619047620000003</v>
      </c>
      <c r="R926" s="7">
        <v>10.566000000000001</v>
      </c>
      <c r="S926" s="8">
        <v>6.5</v>
      </c>
      <c r="V926" s="16">
        <f t="shared" si="187"/>
        <v>211.32</v>
      </c>
      <c r="W926" s="18">
        <f t="shared" si="195"/>
        <v>16905.599999999999</v>
      </c>
      <c r="X926" t="b">
        <f t="shared" si="196"/>
        <v>0</v>
      </c>
      <c r="Y926" t="b">
        <f t="shared" si="188"/>
        <v>1</v>
      </c>
      <c r="Z926" t="b">
        <f t="shared" si="189"/>
        <v>0</v>
      </c>
      <c r="AA926" t="b">
        <f t="shared" si="190"/>
        <v>0</v>
      </c>
      <c r="AB926" t="str">
        <f t="shared" si="197"/>
        <v>Low</v>
      </c>
      <c r="AC926" t="str">
        <f t="shared" si="191"/>
        <v>Bad Product</v>
      </c>
      <c r="AD926">
        <f t="shared" si="192"/>
        <v>221.886</v>
      </c>
      <c r="AE926">
        <f t="shared" si="193"/>
        <v>35.22</v>
      </c>
      <c r="AG926" t="str">
        <f t="shared" si="186"/>
        <v>Bad Product</v>
      </c>
      <c r="AH926" t="str">
        <f t="shared" si="198"/>
        <v>Medium</v>
      </c>
    </row>
    <row r="927" spans="1:34" ht="15.75" customHeight="1" x14ac:dyDescent="0.2">
      <c r="A927" s="1"/>
      <c r="B927" s="6" t="s">
        <v>960</v>
      </c>
      <c r="C927" s="6" t="s">
        <v>42</v>
      </c>
      <c r="D927" s="6" t="s">
        <v>43</v>
      </c>
      <c r="E927" s="6" t="s">
        <v>27</v>
      </c>
      <c r="F927" s="6" t="s">
        <v>21</v>
      </c>
      <c r="G927" s="6" t="s">
        <v>28</v>
      </c>
      <c r="H927" s="7">
        <v>13.78</v>
      </c>
      <c r="I927" s="9">
        <v>4</v>
      </c>
      <c r="J927" s="7">
        <v>2.7559999999999998</v>
      </c>
      <c r="K927" s="7">
        <v>57.875999999999998</v>
      </c>
      <c r="L927" s="12">
        <v>43475</v>
      </c>
      <c r="M927" s="14">
        <v>0.46527777777777779</v>
      </c>
      <c r="N927" s="9" t="str">
        <f t="shared" si="194"/>
        <v>Weekday</v>
      </c>
      <c r="O927" s="6" t="s">
        <v>23</v>
      </c>
      <c r="P927" s="7">
        <v>55.12</v>
      </c>
      <c r="Q927" s="2">
        <v>4.7619047620000003</v>
      </c>
      <c r="R927" s="7">
        <v>2.7559999999999998</v>
      </c>
      <c r="S927" s="8">
        <v>9</v>
      </c>
      <c r="V927" s="16">
        <f t="shared" si="187"/>
        <v>55.12</v>
      </c>
      <c r="W927" s="18">
        <f t="shared" si="195"/>
        <v>4409.5999999999995</v>
      </c>
      <c r="X927" t="b">
        <f t="shared" si="196"/>
        <v>1</v>
      </c>
      <c r="Y927" t="b">
        <f t="shared" si="188"/>
        <v>1</v>
      </c>
      <c r="Z927" t="b">
        <f t="shared" si="189"/>
        <v>0</v>
      </c>
      <c r="AA927" t="b">
        <f t="shared" si="190"/>
        <v>1</v>
      </c>
      <c r="AB927" t="str">
        <f t="shared" si="197"/>
        <v>High</v>
      </c>
      <c r="AC927" t="str">
        <f t="shared" si="191"/>
        <v>Bad Product</v>
      </c>
      <c r="AD927">
        <f t="shared" si="192"/>
        <v>57.875999999999998</v>
      </c>
      <c r="AE927">
        <f t="shared" si="193"/>
        <v>13.78</v>
      </c>
      <c r="AG927" t="str">
        <f t="shared" si="186"/>
        <v>Bad Product</v>
      </c>
      <c r="AH927" t="str">
        <f t="shared" si="198"/>
        <v>High</v>
      </c>
    </row>
    <row r="928" spans="1:34" ht="15.75" customHeight="1" x14ac:dyDescent="0.2">
      <c r="A928" s="1"/>
      <c r="B928" s="6" t="s">
        <v>961</v>
      </c>
      <c r="C928" s="6" t="s">
        <v>42</v>
      </c>
      <c r="D928" s="6" t="s">
        <v>43</v>
      </c>
      <c r="E928" s="6" t="s">
        <v>20</v>
      </c>
      <c r="F928" s="6" t="s">
        <v>31</v>
      </c>
      <c r="G928" s="6" t="s">
        <v>36</v>
      </c>
      <c r="H928" s="7">
        <v>88.31</v>
      </c>
      <c r="I928" s="9">
        <v>1</v>
      </c>
      <c r="J928" s="7">
        <v>4.4154999999999998</v>
      </c>
      <c r="K928" s="7">
        <v>92.725499999999997</v>
      </c>
      <c r="L928" s="12">
        <v>43511</v>
      </c>
      <c r="M928" s="14">
        <v>0.73472222222222228</v>
      </c>
      <c r="N928" s="9" t="str">
        <f t="shared" si="194"/>
        <v>Weekday</v>
      </c>
      <c r="O928" s="6" t="s">
        <v>33</v>
      </c>
      <c r="P928" s="7">
        <v>88.31</v>
      </c>
      <c r="Q928" s="2">
        <v>4.7619047620000003</v>
      </c>
      <c r="R928" s="7">
        <v>4.4154999999999998</v>
      </c>
      <c r="S928" s="8">
        <v>5.2</v>
      </c>
      <c r="V928" s="16">
        <f t="shared" si="187"/>
        <v>88.31</v>
      </c>
      <c r="W928" s="18">
        <f t="shared" si="195"/>
        <v>7064.8</v>
      </c>
      <c r="X928" t="b">
        <f t="shared" si="196"/>
        <v>0</v>
      </c>
      <c r="Y928" t="b">
        <f t="shared" si="188"/>
        <v>1</v>
      </c>
      <c r="Z928" t="b">
        <f t="shared" si="189"/>
        <v>0</v>
      </c>
      <c r="AA928" t="b">
        <f t="shared" si="190"/>
        <v>0</v>
      </c>
      <c r="AB928" t="str">
        <f t="shared" si="197"/>
        <v>Low</v>
      </c>
      <c r="AC928" t="str">
        <f t="shared" si="191"/>
        <v>Bad Product</v>
      </c>
      <c r="AD928">
        <f t="shared" si="192"/>
        <v>92.725499999999997</v>
      </c>
      <c r="AE928">
        <f t="shared" si="193"/>
        <v>88.31</v>
      </c>
      <c r="AG928" t="str">
        <f t="shared" si="186"/>
        <v>Bad Product</v>
      </c>
      <c r="AH928" t="str">
        <f t="shared" si="198"/>
        <v>Low</v>
      </c>
    </row>
    <row r="929" spans="1:34" ht="15.75" customHeight="1" x14ac:dyDescent="0.2">
      <c r="A929" s="1"/>
      <c r="B929" s="6" t="s">
        <v>962</v>
      </c>
      <c r="C929" s="6" t="s">
        <v>18</v>
      </c>
      <c r="D929" s="6" t="s">
        <v>19</v>
      </c>
      <c r="E929" s="6" t="s">
        <v>20</v>
      </c>
      <c r="F929" s="6" t="s">
        <v>21</v>
      </c>
      <c r="G929" s="6" t="s">
        <v>22</v>
      </c>
      <c r="H929" s="7">
        <v>39.619999999999997</v>
      </c>
      <c r="I929" s="9">
        <v>9</v>
      </c>
      <c r="J929" s="7">
        <v>17.829000000000001</v>
      </c>
      <c r="K929" s="7">
        <v>374.40899999999999</v>
      </c>
      <c r="L929" s="12">
        <v>43478</v>
      </c>
      <c r="M929" s="14">
        <v>0.74583333333333335</v>
      </c>
      <c r="N929" s="9" t="str">
        <f t="shared" si="194"/>
        <v>Weekend</v>
      </c>
      <c r="O929" s="6" t="s">
        <v>33</v>
      </c>
      <c r="P929" s="7">
        <v>356.58</v>
      </c>
      <c r="Q929" s="2">
        <v>4.7619047620000003</v>
      </c>
      <c r="R929" s="7">
        <v>17.829000000000001</v>
      </c>
      <c r="S929" s="8">
        <v>6.8</v>
      </c>
      <c r="V929" s="16">
        <f t="shared" si="187"/>
        <v>356.58</v>
      </c>
      <c r="W929" s="18">
        <f t="shared" si="195"/>
        <v>28526.399999999998</v>
      </c>
      <c r="X929" t="b">
        <f t="shared" si="196"/>
        <v>0</v>
      </c>
      <c r="Y929" t="b">
        <f t="shared" si="188"/>
        <v>1</v>
      </c>
      <c r="Z929" t="b">
        <f t="shared" si="189"/>
        <v>0</v>
      </c>
      <c r="AA929" t="b">
        <f t="shared" si="190"/>
        <v>0</v>
      </c>
      <c r="AB929" t="str">
        <f t="shared" si="197"/>
        <v>Low</v>
      </c>
      <c r="AC929" t="str">
        <f t="shared" si="191"/>
        <v>Bad Product</v>
      </c>
      <c r="AD929">
        <f t="shared" si="192"/>
        <v>374.40899999999999</v>
      </c>
      <c r="AE929">
        <f t="shared" si="193"/>
        <v>37.638999999999996</v>
      </c>
      <c r="AG929" t="str">
        <f t="shared" si="186"/>
        <v>Bad Product</v>
      </c>
      <c r="AH929" t="str">
        <f t="shared" si="198"/>
        <v>Medium</v>
      </c>
    </row>
    <row r="930" spans="1:34" ht="15.75" customHeight="1" x14ac:dyDescent="0.2">
      <c r="A930" s="1"/>
      <c r="B930" s="6" t="s">
        <v>963</v>
      </c>
      <c r="C930" s="6" t="s">
        <v>42</v>
      </c>
      <c r="D930" s="6" t="s">
        <v>43</v>
      </c>
      <c r="E930" s="6" t="s">
        <v>27</v>
      </c>
      <c r="F930" s="6" t="s">
        <v>21</v>
      </c>
      <c r="G930" s="6" t="s">
        <v>28</v>
      </c>
      <c r="H930" s="7">
        <v>88.25</v>
      </c>
      <c r="I930" s="9">
        <v>9</v>
      </c>
      <c r="J930" s="7">
        <v>39.712499999999999</v>
      </c>
      <c r="K930" s="7">
        <v>833.96249999999998</v>
      </c>
      <c r="L930" s="12">
        <v>43511</v>
      </c>
      <c r="M930" s="14">
        <v>0.86875000000000002</v>
      </c>
      <c r="N930" s="9" t="str">
        <f t="shared" si="194"/>
        <v>Weekday</v>
      </c>
      <c r="O930" s="6" t="s">
        <v>33</v>
      </c>
      <c r="P930" s="7">
        <v>794.25</v>
      </c>
      <c r="Q930" s="2">
        <v>4.7619047620000003</v>
      </c>
      <c r="R930" s="7">
        <v>39.712499999999999</v>
      </c>
      <c r="S930" s="8">
        <v>7.6</v>
      </c>
      <c r="V930" s="16">
        <f t="shared" si="187"/>
        <v>794.25</v>
      </c>
      <c r="W930" s="18">
        <f t="shared" si="195"/>
        <v>63540</v>
      </c>
      <c r="X930" t="b">
        <f t="shared" si="196"/>
        <v>0</v>
      </c>
      <c r="Y930" t="b">
        <f t="shared" si="188"/>
        <v>1</v>
      </c>
      <c r="Z930" t="b">
        <f t="shared" si="189"/>
        <v>0</v>
      </c>
      <c r="AA930" t="b">
        <f t="shared" si="190"/>
        <v>1</v>
      </c>
      <c r="AB930" t="str">
        <f t="shared" si="197"/>
        <v>Low</v>
      </c>
      <c r="AC930" t="str">
        <f t="shared" si="191"/>
        <v>Bad Product</v>
      </c>
      <c r="AD930">
        <f t="shared" si="192"/>
        <v>750.56624999999997</v>
      </c>
      <c r="AE930">
        <f t="shared" si="193"/>
        <v>83.837499999999991</v>
      </c>
      <c r="AG930" t="str">
        <f t="shared" si="186"/>
        <v>Bad Product</v>
      </c>
      <c r="AH930" t="str">
        <f t="shared" si="198"/>
        <v>Medium</v>
      </c>
    </row>
    <row r="931" spans="1:34" ht="15.75" customHeight="1" x14ac:dyDescent="0.2">
      <c r="A931" s="1"/>
      <c r="B931" s="6" t="s">
        <v>964</v>
      </c>
      <c r="C931" s="6" t="s">
        <v>42</v>
      </c>
      <c r="D931" s="6" t="s">
        <v>43</v>
      </c>
      <c r="E931" s="6" t="s">
        <v>27</v>
      </c>
      <c r="F931" s="6" t="s">
        <v>31</v>
      </c>
      <c r="G931" s="6" t="s">
        <v>36</v>
      </c>
      <c r="H931" s="7">
        <v>25.31</v>
      </c>
      <c r="I931" s="9">
        <v>2</v>
      </c>
      <c r="J931" s="7">
        <v>2.5310000000000001</v>
      </c>
      <c r="K931" s="7">
        <v>53.151000000000003</v>
      </c>
      <c r="L931" s="12">
        <v>43526</v>
      </c>
      <c r="M931" s="14">
        <v>0.80972222222222223</v>
      </c>
      <c r="N931" s="9" t="str">
        <f t="shared" si="194"/>
        <v>Weekend</v>
      </c>
      <c r="O931" s="6" t="s">
        <v>23</v>
      </c>
      <c r="P931" s="7">
        <v>50.62</v>
      </c>
      <c r="Q931" s="2">
        <v>4.7619047620000003</v>
      </c>
      <c r="R931" s="7">
        <v>2.5310000000000001</v>
      </c>
      <c r="S931" s="8">
        <v>7.2</v>
      </c>
      <c r="V931" s="16">
        <f t="shared" si="187"/>
        <v>50.62</v>
      </c>
      <c r="W931" s="18">
        <f t="shared" si="195"/>
        <v>4049.6</v>
      </c>
      <c r="X931" t="b">
        <f t="shared" si="196"/>
        <v>0</v>
      </c>
      <c r="Y931" t="b">
        <f t="shared" si="188"/>
        <v>1</v>
      </c>
      <c r="Z931" t="b">
        <f t="shared" si="189"/>
        <v>0</v>
      </c>
      <c r="AA931" t="b">
        <f t="shared" si="190"/>
        <v>0</v>
      </c>
      <c r="AB931" t="str">
        <f t="shared" si="197"/>
        <v>Low</v>
      </c>
      <c r="AC931" t="str">
        <f t="shared" si="191"/>
        <v>Bad Product</v>
      </c>
      <c r="AD931">
        <f t="shared" si="192"/>
        <v>53.151000000000003</v>
      </c>
      <c r="AE931">
        <f t="shared" si="193"/>
        <v>25.31</v>
      </c>
      <c r="AG931" t="str">
        <f t="shared" si="186"/>
        <v>Bad Product</v>
      </c>
      <c r="AH931" t="str">
        <f t="shared" si="198"/>
        <v>Medium</v>
      </c>
    </row>
    <row r="932" spans="1:34" ht="15.75" customHeight="1" x14ac:dyDescent="0.2">
      <c r="A932" s="1"/>
      <c r="B932" s="6" t="s">
        <v>965</v>
      </c>
      <c r="C932" s="6" t="s">
        <v>42</v>
      </c>
      <c r="D932" s="6" t="s">
        <v>43</v>
      </c>
      <c r="E932" s="6" t="s">
        <v>27</v>
      </c>
      <c r="F932" s="6" t="s">
        <v>31</v>
      </c>
      <c r="G932" s="6" t="s">
        <v>32</v>
      </c>
      <c r="H932" s="7">
        <v>99.92</v>
      </c>
      <c r="I932" s="9">
        <v>6</v>
      </c>
      <c r="J932" s="7">
        <v>29.975999999999999</v>
      </c>
      <c r="K932" s="7">
        <v>629.49599999999998</v>
      </c>
      <c r="L932" s="12">
        <v>43548</v>
      </c>
      <c r="M932" s="14">
        <v>0.56458333333333333</v>
      </c>
      <c r="N932" s="9" t="str">
        <f t="shared" si="194"/>
        <v>Weekend</v>
      </c>
      <c r="O932" s="6" t="s">
        <v>23</v>
      </c>
      <c r="P932" s="7">
        <v>599.52</v>
      </c>
      <c r="Q932" s="2">
        <v>4.7619047620000003</v>
      </c>
      <c r="R932" s="7">
        <v>29.975999999999999</v>
      </c>
      <c r="S932" s="8">
        <v>7.1</v>
      </c>
      <c r="V932" s="16">
        <f t="shared" si="187"/>
        <v>599.52</v>
      </c>
      <c r="W932" s="18">
        <f t="shared" si="195"/>
        <v>47961.599999999999</v>
      </c>
      <c r="X932" t="b">
        <f t="shared" si="196"/>
        <v>0</v>
      </c>
      <c r="Y932" t="b">
        <f t="shared" si="188"/>
        <v>1</v>
      </c>
      <c r="Z932" t="b">
        <f t="shared" si="189"/>
        <v>0</v>
      </c>
      <c r="AA932" t="b">
        <f t="shared" si="190"/>
        <v>1</v>
      </c>
      <c r="AB932" t="str">
        <f t="shared" si="197"/>
        <v>Low</v>
      </c>
      <c r="AC932" t="str">
        <f t="shared" si="191"/>
        <v>Bad Product</v>
      </c>
      <c r="AD932">
        <f t="shared" si="192"/>
        <v>566.54639999999995</v>
      </c>
      <c r="AE932">
        <f t="shared" si="193"/>
        <v>99.92</v>
      </c>
      <c r="AG932" t="str">
        <f t="shared" si="186"/>
        <v>Bad Product</v>
      </c>
      <c r="AH932" t="str">
        <f t="shared" si="198"/>
        <v>Medium</v>
      </c>
    </row>
    <row r="933" spans="1:34" ht="15.75" customHeight="1" x14ac:dyDescent="0.2">
      <c r="A933" s="1"/>
      <c r="B933" s="6" t="s">
        <v>966</v>
      </c>
      <c r="C933" s="6" t="s">
        <v>25</v>
      </c>
      <c r="D933" s="6" t="s">
        <v>26</v>
      </c>
      <c r="E933" s="6" t="s">
        <v>20</v>
      </c>
      <c r="F933" s="6" t="s">
        <v>21</v>
      </c>
      <c r="G933" s="6" t="s">
        <v>46</v>
      </c>
      <c r="H933" s="7">
        <v>83.35</v>
      </c>
      <c r="I933" s="9">
        <v>2</v>
      </c>
      <c r="J933" s="7">
        <v>8.3350000000000009</v>
      </c>
      <c r="K933" s="7">
        <v>175.035</v>
      </c>
      <c r="L933" s="12">
        <v>43498</v>
      </c>
      <c r="M933" s="14">
        <v>0.58680555555555558</v>
      </c>
      <c r="N933" s="9" t="str">
        <f t="shared" si="194"/>
        <v>Weekend</v>
      </c>
      <c r="O933" s="6" t="s">
        <v>33</v>
      </c>
      <c r="P933" s="7">
        <v>166.7</v>
      </c>
      <c r="Q933" s="2">
        <v>4.7619047620000003</v>
      </c>
      <c r="R933" s="7">
        <v>8.3350000000000009</v>
      </c>
      <c r="S933" s="8">
        <v>9.5</v>
      </c>
      <c r="V933" s="16">
        <f t="shared" si="187"/>
        <v>166.7</v>
      </c>
      <c r="W933" s="18">
        <f t="shared" si="195"/>
        <v>13336</v>
      </c>
      <c r="X933" t="b">
        <f t="shared" si="196"/>
        <v>1</v>
      </c>
      <c r="Y933" t="b">
        <f t="shared" si="188"/>
        <v>1</v>
      </c>
      <c r="Z933" t="b">
        <f t="shared" si="189"/>
        <v>0</v>
      </c>
      <c r="AA933" t="b">
        <f t="shared" si="190"/>
        <v>1</v>
      </c>
      <c r="AB933" t="str">
        <f t="shared" si="197"/>
        <v>High</v>
      </c>
      <c r="AC933" t="str">
        <f t="shared" si="191"/>
        <v>Bad Product</v>
      </c>
      <c r="AD933">
        <f t="shared" si="192"/>
        <v>175.035</v>
      </c>
      <c r="AE933">
        <f t="shared" si="193"/>
        <v>83.35</v>
      </c>
      <c r="AG933" t="str">
        <f t="shared" si="186"/>
        <v>Bad Product</v>
      </c>
      <c r="AH933" t="str">
        <f t="shared" si="198"/>
        <v>High</v>
      </c>
    </row>
    <row r="934" spans="1:34" ht="15.75" customHeight="1" x14ac:dyDescent="0.2">
      <c r="A934" s="1"/>
      <c r="B934" s="6" t="s">
        <v>967</v>
      </c>
      <c r="C934" s="6" t="s">
        <v>18</v>
      </c>
      <c r="D934" s="6" t="s">
        <v>19</v>
      </c>
      <c r="E934" s="6" t="s">
        <v>27</v>
      </c>
      <c r="F934" s="6" t="s">
        <v>21</v>
      </c>
      <c r="G934" s="6" t="s">
        <v>44</v>
      </c>
      <c r="H934" s="7">
        <v>74.44</v>
      </c>
      <c r="I934" s="9">
        <v>10</v>
      </c>
      <c r="J934" s="7">
        <v>37.22</v>
      </c>
      <c r="K934" s="7">
        <v>781.62</v>
      </c>
      <c r="L934" s="12">
        <v>43523</v>
      </c>
      <c r="M934" s="14">
        <v>0.4861111111111111</v>
      </c>
      <c r="N934" s="9" t="str">
        <f t="shared" si="194"/>
        <v>Weekday</v>
      </c>
      <c r="O934" s="6" t="s">
        <v>23</v>
      </c>
      <c r="P934" s="7">
        <v>744.4</v>
      </c>
      <c r="Q934" s="2">
        <v>4.7619047620000003</v>
      </c>
      <c r="R934" s="7">
        <v>37.22</v>
      </c>
      <c r="S934" s="8">
        <v>5.0999999999999996</v>
      </c>
      <c r="V934" s="16">
        <f t="shared" si="187"/>
        <v>744.4</v>
      </c>
      <c r="W934" s="18">
        <f t="shared" si="195"/>
        <v>59552</v>
      </c>
      <c r="X934" t="b">
        <f t="shared" si="196"/>
        <v>0</v>
      </c>
      <c r="Y934" t="b">
        <f t="shared" si="188"/>
        <v>1</v>
      </c>
      <c r="Z934" t="b">
        <f t="shared" si="189"/>
        <v>0</v>
      </c>
      <c r="AA934" t="b">
        <f t="shared" si="190"/>
        <v>1</v>
      </c>
      <c r="AB934" t="str">
        <f t="shared" si="197"/>
        <v>Low</v>
      </c>
      <c r="AC934" t="str">
        <f t="shared" si="191"/>
        <v>Bad Product</v>
      </c>
      <c r="AD934">
        <f t="shared" si="192"/>
        <v>703.45799999999997</v>
      </c>
      <c r="AE934">
        <f t="shared" si="193"/>
        <v>70.717999999999989</v>
      </c>
      <c r="AG934" t="str">
        <f t="shared" si="186"/>
        <v>Bad Product</v>
      </c>
      <c r="AH934" t="str">
        <f t="shared" si="198"/>
        <v>Low</v>
      </c>
    </row>
    <row r="935" spans="1:34" ht="15.75" customHeight="1" x14ac:dyDescent="0.2">
      <c r="A935" s="1"/>
      <c r="B935" s="6" t="s">
        <v>968</v>
      </c>
      <c r="C935" s="6" t="s">
        <v>25</v>
      </c>
      <c r="D935" s="6" t="s">
        <v>26</v>
      </c>
      <c r="E935" s="6" t="s">
        <v>27</v>
      </c>
      <c r="F935" s="6" t="s">
        <v>31</v>
      </c>
      <c r="G935" s="6" t="s">
        <v>22</v>
      </c>
      <c r="H935" s="7">
        <v>64.08</v>
      </c>
      <c r="I935" s="9">
        <v>7</v>
      </c>
      <c r="J935" s="7">
        <v>22.428000000000001</v>
      </c>
      <c r="K935" s="7">
        <v>470.988</v>
      </c>
      <c r="L935" s="12">
        <v>43485</v>
      </c>
      <c r="M935" s="14">
        <v>0.51875000000000004</v>
      </c>
      <c r="N935" s="9" t="str">
        <f t="shared" si="194"/>
        <v>Weekend</v>
      </c>
      <c r="O935" s="6" t="s">
        <v>23</v>
      </c>
      <c r="P935" s="7">
        <v>448.56</v>
      </c>
      <c r="Q935" s="2">
        <v>4.7619047620000003</v>
      </c>
      <c r="R935" s="7">
        <v>22.428000000000001</v>
      </c>
      <c r="S935" s="8">
        <v>7.6</v>
      </c>
      <c r="V935" s="16">
        <f t="shared" si="187"/>
        <v>448.56</v>
      </c>
      <c r="W935" s="18">
        <f t="shared" si="195"/>
        <v>35884.800000000003</v>
      </c>
      <c r="X935" t="b">
        <f t="shared" si="196"/>
        <v>0</v>
      </c>
      <c r="Y935" t="b">
        <f t="shared" si="188"/>
        <v>1</v>
      </c>
      <c r="Z935" t="b">
        <f t="shared" si="189"/>
        <v>0</v>
      </c>
      <c r="AA935" t="b">
        <f t="shared" si="190"/>
        <v>0</v>
      </c>
      <c r="AB935" t="str">
        <f t="shared" si="197"/>
        <v>Low</v>
      </c>
      <c r="AC935" t="str">
        <f t="shared" si="191"/>
        <v>Bad Product</v>
      </c>
      <c r="AD935">
        <f t="shared" si="192"/>
        <v>470.988</v>
      </c>
      <c r="AE935">
        <f t="shared" si="193"/>
        <v>64.08</v>
      </c>
      <c r="AG935" t="str">
        <f t="shared" si="186"/>
        <v>Bad Product</v>
      </c>
      <c r="AH935" t="str">
        <f t="shared" si="198"/>
        <v>Medium</v>
      </c>
    </row>
    <row r="936" spans="1:34" ht="15.75" customHeight="1" x14ac:dyDescent="0.2">
      <c r="A936" s="1"/>
      <c r="B936" s="6" t="s">
        <v>969</v>
      </c>
      <c r="C936" s="6" t="s">
        <v>42</v>
      </c>
      <c r="D936" s="6" t="s">
        <v>43</v>
      </c>
      <c r="E936" s="6" t="s">
        <v>27</v>
      </c>
      <c r="F936" s="6" t="s">
        <v>21</v>
      </c>
      <c r="G936" s="6" t="s">
        <v>32</v>
      </c>
      <c r="H936" s="7">
        <v>63.15</v>
      </c>
      <c r="I936" s="9">
        <v>6</v>
      </c>
      <c r="J936" s="7">
        <v>18.945</v>
      </c>
      <c r="K936" s="7">
        <v>397.84500000000003</v>
      </c>
      <c r="L936" s="12">
        <v>43468</v>
      </c>
      <c r="M936" s="14">
        <v>0.85</v>
      </c>
      <c r="N936" s="9" t="str">
        <f t="shared" si="194"/>
        <v>Weekday</v>
      </c>
      <c r="O936" s="6" t="s">
        <v>23</v>
      </c>
      <c r="P936" s="7">
        <v>378.9</v>
      </c>
      <c r="Q936" s="2">
        <v>4.7619047620000003</v>
      </c>
      <c r="R936" s="7">
        <v>18.945</v>
      </c>
      <c r="S936" s="8">
        <v>9.8000000000000007</v>
      </c>
      <c r="V936" s="16">
        <f t="shared" si="187"/>
        <v>378.9</v>
      </c>
      <c r="W936" s="18">
        <f t="shared" si="195"/>
        <v>30312</v>
      </c>
      <c r="X936" t="b">
        <f t="shared" si="196"/>
        <v>1</v>
      </c>
      <c r="Y936" t="b">
        <f t="shared" si="188"/>
        <v>1</v>
      </c>
      <c r="Z936" t="b">
        <f t="shared" si="189"/>
        <v>0</v>
      </c>
      <c r="AA936" t="b">
        <f t="shared" si="190"/>
        <v>1</v>
      </c>
      <c r="AB936" t="str">
        <f t="shared" si="197"/>
        <v>High</v>
      </c>
      <c r="AC936" t="str">
        <f t="shared" si="191"/>
        <v>Bad Product</v>
      </c>
      <c r="AD936">
        <f t="shared" si="192"/>
        <v>397.84500000000003</v>
      </c>
      <c r="AE936">
        <f t="shared" si="193"/>
        <v>63.15</v>
      </c>
      <c r="AG936" t="str">
        <f t="shared" si="186"/>
        <v>Bad Product</v>
      </c>
      <c r="AH936" t="str">
        <f t="shared" si="198"/>
        <v>High</v>
      </c>
    </row>
    <row r="937" spans="1:34" ht="15.75" customHeight="1" x14ac:dyDescent="0.2">
      <c r="A937" s="1"/>
      <c r="B937" s="6" t="s">
        <v>970</v>
      </c>
      <c r="C937" s="6" t="s">
        <v>25</v>
      </c>
      <c r="D937" s="6" t="s">
        <v>26</v>
      </c>
      <c r="E937" s="6" t="s">
        <v>20</v>
      </c>
      <c r="F937" s="6" t="s">
        <v>31</v>
      </c>
      <c r="G937" s="6" t="s">
        <v>32</v>
      </c>
      <c r="H937" s="7">
        <v>85.72</v>
      </c>
      <c r="I937" s="9">
        <v>3</v>
      </c>
      <c r="J937" s="7">
        <v>12.858000000000001</v>
      </c>
      <c r="K937" s="7">
        <v>270.01799999999997</v>
      </c>
      <c r="L937" s="12">
        <v>43489</v>
      </c>
      <c r="M937" s="14">
        <v>0.87430555555555556</v>
      </c>
      <c r="N937" s="9" t="str">
        <f t="shared" si="194"/>
        <v>Weekday</v>
      </c>
      <c r="O937" s="6" t="s">
        <v>23</v>
      </c>
      <c r="P937" s="7">
        <v>257.16000000000003</v>
      </c>
      <c r="Q937" s="2">
        <v>4.7619047620000003</v>
      </c>
      <c r="R937" s="7">
        <v>12.858000000000001</v>
      </c>
      <c r="S937" s="8">
        <v>5.0999999999999996</v>
      </c>
      <c r="V937" s="16">
        <f t="shared" si="187"/>
        <v>257.15999999999997</v>
      </c>
      <c r="W937" s="18">
        <f t="shared" si="195"/>
        <v>20572.799999999996</v>
      </c>
      <c r="X937" t="b">
        <f t="shared" si="196"/>
        <v>0</v>
      </c>
      <c r="Y937" t="b">
        <f t="shared" si="188"/>
        <v>1</v>
      </c>
      <c r="Z937" t="b">
        <f t="shared" si="189"/>
        <v>0</v>
      </c>
      <c r="AA937" t="b">
        <f t="shared" si="190"/>
        <v>0</v>
      </c>
      <c r="AB937" t="str">
        <f t="shared" si="197"/>
        <v>Low</v>
      </c>
      <c r="AC937" t="str">
        <f t="shared" si="191"/>
        <v>Bad Product</v>
      </c>
      <c r="AD937">
        <f t="shared" si="192"/>
        <v>270.01799999999997</v>
      </c>
      <c r="AE937">
        <f t="shared" si="193"/>
        <v>85.72</v>
      </c>
      <c r="AG937" t="str">
        <f t="shared" si="186"/>
        <v>Bad Product</v>
      </c>
      <c r="AH937" t="str">
        <f t="shared" si="198"/>
        <v>Low</v>
      </c>
    </row>
    <row r="938" spans="1:34" ht="15.75" customHeight="1" x14ac:dyDescent="0.2">
      <c r="A938" s="1"/>
      <c r="B938" s="6" t="s">
        <v>971</v>
      </c>
      <c r="C938" s="6" t="s">
        <v>25</v>
      </c>
      <c r="D938" s="6" t="s">
        <v>26</v>
      </c>
      <c r="E938" s="6" t="s">
        <v>27</v>
      </c>
      <c r="F938" s="6" t="s">
        <v>21</v>
      </c>
      <c r="G938" s="6" t="s">
        <v>22</v>
      </c>
      <c r="H938" s="7">
        <v>78.89</v>
      </c>
      <c r="I938" s="9">
        <v>7</v>
      </c>
      <c r="J938" s="7">
        <v>27.611499999999999</v>
      </c>
      <c r="K938" s="7">
        <v>579.8415</v>
      </c>
      <c r="L938" s="12">
        <v>43470</v>
      </c>
      <c r="M938" s="14">
        <v>0.82499999999999996</v>
      </c>
      <c r="N938" s="9" t="str">
        <f t="shared" si="194"/>
        <v>Weekend</v>
      </c>
      <c r="O938" s="6" t="s">
        <v>23</v>
      </c>
      <c r="P938" s="7">
        <v>552.23</v>
      </c>
      <c r="Q938" s="2">
        <v>4.7619047620000003</v>
      </c>
      <c r="R938" s="7">
        <v>27.611499999999999</v>
      </c>
      <c r="S938" s="8">
        <v>7.5</v>
      </c>
      <c r="V938" s="16">
        <f t="shared" si="187"/>
        <v>552.23</v>
      </c>
      <c r="W938" s="18">
        <f t="shared" si="195"/>
        <v>44178.400000000001</v>
      </c>
      <c r="X938" t="b">
        <f t="shared" si="196"/>
        <v>0</v>
      </c>
      <c r="Y938" t="b">
        <f t="shared" si="188"/>
        <v>1</v>
      </c>
      <c r="Z938" t="b">
        <f t="shared" si="189"/>
        <v>0</v>
      </c>
      <c r="AA938" t="b">
        <f t="shared" si="190"/>
        <v>1</v>
      </c>
      <c r="AB938" t="str">
        <f t="shared" si="197"/>
        <v>Low</v>
      </c>
      <c r="AC938" t="str">
        <f t="shared" si="191"/>
        <v>Bad Product</v>
      </c>
      <c r="AD938">
        <f t="shared" si="192"/>
        <v>521.85735</v>
      </c>
      <c r="AE938">
        <f t="shared" si="193"/>
        <v>78.89</v>
      </c>
      <c r="AG938" t="str">
        <f t="shared" si="186"/>
        <v>Bad Product</v>
      </c>
      <c r="AH938" t="str">
        <f t="shared" si="198"/>
        <v>Medium</v>
      </c>
    </row>
    <row r="939" spans="1:34" ht="15.75" customHeight="1" x14ac:dyDescent="0.2">
      <c r="A939" s="1"/>
      <c r="B939" s="6" t="s">
        <v>972</v>
      </c>
      <c r="C939" s="6" t="s">
        <v>18</v>
      </c>
      <c r="D939" s="6" t="s">
        <v>19</v>
      </c>
      <c r="E939" s="6" t="s">
        <v>27</v>
      </c>
      <c r="F939" s="6" t="s">
        <v>21</v>
      </c>
      <c r="G939" s="6" t="s">
        <v>36</v>
      </c>
      <c r="H939" s="7">
        <v>89.48</v>
      </c>
      <c r="I939" s="9">
        <v>5</v>
      </c>
      <c r="J939" s="7">
        <v>22.37</v>
      </c>
      <c r="K939" s="7">
        <v>469.77</v>
      </c>
      <c r="L939" s="12">
        <v>43554</v>
      </c>
      <c r="M939" s="14">
        <v>0.42916666666666664</v>
      </c>
      <c r="N939" s="9" t="str">
        <f t="shared" si="194"/>
        <v>Weekend</v>
      </c>
      <c r="O939" s="6" t="s">
        <v>29</v>
      </c>
      <c r="P939" s="7">
        <v>447.4</v>
      </c>
      <c r="Q939" s="2">
        <v>4.7619047620000003</v>
      </c>
      <c r="R939" s="7">
        <v>22.37</v>
      </c>
      <c r="S939" s="8">
        <v>7.4</v>
      </c>
      <c r="V939" s="16">
        <f t="shared" si="187"/>
        <v>447.40000000000003</v>
      </c>
      <c r="W939" s="18">
        <f t="shared" si="195"/>
        <v>35792</v>
      </c>
      <c r="X939" t="b">
        <f t="shared" si="196"/>
        <v>0</v>
      </c>
      <c r="Y939" t="b">
        <f t="shared" si="188"/>
        <v>1</v>
      </c>
      <c r="Z939" t="b">
        <f t="shared" si="189"/>
        <v>0</v>
      </c>
      <c r="AA939" t="b">
        <f t="shared" si="190"/>
        <v>0</v>
      </c>
      <c r="AB939" t="str">
        <f t="shared" si="197"/>
        <v>Low</v>
      </c>
      <c r="AC939" t="str">
        <f t="shared" si="191"/>
        <v>Bad Product</v>
      </c>
      <c r="AD939">
        <f t="shared" si="192"/>
        <v>469.77</v>
      </c>
      <c r="AE939">
        <f t="shared" si="193"/>
        <v>89.48</v>
      </c>
      <c r="AG939" t="str">
        <f t="shared" si="186"/>
        <v>Bad Product</v>
      </c>
      <c r="AH939" t="str">
        <f t="shared" si="198"/>
        <v>Medium</v>
      </c>
    </row>
    <row r="940" spans="1:34" ht="15.75" customHeight="1" x14ac:dyDescent="0.2">
      <c r="A940" s="1"/>
      <c r="B940" s="6" t="s">
        <v>973</v>
      </c>
      <c r="C940" s="6" t="s">
        <v>18</v>
      </c>
      <c r="D940" s="6" t="s">
        <v>19</v>
      </c>
      <c r="E940" s="6" t="s">
        <v>20</v>
      </c>
      <c r="F940" s="6" t="s">
        <v>21</v>
      </c>
      <c r="G940" s="6" t="s">
        <v>22</v>
      </c>
      <c r="H940" s="7">
        <v>92.09</v>
      </c>
      <c r="I940" s="9">
        <v>3</v>
      </c>
      <c r="J940" s="7">
        <v>13.813499999999999</v>
      </c>
      <c r="K940" s="7">
        <v>290.08350000000002</v>
      </c>
      <c r="L940" s="12">
        <v>43513</v>
      </c>
      <c r="M940" s="14">
        <v>0.68541666666666667</v>
      </c>
      <c r="N940" s="9" t="str">
        <f t="shared" si="194"/>
        <v>Weekend</v>
      </c>
      <c r="O940" s="6" t="s">
        <v>29</v>
      </c>
      <c r="P940" s="7">
        <v>276.27</v>
      </c>
      <c r="Q940" s="2">
        <v>4.7619047620000003</v>
      </c>
      <c r="R940" s="7">
        <v>13.813499999999999</v>
      </c>
      <c r="S940" s="8">
        <v>4.2</v>
      </c>
      <c r="V940" s="16">
        <f t="shared" si="187"/>
        <v>276.27</v>
      </c>
      <c r="W940" s="18">
        <f t="shared" si="195"/>
        <v>22101.599999999999</v>
      </c>
      <c r="X940" t="b">
        <f t="shared" si="196"/>
        <v>0</v>
      </c>
      <c r="Y940" t="b">
        <f t="shared" si="188"/>
        <v>1</v>
      </c>
      <c r="Z940" t="b">
        <f t="shared" si="189"/>
        <v>0</v>
      </c>
      <c r="AA940" t="b">
        <f t="shared" si="190"/>
        <v>0</v>
      </c>
      <c r="AB940" t="str">
        <f t="shared" si="197"/>
        <v>Low</v>
      </c>
      <c r="AC940" t="str">
        <f t="shared" si="191"/>
        <v>Bad Product</v>
      </c>
      <c r="AD940">
        <f t="shared" si="192"/>
        <v>290.08350000000002</v>
      </c>
      <c r="AE940">
        <f t="shared" si="193"/>
        <v>92.09</v>
      </c>
      <c r="AG940" t="str">
        <f t="shared" si="186"/>
        <v>Bad Product</v>
      </c>
      <c r="AH940" t="str">
        <f t="shared" si="198"/>
        <v>Low</v>
      </c>
    </row>
    <row r="941" spans="1:34" ht="15.75" customHeight="1" x14ac:dyDescent="0.2">
      <c r="A941" s="1"/>
      <c r="B941" s="6" t="s">
        <v>974</v>
      </c>
      <c r="C941" s="6" t="s">
        <v>25</v>
      </c>
      <c r="D941" s="6" t="s">
        <v>26</v>
      </c>
      <c r="E941" s="6" t="s">
        <v>27</v>
      </c>
      <c r="F941" s="6" t="s">
        <v>21</v>
      </c>
      <c r="G941" s="6" t="s">
        <v>44</v>
      </c>
      <c r="H941" s="7">
        <v>57.29</v>
      </c>
      <c r="I941" s="9">
        <v>6</v>
      </c>
      <c r="J941" s="7">
        <v>17.187000000000001</v>
      </c>
      <c r="K941" s="7">
        <v>360.92700000000002</v>
      </c>
      <c r="L941" s="12">
        <v>43545</v>
      </c>
      <c r="M941" s="14">
        <v>0.71111111111111114</v>
      </c>
      <c r="N941" s="9" t="str">
        <f t="shared" si="194"/>
        <v>Weekday</v>
      </c>
      <c r="O941" s="6" t="s">
        <v>23</v>
      </c>
      <c r="P941" s="7">
        <v>343.74</v>
      </c>
      <c r="Q941" s="2">
        <v>4.7619047620000003</v>
      </c>
      <c r="R941" s="7">
        <v>17.187000000000001</v>
      </c>
      <c r="S941" s="8">
        <v>5.9</v>
      </c>
      <c r="V941" s="16">
        <f t="shared" si="187"/>
        <v>343.74</v>
      </c>
      <c r="W941" s="18">
        <f t="shared" si="195"/>
        <v>27499.200000000001</v>
      </c>
      <c r="X941" t="b">
        <f t="shared" si="196"/>
        <v>0</v>
      </c>
      <c r="Y941" t="b">
        <f t="shared" si="188"/>
        <v>1</v>
      </c>
      <c r="Z941" t="b">
        <f t="shared" si="189"/>
        <v>0</v>
      </c>
      <c r="AA941" t="b">
        <f t="shared" si="190"/>
        <v>0</v>
      </c>
      <c r="AB941" t="str">
        <f t="shared" si="197"/>
        <v>Low</v>
      </c>
      <c r="AC941" t="str">
        <f t="shared" si="191"/>
        <v>Bad Product</v>
      </c>
      <c r="AD941">
        <f t="shared" si="192"/>
        <v>360.92700000000002</v>
      </c>
      <c r="AE941">
        <f t="shared" si="193"/>
        <v>57.29</v>
      </c>
      <c r="AG941" t="str">
        <f t="shared" si="186"/>
        <v>Bad Product</v>
      </c>
      <c r="AH941" t="str">
        <f t="shared" si="198"/>
        <v>Low</v>
      </c>
    </row>
    <row r="942" spans="1:34" ht="15.75" customHeight="1" x14ac:dyDescent="0.2">
      <c r="A942" s="1"/>
      <c r="B942" s="6" t="s">
        <v>975</v>
      </c>
      <c r="C942" s="6" t="s">
        <v>18</v>
      </c>
      <c r="D942" s="6" t="s">
        <v>19</v>
      </c>
      <c r="E942" s="6" t="s">
        <v>27</v>
      </c>
      <c r="F942" s="6" t="s">
        <v>31</v>
      </c>
      <c r="G942" s="6" t="s">
        <v>44</v>
      </c>
      <c r="H942" s="7">
        <v>66.52</v>
      </c>
      <c r="I942" s="9">
        <v>4</v>
      </c>
      <c r="J942" s="7">
        <v>13.304</v>
      </c>
      <c r="K942" s="7">
        <v>279.38400000000001</v>
      </c>
      <c r="L942" s="12">
        <v>43526</v>
      </c>
      <c r="M942" s="14">
        <v>0.75972222222222219</v>
      </c>
      <c r="N942" s="9" t="str">
        <f t="shared" si="194"/>
        <v>Weekend</v>
      </c>
      <c r="O942" s="6" t="s">
        <v>23</v>
      </c>
      <c r="P942" s="7">
        <v>266.08</v>
      </c>
      <c r="Q942" s="2">
        <v>4.7619047620000003</v>
      </c>
      <c r="R942" s="7">
        <v>13.304</v>
      </c>
      <c r="S942" s="8">
        <v>6.9</v>
      </c>
      <c r="V942" s="16">
        <f t="shared" si="187"/>
        <v>266.08</v>
      </c>
      <c r="W942" s="18">
        <f t="shared" si="195"/>
        <v>21286.399999999998</v>
      </c>
      <c r="X942" t="b">
        <f t="shared" si="196"/>
        <v>0</v>
      </c>
      <c r="Y942" t="b">
        <f t="shared" si="188"/>
        <v>1</v>
      </c>
      <c r="Z942" t="b">
        <f t="shared" si="189"/>
        <v>0</v>
      </c>
      <c r="AA942" t="b">
        <f t="shared" si="190"/>
        <v>0</v>
      </c>
      <c r="AB942" t="str">
        <f t="shared" si="197"/>
        <v>Low</v>
      </c>
      <c r="AC942" t="str">
        <f t="shared" si="191"/>
        <v>Bad Product</v>
      </c>
      <c r="AD942">
        <f t="shared" si="192"/>
        <v>279.38400000000001</v>
      </c>
      <c r="AE942">
        <f t="shared" si="193"/>
        <v>66.52</v>
      </c>
      <c r="AG942" t="str">
        <f t="shared" si="186"/>
        <v>Bad Product</v>
      </c>
      <c r="AH942" t="str">
        <f t="shared" si="198"/>
        <v>Medium</v>
      </c>
    </row>
    <row r="943" spans="1:34" ht="15.75" customHeight="1" x14ac:dyDescent="0.2">
      <c r="A943" s="1"/>
      <c r="B943" s="6" t="s">
        <v>976</v>
      </c>
      <c r="C943" s="6" t="s">
        <v>25</v>
      </c>
      <c r="D943" s="6" t="s">
        <v>26</v>
      </c>
      <c r="E943" s="6" t="s">
        <v>20</v>
      </c>
      <c r="F943" s="6" t="s">
        <v>31</v>
      </c>
      <c r="G943" s="6" t="s">
        <v>46</v>
      </c>
      <c r="H943" s="7">
        <v>99.82</v>
      </c>
      <c r="I943" s="9">
        <v>9</v>
      </c>
      <c r="J943" s="7">
        <v>44.918999999999997</v>
      </c>
      <c r="K943" s="7">
        <v>943.29899999999998</v>
      </c>
      <c r="L943" s="12">
        <v>43551</v>
      </c>
      <c r="M943" s="14">
        <v>0.4465277777777778</v>
      </c>
      <c r="N943" s="9" t="str">
        <f t="shared" si="194"/>
        <v>Weekday</v>
      </c>
      <c r="O943" s="6" t="s">
        <v>29</v>
      </c>
      <c r="P943" s="7">
        <v>898.38</v>
      </c>
      <c r="Q943" s="2">
        <v>4.7619047620000003</v>
      </c>
      <c r="R943" s="7">
        <v>44.918999999999997</v>
      </c>
      <c r="S943" s="8">
        <v>6.6</v>
      </c>
      <c r="V943" s="16">
        <f t="shared" si="187"/>
        <v>898.37999999999988</v>
      </c>
      <c r="W943" s="18">
        <f t="shared" si="195"/>
        <v>71870.399999999994</v>
      </c>
      <c r="X943" t="b">
        <f t="shared" si="196"/>
        <v>0</v>
      </c>
      <c r="Y943" t="b">
        <f t="shared" si="188"/>
        <v>1</v>
      </c>
      <c r="Z943" t="b">
        <f t="shared" si="189"/>
        <v>0</v>
      </c>
      <c r="AA943" t="b">
        <f t="shared" si="190"/>
        <v>1</v>
      </c>
      <c r="AB943" t="str">
        <f t="shared" si="197"/>
        <v>Low</v>
      </c>
      <c r="AC943" t="str">
        <f t="shared" si="191"/>
        <v>Bad Product</v>
      </c>
      <c r="AD943">
        <f t="shared" si="192"/>
        <v>848.96910000000003</v>
      </c>
      <c r="AE943">
        <f t="shared" si="193"/>
        <v>94.828999999999994</v>
      </c>
      <c r="AG943" t="str">
        <f t="shared" si="186"/>
        <v>Bad Product</v>
      </c>
      <c r="AH943" t="str">
        <f t="shared" si="198"/>
        <v>Medium</v>
      </c>
    </row>
    <row r="944" spans="1:34" ht="15.75" customHeight="1" x14ac:dyDescent="0.2">
      <c r="A944" s="1"/>
      <c r="B944" s="6" t="s">
        <v>977</v>
      </c>
      <c r="C944" s="6" t="s">
        <v>18</v>
      </c>
      <c r="D944" s="6" t="s">
        <v>19</v>
      </c>
      <c r="E944" s="6" t="s">
        <v>27</v>
      </c>
      <c r="F944" s="6" t="s">
        <v>21</v>
      </c>
      <c r="G944" s="6" t="s">
        <v>32</v>
      </c>
      <c r="H944" s="7">
        <v>45.68</v>
      </c>
      <c r="I944" s="9">
        <v>10</v>
      </c>
      <c r="J944" s="7">
        <v>22.84</v>
      </c>
      <c r="K944" s="7">
        <v>479.64</v>
      </c>
      <c r="L944" s="12">
        <v>43484</v>
      </c>
      <c r="M944" s="14">
        <v>0.8125</v>
      </c>
      <c r="N944" s="9" t="str">
        <f t="shared" si="194"/>
        <v>Weekend</v>
      </c>
      <c r="O944" s="6" t="s">
        <v>23</v>
      </c>
      <c r="P944" s="7">
        <v>456.8</v>
      </c>
      <c r="Q944" s="2">
        <v>4.7619047620000003</v>
      </c>
      <c r="R944" s="7">
        <v>22.84</v>
      </c>
      <c r="S944" s="8">
        <v>5.7</v>
      </c>
      <c r="V944" s="16">
        <f t="shared" si="187"/>
        <v>456.8</v>
      </c>
      <c r="W944" s="18">
        <f t="shared" si="195"/>
        <v>36544</v>
      </c>
      <c r="X944" t="b">
        <f t="shared" si="196"/>
        <v>0</v>
      </c>
      <c r="Y944" t="b">
        <f t="shared" si="188"/>
        <v>1</v>
      </c>
      <c r="Z944" t="b">
        <f t="shared" si="189"/>
        <v>0</v>
      </c>
      <c r="AA944" t="b">
        <f t="shared" si="190"/>
        <v>0</v>
      </c>
      <c r="AB944" t="str">
        <f t="shared" si="197"/>
        <v>Low</v>
      </c>
      <c r="AC944" t="str">
        <f t="shared" si="191"/>
        <v>Bad Product</v>
      </c>
      <c r="AD944">
        <f t="shared" si="192"/>
        <v>479.64</v>
      </c>
      <c r="AE944">
        <f t="shared" si="193"/>
        <v>43.396000000000001</v>
      </c>
      <c r="AG944" t="str">
        <f t="shared" si="186"/>
        <v>Bad Product</v>
      </c>
      <c r="AH944" t="str">
        <f t="shared" si="198"/>
        <v>Low</v>
      </c>
    </row>
    <row r="945" spans="1:34" ht="15.75" customHeight="1" x14ac:dyDescent="0.2">
      <c r="A945" s="1"/>
      <c r="B945" s="6" t="s">
        <v>978</v>
      </c>
      <c r="C945" s="6" t="s">
        <v>18</v>
      </c>
      <c r="D945" s="6" t="s">
        <v>19</v>
      </c>
      <c r="E945" s="6" t="s">
        <v>27</v>
      </c>
      <c r="F945" s="6" t="s">
        <v>31</v>
      </c>
      <c r="G945" s="6" t="s">
        <v>22</v>
      </c>
      <c r="H945" s="7">
        <v>50.79</v>
      </c>
      <c r="I945" s="9">
        <v>5</v>
      </c>
      <c r="J945" s="7">
        <v>12.6975</v>
      </c>
      <c r="K945" s="7">
        <v>266.64749999999998</v>
      </c>
      <c r="L945" s="12">
        <v>43515</v>
      </c>
      <c r="M945" s="14">
        <v>0.62013888888888891</v>
      </c>
      <c r="N945" s="9" t="str">
        <f t="shared" si="194"/>
        <v>Weekday</v>
      </c>
      <c r="O945" s="6" t="s">
        <v>33</v>
      </c>
      <c r="P945" s="7">
        <v>253.95</v>
      </c>
      <c r="Q945" s="2">
        <v>4.7619047620000003</v>
      </c>
      <c r="R945" s="7">
        <v>12.6975</v>
      </c>
      <c r="S945" s="8">
        <v>5.3</v>
      </c>
      <c r="V945" s="16">
        <f t="shared" si="187"/>
        <v>253.95</v>
      </c>
      <c r="W945" s="18">
        <f t="shared" si="195"/>
        <v>20316</v>
      </c>
      <c r="X945" t="b">
        <f t="shared" si="196"/>
        <v>0</v>
      </c>
      <c r="Y945" t="b">
        <f t="shared" si="188"/>
        <v>1</v>
      </c>
      <c r="Z945" t="b">
        <f t="shared" si="189"/>
        <v>0</v>
      </c>
      <c r="AA945" t="b">
        <f t="shared" si="190"/>
        <v>0</v>
      </c>
      <c r="AB945" t="str">
        <f t="shared" si="197"/>
        <v>Low</v>
      </c>
      <c r="AC945" t="str">
        <f t="shared" si="191"/>
        <v>Bad Product</v>
      </c>
      <c r="AD945">
        <f t="shared" si="192"/>
        <v>266.64749999999998</v>
      </c>
      <c r="AE945">
        <f t="shared" si="193"/>
        <v>50.79</v>
      </c>
      <c r="AG945" t="str">
        <f t="shared" si="186"/>
        <v>Bad Product</v>
      </c>
      <c r="AH945" t="str">
        <f t="shared" si="198"/>
        <v>Low</v>
      </c>
    </row>
    <row r="946" spans="1:34" ht="15.75" customHeight="1" x14ac:dyDescent="0.2">
      <c r="A946" s="1"/>
      <c r="B946" s="6" t="s">
        <v>979</v>
      </c>
      <c r="C946" s="6" t="s">
        <v>18</v>
      </c>
      <c r="D946" s="6" t="s">
        <v>19</v>
      </c>
      <c r="E946" s="6" t="s">
        <v>20</v>
      </c>
      <c r="F946" s="6" t="s">
        <v>31</v>
      </c>
      <c r="G946" s="6" t="s">
        <v>22</v>
      </c>
      <c r="H946" s="7">
        <v>10.08</v>
      </c>
      <c r="I946" s="9">
        <v>7</v>
      </c>
      <c r="J946" s="7">
        <v>3.528</v>
      </c>
      <c r="K946" s="7">
        <v>74.087999999999994</v>
      </c>
      <c r="L946" s="12">
        <v>43552</v>
      </c>
      <c r="M946" s="14">
        <v>0.84305555555555556</v>
      </c>
      <c r="N946" s="9" t="str">
        <f t="shared" si="194"/>
        <v>Weekday</v>
      </c>
      <c r="O946" s="6" t="s">
        <v>29</v>
      </c>
      <c r="P946" s="7">
        <v>70.56</v>
      </c>
      <c r="Q946" s="2">
        <v>4.7619047620000003</v>
      </c>
      <c r="R946" s="7">
        <v>3.528</v>
      </c>
      <c r="S946" s="8">
        <v>4.2</v>
      </c>
      <c r="V946" s="16">
        <f t="shared" si="187"/>
        <v>70.56</v>
      </c>
      <c r="W946" s="18">
        <f t="shared" si="195"/>
        <v>5644.8</v>
      </c>
      <c r="X946" t="b">
        <f t="shared" si="196"/>
        <v>0</v>
      </c>
      <c r="Y946" t="b">
        <f t="shared" si="188"/>
        <v>1</v>
      </c>
      <c r="Z946" t="b">
        <f t="shared" si="189"/>
        <v>0</v>
      </c>
      <c r="AA946" t="b">
        <f t="shared" si="190"/>
        <v>0</v>
      </c>
      <c r="AB946" t="str">
        <f t="shared" si="197"/>
        <v>Low</v>
      </c>
      <c r="AC946" t="str">
        <f t="shared" si="191"/>
        <v>Bad Product</v>
      </c>
      <c r="AD946">
        <f t="shared" si="192"/>
        <v>74.087999999999994</v>
      </c>
      <c r="AE946">
        <f t="shared" si="193"/>
        <v>10.08</v>
      </c>
      <c r="AG946" t="str">
        <f t="shared" si="186"/>
        <v>Bad Product</v>
      </c>
      <c r="AH946" t="str">
        <f t="shared" si="198"/>
        <v>Low</v>
      </c>
    </row>
    <row r="947" spans="1:34" ht="15.75" customHeight="1" x14ac:dyDescent="0.2">
      <c r="A947" s="1"/>
      <c r="B947" s="6" t="s">
        <v>980</v>
      </c>
      <c r="C947" s="6" t="s">
        <v>18</v>
      </c>
      <c r="D947" s="6" t="s">
        <v>19</v>
      </c>
      <c r="E947" s="6" t="s">
        <v>27</v>
      </c>
      <c r="F947" s="6" t="s">
        <v>21</v>
      </c>
      <c r="G947" s="6" t="s">
        <v>28</v>
      </c>
      <c r="H947" s="7">
        <v>93.88</v>
      </c>
      <c r="I947" s="9">
        <v>7</v>
      </c>
      <c r="J947" s="7">
        <v>32.857999999999997</v>
      </c>
      <c r="K947" s="7">
        <v>690.01800000000003</v>
      </c>
      <c r="L947" s="12">
        <v>43470</v>
      </c>
      <c r="M947" s="14">
        <v>0.49375000000000002</v>
      </c>
      <c r="N947" s="9" t="str">
        <f t="shared" si="194"/>
        <v>Weekend</v>
      </c>
      <c r="O947" s="6" t="s">
        <v>33</v>
      </c>
      <c r="P947" s="7">
        <v>657.16</v>
      </c>
      <c r="Q947" s="2">
        <v>4.7619047620000003</v>
      </c>
      <c r="R947" s="7">
        <v>32.857999999999997</v>
      </c>
      <c r="S947" s="8">
        <v>7.3</v>
      </c>
      <c r="V947" s="16">
        <f t="shared" si="187"/>
        <v>657.16</v>
      </c>
      <c r="W947" s="18">
        <f t="shared" si="195"/>
        <v>52572.799999999996</v>
      </c>
      <c r="X947" t="b">
        <f t="shared" si="196"/>
        <v>0</v>
      </c>
      <c r="Y947" t="b">
        <f t="shared" si="188"/>
        <v>1</v>
      </c>
      <c r="Z947" t="b">
        <f t="shared" si="189"/>
        <v>0</v>
      </c>
      <c r="AA947" t="b">
        <f t="shared" si="190"/>
        <v>1</v>
      </c>
      <c r="AB947" t="str">
        <f t="shared" si="197"/>
        <v>Low</v>
      </c>
      <c r="AC947" t="str">
        <f t="shared" si="191"/>
        <v>Bad Product</v>
      </c>
      <c r="AD947">
        <f t="shared" si="192"/>
        <v>621.01620000000003</v>
      </c>
      <c r="AE947">
        <f t="shared" si="193"/>
        <v>93.88</v>
      </c>
      <c r="AG947" t="str">
        <f t="shared" si="186"/>
        <v>Bad Product</v>
      </c>
      <c r="AH947" t="str">
        <f t="shared" si="198"/>
        <v>Medium</v>
      </c>
    </row>
    <row r="948" spans="1:34" ht="15.75" customHeight="1" x14ac:dyDescent="0.2">
      <c r="A948" s="1"/>
      <c r="B948" s="6" t="s">
        <v>981</v>
      </c>
      <c r="C948" s="6" t="s">
        <v>25</v>
      </c>
      <c r="D948" s="6" t="s">
        <v>26</v>
      </c>
      <c r="E948" s="6" t="s">
        <v>20</v>
      </c>
      <c r="F948" s="6" t="s">
        <v>31</v>
      </c>
      <c r="G948" s="6" t="s">
        <v>28</v>
      </c>
      <c r="H948" s="7">
        <v>84.25</v>
      </c>
      <c r="I948" s="9">
        <v>2</v>
      </c>
      <c r="J948" s="7">
        <v>8.4250000000000007</v>
      </c>
      <c r="K948" s="7">
        <v>176.92500000000001</v>
      </c>
      <c r="L948" s="12">
        <v>43550</v>
      </c>
      <c r="M948" s="14">
        <v>0.59236111111111112</v>
      </c>
      <c r="N948" s="9" t="str">
        <f t="shared" si="194"/>
        <v>Weekday</v>
      </c>
      <c r="O948" s="6" t="s">
        <v>33</v>
      </c>
      <c r="P948" s="7">
        <v>168.5</v>
      </c>
      <c r="Q948" s="2">
        <v>4.7619047620000003</v>
      </c>
      <c r="R948" s="7">
        <v>8.4250000000000007</v>
      </c>
      <c r="S948" s="8">
        <v>5.3</v>
      </c>
      <c r="V948" s="16">
        <f t="shared" si="187"/>
        <v>168.5</v>
      </c>
      <c r="W948" s="18">
        <f t="shared" si="195"/>
        <v>13480</v>
      </c>
      <c r="X948" t="b">
        <f t="shared" si="196"/>
        <v>0</v>
      </c>
      <c r="Y948" t="b">
        <f t="shared" si="188"/>
        <v>1</v>
      </c>
      <c r="Z948" t="b">
        <f t="shared" si="189"/>
        <v>0</v>
      </c>
      <c r="AA948" t="b">
        <f t="shared" si="190"/>
        <v>0</v>
      </c>
      <c r="AB948" t="str">
        <f t="shared" si="197"/>
        <v>Low</v>
      </c>
      <c r="AC948" t="str">
        <f t="shared" si="191"/>
        <v>Bad Product</v>
      </c>
      <c r="AD948">
        <f t="shared" si="192"/>
        <v>176.92500000000001</v>
      </c>
      <c r="AE948">
        <f t="shared" si="193"/>
        <v>84.25</v>
      </c>
      <c r="AG948" t="str">
        <f t="shared" si="186"/>
        <v>Bad Product</v>
      </c>
      <c r="AH948" t="str">
        <f t="shared" si="198"/>
        <v>Low</v>
      </c>
    </row>
    <row r="949" spans="1:34" ht="15.75" customHeight="1" x14ac:dyDescent="0.2">
      <c r="A949" s="1"/>
      <c r="B949" s="6" t="s">
        <v>982</v>
      </c>
      <c r="C949" s="6" t="s">
        <v>42</v>
      </c>
      <c r="D949" s="6" t="s">
        <v>43</v>
      </c>
      <c r="E949" s="6" t="s">
        <v>20</v>
      </c>
      <c r="F949" s="6" t="s">
        <v>31</v>
      </c>
      <c r="G949" s="6" t="s">
        <v>46</v>
      </c>
      <c r="H949" s="7">
        <v>53.78</v>
      </c>
      <c r="I949" s="9">
        <v>1</v>
      </c>
      <c r="J949" s="7">
        <v>2.6890000000000001</v>
      </c>
      <c r="K949" s="7">
        <v>56.469000000000001</v>
      </c>
      <c r="L949" s="12">
        <v>43499</v>
      </c>
      <c r="M949" s="14">
        <v>0.84236111111111112</v>
      </c>
      <c r="N949" s="9" t="str">
        <f t="shared" si="194"/>
        <v>Weekend</v>
      </c>
      <c r="O949" s="6" t="s">
        <v>23</v>
      </c>
      <c r="P949" s="7">
        <v>53.78</v>
      </c>
      <c r="Q949" s="2">
        <v>4.7619047620000003</v>
      </c>
      <c r="R949" s="7">
        <v>2.6890000000000001</v>
      </c>
      <c r="S949" s="8">
        <v>4.7</v>
      </c>
      <c r="V949" s="16">
        <f t="shared" si="187"/>
        <v>53.78</v>
      </c>
      <c r="W949" s="18">
        <f t="shared" si="195"/>
        <v>4302.3999999999996</v>
      </c>
      <c r="X949" t="b">
        <f t="shared" si="196"/>
        <v>0</v>
      </c>
      <c r="Y949" t="b">
        <f t="shared" si="188"/>
        <v>1</v>
      </c>
      <c r="Z949" t="b">
        <f t="shared" si="189"/>
        <v>0</v>
      </c>
      <c r="AA949" t="b">
        <f t="shared" si="190"/>
        <v>0</v>
      </c>
      <c r="AB949" t="str">
        <f t="shared" si="197"/>
        <v>Low</v>
      </c>
      <c r="AC949" t="str">
        <f t="shared" si="191"/>
        <v>Bad Product</v>
      </c>
      <c r="AD949">
        <f t="shared" si="192"/>
        <v>56.469000000000001</v>
      </c>
      <c r="AE949">
        <f t="shared" si="193"/>
        <v>53.78</v>
      </c>
      <c r="AG949" t="str">
        <f t="shared" si="186"/>
        <v>Bad Product</v>
      </c>
      <c r="AH949" t="str">
        <f t="shared" si="198"/>
        <v>Low</v>
      </c>
    </row>
    <row r="950" spans="1:34" ht="15.75" customHeight="1" x14ac:dyDescent="0.2">
      <c r="A950" s="1"/>
      <c r="B950" s="6" t="s">
        <v>983</v>
      </c>
      <c r="C950" s="6" t="s">
        <v>25</v>
      </c>
      <c r="D950" s="6" t="s">
        <v>26</v>
      </c>
      <c r="E950" s="6" t="s">
        <v>20</v>
      </c>
      <c r="F950" s="6" t="s">
        <v>31</v>
      </c>
      <c r="G950" s="6" t="s">
        <v>32</v>
      </c>
      <c r="H950" s="7">
        <v>35.81</v>
      </c>
      <c r="I950" s="9">
        <v>5</v>
      </c>
      <c r="J950" s="7">
        <v>8.9525000000000006</v>
      </c>
      <c r="K950" s="7">
        <v>188.0025</v>
      </c>
      <c r="L950" s="12">
        <v>43502</v>
      </c>
      <c r="M950" s="14">
        <v>0.78055555555555556</v>
      </c>
      <c r="N950" s="9" t="str">
        <f t="shared" si="194"/>
        <v>Weekday</v>
      </c>
      <c r="O950" s="6" t="s">
        <v>23</v>
      </c>
      <c r="P950" s="7">
        <v>179.05</v>
      </c>
      <c r="Q950" s="2">
        <v>4.7619047620000003</v>
      </c>
      <c r="R950" s="7">
        <v>8.9525000000000006</v>
      </c>
      <c r="S950" s="8">
        <v>7.9</v>
      </c>
      <c r="V950" s="16">
        <f t="shared" si="187"/>
        <v>179.05</v>
      </c>
      <c r="W950" s="18">
        <f t="shared" si="195"/>
        <v>14324</v>
      </c>
      <c r="X950" t="b">
        <f t="shared" si="196"/>
        <v>0</v>
      </c>
      <c r="Y950" t="b">
        <f t="shared" si="188"/>
        <v>1</v>
      </c>
      <c r="Z950" t="b">
        <f t="shared" si="189"/>
        <v>0</v>
      </c>
      <c r="AA950" t="b">
        <f t="shared" si="190"/>
        <v>0</v>
      </c>
      <c r="AB950" t="str">
        <f t="shared" si="197"/>
        <v>Low</v>
      </c>
      <c r="AC950" t="str">
        <f t="shared" si="191"/>
        <v>Bad Product</v>
      </c>
      <c r="AD950">
        <f t="shared" si="192"/>
        <v>188.0025</v>
      </c>
      <c r="AE950">
        <f t="shared" si="193"/>
        <v>35.81</v>
      </c>
      <c r="AG950" t="str">
        <f t="shared" si="186"/>
        <v>Bad Product</v>
      </c>
      <c r="AH950" t="str">
        <f t="shared" si="198"/>
        <v>Medium</v>
      </c>
    </row>
    <row r="951" spans="1:34" ht="15.75" customHeight="1" x14ac:dyDescent="0.2">
      <c r="A951" s="1"/>
      <c r="B951" s="6" t="s">
        <v>984</v>
      </c>
      <c r="C951" s="6" t="s">
        <v>42</v>
      </c>
      <c r="D951" s="6" t="s">
        <v>43</v>
      </c>
      <c r="E951" s="6" t="s">
        <v>27</v>
      </c>
      <c r="F951" s="6" t="s">
        <v>21</v>
      </c>
      <c r="G951" s="6" t="s">
        <v>44</v>
      </c>
      <c r="H951" s="7">
        <v>26.43</v>
      </c>
      <c r="I951" s="9">
        <v>8</v>
      </c>
      <c r="J951" s="7">
        <v>10.571999999999999</v>
      </c>
      <c r="K951" s="7">
        <v>222.012</v>
      </c>
      <c r="L951" s="12">
        <v>43520</v>
      </c>
      <c r="M951" s="14">
        <v>0.60138888888888886</v>
      </c>
      <c r="N951" s="9" t="str">
        <f t="shared" si="194"/>
        <v>Weekend</v>
      </c>
      <c r="O951" s="6" t="s">
        <v>23</v>
      </c>
      <c r="P951" s="7">
        <v>211.44</v>
      </c>
      <c r="Q951" s="2">
        <v>4.7619047620000003</v>
      </c>
      <c r="R951" s="7">
        <v>10.571999999999999</v>
      </c>
      <c r="S951" s="8">
        <v>8.9</v>
      </c>
      <c r="V951" s="16">
        <f t="shared" si="187"/>
        <v>211.44</v>
      </c>
      <c r="W951" s="18">
        <f t="shared" si="195"/>
        <v>16915.2</v>
      </c>
      <c r="X951" t="b">
        <f t="shared" si="196"/>
        <v>1</v>
      </c>
      <c r="Y951" t="b">
        <f t="shared" si="188"/>
        <v>1</v>
      </c>
      <c r="Z951" t="b">
        <f t="shared" si="189"/>
        <v>0</v>
      </c>
      <c r="AA951" t="b">
        <f t="shared" si="190"/>
        <v>1</v>
      </c>
      <c r="AB951" t="str">
        <f t="shared" si="197"/>
        <v>High</v>
      </c>
      <c r="AC951" t="str">
        <f t="shared" si="191"/>
        <v>Bad Product</v>
      </c>
      <c r="AD951">
        <f t="shared" si="192"/>
        <v>222.012</v>
      </c>
      <c r="AE951">
        <f t="shared" si="193"/>
        <v>25.108499999999999</v>
      </c>
      <c r="AG951" t="str">
        <f t="shared" si="186"/>
        <v>Bad Product</v>
      </c>
      <c r="AH951" t="str">
        <f t="shared" si="198"/>
        <v>High</v>
      </c>
    </row>
    <row r="952" spans="1:34" ht="15.75" customHeight="1" x14ac:dyDescent="0.2">
      <c r="A952" s="1"/>
      <c r="B952" s="6" t="s">
        <v>985</v>
      </c>
      <c r="C952" s="6" t="s">
        <v>42</v>
      </c>
      <c r="D952" s="6" t="s">
        <v>43</v>
      </c>
      <c r="E952" s="6" t="s">
        <v>20</v>
      </c>
      <c r="F952" s="6" t="s">
        <v>31</v>
      </c>
      <c r="G952" s="6" t="s">
        <v>22</v>
      </c>
      <c r="H952" s="7">
        <v>39.909999999999997</v>
      </c>
      <c r="I952" s="9">
        <v>3</v>
      </c>
      <c r="J952" s="7">
        <v>5.9865000000000004</v>
      </c>
      <c r="K952" s="7">
        <v>125.7165</v>
      </c>
      <c r="L952" s="12">
        <v>43517</v>
      </c>
      <c r="M952" s="14">
        <v>0.52777777777777779</v>
      </c>
      <c r="N952" s="9" t="str">
        <f t="shared" si="194"/>
        <v>Weekday</v>
      </c>
      <c r="O952" s="6" t="s">
        <v>23</v>
      </c>
      <c r="P952" s="7">
        <v>119.73</v>
      </c>
      <c r="Q952" s="2">
        <v>4.7619047620000003</v>
      </c>
      <c r="R952" s="7">
        <v>5.9865000000000004</v>
      </c>
      <c r="S952" s="8">
        <v>9.3000000000000007</v>
      </c>
      <c r="V952" s="16">
        <f t="shared" si="187"/>
        <v>119.72999999999999</v>
      </c>
      <c r="W952" s="18">
        <f t="shared" si="195"/>
        <v>9578.4</v>
      </c>
      <c r="X952" t="b">
        <f t="shared" si="196"/>
        <v>1</v>
      </c>
      <c r="Y952" t="b">
        <f t="shared" si="188"/>
        <v>1</v>
      </c>
      <c r="Z952" t="b">
        <f t="shared" si="189"/>
        <v>0</v>
      </c>
      <c r="AA952" t="b">
        <f t="shared" si="190"/>
        <v>1</v>
      </c>
      <c r="AB952" t="str">
        <f t="shared" si="197"/>
        <v>High</v>
      </c>
      <c r="AC952" t="str">
        <f t="shared" si="191"/>
        <v>Bad Product</v>
      </c>
      <c r="AD952">
        <f t="shared" si="192"/>
        <v>125.7165</v>
      </c>
      <c r="AE952">
        <f t="shared" si="193"/>
        <v>39.909999999999997</v>
      </c>
      <c r="AG952" t="str">
        <f t="shared" si="186"/>
        <v>Bad Product</v>
      </c>
      <c r="AH952" t="str">
        <f t="shared" si="198"/>
        <v>High</v>
      </c>
    </row>
    <row r="953" spans="1:34" ht="15.75" customHeight="1" x14ac:dyDescent="0.2">
      <c r="A953" s="1"/>
      <c r="B953" s="6" t="s">
        <v>986</v>
      </c>
      <c r="C953" s="6" t="s">
        <v>42</v>
      </c>
      <c r="D953" s="6" t="s">
        <v>43</v>
      </c>
      <c r="E953" s="6" t="s">
        <v>20</v>
      </c>
      <c r="F953" s="6" t="s">
        <v>21</v>
      </c>
      <c r="G953" s="6" t="s">
        <v>32</v>
      </c>
      <c r="H953" s="7">
        <v>21.9</v>
      </c>
      <c r="I953" s="9">
        <v>3</v>
      </c>
      <c r="J953" s="7">
        <v>3.2850000000000001</v>
      </c>
      <c r="K953" s="7">
        <v>68.984999999999999</v>
      </c>
      <c r="L953" s="12">
        <v>43474</v>
      </c>
      <c r="M953" s="14">
        <v>0.77986111111111112</v>
      </c>
      <c r="N953" s="9" t="str">
        <f t="shared" si="194"/>
        <v>Weekday</v>
      </c>
      <c r="O953" s="6" t="s">
        <v>23</v>
      </c>
      <c r="P953" s="7">
        <v>65.7</v>
      </c>
      <c r="Q953" s="2">
        <v>4.7619047620000003</v>
      </c>
      <c r="R953" s="7">
        <v>3.2850000000000001</v>
      </c>
      <c r="S953" s="8">
        <v>4.7</v>
      </c>
      <c r="V953" s="16">
        <f t="shared" si="187"/>
        <v>65.699999999999989</v>
      </c>
      <c r="W953" s="18">
        <f t="shared" si="195"/>
        <v>5255.9999999999991</v>
      </c>
      <c r="X953" t="b">
        <f t="shared" si="196"/>
        <v>0</v>
      </c>
      <c r="Y953" t="b">
        <f t="shared" si="188"/>
        <v>1</v>
      </c>
      <c r="Z953" t="b">
        <f t="shared" si="189"/>
        <v>0</v>
      </c>
      <c r="AA953" t="b">
        <f t="shared" si="190"/>
        <v>0</v>
      </c>
      <c r="AB953" t="str">
        <f t="shared" si="197"/>
        <v>Low</v>
      </c>
      <c r="AC953" t="str">
        <f t="shared" si="191"/>
        <v>Bad Product</v>
      </c>
      <c r="AD953">
        <f t="shared" si="192"/>
        <v>68.984999999999999</v>
      </c>
      <c r="AE953">
        <f t="shared" si="193"/>
        <v>21.9</v>
      </c>
      <c r="AG953" t="str">
        <f t="shared" si="186"/>
        <v>Bad Product</v>
      </c>
      <c r="AH953" t="str">
        <f t="shared" si="198"/>
        <v>Low</v>
      </c>
    </row>
    <row r="954" spans="1:34" ht="15.75" customHeight="1" x14ac:dyDescent="0.2">
      <c r="A954" s="1"/>
      <c r="B954" s="6" t="s">
        <v>987</v>
      </c>
      <c r="C954" s="6" t="s">
        <v>42</v>
      </c>
      <c r="D954" s="6" t="s">
        <v>43</v>
      </c>
      <c r="E954" s="6" t="s">
        <v>20</v>
      </c>
      <c r="F954" s="6" t="s">
        <v>21</v>
      </c>
      <c r="G954" s="6" t="s">
        <v>44</v>
      </c>
      <c r="H954" s="7">
        <v>62.85</v>
      </c>
      <c r="I954" s="9">
        <v>4</v>
      </c>
      <c r="J954" s="7">
        <v>12.57</v>
      </c>
      <c r="K954" s="7">
        <v>263.97000000000003</v>
      </c>
      <c r="L954" s="12">
        <v>43521</v>
      </c>
      <c r="M954" s="14">
        <v>0.55694444444444446</v>
      </c>
      <c r="N954" s="9" t="str">
        <f t="shared" si="194"/>
        <v>Weekday</v>
      </c>
      <c r="O954" s="6" t="s">
        <v>23</v>
      </c>
      <c r="P954" s="7">
        <v>251.4</v>
      </c>
      <c r="Q954" s="2">
        <v>4.7619047620000003</v>
      </c>
      <c r="R954" s="7">
        <v>12.57</v>
      </c>
      <c r="S954" s="8">
        <v>8.6999999999999993</v>
      </c>
      <c r="V954" s="16">
        <f t="shared" si="187"/>
        <v>251.4</v>
      </c>
      <c r="W954" s="18">
        <f t="shared" si="195"/>
        <v>20112</v>
      </c>
      <c r="X954" t="b">
        <f t="shared" si="196"/>
        <v>1</v>
      </c>
      <c r="Y954" t="b">
        <f t="shared" si="188"/>
        <v>1</v>
      </c>
      <c r="Z954" t="b">
        <f t="shared" si="189"/>
        <v>0</v>
      </c>
      <c r="AA954" t="b">
        <f t="shared" si="190"/>
        <v>1</v>
      </c>
      <c r="AB954" t="str">
        <f t="shared" si="197"/>
        <v>High</v>
      </c>
      <c r="AC954" t="str">
        <f t="shared" si="191"/>
        <v>Bad Product</v>
      </c>
      <c r="AD954">
        <f t="shared" si="192"/>
        <v>263.97000000000003</v>
      </c>
      <c r="AE954">
        <f t="shared" si="193"/>
        <v>62.85</v>
      </c>
      <c r="AG954" t="str">
        <f t="shared" si="186"/>
        <v>Bad Product</v>
      </c>
      <c r="AH954" t="str">
        <f t="shared" si="198"/>
        <v>High</v>
      </c>
    </row>
    <row r="955" spans="1:34" ht="15.75" customHeight="1" x14ac:dyDescent="0.2">
      <c r="A955" s="1"/>
      <c r="B955" s="6" t="s">
        <v>988</v>
      </c>
      <c r="C955" s="6" t="s">
        <v>25</v>
      </c>
      <c r="D955" s="6" t="s">
        <v>26</v>
      </c>
      <c r="E955" s="6" t="s">
        <v>20</v>
      </c>
      <c r="F955" s="6" t="s">
        <v>21</v>
      </c>
      <c r="G955" s="6" t="s">
        <v>44</v>
      </c>
      <c r="H955" s="7">
        <v>21.04</v>
      </c>
      <c r="I955" s="9">
        <v>4</v>
      </c>
      <c r="J955" s="7">
        <v>4.2080000000000002</v>
      </c>
      <c r="K955" s="7">
        <v>88.367999999999995</v>
      </c>
      <c r="L955" s="12">
        <v>43478</v>
      </c>
      <c r="M955" s="14">
        <v>0.58194444444444449</v>
      </c>
      <c r="N955" s="9" t="str">
        <f t="shared" si="194"/>
        <v>Weekend</v>
      </c>
      <c r="O955" s="6" t="s">
        <v>29</v>
      </c>
      <c r="P955" s="7">
        <v>84.16</v>
      </c>
      <c r="Q955" s="2">
        <v>4.7619047620000003</v>
      </c>
      <c r="R955" s="7">
        <v>4.2080000000000002</v>
      </c>
      <c r="S955" s="8">
        <v>7.6</v>
      </c>
      <c r="V955" s="16">
        <f t="shared" si="187"/>
        <v>84.16</v>
      </c>
      <c r="W955" s="18">
        <f t="shared" si="195"/>
        <v>6732.7999999999993</v>
      </c>
      <c r="X955" t="b">
        <f t="shared" si="196"/>
        <v>0</v>
      </c>
      <c r="Y955" t="b">
        <f t="shared" si="188"/>
        <v>1</v>
      </c>
      <c r="Z955" t="b">
        <f t="shared" si="189"/>
        <v>0</v>
      </c>
      <c r="AA955" t="b">
        <f t="shared" si="190"/>
        <v>0</v>
      </c>
      <c r="AB955" t="str">
        <f t="shared" si="197"/>
        <v>Low</v>
      </c>
      <c r="AC955" t="str">
        <f t="shared" si="191"/>
        <v>Bad Product</v>
      </c>
      <c r="AD955">
        <f t="shared" si="192"/>
        <v>88.367999999999995</v>
      </c>
      <c r="AE955">
        <f t="shared" si="193"/>
        <v>21.04</v>
      </c>
      <c r="AG955" t="str">
        <f t="shared" ref="AG955:AG1001" si="199">IF(AND(S954&gt;8,K954&gt;500),"Good Product", "Bad Product")</f>
        <v>Bad Product</v>
      </c>
      <c r="AH955" t="str">
        <f t="shared" si="198"/>
        <v>Medium</v>
      </c>
    </row>
    <row r="956" spans="1:34" ht="15.75" customHeight="1" x14ac:dyDescent="0.2">
      <c r="A956" s="1"/>
      <c r="B956" s="6" t="s">
        <v>989</v>
      </c>
      <c r="C956" s="6" t="s">
        <v>42</v>
      </c>
      <c r="D956" s="6" t="s">
        <v>43</v>
      </c>
      <c r="E956" s="6" t="s">
        <v>20</v>
      </c>
      <c r="F956" s="6" t="s">
        <v>31</v>
      </c>
      <c r="G956" s="6" t="s">
        <v>32</v>
      </c>
      <c r="H956" s="7">
        <v>65.91</v>
      </c>
      <c r="I956" s="9">
        <v>6</v>
      </c>
      <c r="J956" s="7">
        <v>19.773</v>
      </c>
      <c r="K956" s="7">
        <v>415.233</v>
      </c>
      <c r="L956" s="12">
        <v>43505</v>
      </c>
      <c r="M956" s="14">
        <v>0.48958333333333331</v>
      </c>
      <c r="N956" s="9" t="str">
        <f t="shared" si="194"/>
        <v>Weekend</v>
      </c>
      <c r="O956" s="6" t="s">
        <v>29</v>
      </c>
      <c r="P956" s="7">
        <v>395.46</v>
      </c>
      <c r="Q956" s="2">
        <v>4.7619047620000003</v>
      </c>
      <c r="R956" s="7">
        <v>19.773</v>
      </c>
      <c r="S956" s="8">
        <v>5.7</v>
      </c>
      <c r="V956" s="16">
        <f t="shared" si="187"/>
        <v>395.46</v>
      </c>
      <c r="W956" s="18">
        <f t="shared" si="195"/>
        <v>31636.799999999999</v>
      </c>
      <c r="X956" t="b">
        <f t="shared" si="196"/>
        <v>0</v>
      </c>
      <c r="Y956" t="b">
        <f t="shared" si="188"/>
        <v>1</v>
      </c>
      <c r="Z956" t="b">
        <f t="shared" si="189"/>
        <v>0</v>
      </c>
      <c r="AA956" t="b">
        <f t="shared" si="190"/>
        <v>0</v>
      </c>
      <c r="AB956" t="str">
        <f t="shared" si="197"/>
        <v>Low</v>
      </c>
      <c r="AC956" t="str">
        <f t="shared" si="191"/>
        <v>Bad Product</v>
      </c>
      <c r="AD956">
        <f t="shared" si="192"/>
        <v>415.233</v>
      </c>
      <c r="AE956">
        <f t="shared" si="193"/>
        <v>65.91</v>
      </c>
      <c r="AG956" t="str">
        <f t="shared" si="199"/>
        <v>Bad Product</v>
      </c>
      <c r="AH956" t="str">
        <f t="shared" si="198"/>
        <v>Low</v>
      </c>
    </row>
    <row r="957" spans="1:34" ht="15.75" customHeight="1" x14ac:dyDescent="0.2">
      <c r="A957" s="1"/>
      <c r="B957" s="6" t="s">
        <v>990</v>
      </c>
      <c r="C957" s="6" t="s">
        <v>18</v>
      </c>
      <c r="D957" s="6" t="s">
        <v>19</v>
      </c>
      <c r="E957" s="6" t="s">
        <v>27</v>
      </c>
      <c r="F957" s="6" t="s">
        <v>21</v>
      </c>
      <c r="G957" s="6" t="s">
        <v>46</v>
      </c>
      <c r="H957" s="7">
        <v>42.57</v>
      </c>
      <c r="I957" s="9">
        <v>7</v>
      </c>
      <c r="J957" s="7">
        <v>14.8995</v>
      </c>
      <c r="K957" s="7">
        <v>312.8895</v>
      </c>
      <c r="L957" s="12">
        <v>43471</v>
      </c>
      <c r="M957" s="14">
        <v>0.49375000000000002</v>
      </c>
      <c r="N957" s="9" t="str">
        <f t="shared" si="194"/>
        <v>Weekend</v>
      </c>
      <c r="O957" s="6" t="s">
        <v>29</v>
      </c>
      <c r="P957" s="7">
        <v>297.99</v>
      </c>
      <c r="Q957" s="2">
        <v>4.7619047620000003</v>
      </c>
      <c r="R957" s="7">
        <v>14.8995</v>
      </c>
      <c r="S957" s="8">
        <v>6.8</v>
      </c>
      <c r="V957" s="16">
        <f t="shared" si="187"/>
        <v>297.99</v>
      </c>
      <c r="W957" s="18">
        <f t="shared" si="195"/>
        <v>23839.200000000001</v>
      </c>
      <c r="X957" t="b">
        <f t="shared" si="196"/>
        <v>0</v>
      </c>
      <c r="Y957" t="b">
        <f t="shared" si="188"/>
        <v>1</v>
      </c>
      <c r="Z957" t="b">
        <f t="shared" si="189"/>
        <v>0</v>
      </c>
      <c r="AA957" t="b">
        <f t="shared" si="190"/>
        <v>0</v>
      </c>
      <c r="AB957" t="str">
        <f t="shared" si="197"/>
        <v>Low</v>
      </c>
      <c r="AC957" t="str">
        <f t="shared" si="191"/>
        <v>Bad Product</v>
      </c>
      <c r="AD957">
        <f t="shared" si="192"/>
        <v>312.8895</v>
      </c>
      <c r="AE957">
        <f t="shared" si="193"/>
        <v>42.57</v>
      </c>
      <c r="AG957" t="str">
        <f t="shared" si="199"/>
        <v>Bad Product</v>
      </c>
      <c r="AH957" t="str">
        <f t="shared" si="198"/>
        <v>Medium</v>
      </c>
    </row>
    <row r="958" spans="1:34" ht="15.75" customHeight="1" x14ac:dyDescent="0.2">
      <c r="A958" s="1"/>
      <c r="B958" s="6" t="s">
        <v>991</v>
      </c>
      <c r="C958" s="6" t="s">
        <v>25</v>
      </c>
      <c r="D958" s="6" t="s">
        <v>26</v>
      </c>
      <c r="E958" s="6" t="s">
        <v>20</v>
      </c>
      <c r="F958" s="6" t="s">
        <v>31</v>
      </c>
      <c r="G958" s="6" t="s">
        <v>44</v>
      </c>
      <c r="H958" s="7">
        <v>50.49</v>
      </c>
      <c r="I958" s="9">
        <v>9</v>
      </c>
      <c r="J958" s="7">
        <v>22.720500000000001</v>
      </c>
      <c r="K958" s="7">
        <v>477.13049999999998</v>
      </c>
      <c r="L958" s="12">
        <v>43475</v>
      </c>
      <c r="M958" s="14">
        <v>0.71944444444444444</v>
      </c>
      <c r="N958" s="9" t="str">
        <f t="shared" si="194"/>
        <v>Weekday</v>
      </c>
      <c r="O958" s="6" t="s">
        <v>29</v>
      </c>
      <c r="P958" s="7">
        <v>454.41</v>
      </c>
      <c r="Q958" s="2">
        <v>4.7619047620000003</v>
      </c>
      <c r="R958" s="7">
        <v>22.720500000000001</v>
      </c>
      <c r="S958" s="8">
        <v>5.4</v>
      </c>
      <c r="V958" s="16">
        <f t="shared" si="187"/>
        <v>454.41</v>
      </c>
      <c r="W958" s="18">
        <f t="shared" si="195"/>
        <v>36352.800000000003</v>
      </c>
      <c r="X958" t="b">
        <f t="shared" si="196"/>
        <v>0</v>
      </c>
      <c r="Y958" t="b">
        <f t="shared" si="188"/>
        <v>1</v>
      </c>
      <c r="Z958" t="b">
        <f t="shared" si="189"/>
        <v>0</v>
      </c>
      <c r="AA958" t="b">
        <f t="shared" si="190"/>
        <v>0</v>
      </c>
      <c r="AB958" t="str">
        <f t="shared" si="197"/>
        <v>Low</v>
      </c>
      <c r="AC958" t="str">
        <f t="shared" si="191"/>
        <v>Bad Product</v>
      </c>
      <c r="AD958">
        <f t="shared" si="192"/>
        <v>477.13049999999998</v>
      </c>
      <c r="AE958">
        <f t="shared" si="193"/>
        <v>47.965499999999999</v>
      </c>
      <c r="AG958" t="str">
        <f t="shared" si="199"/>
        <v>Bad Product</v>
      </c>
      <c r="AH958" t="str">
        <f t="shared" si="198"/>
        <v>Low</v>
      </c>
    </row>
    <row r="959" spans="1:34" ht="15.75" customHeight="1" x14ac:dyDescent="0.2">
      <c r="A959" s="1"/>
      <c r="B959" s="6" t="s">
        <v>992</v>
      </c>
      <c r="C959" s="6" t="s">
        <v>42</v>
      </c>
      <c r="D959" s="6" t="s">
        <v>43</v>
      </c>
      <c r="E959" s="6" t="s">
        <v>27</v>
      </c>
      <c r="F959" s="6" t="s">
        <v>31</v>
      </c>
      <c r="G959" s="6" t="s">
        <v>28</v>
      </c>
      <c r="H959" s="7">
        <v>46.02</v>
      </c>
      <c r="I959" s="9">
        <v>6</v>
      </c>
      <c r="J959" s="7">
        <v>13.805999999999999</v>
      </c>
      <c r="K959" s="7">
        <v>289.92599999999999</v>
      </c>
      <c r="L959" s="12">
        <v>43503</v>
      </c>
      <c r="M959" s="14">
        <v>0.66319444444444442</v>
      </c>
      <c r="N959" s="9" t="str">
        <f t="shared" si="194"/>
        <v>Weekday</v>
      </c>
      <c r="O959" s="6" t="s">
        <v>29</v>
      </c>
      <c r="P959" s="7">
        <v>276.12</v>
      </c>
      <c r="Q959" s="2">
        <v>4.7619047620000003</v>
      </c>
      <c r="R959" s="7">
        <v>13.805999999999999</v>
      </c>
      <c r="S959" s="8">
        <v>7.1</v>
      </c>
      <c r="V959" s="16">
        <f t="shared" si="187"/>
        <v>276.12</v>
      </c>
      <c r="W959" s="18">
        <f t="shared" si="195"/>
        <v>22089.599999999999</v>
      </c>
      <c r="X959" t="b">
        <f t="shared" si="196"/>
        <v>0</v>
      </c>
      <c r="Y959" t="b">
        <f t="shared" si="188"/>
        <v>1</v>
      </c>
      <c r="Z959" t="b">
        <f t="shared" si="189"/>
        <v>0</v>
      </c>
      <c r="AA959" t="b">
        <f t="shared" si="190"/>
        <v>0</v>
      </c>
      <c r="AB959" t="str">
        <f t="shared" si="197"/>
        <v>Low</v>
      </c>
      <c r="AC959" t="str">
        <f t="shared" si="191"/>
        <v>Bad Product</v>
      </c>
      <c r="AD959">
        <f t="shared" si="192"/>
        <v>289.92599999999999</v>
      </c>
      <c r="AE959">
        <f t="shared" si="193"/>
        <v>46.02</v>
      </c>
      <c r="AG959" t="str">
        <f t="shared" si="199"/>
        <v>Bad Product</v>
      </c>
      <c r="AH959" t="str">
        <f t="shared" si="198"/>
        <v>Medium</v>
      </c>
    </row>
    <row r="960" spans="1:34" ht="15.75" customHeight="1" x14ac:dyDescent="0.2">
      <c r="A960" s="1"/>
      <c r="B960" s="6" t="s">
        <v>993</v>
      </c>
      <c r="C960" s="6" t="s">
        <v>25</v>
      </c>
      <c r="D960" s="6" t="s">
        <v>26</v>
      </c>
      <c r="E960" s="6" t="s">
        <v>27</v>
      </c>
      <c r="F960" s="6" t="s">
        <v>21</v>
      </c>
      <c r="G960" s="6" t="s">
        <v>32</v>
      </c>
      <c r="H960" s="7">
        <v>15.8</v>
      </c>
      <c r="I960" s="9">
        <v>10</v>
      </c>
      <c r="J960" s="7">
        <v>7.9</v>
      </c>
      <c r="K960" s="7">
        <v>165.9</v>
      </c>
      <c r="L960" s="12">
        <v>43474</v>
      </c>
      <c r="M960" s="14">
        <v>0.50486111111111109</v>
      </c>
      <c r="N960" s="9" t="str">
        <f t="shared" si="194"/>
        <v>Weekday</v>
      </c>
      <c r="O960" s="6" t="s">
        <v>29</v>
      </c>
      <c r="P960" s="7">
        <v>158</v>
      </c>
      <c r="Q960" s="2">
        <v>4.7619047620000003</v>
      </c>
      <c r="R960" s="7">
        <v>7.9</v>
      </c>
      <c r="S960" s="8">
        <v>7.8</v>
      </c>
      <c r="V960" s="16">
        <f t="shared" si="187"/>
        <v>158</v>
      </c>
      <c r="W960" s="18">
        <f t="shared" si="195"/>
        <v>12640</v>
      </c>
      <c r="X960" t="b">
        <f t="shared" si="196"/>
        <v>0</v>
      </c>
      <c r="Y960" t="b">
        <f t="shared" si="188"/>
        <v>1</v>
      </c>
      <c r="Z960" t="b">
        <f t="shared" si="189"/>
        <v>0</v>
      </c>
      <c r="AA960" t="b">
        <f t="shared" si="190"/>
        <v>0</v>
      </c>
      <c r="AB960" t="str">
        <f t="shared" si="197"/>
        <v>Low</v>
      </c>
      <c r="AC960" t="str">
        <f t="shared" si="191"/>
        <v>Bad Product</v>
      </c>
      <c r="AD960">
        <f t="shared" si="192"/>
        <v>165.9</v>
      </c>
      <c r="AE960">
        <f t="shared" si="193"/>
        <v>15.01</v>
      </c>
      <c r="AG960" t="str">
        <f t="shared" si="199"/>
        <v>Bad Product</v>
      </c>
      <c r="AH960" t="str">
        <f t="shared" si="198"/>
        <v>Medium</v>
      </c>
    </row>
    <row r="961" spans="1:34" ht="15.75" customHeight="1" x14ac:dyDescent="0.2">
      <c r="A961" s="1"/>
      <c r="B961" s="6" t="s">
        <v>994</v>
      </c>
      <c r="C961" s="6" t="s">
        <v>18</v>
      </c>
      <c r="D961" s="6" t="s">
        <v>19</v>
      </c>
      <c r="E961" s="6" t="s">
        <v>20</v>
      </c>
      <c r="F961" s="6" t="s">
        <v>21</v>
      </c>
      <c r="G961" s="6" t="s">
        <v>44</v>
      </c>
      <c r="H961" s="7">
        <v>98.66</v>
      </c>
      <c r="I961" s="9">
        <v>9</v>
      </c>
      <c r="J961" s="7">
        <v>44.396999999999998</v>
      </c>
      <c r="K961" s="7">
        <v>932.33699999999999</v>
      </c>
      <c r="L961" s="12">
        <v>43515</v>
      </c>
      <c r="M961" s="14">
        <v>0.62986111111111109</v>
      </c>
      <c r="N961" s="9" t="str">
        <f t="shared" si="194"/>
        <v>Weekday</v>
      </c>
      <c r="O961" s="6" t="s">
        <v>29</v>
      </c>
      <c r="P961" s="7">
        <v>887.94</v>
      </c>
      <c r="Q961" s="2">
        <v>4.7619047620000003</v>
      </c>
      <c r="R961" s="7">
        <v>44.396999999999998</v>
      </c>
      <c r="S961" s="8">
        <v>8.4</v>
      </c>
      <c r="V961" s="16">
        <f t="shared" si="187"/>
        <v>887.93999999999994</v>
      </c>
      <c r="W961" s="18">
        <f t="shared" si="195"/>
        <v>71035.199999999997</v>
      </c>
      <c r="X961" t="b">
        <f t="shared" si="196"/>
        <v>1</v>
      </c>
      <c r="Y961" t="b">
        <f t="shared" si="188"/>
        <v>1</v>
      </c>
      <c r="Z961" t="b">
        <f t="shared" si="189"/>
        <v>1</v>
      </c>
      <c r="AA961" t="b">
        <f t="shared" si="190"/>
        <v>1</v>
      </c>
      <c r="AB961" t="str">
        <f t="shared" si="197"/>
        <v>High</v>
      </c>
      <c r="AC961" t="str">
        <f t="shared" si="191"/>
        <v>Good Product</v>
      </c>
      <c r="AD961">
        <f t="shared" si="192"/>
        <v>839.10329999999999</v>
      </c>
      <c r="AE961">
        <f t="shared" si="193"/>
        <v>93.72699999999999</v>
      </c>
      <c r="AG961" t="str">
        <f t="shared" si="199"/>
        <v>Bad Product</v>
      </c>
      <c r="AH961" t="str">
        <f t="shared" si="198"/>
        <v>High</v>
      </c>
    </row>
    <row r="962" spans="1:34" ht="15.75" customHeight="1" x14ac:dyDescent="0.2">
      <c r="A962" s="1"/>
      <c r="B962" s="6" t="s">
        <v>995</v>
      </c>
      <c r="C962" s="6" t="s">
        <v>25</v>
      </c>
      <c r="D962" s="6" t="s">
        <v>26</v>
      </c>
      <c r="E962" s="6" t="s">
        <v>20</v>
      </c>
      <c r="F962" s="6" t="s">
        <v>31</v>
      </c>
      <c r="G962" s="6" t="s">
        <v>46</v>
      </c>
      <c r="H962" s="7">
        <v>91.98</v>
      </c>
      <c r="I962" s="9">
        <v>1</v>
      </c>
      <c r="J962" s="7">
        <v>4.5990000000000002</v>
      </c>
      <c r="K962" s="7">
        <v>96.578999999999994</v>
      </c>
      <c r="L962" s="12">
        <v>43542</v>
      </c>
      <c r="M962" s="14">
        <v>0.64513888888888893</v>
      </c>
      <c r="N962" s="9" t="str">
        <f t="shared" si="194"/>
        <v>Weekday</v>
      </c>
      <c r="O962" s="6" t="s">
        <v>29</v>
      </c>
      <c r="P962" s="7">
        <v>91.98</v>
      </c>
      <c r="Q962" s="2">
        <v>4.7619047620000003</v>
      </c>
      <c r="R962" s="7">
        <v>4.5990000000000002</v>
      </c>
      <c r="S962" s="8">
        <v>9.8000000000000007</v>
      </c>
      <c r="V962" s="16">
        <f t="shared" ref="V962:V1001" si="200">H962*I962</f>
        <v>91.98</v>
      </c>
      <c r="W962" s="18">
        <f t="shared" si="195"/>
        <v>7358.4000000000005</v>
      </c>
      <c r="X962" t="b">
        <f t="shared" si="196"/>
        <v>1</v>
      </c>
      <c r="Y962" t="b">
        <f t="shared" ref="Y962:Y1001" si="201">R962=J962</f>
        <v>1</v>
      </c>
      <c r="Z962" t="b">
        <f t="shared" ref="Z962:Z1001" si="202">AND(S962&gt;8,K962&gt;500)</f>
        <v>0</v>
      </c>
      <c r="AA962" t="b">
        <f t="shared" ref="AA962:AA1001" si="203">OR(S962&gt;8,K962&gt;500)</f>
        <v>1</v>
      </c>
      <c r="AB962" t="str">
        <f t="shared" si="197"/>
        <v>High</v>
      </c>
      <c r="AC962" t="str">
        <f t="shared" ref="AC962:AC1001" si="204">IF( AND(S962&gt; 8, K962 &gt; 500), "Good Product", "Bad Product")</f>
        <v>Bad Product</v>
      </c>
      <c r="AD962">
        <f t="shared" ref="AD962:AD1001" si="205">IF(K962&gt;500, 0.9 *K962, K962)</f>
        <v>96.578999999999994</v>
      </c>
      <c r="AE962">
        <f t="shared" ref="AE962:AE1001" si="206">IF(I962&gt; 7, H962*0.95,H962)</f>
        <v>91.98</v>
      </c>
      <c r="AG962" t="str">
        <f t="shared" si="199"/>
        <v>Good Product</v>
      </c>
      <c r="AH962" t="str">
        <f t="shared" si="198"/>
        <v>High</v>
      </c>
    </row>
    <row r="963" spans="1:34" ht="15.75" customHeight="1" x14ac:dyDescent="0.2">
      <c r="A963" s="1"/>
      <c r="B963" s="6" t="s">
        <v>996</v>
      </c>
      <c r="C963" s="6" t="s">
        <v>18</v>
      </c>
      <c r="D963" s="6" t="s">
        <v>19</v>
      </c>
      <c r="E963" s="6" t="s">
        <v>20</v>
      </c>
      <c r="F963" s="6" t="s">
        <v>31</v>
      </c>
      <c r="G963" s="6" t="s">
        <v>28</v>
      </c>
      <c r="H963" s="7">
        <v>20.89</v>
      </c>
      <c r="I963" s="9">
        <v>2</v>
      </c>
      <c r="J963" s="7">
        <v>2.089</v>
      </c>
      <c r="K963" s="7">
        <v>43.869</v>
      </c>
      <c r="L963" s="12">
        <v>43501</v>
      </c>
      <c r="M963" s="14">
        <v>0.78125</v>
      </c>
      <c r="N963" s="9" t="str">
        <f t="shared" ref="N963:N1001" si="207">IF(WEEKDAY(L963,2)&gt;=6, "Weekend", "Weekday")</f>
        <v>Weekday</v>
      </c>
      <c r="O963" s="6" t="s">
        <v>29</v>
      </c>
      <c r="P963" s="7">
        <v>41.78</v>
      </c>
      <c r="Q963" s="2">
        <v>4.7619047620000003</v>
      </c>
      <c r="R963" s="7">
        <v>2.089</v>
      </c>
      <c r="S963" s="8">
        <v>9.8000000000000007</v>
      </c>
      <c r="V963" s="16">
        <f t="shared" si="200"/>
        <v>41.78</v>
      </c>
      <c r="W963" s="18">
        <f t="shared" ref="W963:W1001" si="208">V963*$AJ$5</f>
        <v>3342.4</v>
      </c>
      <c r="X963" t="b">
        <f t="shared" ref="X963:X1001" si="209">S963&gt;8</f>
        <v>1</v>
      </c>
      <c r="Y963" t="b">
        <f t="shared" si="201"/>
        <v>1</v>
      </c>
      <c r="Z963" t="b">
        <f t="shared" si="202"/>
        <v>0</v>
      </c>
      <c r="AA963" t="b">
        <f t="shared" si="203"/>
        <v>1</v>
      </c>
      <c r="AB963" t="str">
        <f t="shared" ref="AB963:AB1001" si="210">IF(S963&gt;8, "High", "Low")</f>
        <v>High</v>
      </c>
      <c r="AC963" t="str">
        <f t="shared" si="204"/>
        <v>Bad Product</v>
      </c>
      <c r="AD963">
        <f t="shared" si="205"/>
        <v>43.869</v>
      </c>
      <c r="AE963">
        <f t="shared" si="206"/>
        <v>20.89</v>
      </c>
      <c r="AG963" t="str">
        <f t="shared" si="199"/>
        <v>Bad Product</v>
      </c>
      <c r="AH963" t="str">
        <f t="shared" ref="AH963:AH1001" si="211">IF(S963&gt;8, "High", IF(S963&lt;6.5, "Low", "Medium"))</f>
        <v>High</v>
      </c>
    </row>
    <row r="964" spans="1:34" ht="15.75" customHeight="1" x14ac:dyDescent="0.2">
      <c r="A964" s="1"/>
      <c r="B964" s="6" t="s">
        <v>997</v>
      </c>
      <c r="C964" s="6" t="s">
        <v>18</v>
      </c>
      <c r="D964" s="6" t="s">
        <v>19</v>
      </c>
      <c r="E964" s="6" t="s">
        <v>27</v>
      </c>
      <c r="F964" s="6" t="s">
        <v>21</v>
      </c>
      <c r="G964" s="6" t="s">
        <v>46</v>
      </c>
      <c r="H964" s="7">
        <v>15.5</v>
      </c>
      <c r="I964" s="9">
        <v>1</v>
      </c>
      <c r="J964" s="7">
        <v>0.77500000000000002</v>
      </c>
      <c r="K964" s="7">
        <v>16.274999999999999</v>
      </c>
      <c r="L964" s="12">
        <v>43543</v>
      </c>
      <c r="M964" s="14">
        <v>0.64097222222222228</v>
      </c>
      <c r="N964" s="9" t="str">
        <f t="shared" si="207"/>
        <v>Weekday</v>
      </c>
      <c r="O964" s="6" t="s">
        <v>33</v>
      </c>
      <c r="P964" s="7">
        <v>15.5</v>
      </c>
      <c r="Q964" s="2">
        <v>4.7619047620000003</v>
      </c>
      <c r="R964" s="7">
        <v>0.77500000000000002</v>
      </c>
      <c r="S964" s="8">
        <v>7.4</v>
      </c>
      <c r="V964" s="16">
        <f t="shared" si="200"/>
        <v>15.5</v>
      </c>
      <c r="W964" s="18">
        <f t="shared" si="208"/>
        <v>1240</v>
      </c>
      <c r="X964" t="b">
        <f t="shared" si="209"/>
        <v>0</v>
      </c>
      <c r="Y964" t="b">
        <f t="shared" si="201"/>
        <v>1</v>
      </c>
      <c r="Z964" t="b">
        <f t="shared" si="202"/>
        <v>0</v>
      </c>
      <c r="AA964" t="b">
        <f t="shared" si="203"/>
        <v>0</v>
      </c>
      <c r="AB964" t="str">
        <f t="shared" si="210"/>
        <v>Low</v>
      </c>
      <c r="AC964" t="str">
        <f t="shared" si="204"/>
        <v>Bad Product</v>
      </c>
      <c r="AD964">
        <f t="shared" si="205"/>
        <v>16.274999999999999</v>
      </c>
      <c r="AE964">
        <f t="shared" si="206"/>
        <v>15.5</v>
      </c>
      <c r="AG964" t="str">
        <f t="shared" si="199"/>
        <v>Bad Product</v>
      </c>
      <c r="AH964" t="str">
        <f t="shared" si="211"/>
        <v>Medium</v>
      </c>
    </row>
    <row r="965" spans="1:34" ht="15.75" customHeight="1" x14ac:dyDescent="0.2">
      <c r="A965" s="1"/>
      <c r="B965" s="6" t="s">
        <v>998</v>
      </c>
      <c r="C965" s="6" t="s">
        <v>25</v>
      </c>
      <c r="D965" s="6" t="s">
        <v>26</v>
      </c>
      <c r="E965" s="6" t="s">
        <v>20</v>
      </c>
      <c r="F965" s="6" t="s">
        <v>31</v>
      </c>
      <c r="G965" s="6" t="s">
        <v>28</v>
      </c>
      <c r="H965" s="7">
        <v>96.82</v>
      </c>
      <c r="I965" s="9">
        <v>3</v>
      </c>
      <c r="J965" s="7">
        <v>14.523</v>
      </c>
      <c r="K965" s="7">
        <v>304.983</v>
      </c>
      <c r="L965" s="12">
        <v>43554</v>
      </c>
      <c r="M965" s="14">
        <v>0.85902777777777772</v>
      </c>
      <c r="N965" s="9" t="str">
        <f t="shared" si="207"/>
        <v>Weekend</v>
      </c>
      <c r="O965" s="6" t="s">
        <v>29</v>
      </c>
      <c r="P965" s="7">
        <v>290.45999999999998</v>
      </c>
      <c r="Q965" s="2">
        <v>4.7619047620000003</v>
      </c>
      <c r="R965" s="7">
        <v>14.523</v>
      </c>
      <c r="S965" s="8">
        <v>6.7</v>
      </c>
      <c r="V965" s="16">
        <f t="shared" si="200"/>
        <v>290.45999999999998</v>
      </c>
      <c r="W965" s="18">
        <f t="shared" si="208"/>
        <v>23236.799999999999</v>
      </c>
      <c r="X965" t="b">
        <f t="shared" si="209"/>
        <v>0</v>
      </c>
      <c r="Y965" t="b">
        <f t="shared" si="201"/>
        <v>1</v>
      </c>
      <c r="Z965" t="b">
        <f t="shared" si="202"/>
        <v>0</v>
      </c>
      <c r="AA965" t="b">
        <f t="shared" si="203"/>
        <v>0</v>
      </c>
      <c r="AB965" t="str">
        <f t="shared" si="210"/>
        <v>Low</v>
      </c>
      <c r="AC965" t="str">
        <f t="shared" si="204"/>
        <v>Bad Product</v>
      </c>
      <c r="AD965">
        <f t="shared" si="205"/>
        <v>304.983</v>
      </c>
      <c r="AE965">
        <f t="shared" si="206"/>
        <v>96.82</v>
      </c>
      <c r="AG965" t="str">
        <f t="shared" si="199"/>
        <v>Bad Product</v>
      </c>
      <c r="AH965" t="str">
        <f t="shared" si="211"/>
        <v>Medium</v>
      </c>
    </row>
    <row r="966" spans="1:34" ht="15.75" customHeight="1" x14ac:dyDescent="0.2">
      <c r="A966" s="1"/>
      <c r="B966" s="6" t="s">
        <v>999</v>
      </c>
      <c r="C966" s="6" t="s">
        <v>42</v>
      </c>
      <c r="D966" s="6" t="s">
        <v>43</v>
      </c>
      <c r="E966" s="6" t="s">
        <v>27</v>
      </c>
      <c r="F966" s="6" t="s">
        <v>31</v>
      </c>
      <c r="G966" s="6" t="s">
        <v>44</v>
      </c>
      <c r="H966" s="7">
        <v>33.33</v>
      </c>
      <c r="I966" s="9">
        <v>2</v>
      </c>
      <c r="J966" s="7">
        <v>3.3330000000000002</v>
      </c>
      <c r="K966" s="7">
        <v>69.992999999999995</v>
      </c>
      <c r="L966" s="12">
        <v>43491</v>
      </c>
      <c r="M966" s="14">
        <v>0.6118055555555556</v>
      </c>
      <c r="N966" s="9" t="str">
        <f t="shared" si="207"/>
        <v>Weekend</v>
      </c>
      <c r="O966" s="6" t="s">
        <v>33</v>
      </c>
      <c r="P966" s="7">
        <v>66.66</v>
      </c>
      <c r="Q966" s="2">
        <v>4.7619047620000003</v>
      </c>
      <c r="R966" s="7">
        <v>3.3330000000000002</v>
      </c>
      <c r="S966" s="8">
        <v>6.4</v>
      </c>
      <c r="V966" s="16">
        <f t="shared" si="200"/>
        <v>66.66</v>
      </c>
      <c r="W966" s="18">
        <f t="shared" si="208"/>
        <v>5332.7999999999993</v>
      </c>
      <c r="X966" t="b">
        <f t="shared" si="209"/>
        <v>0</v>
      </c>
      <c r="Y966" t="b">
        <f t="shared" si="201"/>
        <v>1</v>
      </c>
      <c r="Z966" t="b">
        <f t="shared" si="202"/>
        <v>0</v>
      </c>
      <c r="AA966" t="b">
        <f t="shared" si="203"/>
        <v>0</v>
      </c>
      <c r="AB966" t="str">
        <f t="shared" si="210"/>
        <v>Low</v>
      </c>
      <c r="AC966" t="str">
        <f t="shared" si="204"/>
        <v>Bad Product</v>
      </c>
      <c r="AD966">
        <f t="shared" si="205"/>
        <v>69.992999999999995</v>
      </c>
      <c r="AE966">
        <f t="shared" si="206"/>
        <v>33.33</v>
      </c>
      <c r="AG966" t="str">
        <f t="shared" si="199"/>
        <v>Bad Product</v>
      </c>
      <c r="AH966" t="str">
        <f t="shared" si="211"/>
        <v>Low</v>
      </c>
    </row>
    <row r="967" spans="1:34" ht="15.75" customHeight="1" x14ac:dyDescent="0.2">
      <c r="A967" s="1"/>
      <c r="B967" s="6" t="s">
        <v>1000</v>
      </c>
      <c r="C967" s="6" t="s">
        <v>42</v>
      </c>
      <c r="D967" s="6" t="s">
        <v>43</v>
      </c>
      <c r="E967" s="6" t="s">
        <v>27</v>
      </c>
      <c r="F967" s="6" t="s">
        <v>21</v>
      </c>
      <c r="G967" s="6" t="s">
        <v>28</v>
      </c>
      <c r="H967" s="7">
        <v>38.270000000000003</v>
      </c>
      <c r="I967" s="9">
        <v>2</v>
      </c>
      <c r="J967" s="7">
        <v>3.827</v>
      </c>
      <c r="K967" s="7">
        <v>80.367000000000004</v>
      </c>
      <c r="L967" s="12">
        <v>43526</v>
      </c>
      <c r="M967" s="14">
        <v>0.76249999999999996</v>
      </c>
      <c r="N967" s="9" t="str">
        <f t="shared" si="207"/>
        <v>Weekend</v>
      </c>
      <c r="O967" s="6" t="s">
        <v>33</v>
      </c>
      <c r="P967" s="7">
        <v>76.540000000000006</v>
      </c>
      <c r="Q967" s="2">
        <v>4.7619047620000003</v>
      </c>
      <c r="R967" s="7">
        <v>3.827</v>
      </c>
      <c r="S967" s="8">
        <v>5.8</v>
      </c>
      <c r="V967" s="16">
        <f t="shared" si="200"/>
        <v>76.540000000000006</v>
      </c>
      <c r="W967" s="18">
        <f t="shared" si="208"/>
        <v>6123.2000000000007</v>
      </c>
      <c r="X967" t="b">
        <f t="shared" si="209"/>
        <v>0</v>
      </c>
      <c r="Y967" t="b">
        <f t="shared" si="201"/>
        <v>1</v>
      </c>
      <c r="Z967" t="b">
        <f t="shared" si="202"/>
        <v>0</v>
      </c>
      <c r="AA967" t="b">
        <f t="shared" si="203"/>
        <v>0</v>
      </c>
      <c r="AB967" t="str">
        <f t="shared" si="210"/>
        <v>Low</v>
      </c>
      <c r="AC967" t="str">
        <f t="shared" si="204"/>
        <v>Bad Product</v>
      </c>
      <c r="AD967">
        <f t="shared" si="205"/>
        <v>80.367000000000004</v>
      </c>
      <c r="AE967">
        <f t="shared" si="206"/>
        <v>38.270000000000003</v>
      </c>
      <c r="AG967" t="str">
        <f t="shared" si="199"/>
        <v>Bad Product</v>
      </c>
      <c r="AH967" t="str">
        <f t="shared" si="211"/>
        <v>Low</v>
      </c>
    </row>
    <row r="968" spans="1:34" ht="15.75" customHeight="1" x14ac:dyDescent="0.2">
      <c r="A968" s="1"/>
      <c r="B968" s="6" t="s">
        <v>1001</v>
      </c>
      <c r="C968" s="6" t="s">
        <v>18</v>
      </c>
      <c r="D968" s="6" t="s">
        <v>19</v>
      </c>
      <c r="E968" s="6" t="s">
        <v>27</v>
      </c>
      <c r="F968" s="6" t="s">
        <v>21</v>
      </c>
      <c r="G968" s="6" t="s">
        <v>32</v>
      </c>
      <c r="H968" s="7">
        <v>33.299999999999997</v>
      </c>
      <c r="I968" s="9">
        <v>9</v>
      </c>
      <c r="J968" s="7">
        <v>14.984999999999999</v>
      </c>
      <c r="K968" s="7">
        <v>314.685</v>
      </c>
      <c r="L968" s="12">
        <v>43528</v>
      </c>
      <c r="M968" s="14">
        <v>0.64375000000000004</v>
      </c>
      <c r="N968" s="9" t="str">
        <f t="shared" si="207"/>
        <v>Weekday</v>
      </c>
      <c r="O968" s="6" t="s">
        <v>23</v>
      </c>
      <c r="P968" s="7">
        <v>299.7</v>
      </c>
      <c r="Q968" s="2">
        <v>4.7619047620000003</v>
      </c>
      <c r="R968" s="7">
        <v>14.984999999999999</v>
      </c>
      <c r="S968" s="8">
        <v>7.2</v>
      </c>
      <c r="V968" s="16">
        <f t="shared" si="200"/>
        <v>299.7</v>
      </c>
      <c r="W968" s="18">
        <f t="shared" si="208"/>
        <v>23976</v>
      </c>
      <c r="X968" t="b">
        <f t="shared" si="209"/>
        <v>0</v>
      </c>
      <c r="Y968" t="b">
        <f t="shared" si="201"/>
        <v>1</v>
      </c>
      <c r="Z968" t="b">
        <f t="shared" si="202"/>
        <v>0</v>
      </c>
      <c r="AA968" t="b">
        <f t="shared" si="203"/>
        <v>0</v>
      </c>
      <c r="AB968" t="str">
        <f t="shared" si="210"/>
        <v>Low</v>
      </c>
      <c r="AC968" t="str">
        <f t="shared" si="204"/>
        <v>Bad Product</v>
      </c>
      <c r="AD968">
        <f t="shared" si="205"/>
        <v>314.685</v>
      </c>
      <c r="AE968">
        <f t="shared" si="206"/>
        <v>31.634999999999994</v>
      </c>
      <c r="AG968" t="str">
        <f t="shared" si="199"/>
        <v>Bad Product</v>
      </c>
      <c r="AH968" t="str">
        <f t="shared" si="211"/>
        <v>Medium</v>
      </c>
    </row>
    <row r="969" spans="1:34" ht="15.75" customHeight="1" x14ac:dyDescent="0.2">
      <c r="A969" s="1"/>
      <c r="B969" s="6" t="s">
        <v>1002</v>
      </c>
      <c r="C969" s="6" t="s">
        <v>18</v>
      </c>
      <c r="D969" s="6" t="s">
        <v>19</v>
      </c>
      <c r="E969" s="6" t="s">
        <v>20</v>
      </c>
      <c r="F969" s="6" t="s">
        <v>31</v>
      </c>
      <c r="G969" s="6" t="s">
        <v>32</v>
      </c>
      <c r="H969" s="7">
        <v>81.010000000000005</v>
      </c>
      <c r="I969" s="9">
        <v>3</v>
      </c>
      <c r="J969" s="7">
        <v>12.1515</v>
      </c>
      <c r="K969" s="7">
        <v>255.1815</v>
      </c>
      <c r="L969" s="12">
        <v>43478</v>
      </c>
      <c r="M969" s="14">
        <v>0.53819444444444442</v>
      </c>
      <c r="N969" s="9" t="str">
        <f t="shared" si="207"/>
        <v>Weekend</v>
      </c>
      <c r="O969" s="6" t="s">
        <v>33</v>
      </c>
      <c r="P969" s="7">
        <v>243.03</v>
      </c>
      <c r="Q969" s="2">
        <v>4.7619047620000003</v>
      </c>
      <c r="R969" s="7">
        <v>12.1515</v>
      </c>
      <c r="S969" s="8">
        <v>9.3000000000000007</v>
      </c>
      <c r="V969" s="16">
        <f t="shared" si="200"/>
        <v>243.03000000000003</v>
      </c>
      <c r="W969" s="18">
        <f t="shared" si="208"/>
        <v>19442.400000000001</v>
      </c>
      <c r="X969" t="b">
        <f t="shared" si="209"/>
        <v>1</v>
      </c>
      <c r="Y969" t="b">
        <f t="shared" si="201"/>
        <v>1</v>
      </c>
      <c r="Z969" t="b">
        <f t="shared" si="202"/>
        <v>0</v>
      </c>
      <c r="AA969" t="b">
        <f t="shared" si="203"/>
        <v>1</v>
      </c>
      <c r="AB969" t="str">
        <f t="shared" si="210"/>
        <v>High</v>
      </c>
      <c r="AC969" t="str">
        <f t="shared" si="204"/>
        <v>Bad Product</v>
      </c>
      <c r="AD969">
        <f t="shared" si="205"/>
        <v>255.1815</v>
      </c>
      <c r="AE969">
        <f t="shared" si="206"/>
        <v>81.010000000000005</v>
      </c>
      <c r="AG969" t="str">
        <f t="shared" si="199"/>
        <v>Bad Product</v>
      </c>
      <c r="AH969" t="str">
        <f t="shared" si="211"/>
        <v>High</v>
      </c>
    </row>
    <row r="970" spans="1:34" ht="15.75" customHeight="1" x14ac:dyDescent="0.2">
      <c r="A970" s="1"/>
      <c r="B970" s="6" t="s">
        <v>1003</v>
      </c>
      <c r="C970" s="6" t="s">
        <v>18</v>
      </c>
      <c r="D970" s="6" t="s">
        <v>19</v>
      </c>
      <c r="E970" s="6" t="s">
        <v>27</v>
      </c>
      <c r="F970" s="6" t="s">
        <v>21</v>
      </c>
      <c r="G970" s="6" t="s">
        <v>22</v>
      </c>
      <c r="H970" s="7">
        <v>15.8</v>
      </c>
      <c r="I970" s="9">
        <v>3</v>
      </c>
      <c r="J970" s="7">
        <v>2.37</v>
      </c>
      <c r="K970" s="7">
        <v>49.77</v>
      </c>
      <c r="L970" s="12">
        <v>43549</v>
      </c>
      <c r="M970" s="14">
        <v>0.75138888888888888</v>
      </c>
      <c r="N970" s="9" t="str">
        <f t="shared" si="207"/>
        <v>Weekday</v>
      </c>
      <c r="O970" s="6" t="s">
        <v>29</v>
      </c>
      <c r="P970" s="7">
        <v>47.4</v>
      </c>
      <c r="Q970" s="2">
        <v>4.7619047620000003</v>
      </c>
      <c r="R970" s="7">
        <v>2.37</v>
      </c>
      <c r="S970" s="8">
        <v>9.5</v>
      </c>
      <c r="V970" s="16">
        <f t="shared" si="200"/>
        <v>47.400000000000006</v>
      </c>
      <c r="W970" s="18">
        <f t="shared" si="208"/>
        <v>3792.0000000000005</v>
      </c>
      <c r="X970" t="b">
        <f t="shared" si="209"/>
        <v>1</v>
      </c>
      <c r="Y970" t="b">
        <f t="shared" si="201"/>
        <v>1</v>
      </c>
      <c r="Z970" t="b">
        <f t="shared" si="202"/>
        <v>0</v>
      </c>
      <c r="AA970" t="b">
        <f t="shared" si="203"/>
        <v>1</v>
      </c>
      <c r="AB970" t="str">
        <f t="shared" si="210"/>
        <v>High</v>
      </c>
      <c r="AC970" t="str">
        <f t="shared" si="204"/>
        <v>Bad Product</v>
      </c>
      <c r="AD970">
        <f t="shared" si="205"/>
        <v>49.77</v>
      </c>
      <c r="AE970">
        <f t="shared" si="206"/>
        <v>15.8</v>
      </c>
      <c r="AG970" t="str">
        <f t="shared" si="199"/>
        <v>Bad Product</v>
      </c>
      <c r="AH970" t="str">
        <f t="shared" si="211"/>
        <v>High</v>
      </c>
    </row>
    <row r="971" spans="1:34" ht="15.75" customHeight="1" x14ac:dyDescent="0.2">
      <c r="A971" s="1"/>
      <c r="B971" s="6" t="s">
        <v>1004</v>
      </c>
      <c r="C971" s="6" t="s">
        <v>42</v>
      </c>
      <c r="D971" s="6" t="s">
        <v>43</v>
      </c>
      <c r="E971" s="6" t="s">
        <v>20</v>
      </c>
      <c r="F971" s="6" t="s">
        <v>21</v>
      </c>
      <c r="G971" s="6" t="s">
        <v>28</v>
      </c>
      <c r="H971" s="7">
        <v>34.49</v>
      </c>
      <c r="I971" s="9">
        <v>5</v>
      </c>
      <c r="J971" s="7">
        <v>8.6225000000000005</v>
      </c>
      <c r="K971" s="7">
        <v>181.07249999999999</v>
      </c>
      <c r="L971" s="12">
        <v>43535</v>
      </c>
      <c r="M971" s="14">
        <v>0.82222222222222219</v>
      </c>
      <c r="N971" s="9" t="str">
        <f t="shared" si="207"/>
        <v>Weekday</v>
      </c>
      <c r="O971" s="6" t="s">
        <v>33</v>
      </c>
      <c r="P971" s="7">
        <v>172.45</v>
      </c>
      <c r="Q971" s="2">
        <v>4.7619047620000003</v>
      </c>
      <c r="R971" s="7">
        <v>8.6225000000000005</v>
      </c>
      <c r="S971" s="8">
        <v>9</v>
      </c>
      <c r="V971" s="16">
        <f t="shared" si="200"/>
        <v>172.45000000000002</v>
      </c>
      <c r="W971" s="18">
        <f t="shared" si="208"/>
        <v>13796.000000000002</v>
      </c>
      <c r="X971" t="b">
        <f t="shared" si="209"/>
        <v>1</v>
      </c>
      <c r="Y971" t="b">
        <f t="shared" si="201"/>
        <v>1</v>
      </c>
      <c r="Z971" t="b">
        <f t="shared" si="202"/>
        <v>0</v>
      </c>
      <c r="AA971" t="b">
        <f t="shared" si="203"/>
        <v>1</v>
      </c>
      <c r="AB971" t="str">
        <f t="shared" si="210"/>
        <v>High</v>
      </c>
      <c r="AC971" t="str">
        <f t="shared" si="204"/>
        <v>Bad Product</v>
      </c>
      <c r="AD971">
        <f t="shared" si="205"/>
        <v>181.07249999999999</v>
      </c>
      <c r="AE971">
        <f t="shared" si="206"/>
        <v>34.49</v>
      </c>
      <c r="AG971" t="str">
        <f t="shared" si="199"/>
        <v>Bad Product</v>
      </c>
      <c r="AH971" t="str">
        <f t="shared" si="211"/>
        <v>High</v>
      </c>
    </row>
    <row r="972" spans="1:34" ht="15.75" customHeight="1" x14ac:dyDescent="0.2">
      <c r="A972" s="1"/>
      <c r="B972" s="6" t="s">
        <v>1005</v>
      </c>
      <c r="C972" s="6" t="s">
        <v>42</v>
      </c>
      <c r="D972" s="6" t="s">
        <v>43</v>
      </c>
      <c r="E972" s="6" t="s">
        <v>20</v>
      </c>
      <c r="F972" s="6" t="s">
        <v>21</v>
      </c>
      <c r="G972" s="6" t="s">
        <v>44</v>
      </c>
      <c r="H972" s="7">
        <v>84.63</v>
      </c>
      <c r="I972" s="9">
        <v>10</v>
      </c>
      <c r="J972" s="7">
        <v>42.314999999999998</v>
      </c>
      <c r="K972" s="7">
        <v>888.61500000000001</v>
      </c>
      <c r="L972" s="12">
        <v>43466</v>
      </c>
      <c r="M972" s="14">
        <v>0.48333333333333334</v>
      </c>
      <c r="N972" s="9" t="str">
        <f t="shared" si="207"/>
        <v>Weekday</v>
      </c>
      <c r="O972" s="6" t="s">
        <v>33</v>
      </c>
      <c r="P972" s="7">
        <v>846.3</v>
      </c>
      <c r="Q972" s="2">
        <v>4.7619047620000003</v>
      </c>
      <c r="R972" s="7">
        <v>42.314999999999998</v>
      </c>
      <c r="S972" s="8">
        <v>9</v>
      </c>
      <c r="V972" s="16">
        <f t="shared" si="200"/>
        <v>846.3</v>
      </c>
      <c r="W972" s="18">
        <f t="shared" si="208"/>
        <v>67704</v>
      </c>
      <c r="X972" t="b">
        <f t="shared" si="209"/>
        <v>1</v>
      </c>
      <c r="Y972" t="b">
        <f t="shared" si="201"/>
        <v>1</v>
      </c>
      <c r="Z972" t="b">
        <f t="shared" si="202"/>
        <v>1</v>
      </c>
      <c r="AA972" t="b">
        <f t="shared" si="203"/>
        <v>1</v>
      </c>
      <c r="AB972" t="str">
        <f t="shared" si="210"/>
        <v>High</v>
      </c>
      <c r="AC972" t="str">
        <f t="shared" si="204"/>
        <v>Good Product</v>
      </c>
      <c r="AD972">
        <f t="shared" si="205"/>
        <v>799.75350000000003</v>
      </c>
      <c r="AE972">
        <f t="shared" si="206"/>
        <v>80.398499999999999</v>
      </c>
      <c r="AG972" t="str">
        <f t="shared" si="199"/>
        <v>Bad Product</v>
      </c>
      <c r="AH972" t="str">
        <f t="shared" si="211"/>
        <v>High</v>
      </c>
    </row>
    <row r="973" spans="1:34" ht="15.75" customHeight="1" x14ac:dyDescent="0.2">
      <c r="A973" s="1"/>
      <c r="B973" s="6" t="s">
        <v>1006</v>
      </c>
      <c r="C973" s="6" t="s">
        <v>42</v>
      </c>
      <c r="D973" s="6" t="s">
        <v>43</v>
      </c>
      <c r="E973" s="6" t="s">
        <v>20</v>
      </c>
      <c r="F973" s="6" t="s">
        <v>31</v>
      </c>
      <c r="G973" s="6" t="s">
        <v>32</v>
      </c>
      <c r="H973" s="7">
        <v>36.909999999999997</v>
      </c>
      <c r="I973" s="9">
        <v>7</v>
      </c>
      <c r="J973" s="7">
        <v>12.9185</v>
      </c>
      <c r="K973" s="7">
        <v>271.2885</v>
      </c>
      <c r="L973" s="12">
        <v>43506</v>
      </c>
      <c r="M973" s="14">
        <v>0.57708333333333328</v>
      </c>
      <c r="N973" s="9" t="str">
        <f t="shared" si="207"/>
        <v>Weekend</v>
      </c>
      <c r="O973" s="6" t="s">
        <v>23</v>
      </c>
      <c r="P973" s="7">
        <v>258.37</v>
      </c>
      <c r="Q973" s="2">
        <v>4.7619047620000003</v>
      </c>
      <c r="R973" s="7">
        <v>12.9185</v>
      </c>
      <c r="S973" s="8">
        <v>6.7</v>
      </c>
      <c r="V973" s="16">
        <f t="shared" si="200"/>
        <v>258.37</v>
      </c>
      <c r="W973" s="18">
        <f t="shared" si="208"/>
        <v>20669.599999999999</v>
      </c>
      <c r="X973" t="b">
        <f t="shared" si="209"/>
        <v>0</v>
      </c>
      <c r="Y973" t="b">
        <f t="shared" si="201"/>
        <v>1</v>
      </c>
      <c r="Z973" t="b">
        <f t="shared" si="202"/>
        <v>0</v>
      </c>
      <c r="AA973" t="b">
        <f t="shared" si="203"/>
        <v>0</v>
      </c>
      <c r="AB973" t="str">
        <f t="shared" si="210"/>
        <v>Low</v>
      </c>
      <c r="AC973" t="str">
        <f t="shared" si="204"/>
        <v>Bad Product</v>
      </c>
      <c r="AD973">
        <f t="shared" si="205"/>
        <v>271.2885</v>
      </c>
      <c r="AE973">
        <f t="shared" si="206"/>
        <v>36.909999999999997</v>
      </c>
      <c r="AG973" t="str">
        <f t="shared" si="199"/>
        <v>Good Product</v>
      </c>
      <c r="AH973" t="str">
        <f t="shared" si="211"/>
        <v>Medium</v>
      </c>
    </row>
    <row r="974" spans="1:34" ht="15.75" customHeight="1" x14ac:dyDescent="0.2">
      <c r="A974" s="1"/>
      <c r="B974" s="6" t="s">
        <v>1007</v>
      </c>
      <c r="C974" s="6" t="s">
        <v>42</v>
      </c>
      <c r="D974" s="6" t="s">
        <v>43</v>
      </c>
      <c r="E974" s="6" t="s">
        <v>27</v>
      </c>
      <c r="F974" s="6" t="s">
        <v>31</v>
      </c>
      <c r="G974" s="6" t="s">
        <v>28</v>
      </c>
      <c r="H974" s="7">
        <v>87.08</v>
      </c>
      <c r="I974" s="9">
        <v>7</v>
      </c>
      <c r="J974" s="7">
        <v>30.478000000000002</v>
      </c>
      <c r="K974" s="7">
        <v>640.03800000000001</v>
      </c>
      <c r="L974" s="12">
        <v>43491</v>
      </c>
      <c r="M974" s="14">
        <v>0.63680555555555551</v>
      </c>
      <c r="N974" s="9" t="str">
        <f t="shared" si="207"/>
        <v>Weekend</v>
      </c>
      <c r="O974" s="6" t="s">
        <v>29</v>
      </c>
      <c r="P974" s="7">
        <v>609.55999999999995</v>
      </c>
      <c r="Q974" s="2">
        <v>4.7619047620000003</v>
      </c>
      <c r="R974" s="7">
        <v>30.478000000000002</v>
      </c>
      <c r="S974" s="8">
        <v>5.5</v>
      </c>
      <c r="V974" s="16">
        <f t="shared" si="200"/>
        <v>609.55999999999995</v>
      </c>
      <c r="W974" s="18">
        <f t="shared" si="208"/>
        <v>48764.799999999996</v>
      </c>
      <c r="X974" t="b">
        <f t="shared" si="209"/>
        <v>0</v>
      </c>
      <c r="Y974" t="b">
        <f t="shared" si="201"/>
        <v>1</v>
      </c>
      <c r="Z974" t="b">
        <f t="shared" si="202"/>
        <v>0</v>
      </c>
      <c r="AA974" t="b">
        <f t="shared" si="203"/>
        <v>1</v>
      </c>
      <c r="AB974" t="str">
        <f t="shared" si="210"/>
        <v>Low</v>
      </c>
      <c r="AC974" t="str">
        <f t="shared" si="204"/>
        <v>Bad Product</v>
      </c>
      <c r="AD974">
        <f t="shared" si="205"/>
        <v>576.03420000000006</v>
      </c>
      <c r="AE974">
        <f t="shared" si="206"/>
        <v>87.08</v>
      </c>
      <c r="AG974" t="str">
        <f t="shared" si="199"/>
        <v>Bad Product</v>
      </c>
      <c r="AH974" t="str">
        <f t="shared" si="211"/>
        <v>Low</v>
      </c>
    </row>
    <row r="975" spans="1:34" ht="15.75" customHeight="1" x14ac:dyDescent="0.2">
      <c r="A975" s="1"/>
      <c r="B975" s="6" t="s">
        <v>1008</v>
      </c>
      <c r="C975" s="6" t="s">
        <v>18</v>
      </c>
      <c r="D975" s="6" t="s">
        <v>19</v>
      </c>
      <c r="E975" s="6" t="s">
        <v>27</v>
      </c>
      <c r="F975" s="6" t="s">
        <v>31</v>
      </c>
      <c r="G975" s="6" t="s">
        <v>32</v>
      </c>
      <c r="H975" s="7">
        <v>80.08</v>
      </c>
      <c r="I975" s="9">
        <v>3</v>
      </c>
      <c r="J975" s="7">
        <v>12.012</v>
      </c>
      <c r="K975" s="7">
        <v>252.25200000000001</v>
      </c>
      <c r="L975" s="12">
        <v>43507</v>
      </c>
      <c r="M975" s="14">
        <v>0.64513888888888893</v>
      </c>
      <c r="N975" s="9" t="str">
        <f t="shared" si="207"/>
        <v>Weekday</v>
      </c>
      <c r="O975" s="6" t="s">
        <v>29</v>
      </c>
      <c r="P975" s="7">
        <v>240.24</v>
      </c>
      <c r="Q975" s="2">
        <v>4.7619047620000003</v>
      </c>
      <c r="R975" s="7">
        <v>12.012</v>
      </c>
      <c r="S975" s="8">
        <v>5.4</v>
      </c>
      <c r="V975" s="16">
        <f t="shared" si="200"/>
        <v>240.24</v>
      </c>
      <c r="W975" s="18">
        <f t="shared" si="208"/>
        <v>19219.2</v>
      </c>
      <c r="X975" t="b">
        <f t="shared" si="209"/>
        <v>0</v>
      </c>
      <c r="Y975" t="b">
        <f t="shared" si="201"/>
        <v>1</v>
      </c>
      <c r="Z975" t="b">
        <f t="shared" si="202"/>
        <v>0</v>
      </c>
      <c r="AA975" t="b">
        <f t="shared" si="203"/>
        <v>0</v>
      </c>
      <c r="AB975" t="str">
        <f t="shared" si="210"/>
        <v>Low</v>
      </c>
      <c r="AC975" t="str">
        <f t="shared" si="204"/>
        <v>Bad Product</v>
      </c>
      <c r="AD975">
        <f t="shared" si="205"/>
        <v>252.25200000000001</v>
      </c>
      <c r="AE975">
        <f t="shared" si="206"/>
        <v>80.08</v>
      </c>
      <c r="AG975" t="str">
        <f t="shared" si="199"/>
        <v>Bad Product</v>
      </c>
      <c r="AH975" t="str">
        <f t="shared" si="211"/>
        <v>Low</v>
      </c>
    </row>
    <row r="976" spans="1:34" ht="15.75" customHeight="1" x14ac:dyDescent="0.2">
      <c r="A976" s="1"/>
      <c r="B976" s="6" t="s">
        <v>1009</v>
      </c>
      <c r="C976" s="6" t="s">
        <v>25</v>
      </c>
      <c r="D976" s="6" t="s">
        <v>26</v>
      </c>
      <c r="E976" s="6" t="s">
        <v>27</v>
      </c>
      <c r="F976" s="6" t="s">
        <v>31</v>
      </c>
      <c r="G976" s="6" t="s">
        <v>46</v>
      </c>
      <c r="H976" s="7">
        <v>86.13</v>
      </c>
      <c r="I976" s="9">
        <v>2</v>
      </c>
      <c r="J976" s="7">
        <v>8.6129999999999995</v>
      </c>
      <c r="K976" s="7">
        <v>180.87299999999999</v>
      </c>
      <c r="L976" s="12">
        <v>43503</v>
      </c>
      <c r="M976" s="14">
        <v>0.74930555555555556</v>
      </c>
      <c r="N976" s="9" t="str">
        <f t="shared" si="207"/>
        <v>Weekday</v>
      </c>
      <c r="O976" s="6" t="s">
        <v>29</v>
      </c>
      <c r="P976" s="7">
        <v>172.26</v>
      </c>
      <c r="Q976" s="2">
        <v>4.7619047620000003</v>
      </c>
      <c r="R976" s="7">
        <v>8.6129999999999995</v>
      </c>
      <c r="S976" s="8">
        <v>8.1999999999999993</v>
      </c>
      <c r="V976" s="16">
        <f t="shared" si="200"/>
        <v>172.26</v>
      </c>
      <c r="W976" s="18">
        <f t="shared" si="208"/>
        <v>13780.8</v>
      </c>
      <c r="X976" t="b">
        <f t="shared" si="209"/>
        <v>1</v>
      </c>
      <c r="Y976" t="b">
        <f t="shared" si="201"/>
        <v>1</v>
      </c>
      <c r="Z976" t="b">
        <f t="shared" si="202"/>
        <v>0</v>
      </c>
      <c r="AA976" t="b">
        <f t="shared" si="203"/>
        <v>1</v>
      </c>
      <c r="AB976" t="str">
        <f t="shared" si="210"/>
        <v>High</v>
      </c>
      <c r="AC976" t="str">
        <f t="shared" si="204"/>
        <v>Bad Product</v>
      </c>
      <c r="AD976">
        <f t="shared" si="205"/>
        <v>180.87299999999999</v>
      </c>
      <c r="AE976">
        <f t="shared" si="206"/>
        <v>86.13</v>
      </c>
      <c r="AG976" t="str">
        <f t="shared" si="199"/>
        <v>Bad Product</v>
      </c>
      <c r="AH976" t="str">
        <f t="shared" si="211"/>
        <v>High</v>
      </c>
    </row>
    <row r="977" spans="1:34" ht="15.75" customHeight="1" x14ac:dyDescent="0.2">
      <c r="A977" s="1"/>
      <c r="B977" s="6" t="s">
        <v>1010</v>
      </c>
      <c r="C977" s="6" t="s">
        <v>42</v>
      </c>
      <c r="D977" s="6" t="s">
        <v>43</v>
      </c>
      <c r="E977" s="6" t="s">
        <v>20</v>
      </c>
      <c r="F977" s="6" t="s">
        <v>31</v>
      </c>
      <c r="G977" s="6" t="s">
        <v>46</v>
      </c>
      <c r="H977" s="7">
        <v>49.92</v>
      </c>
      <c r="I977" s="9">
        <v>2</v>
      </c>
      <c r="J977" s="7">
        <v>4.992</v>
      </c>
      <c r="K977" s="7">
        <v>104.83199999999999</v>
      </c>
      <c r="L977" s="12">
        <v>43530</v>
      </c>
      <c r="M977" s="14">
        <v>0.49652777777777779</v>
      </c>
      <c r="N977" s="9" t="str">
        <f t="shared" si="207"/>
        <v>Weekday</v>
      </c>
      <c r="O977" s="6" t="s">
        <v>33</v>
      </c>
      <c r="P977" s="7">
        <v>99.84</v>
      </c>
      <c r="Q977" s="2">
        <v>4.7619047620000003</v>
      </c>
      <c r="R977" s="7">
        <v>4.992</v>
      </c>
      <c r="S977" s="8">
        <v>7</v>
      </c>
      <c r="V977" s="16">
        <f t="shared" si="200"/>
        <v>99.84</v>
      </c>
      <c r="W977" s="18">
        <f t="shared" si="208"/>
        <v>7987.2000000000007</v>
      </c>
      <c r="X977" t="b">
        <f t="shared" si="209"/>
        <v>0</v>
      </c>
      <c r="Y977" t="b">
        <f t="shared" si="201"/>
        <v>1</v>
      </c>
      <c r="Z977" t="b">
        <f t="shared" si="202"/>
        <v>0</v>
      </c>
      <c r="AA977" t="b">
        <f t="shared" si="203"/>
        <v>0</v>
      </c>
      <c r="AB977" t="str">
        <f t="shared" si="210"/>
        <v>Low</v>
      </c>
      <c r="AC977" t="str">
        <f t="shared" si="204"/>
        <v>Bad Product</v>
      </c>
      <c r="AD977">
        <f t="shared" si="205"/>
        <v>104.83199999999999</v>
      </c>
      <c r="AE977">
        <f t="shared" si="206"/>
        <v>49.92</v>
      </c>
      <c r="AG977" t="str">
        <f t="shared" si="199"/>
        <v>Bad Product</v>
      </c>
      <c r="AH977" t="str">
        <f t="shared" si="211"/>
        <v>Medium</v>
      </c>
    </row>
    <row r="978" spans="1:34" ht="15.75" customHeight="1" x14ac:dyDescent="0.2">
      <c r="A978" s="1"/>
      <c r="B978" s="6" t="s">
        <v>1011</v>
      </c>
      <c r="C978" s="6" t="s">
        <v>18</v>
      </c>
      <c r="D978" s="6" t="s">
        <v>19</v>
      </c>
      <c r="E978" s="6" t="s">
        <v>27</v>
      </c>
      <c r="F978" s="6" t="s">
        <v>21</v>
      </c>
      <c r="G978" s="6" t="s">
        <v>44</v>
      </c>
      <c r="H978" s="7">
        <v>74.66</v>
      </c>
      <c r="I978" s="9">
        <v>4</v>
      </c>
      <c r="J978" s="7">
        <v>14.932</v>
      </c>
      <c r="K978" s="7">
        <v>313.572</v>
      </c>
      <c r="L978" s="12">
        <v>43528</v>
      </c>
      <c r="M978" s="14">
        <v>0.44374999999999998</v>
      </c>
      <c r="N978" s="9" t="str">
        <f t="shared" si="207"/>
        <v>Weekday</v>
      </c>
      <c r="O978" s="6" t="s">
        <v>29</v>
      </c>
      <c r="P978" s="7">
        <v>298.64</v>
      </c>
      <c r="Q978" s="2">
        <v>4.7619047620000003</v>
      </c>
      <c r="R978" s="7">
        <v>14.932</v>
      </c>
      <c r="S978" s="8">
        <v>8.5</v>
      </c>
      <c r="V978" s="16">
        <f t="shared" si="200"/>
        <v>298.64</v>
      </c>
      <c r="W978" s="18">
        <f t="shared" si="208"/>
        <v>23891.199999999997</v>
      </c>
      <c r="X978" t="b">
        <f t="shared" si="209"/>
        <v>1</v>
      </c>
      <c r="Y978" t="b">
        <f t="shared" si="201"/>
        <v>1</v>
      </c>
      <c r="Z978" t="b">
        <f t="shared" si="202"/>
        <v>0</v>
      </c>
      <c r="AA978" t="b">
        <f t="shared" si="203"/>
        <v>1</v>
      </c>
      <c r="AB978" t="str">
        <f t="shared" si="210"/>
        <v>High</v>
      </c>
      <c r="AC978" t="str">
        <f t="shared" si="204"/>
        <v>Bad Product</v>
      </c>
      <c r="AD978">
        <f t="shared" si="205"/>
        <v>313.572</v>
      </c>
      <c r="AE978">
        <f t="shared" si="206"/>
        <v>74.66</v>
      </c>
      <c r="AG978" t="str">
        <f t="shared" si="199"/>
        <v>Bad Product</v>
      </c>
      <c r="AH978" t="str">
        <f t="shared" si="211"/>
        <v>High</v>
      </c>
    </row>
    <row r="979" spans="1:34" ht="15.75" customHeight="1" x14ac:dyDescent="0.2">
      <c r="A979" s="1"/>
      <c r="B979" s="6" t="s">
        <v>1012</v>
      </c>
      <c r="C979" s="6" t="s">
        <v>42</v>
      </c>
      <c r="D979" s="6" t="s">
        <v>43</v>
      </c>
      <c r="E979" s="6" t="s">
        <v>20</v>
      </c>
      <c r="F979" s="6" t="s">
        <v>31</v>
      </c>
      <c r="G979" s="6" t="s">
        <v>44</v>
      </c>
      <c r="H979" s="7">
        <v>26.6</v>
      </c>
      <c r="I979" s="9">
        <v>6</v>
      </c>
      <c r="J979" s="7">
        <v>7.98</v>
      </c>
      <c r="K979" s="7">
        <v>167.58</v>
      </c>
      <c r="L979" s="12">
        <v>43522</v>
      </c>
      <c r="M979" s="14">
        <v>0.63194444444444442</v>
      </c>
      <c r="N979" s="9" t="str">
        <f t="shared" si="207"/>
        <v>Weekday</v>
      </c>
      <c r="O979" s="6" t="s">
        <v>23</v>
      </c>
      <c r="P979" s="7">
        <v>159.6</v>
      </c>
      <c r="Q979" s="2">
        <v>4.7619047620000003</v>
      </c>
      <c r="R979" s="7">
        <v>7.98</v>
      </c>
      <c r="S979" s="8">
        <v>4.9000000000000004</v>
      </c>
      <c r="V979" s="16">
        <f t="shared" si="200"/>
        <v>159.60000000000002</v>
      </c>
      <c r="W979" s="18">
        <f t="shared" si="208"/>
        <v>12768.000000000002</v>
      </c>
      <c r="X979" t="b">
        <f t="shared" si="209"/>
        <v>0</v>
      </c>
      <c r="Y979" t="b">
        <f t="shared" si="201"/>
        <v>1</v>
      </c>
      <c r="Z979" t="b">
        <f t="shared" si="202"/>
        <v>0</v>
      </c>
      <c r="AA979" t="b">
        <f t="shared" si="203"/>
        <v>0</v>
      </c>
      <c r="AB979" t="str">
        <f t="shared" si="210"/>
        <v>Low</v>
      </c>
      <c r="AC979" t="str">
        <f t="shared" si="204"/>
        <v>Bad Product</v>
      </c>
      <c r="AD979">
        <f t="shared" si="205"/>
        <v>167.58</v>
      </c>
      <c r="AE979">
        <f t="shared" si="206"/>
        <v>26.6</v>
      </c>
      <c r="AG979" t="str">
        <f t="shared" si="199"/>
        <v>Bad Product</v>
      </c>
      <c r="AH979" t="str">
        <f t="shared" si="211"/>
        <v>Low</v>
      </c>
    </row>
    <row r="980" spans="1:34" ht="15.75" customHeight="1" x14ac:dyDescent="0.2">
      <c r="A980" s="1"/>
      <c r="B980" s="6" t="s">
        <v>1013</v>
      </c>
      <c r="C980" s="6" t="s">
        <v>42</v>
      </c>
      <c r="D980" s="6" t="s">
        <v>43</v>
      </c>
      <c r="E980" s="6" t="s">
        <v>27</v>
      </c>
      <c r="F980" s="6" t="s">
        <v>21</v>
      </c>
      <c r="G980" s="6" t="s">
        <v>28</v>
      </c>
      <c r="H980" s="7">
        <v>25.45</v>
      </c>
      <c r="I980" s="9">
        <v>1</v>
      </c>
      <c r="J980" s="7">
        <v>1.2725</v>
      </c>
      <c r="K980" s="7">
        <v>26.7225</v>
      </c>
      <c r="L980" s="12">
        <v>43534</v>
      </c>
      <c r="M980" s="14">
        <v>0.75694444444444442</v>
      </c>
      <c r="N980" s="9" t="str">
        <f t="shared" si="207"/>
        <v>Weekend</v>
      </c>
      <c r="O980" s="6" t="s">
        <v>33</v>
      </c>
      <c r="P980" s="7">
        <v>25.45</v>
      </c>
      <c r="Q980" s="2">
        <v>4.7619047620000003</v>
      </c>
      <c r="R980" s="7">
        <v>1.2725</v>
      </c>
      <c r="S980" s="8">
        <v>5.0999999999999996</v>
      </c>
      <c r="V980" s="16">
        <f t="shared" si="200"/>
        <v>25.45</v>
      </c>
      <c r="W980" s="18">
        <f t="shared" si="208"/>
        <v>2036</v>
      </c>
      <c r="X980" t="b">
        <f t="shared" si="209"/>
        <v>0</v>
      </c>
      <c r="Y980" t="b">
        <f t="shared" si="201"/>
        <v>1</v>
      </c>
      <c r="Z980" t="b">
        <f t="shared" si="202"/>
        <v>0</v>
      </c>
      <c r="AA980" t="b">
        <f t="shared" si="203"/>
        <v>0</v>
      </c>
      <c r="AB980" t="str">
        <f t="shared" si="210"/>
        <v>Low</v>
      </c>
      <c r="AC980" t="str">
        <f t="shared" si="204"/>
        <v>Bad Product</v>
      </c>
      <c r="AD980">
        <f t="shared" si="205"/>
        <v>26.7225</v>
      </c>
      <c r="AE980">
        <f t="shared" si="206"/>
        <v>25.45</v>
      </c>
      <c r="AG980" t="str">
        <f t="shared" si="199"/>
        <v>Bad Product</v>
      </c>
      <c r="AH980" t="str">
        <f t="shared" si="211"/>
        <v>Low</v>
      </c>
    </row>
    <row r="981" spans="1:34" ht="15.75" customHeight="1" x14ac:dyDescent="0.2">
      <c r="A981" s="1"/>
      <c r="B981" s="6" t="s">
        <v>1014</v>
      </c>
      <c r="C981" s="6" t="s">
        <v>42</v>
      </c>
      <c r="D981" s="6" t="s">
        <v>43</v>
      </c>
      <c r="E981" s="6" t="s">
        <v>27</v>
      </c>
      <c r="F981" s="6" t="s">
        <v>21</v>
      </c>
      <c r="G981" s="6" t="s">
        <v>44</v>
      </c>
      <c r="H981" s="7">
        <v>67.77</v>
      </c>
      <c r="I981" s="9">
        <v>1</v>
      </c>
      <c r="J981" s="7">
        <v>3.3885000000000001</v>
      </c>
      <c r="K981" s="7">
        <v>71.158500000000004</v>
      </c>
      <c r="L981" s="12">
        <v>43500</v>
      </c>
      <c r="M981" s="14">
        <v>0.86319444444444449</v>
      </c>
      <c r="N981" s="9" t="str">
        <f t="shared" si="207"/>
        <v>Weekday</v>
      </c>
      <c r="O981" s="6" t="s">
        <v>33</v>
      </c>
      <c r="P981" s="7">
        <v>67.77</v>
      </c>
      <c r="Q981" s="2">
        <v>4.7619047620000003</v>
      </c>
      <c r="R981" s="7">
        <v>3.3885000000000001</v>
      </c>
      <c r="S981" s="8">
        <v>6.5</v>
      </c>
      <c r="V981" s="16">
        <f t="shared" si="200"/>
        <v>67.77</v>
      </c>
      <c r="W981" s="18">
        <f t="shared" si="208"/>
        <v>5421.5999999999995</v>
      </c>
      <c r="X981" t="b">
        <f t="shared" si="209"/>
        <v>0</v>
      </c>
      <c r="Y981" t="b">
        <f t="shared" si="201"/>
        <v>1</v>
      </c>
      <c r="Z981" t="b">
        <f t="shared" si="202"/>
        <v>0</v>
      </c>
      <c r="AA981" t="b">
        <f t="shared" si="203"/>
        <v>0</v>
      </c>
      <c r="AB981" t="str">
        <f t="shared" si="210"/>
        <v>Low</v>
      </c>
      <c r="AC981" t="str">
        <f t="shared" si="204"/>
        <v>Bad Product</v>
      </c>
      <c r="AD981">
        <f t="shared" si="205"/>
        <v>71.158500000000004</v>
      </c>
      <c r="AE981">
        <f t="shared" si="206"/>
        <v>67.77</v>
      </c>
      <c r="AG981" t="str">
        <f t="shared" si="199"/>
        <v>Bad Product</v>
      </c>
      <c r="AH981" t="str">
        <f t="shared" si="211"/>
        <v>Medium</v>
      </c>
    </row>
    <row r="982" spans="1:34" ht="15.75" customHeight="1" x14ac:dyDescent="0.2">
      <c r="A982" s="1"/>
      <c r="B982" s="6" t="s">
        <v>1015</v>
      </c>
      <c r="C982" s="6" t="s">
        <v>25</v>
      </c>
      <c r="D982" s="6" t="s">
        <v>26</v>
      </c>
      <c r="E982" s="6" t="s">
        <v>20</v>
      </c>
      <c r="F982" s="6" t="s">
        <v>31</v>
      </c>
      <c r="G982" s="6" t="s">
        <v>44</v>
      </c>
      <c r="H982" s="7">
        <v>59.59</v>
      </c>
      <c r="I982" s="9">
        <v>4</v>
      </c>
      <c r="J982" s="7">
        <v>11.917999999999999</v>
      </c>
      <c r="K982" s="7">
        <v>250.27799999999999</v>
      </c>
      <c r="L982" s="12">
        <v>43484</v>
      </c>
      <c r="M982" s="14">
        <v>0.53194444444444444</v>
      </c>
      <c r="N982" s="9" t="str">
        <f t="shared" si="207"/>
        <v>Weekend</v>
      </c>
      <c r="O982" s="6" t="s">
        <v>29</v>
      </c>
      <c r="P982" s="7">
        <v>238.36</v>
      </c>
      <c r="Q982" s="2">
        <v>4.7619047620000003</v>
      </c>
      <c r="R982" s="7">
        <v>11.917999999999999</v>
      </c>
      <c r="S982" s="8">
        <v>9.8000000000000007</v>
      </c>
      <c r="V982" s="16">
        <f t="shared" si="200"/>
        <v>238.36</v>
      </c>
      <c r="W982" s="18">
        <f t="shared" si="208"/>
        <v>19068.800000000003</v>
      </c>
      <c r="X982" t="b">
        <f t="shared" si="209"/>
        <v>1</v>
      </c>
      <c r="Y982" t="b">
        <f t="shared" si="201"/>
        <v>1</v>
      </c>
      <c r="Z982" t="b">
        <f t="shared" si="202"/>
        <v>0</v>
      </c>
      <c r="AA982" t="b">
        <f t="shared" si="203"/>
        <v>1</v>
      </c>
      <c r="AB982" t="str">
        <f t="shared" si="210"/>
        <v>High</v>
      </c>
      <c r="AC982" t="str">
        <f t="shared" si="204"/>
        <v>Bad Product</v>
      </c>
      <c r="AD982">
        <f t="shared" si="205"/>
        <v>250.27799999999999</v>
      </c>
      <c r="AE982">
        <f t="shared" si="206"/>
        <v>59.59</v>
      </c>
      <c r="AG982" t="str">
        <f t="shared" si="199"/>
        <v>Bad Product</v>
      </c>
      <c r="AH982" t="str">
        <f t="shared" si="211"/>
        <v>High</v>
      </c>
    </row>
    <row r="983" spans="1:34" ht="15.75" customHeight="1" x14ac:dyDescent="0.2">
      <c r="A983" s="1"/>
      <c r="B983" s="6" t="s">
        <v>1016</v>
      </c>
      <c r="C983" s="6" t="s">
        <v>18</v>
      </c>
      <c r="D983" s="6" t="s">
        <v>19</v>
      </c>
      <c r="E983" s="6" t="s">
        <v>27</v>
      </c>
      <c r="F983" s="6" t="s">
        <v>31</v>
      </c>
      <c r="G983" s="6" t="s">
        <v>22</v>
      </c>
      <c r="H983" s="7">
        <v>58.15</v>
      </c>
      <c r="I983" s="9">
        <v>4</v>
      </c>
      <c r="J983" s="7">
        <v>11.63</v>
      </c>
      <c r="K983" s="7">
        <v>244.23</v>
      </c>
      <c r="L983" s="12">
        <v>43488</v>
      </c>
      <c r="M983" s="14">
        <v>0.73888888888888893</v>
      </c>
      <c r="N983" s="9" t="str">
        <f t="shared" si="207"/>
        <v>Weekday</v>
      </c>
      <c r="O983" s="6" t="s">
        <v>29</v>
      </c>
      <c r="P983" s="7">
        <v>232.6</v>
      </c>
      <c r="Q983" s="2">
        <v>4.7619047620000003</v>
      </c>
      <c r="R983" s="7">
        <v>11.63</v>
      </c>
      <c r="S983" s="8">
        <v>8.4</v>
      </c>
      <c r="V983" s="16">
        <f t="shared" si="200"/>
        <v>232.6</v>
      </c>
      <c r="W983" s="18">
        <f t="shared" si="208"/>
        <v>18608</v>
      </c>
      <c r="X983" t="b">
        <f t="shared" si="209"/>
        <v>1</v>
      </c>
      <c r="Y983" t="b">
        <f t="shared" si="201"/>
        <v>1</v>
      </c>
      <c r="Z983" t="b">
        <f t="shared" si="202"/>
        <v>0</v>
      </c>
      <c r="AA983" t="b">
        <f t="shared" si="203"/>
        <v>1</v>
      </c>
      <c r="AB983" t="str">
        <f t="shared" si="210"/>
        <v>High</v>
      </c>
      <c r="AC983" t="str">
        <f t="shared" si="204"/>
        <v>Bad Product</v>
      </c>
      <c r="AD983">
        <f t="shared" si="205"/>
        <v>244.23</v>
      </c>
      <c r="AE983">
        <f t="shared" si="206"/>
        <v>58.15</v>
      </c>
      <c r="AG983" t="str">
        <f t="shared" si="199"/>
        <v>Bad Product</v>
      </c>
      <c r="AH983" t="str">
        <f t="shared" si="211"/>
        <v>High</v>
      </c>
    </row>
    <row r="984" spans="1:34" ht="15.75" customHeight="1" x14ac:dyDescent="0.2">
      <c r="A984" s="1"/>
      <c r="B984" s="6" t="s">
        <v>1017</v>
      </c>
      <c r="C984" s="6" t="s">
        <v>18</v>
      </c>
      <c r="D984" s="6" t="s">
        <v>19</v>
      </c>
      <c r="E984" s="6" t="s">
        <v>20</v>
      </c>
      <c r="F984" s="6" t="s">
        <v>21</v>
      </c>
      <c r="G984" s="6" t="s">
        <v>36</v>
      </c>
      <c r="H984" s="7">
        <v>97.48</v>
      </c>
      <c r="I984" s="9">
        <v>9</v>
      </c>
      <c r="J984" s="7">
        <v>43.866</v>
      </c>
      <c r="K984" s="7">
        <v>921.18600000000004</v>
      </c>
      <c r="L984" s="12">
        <v>43538</v>
      </c>
      <c r="M984" s="14">
        <v>0.59652777777777777</v>
      </c>
      <c r="N984" s="9" t="str">
        <f t="shared" si="207"/>
        <v>Weekday</v>
      </c>
      <c r="O984" s="6" t="s">
        <v>23</v>
      </c>
      <c r="P984" s="7">
        <v>877.32</v>
      </c>
      <c r="Q984" s="2">
        <v>4.7619047620000003</v>
      </c>
      <c r="R984" s="7">
        <v>43.866</v>
      </c>
      <c r="S984" s="8">
        <v>7.4</v>
      </c>
      <c r="V984" s="16">
        <f t="shared" si="200"/>
        <v>877.32</v>
      </c>
      <c r="W984" s="18">
        <f t="shared" si="208"/>
        <v>70185.600000000006</v>
      </c>
      <c r="X984" t="b">
        <f t="shared" si="209"/>
        <v>0</v>
      </c>
      <c r="Y984" t="b">
        <f t="shared" si="201"/>
        <v>1</v>
      </c>
      <c r="Z984" t="b">
        <f t="shared" si="202"/>
        <v>0</v>
      </c>
      <c r="AA984" t="b">
        <f t="shared" si="203"/>
        <v>1</v>
      </c>
      <c r="AB984" t="str">
        <f t="shared" si="210"/>
        <v>Low</v>
      </c>
      <c r="AC984" t="str">
        <f t="shared" si="204"/>
        <v>Bad Product</v>
      </c>
      <c r="AD984">
        <f t="shared" si="205"/>
        <v>829.06740000000002</v>
      </c>
      <c r="AE984">
        <f t="shared" si="206"/>
        <v>92.605999999999995</v>
      </c>
      <c r="AG984" t="str">
        <f t="shared" si="199"/>
        <v>Bad Product</v>
      </c>
      <c r="AH984" t="str">
        <f t="shared" si="211"/>
        <v>Medium</v>
      </c>
    </row>
    <row r="985" spans="1:34" ht="15.75" customHeight="1" x14ac:dyDescent="0.2">
      <c r="A985" s="1"/>
      <c r="B985" s="6" t="s">
        <v>1018</v>
      </c>
      <c r="C985" s="6" t="s">
        <v>25</v>
      </c>
      <c r="D985" s="6" t="s">
        <v>26</v>
      </c>
      <c r="E985" s="6" t="s">
        <v>27</v>
      </c>
      <c r="F985" s="6" t="s">
        <v>31</v>
      </c>
      <c r="G985" s="6" t="s">
        <v>22</v>
      </c>
      <c r="H985" s="7">
        <v>99.96</v>
      </c>
      <c r="I985" s="9">
        <v>7</v>
      </c>
      <c r="J985" s="7">
        <v>34.985999999999997</v>
      </c>
      <c r="K985" s="7">
        <v>734.70600000000002</v>
      </c>
      <c r="L985" s="12">
        <v>43488</v>
      </c>
      <c r="M985" s="14">
        <v>0.43958333333333333</v>
      </c>
      <c r="N985" s="9" t="str">
        <f t="shared" si="207"/>
        <v>Weekday</v>
      </c>
      <c r="O985" s="6" t="s">
        <v>29</v>
      </c>
      <c r="P985" s="7">
        <v>699.72</v>
      </c>
      <c r="Q985" s="2">
        <v>4.7619047620000003</v>
      </c>
      <c r="R985" s="7">
        <v>34.985999999999997</v>
      </c>
      <c r="S985" s="8">
        <v>6.1</v>
      </c>
      <c r="V985" s="16">
        <f t="shared" si="200"/>
        <v>699.71999999999991</v>
      </c>
      <c r="W985" s="18">
        <f t="shared" si="208"/>
        <v>55977.599999999991</v>
      </c>
      <c r="X985" t="b">
        <f t="shared" si="209"/>
        <v>0</v>
      </c>
      <c r="Y985" t="b">
        <f t="shared" si="201"/>
        <v>1</v>
      </c>
      <c r="Z985" t="b">
        <f t="shared" si="202"/>
        <v>0</v>
      </c>
      <c r="AA985" t="b">
        <f t="shared" si="203"/>
        <v>1</v>
      </c>
      <c r="AB985" t="str">
        <f t="shared" si="210"/>
        <v>Low</v>
      </c>
      <c r="AC985" t="str">
        <f t="shared" si="204"/>
        <v>Bad Product</v>
      </c>
      <c r="AD985">
        <f t="shared" si="205"/>
        <v>661.23540000000003</v>
      </c>
      <c r="AE985">
        <f t="shared" si="206"/>
        <v>99.96</v>
      </c>
      <c r="AG985" t="str">
        <f t="shared" si="199"/>
        <v>Bad Product</v>
      </c>
      <c r="AH985" t="str">
        <f t="shared" si="211"/>
        <v>Low</v>
      </c>
    </row>
    <row r="986" spans="1:34" ht="15.75" customHeight="1" x14ac:dyDescent="0.2">
      <c r="A986" s="1"/>
      <c r="B986" s="6" t="s">
        <v>1019</v>
      </c>
      <c r="C986" s="6" t="s">
        <v>25</v>
      </c>
      <c r="D986" s="6" t="s">
        <v>26</v>
      </c>
      <c r="E986" s="6" t="s">
        <v>27</v>
      </c>
      <c r="F986" s="6" t="s">
        <v>31</v>
      </c>
      <c r="G986" s="6" t="s">
        <v>28</v>
      </c>
      <c r="H986" s="7">
        <v>96.37</v>
      </c>
      <c r="I986" s="9">
        <v>7</v>
      </c>
      <c r="J986" s="7">
        <v>33.729500000000002</v>
      </c>
      <c r="K986" s="7">
        <v>708.31949999999995</v>
      </c>
      <c r="L986" s="12">
        <v>43474</v>
      </c>
      <c r="M986" s="14">
        <v>0.4861111111111111</v>
      </c>
      <c r="N986" s="9" t="str">
        <f t="shared" si="207"/>
        <v>Weekday</v>
      </c>
      <c r="O986" s="6" t="s">
        <v>29</v>
      </c>
      <c r="P986" s="7">
        <v>674.59</v>
      </c>
      <c r="Q986" s="2">
        <v>4.7619047620000003</v>
      </c>
      <c r="R986" s="7">
        <v>33.729500000000002</v>
      </c>
      <c r="S986" s="8">
        <v>6</v>
      </c>
      <c r="V986" s="16">
        <f t="shared" si="200"/>
        <v>674.59</v>
      </c>
      <c r="W986" s="18">
        <f t="shared" si="208"/>
        <v>53967.200000000004</v>
      </c>
      <c r="X986" t="b">
        <f t="shared" si="209"/>
        <v>0</v>
      </c>
      <c r="Y986" t="b">
        <f t="shared" si="201"/>
        <v>1</v>
      </c>
      <c r="Z986" t="b">
        <f t="shared" si="202"/>
        <v>0</v>
      </c>
      <c r="AA986" t="b">
        <f t="shared" si="203"/>
        <v>1</v>
      </c>
      <c r="AB986" t="str">
        <f t="shared" si="210"/>
        <v>Low</v>
      </c>
      <c r="AC986" t="str">
        <f t="shared" si="204"/>
        <v>Bad Product</v>
      </c>
      <c r="AD986">
        <f t="shared" si="205"/>
        <v>637.48754999999994</v>
      </c>
      <c r="AE986">
        <f t="shared" si="206"/>
        <v>96.37</v>
      </c>
      <c r="AG986" t="str">
        <f t="shared" si="199"/>
        <v>Bad Product</v>
      </c>
      <c r="AH986" t="str">
        <f t="shared" si="211"/>
        <v>Low</v>
      </c>
    </row>
    <row r="987" spans="1:34" ht="15.75" customHeight="1" x14ac:dyDescent="0.2">
      <c r="A987" s="1"/>
      <c r="B987" s="6" t="s">
        <v>1020</v>
      </c>
      <c r="C987" s="6" t="s">
        <v>42</v>
      </c>
      <c r="D987" s="6" t="s">
        <v>43</v>
      </c>
      <c r="E987" s="6" t="s">
        <v>27</v>
      </c>
      <c r="F987" s="6" t="s">
        <v>21</v>
      </c>
      <c r="G987" s="6" t="s">
        <v>46</v>
      </c>
      <c r="H987" s="7">
        <v>63.71</v>
      </c>
      <c r="I987" s="9">
        <v>5</v>
      </c>
      <c r="J987" s="7">
        <v>15.9275</v>
      </c>
      <c r="K987" s="7">
        <v>334.47750000000002</v>
      </c>
      <c r="L987" s="12">
        <v>43503</v>
      </c>
      <c r="M987" s="14">
        <v>0.8125</v>
      </c>
      <c r="N987" s="9" t="str">
        <f t="shared" si="207"/>
        <v>Weekday</v>
      </c>
      <c r="O987" s="6" t="s">
        <v>23</v>
      </c>
      <c r="P987" s="7">
        <v>318.55</v>
      </c>
      <c r="Q987" s="2">
        <v>4.7619047620000003</v>
      </c>
      <c r="R987" s="7">
        <v>15.9275</v>
      </c>
      <c r="S987" s="8">
        <v>8.5</v>
      </c>
      <c r="V987" s="16">
        <f t="shared" si="200"/>
        <v>318.55</v>
      </c>
      <c r="W987" s="18">
        <f t="shared" si="208"/>
        <v>25484</v>
      </c>
      <c r="X987" t="b">
        <f t="shared" si="209"/>
        <v>1</v>
      </c>
      <c r="Y987" t="b">
        <f t="shared" si="201"/>
        <v>1</v>
      </c>
      <c r="Z987" t="b">
        <f t="shared" si="202"/>
        <v>0</v>
      </c>
      <c r="AA987" t="b">
        <f t="shared" si="203"/>
        <v>1</v>
      </c>
      <c r="AB987" t="str">
        <f t="shared" si="210"/>
        <v>High</v>
      </c>
      <c r="AC987" t="str">
        <f t="shared" si="204"/>
        <v>Bad Product</v>
      </c>
      <c r="AD987">
        <f t="shared" si="205"/>
        <v>334.47750000000002</v>
      </c>
      <c r="AE987">
        <f t="shared" si="206"/>
        <v>63.71</v>
      </c>
      <c r="AG987" t="str">
        <f t="shared" si="199"/>
        <v>Bad Product</v>
      </c>
      <c r="AH987" t="str">
        <f t="shared" si="211"/>
        <v>High</v>
      </c>
    </row>
    <row r="988" spans="1:34" ht="15.75" customHeight="1" x14ac:dyDescent="0.2">
      <c r="A988" s="1"/>
      <c r="B988" s="6" t="s">
        <v>1021</v>
      </c>
      <c r="C988" s="6" t="s">
        <v>42</v>
      </c>
      <c r="D988" s="6" t="s">
        <v>43</v>
      </c>
      <c r="E988" s="6" t="s">
        <v>27</v>
      </c>
      <c r="F988" s="6" t="s">
        <v>21</v>
      </c>
      <c r="G988" s="6" t="s">
        <v>22</v>
      </c>
      <c r="H988" s="7">
        <v>14.76</v>
      </c>
      <c r="I988" s="9">
        <v>2</v>
      </c>
      <c r="J988" s="7">
        <v>1.476</v>
      </c>
      <c r="K988" s="7">
        <v>30.995999999999999</v>
      </c>
      <c r="L988" s="12">
        <v>43514</v>
      </c>
      <c r="M988" s="14">
        <v>0.61250000000000004</v>
      </c>
      <c r="N988" s="9" t="str">
        <f t="shared" si="207"/>
        <v>Weekday</v>
      </c>
      <c r="O988" s="6" t="s">
        <v>23</v>
      </c>
      <c r="P988" s="7">
        <v>29.52</v>
      </c>
      <c r="Q988" s="2">
        <v>4.7619047620000003</v>
      </c>
      <c r="R988" s="7">
        <v>1.476</v>
      </c>
      <c r="S988" s="8">
        <v>4.3</v>
      </c>
      <c r="V988" s="16">
        <f t="shared" si="200"/>
        <v>29.52</v>
      </c>
      <c r="W988" s="18">
        <f t="shared" si="208"/>
        <v>2361.6</v>
      </c>
      <c r="X988" t="b">
        <f t="shared" si="209"/>
        <v>0</v>
      </c>
      <c r="Y988" t="b">
        <f t="shared" si="201"/>
        <v>1</v>
      </c>
      <c r="Z988" t="b">
        <f t="shared" si="202"/>
        <v>0</v>
      </c>
      <c r="AA988" t="b">
        <f t="shared" si="203"/>
        <v>0</v>
      </c>
      <c r="AB988" t="str">
        <f t="shared" si="210"/>
        <v>Low</v>
      </c>
      <c r="AC988" t="str">
        <f t="shared" si="204"/>
        <v>Bad Product</v>
      </c>
      <c r="AD988">
        <f t="shared" si="205"/>
        <v>30.995999999999999</v>
      </c>
      <c r="AE988">
        <f t="shared" si="206"/>
        <v>14.76</v>
      </c>
      <c r="AG988" t="str">
        <f t="shared" si="199"/>
        <v>Bad Product</v>
      </c>
      <c r="AH988" t="str">
        <f t="shared" si="211"/>
        <v>Low</v>
      </c>
    </row>
    <row r="989" spans="1:34" ht="15.75" customHeight="1" x14ac:dyDescent="0.2">
      <c r="A989" s="1"/>
      <c r="B989" s="6" t="s">
        <v>1022</v>
      </c>
      <c r="C989" s="6" t="s">
        <v>42</v>
      </c>
      <c r="D989" s="6" t="s">
        <v>43</v>
      </c>
      <c r="E989" s="6" t="s">
        <v>20</v>
      </c>
      <c r="F989" s="6" t="s">
        <v>31</v>
      </c>
      <c r="G989" s="6" t="s">
        <v>22</v>
      </c>
      <c r="H989" s="7">
        <v>62</v>
      </c>
      <c r="I989" s="9">
        <v>8</v>
      </c>
      <c r="J989" s="7">
        <v>24.8</v>
      </c>
      <c r="K989" s="7">
        <v>520.79999999999995</v>
      </c>
      <c r="L989" s="12">
        <v>43468</v>
      </c>
      <c r="M989" s="14">
        <v>0.79722222222222228</v>
      </c>
      <c r="N989" s="9" t="str">
        <f t="shared" si="207"/>
        <v>Weekday</v>
      </c>
      <c r="O989" s="6" t="s">
        <v>33</v>
      </c>
      <c r="P989" s="7">
        <v>496</v>
      </c>
      <c r="Q989" s="2">
        <v>4.7619047620000003</v>
      </c>
      <c r="R989" s="7">
        <v>24.8</v>
      </c>
      <c r="S989" s="8">
        <v>6.2</v>
      </c>
      <c r="V989" s="16">
        <f t="shared" si="200"/>
        <v>496</v>
      </c>
      <c r="W989" s="18">
        <f t="shared" si="208"/>
        <v>39680</v>
      </c>
      <c r="X989" t="b">
        <f t="shared" si="209"/>
        <v>0</v>
      </c>
      <c r="Y989" t="b">
        <f t="shared" si="201"/>
        <v>1</v>
      </c>
      <c r="Z989" t="b">
        <f t="shared" si="202"/>
        <v>0</v>
      </c>
      <c r="AA989" t="b">
        <f t="shared" si="203"/>
        <v>1</v>
      </c>
      <c r="AB989" t="str">
        <f t="shared" si="210"/>
        <v>Low</v>
      </c>
      <c r="AC989" t="str">
        <f t="shared" si="204"/>
        <v>Bad Product</v>
      </c>
      <c r="AD989">
        <f t="shared" si="205"/>
        <v>468.71999999999997</v>
      </c>
      <c r="AE989">
        <f t="shared" si="206"/>
        <v>58.9</v>
      </c>
      <c r="AG989" t="str">
        <f t="shared" si="199"/>
        <v>Bad Product</v>
      </c>
      <c r="AH989" t="str">
        <f t="shared" si="211"/>
        <v>Low</v>
      </c>
    </row>
    <row r="990" spans="1:34" ht="15.75" customHeight="1" x14ac:dyDescent="0.2">
      <c r="A990" s="1"/>
      <c r="B990" s="6" t="s">
        <v>1023</v>
      </c>
      <c r="C990" s="6" t="s">
        <v>25</v>
      </c>
      <c r="D990" s="6" t="s">
        <v>26</v>
      </c>
      <c r="E990" s="6" t="s">
        <v>20</v>
      </c>
      <c r="F990" s="6" t="s">
        <v>31</v>
      </c>
      <c r="G990" s="6" t="s">
        <v>28</v>
      </c>
      <c r="H990" s="7">
        <v>82.34</v>
      </c>
      <c r="I990" s="9">
        <v>10</v>
      </c>
      <c r="J990" s="7">
        <v>41.17</v>
      </c>
      <c r="K990" s="7">
        <v>864.57</v>
      </c>
      <c r="L990" s="12">
        <v>43553</v>
      </c>
      <c r="M990" s="14">
        <v>0.8</v>
      </c>
      <c r="N990" s="9" t="str">
        <f t="shared" si="207"/>
        <v>Weekday</v>
      </c>
      <c r="O990" s="6" t="s">
        <v>23</v>
      </c>
      <c r="P990" s="7">
        <v>823.4</v>
      </c>
      <c r="Q990" s="2">
        <v>4.7619047620000003</v>
      </c>
      <c r="R990" s="7">
        <v>41.17</v>
      </c>
      <c r="S990" s="8">
        <v>4.3</v>
      </c>
      <c r="V990" s="16">
        <f t="shared" si="200"/>
        <v>823.40000000000009</v>
      </c>
      <c r="W990" s="18">
        <f t="shared" si="208"/>
        <v>65872</v>
      </c>
      <c r="X990" t="b">
        <f t="shared" si="209"/>
        <v>0</v>
      </c>
      <c r="Y990" t="b">
        <f t="shared" si="201"/>
        <v>1</v>
      </c>
      <c r="Z990" t="b">
        <f t="shared" si="202"/>
        <v>0</v>
      </c>
      <c r="AA990" t="b">
        <f t="shared" si="203"/>
        <v>1</v>
      </c>
      <c r="AB990" t="str">
        <f t="shared" si="210"/>
        <v>Low</v>
      </c>
      <c r="AC990" t="str">
        <f t="shared" si="204"/>
        <v>Bad Product</v>
      </c>
      <c r="AD990">
        <f t="shared" si="205"/>
        <v>778.11300000000006</v>
      </c>
      <c r="AE990">
        <f t="shared" si="206"/>
        <v>78.222999999999999</v>
      </c>
      <c r="AG990" t="str">
        <f t="shared" si="199"/>
        <v>Bad Product</v>
      </c>
      <c r="AH990" t="str">
        <f t="shared" si="211"/>
        <v>Low</v>
      </c>
    </row>
    <row r="991" spans="1:34" ht="15.75" customHeight="1" x14ac:dyDescent="0.2">
      <c r="A991" s="1"/>
      <c r="B991" s="6" t="s">
        <v>1024</v>
      </c>
      <c r="C991" s="6" t="s">
        <v>42</v>
      </c>
      <c r="D991" s="6" t="s">
        <v>43</v>
      </c>
      <c r="E991" s="6" t="s">
        <v>20</v>
      </c>
      <c r="F991" s="6" t="s">
        <v>31</v>
      </c>
      <c r="G991" s="6" t="s">
        <v>22</v>
      </c>
      <c r="H991" s="7">
        <v>75.37</v>
      </c>
      <c r="I991" s="9">
        <v>8</v>
      </c>
      <c r="J991" s="7">
        <v>30.148</v>
      </c>
      <c r="K991" s="7">
        <v>633.10799999999995</v>
      </c>
      <c r="L991" s="12">
        <v>43493</v>
      </c>
      <c r="M991" s="14">
        <v>0.65694444444444444</v>
      </c>
      <c r="N991" s="9" t="str">
        <f t="shared" si="207"/>
        <v>Weekday</v>
      </c>
      <c r="O991" s="6" t="s">
        <v>33</v>
      </c>
      <c r="P991" s="7">
        <v>602.96</v>
      </c>
      <c r="Q991" s="2">
        <v>4.7619047620000003</v>
      </c>
      <c r="R991" s="7">
        <v>30.148</v>
      </c>
      <c r="S991" s="8">
        <v>8.4</v>
      </c>
      <c r="V991" s="16">
        <f t="shared" si="200"/>
        <v>602.96</v>
      </c>
      <c r="W991" s="18">
        <f t="shared" si="208"/>
        <v>48236.800000000003</v>
      </c>
      <c r="X991" t="b">
        <f t="shared" si="209"/>
        <v>1</v>
      </c>
      <c r="Y991" t="b">
        <f t="shared" si="201"/>
        <v>1</v>
      </c>
      <c r="Z991" t="b">
        <f t="shared" si="202"/>
        <v>1</v>
      </c>
      <c r="AA991" t="b">
        <f t="shared" si="203"/>
        <v>1</v>
      </c>
      <c r="AB991" t="str">
        <f t="shared" si="210"/>
        <v>High</v>
      </c>
      <c r="AC991" t="str">
        <f t="shared" si="204"/>
        <v>Good Product</v>
      </c>
      <c r="AD991">
        <f t="shared" si="205"/>
        <v>569.79719999999998</v>
      </c>
      <c r="AE991">
        <f t="shared" si="206"/>
        <v>71.601500000000001</v>
      </c>
      <c r="AG991" t="str">
        <f t="shared" si="199"/>
        <v>Bad Product</v>
      </c>
      <c r="AH991" t="str">
        <f t="shared" si="211"/>
        <v>High</v>
      </c>
    </row>
    <row r="992" spans="1:34" ht="15.75" customHeight="1" x14ac:dyDescent="0.2">
      <c r="A992" s="1"/>
      <c r="B992" s="6" t="s">
        <v>1025</v>
      </c>
      <c r="C992" s="6" t="s">
        <v>18</v>
      </c>
      <c r="D992" s="6" t="s">
        <v>19</v>
      </c>
      <c r="E992" s="6" t="s">
        <v>27</v>
      </c>
      <c r="F992" s="6" t="s">
        <v>21</v>
      </c>
      <c r="G992" s="6" t="s">
        <v>44</v>
      </c>
      <c r="H992" s="7">
        <v>56.56</v>
      </c>
      <c r="I992" s="9">
        <v>5</v>
      </c>
      <c r="J992" s="7">
        <v>14.14</v>
      </c>
      <c r="K992" s="7">
        <v>296.94</v>
      </c>
      <c r="L992" s="12">
        <v>43546</v>
      </c>
      <c r="M992" s="14">
        <v>0.79583333333333328</v>
      </c>
      <c r="N992" s="9" t="str">
        <f t="shared" si="207"/>
        <v>Weekday</v>
      </c>
      <c r="O992" s="6" t="s">
        <v>33</v>
      </c>
      <c r="P992" s="7">
        <v>282.8</v>
      </c>
      <c r="Q992" s="2">
        <v>4.7619047620000003</v>
      </c>
      <c r="R992" s="7">
        <v>14.14</v>
      </c>
      <c r="S992" s="8">
        <v>4.5</v>
      </c>
      <c r="V992" s="16">
        <f t="shared" si="200"/>
        <v>282.8</v>
      </c>
      <c r="W992" s="18">
        <f t="shared" si="208"/>
        <v>22624</v>
      </c>
      <c r="X992" t="b">
        <f t="shared" si="209"/>
        <v>0</v>
      </c>
      <c r="Y992" t="b">
        <f t="shared" si="201"/>
        <v>1</v>
      </c>
      <c r="Z992" t="b">
        <f t="shared" si="202"/>
        <v>0</v>
      </c>
      <c r="AA992" t="b">
        <f t="shared" si="203"/>
        <v>0</v>
      </c>
      <c r="AB992" t="str">
        <f t="shared" si="210"/>
        <v>Low</v>
      </c>
      <c r="AC992" t="str">
        <f t="shared" si="204"/>
        <v>Bad Product</v>
      </c>
      <c r="AD992">
        <f t="shared" si="205"/>
        <v>296.94</v>
      </c>
      <c r="AE992">
        <f t="shared" si="206"/>
        <v>56.56</v>
      </c>
      <c r="AG992" t="str">
        <f t="shared" si="199"/>
        <v>Good Product</v>
      </c>
      <c r="AH992" t="str">
        <f t="shared" si="211"/>
        <v>Low</v>
      </c>
    </row>
    <row r="993" spans="1:34" ht="15.75" customHeight="1" x14ac:dyDescent="0.2">
      <c r="A993" s="1"/>
      <c r="B993" s="6" t="s">
        <v>1026</v>
      </c>
      <c r="C993" s="6" t="s">
        <v>42</v>
      </c>
      <c r="D993" s="6" t="s">
        <v>43</v>
      </c>
      <c r="E993" s="6" t="s">
        <v>27</v>
      </c>
      <c r="F993" s="6" t="s">
        <v>21</v>
      </c>
      <c r="G993" s="6" t="s">
        <v>36</v>
      </c>
      <c r="H993" s="7">
        <v>76.599999999999994</v>
      </c>
      <c r="I993" s="9">
        <v>10</v>
      </c>
      <c r="J993" s="7">
        <v>38.299999999999997</v>
      </c>
      <c r="K993" s="7">
        <v>804.3</v>
      </c>
      <c r="L993" s="12">
        <v>43489</v>
      </c>
      <c r="M993" s="14">
        <v>0.75694444444444442</v>
      </c>
      <c r="N993" s="9" t="str">
        <f t="shared" si="207"/>
        <v>Weekday</v>
      </c>
      <c r="O993" s="6" t="s">
        <v>23</v>
      </c>
      <c r="P993" s="7">
        <v>766</v>
      </c>
      <c r="Q993" s="2">
        <v>4.7619047620000003</v>
      </c>
      <c r="R993" s="7">
        <v>38.299999999999997</v>
      </c>
      <c r="S993" s="8">
        <v>6</v>
      </c>
      <c r="V993" s="16">
        <f t="shared" si="200"/>
        <v>766</v>
      </c>
      <c r="W993" s="18">
        <f t="shared" si="208"/>
        <v>61280</v>
      </c>
      <c r="X993" t="b">
        <f t="shared" si="209"/>
        <v>0</v>
      </c>
      <c r="Y993" t="b">
        <f t="shared" si="201"/>
        <v>1</v>
      </c>
      <c r="Z993" t="b">
        <f t="shared" si="202"/>
        <v>0</v>
      </c>
      <c r="AA993" t="b">
        <f t="shared" si="203"/>
        <v>1</v>
      </c>
      <c r="AB993" t="str">
        <f t="shared" si="210"/>
        <v>Low</v>
      </c>
      <c r="AC993" t="str">
        <f t="shared" si="204"/>
        <v>Bad Product</v>
      </c>
      <c r="AD993">
        <f t="shared" si="205"/>
        <v>723.87</v>
      </c>
      <c r="AE993">
        <f t="shared" si="206"/>
        <v>72.77</v>
      </c>
      <c r="AG993" t="str">
        <f t="shared" si="199"/>
        <v>Bad Product</v>
      </c>
      <c r="AH993" t="str">
        <f t="shared" si="211"/>
        <v>Low</v>
      </c>
    </row>
    <row r="994" spans="1:34" ht="15.75" customHeight="1" x14ac:dyDescent="0.2">
      <c r="A994" s="1"/>
      <c r="B994" s="6" t="s">
        <v>1027</v>
      </c>
      <c r="C994" s="6" t="s">
        <v>18</v>
      </c>
      <c r="D994" s="6" t="s">
        <v>19</v>
      </c>
      <c r="E994" s="6" t="s">
        <v>27</v>
      </c>
      <c r="F994" s="6" t="s">
        <v>31</v>
      </c>
      <c r="G994" s="6" t="s">
        <v>28</v>
      </c>
      <c r="H994" s="7">
        <v>58.03</v>
      </c>
      <c r="I994" s="9">
        <v>2</v>
      </c>
      <c r="J994" s="7">
        <v>5.8029999999999999</v>
      </c>
      <c r="K994" s="7">
        <v>121.863</v>
      </c>
      <c r="L994" s="12">
        <v>43534</v>
      </c>
      <c r="M994" s="14">
        <v>0.86527777777777781</v>
      </c>
      <c r="N994" s="9" t="str">
        <f t="shared" si="207"/>
        <v>Weekend</v>
      </c>
      <c r="O994" s="6" t="s">
        <v>23</v>
      </c>
      <c r="P994" s="7">
        <v>116.06</v>
      </c>
      <c r="Q994" s="2">
        <v>4.7619047620000003</v>
      </c>
      <c r="R994" s="7">
        <v>5.8029999999999999</v>
      </c>
      <c r="S994" s="8">
        <v>8.8000000000000007</v>
      </c>
      <c r="V994" s="16">
        <f t="shared" si="200"/>
        <v>116.06</v>
      </c>
      <c r="W994" s="18">
        <f t="shared" si="208"/>
        <v>9284.7999999999993</v>
      </c>
      <c r="X994" t="b">
        <f t="shared" si="209"/>
        <v>1</v>
      </c>
      <c r="Y994" t="b">
        <f t="shared" si="201"/>
        <v>1</v>
      </c>
      <c r="Z994" t="b">
        <f t="shared" si="202"/>
        <v>0</v>
      </c>
      <c r="AA994" t="b">
        <f t="shared" si="203"/>
        <v>1</v>
      </c>
      <c r="AB994" t="str">
        <f t="shared" si="210"/>
        <v>High</v>
      </c>
      <c r="AC994" t="str">
        <f t="shared" si="204"/>
        <v>Bad Product</v>
      </c>
      <c r="AD994">
        <f t="shared" si="205"/>
        <v>121.863</v>
      </c>
      <c r="AE994">
        <f t="shared" si="206"/>
        <v>58.03</v>
      </c>
      <c r="AG994" t="str">
        <f t="shared" si="199"/>
        <v>Bad Product</v>
      </c>
      <c r="AH994" t="str">
        <f t="shared" si="211"/>
        <v>High</v>
      </c>
    </row>
    <row r="995" spans="1:34" ht="15.75" customHeight="1" x14ac:dyDescent="0.2">
      <c r="A995" s="1"/>
      <c r="B995" s="6" t="s">
        <v>1028</v>
      </c>
      <c r="C995" s="6" t="s">
        <v>42</v>
      </c>
      <c r="D995" s="6" t="s">
        <v>43</v>
      </c>
      <c r="E995" s="6" t="s">
        <v>27</v>
      </c>
      <c r="F995" s="6" t="s">
        <v>31</v>
      </c>
      <c r="G995" s="6" t="s">
        <v>46</v>
      </c>
      <c r="H995" s="7">
        <v>17.489999999999998</v>
      </c>
      <c r="I995" s="9">
        <v>10</v>
      </c>
      <c r="J995" s="7">
        <v>8.7449999999999992</v>
      </c>
      <c r="K995" s="7">
        <v>183.64500000000001</v>
      </c>
      <c r="L995" s="12">
        <v>43518</v>
      </c>
      <c r="M995" s="14">
        <v>0.77430555555555558</v>
      </c>
      <c r="N995" s="9" t="str">
        <f t="shared" si="207"/>
        <v>Weekday</v>
      </c>
      <c r="O995" s="6" t="s">
        <v>23</v>
      </c>
      <c r="P995" s="7">
        <v>174.9</v>
      </c>
      <c r="Q995" s="2">
        <v>4.7619047620000003</v>
      </c>
      <c r="R995" s="7">
        <v>8.7449999999999992</v>
      </c>
      <c r="S995" s="8">
        <v>6.6</v>
      </c>
      <c r="V995" s="16">
        <f t="shared" si="200"/>
        <v>174.89999999999998</v>
      </c>
      <c r="W995" s="18">
        <f t="shared" si="208"/>
        <v>13991.999999999998</v>
      </c>
      <c r="X995" t="b">
        <f t="shared" si="209"/>
        <v>0</v>
      </c>
      <c r="Y995" t="b">
        <f t="shared" si="201"/>
        <v>1</v>
      </c>
      <c r="Z995" t="b">
        <f t="shared" si="202"/>
        <v>0</v>
      </c>
      <c r="AA995" t="b">
        <f t="shared" si="203"/>
        <v>0</v>
      </c>
      <c r="AB995" t="str">
        <f t="shared" si="210"/>
        <v>Low</v>
      </c>
      <c r="AC995" t="str">
        <f t="shared" si="204"/>
        <v>Bad Product</v>
      </c>
      <c r="AD995">
        <f t="shared" si="205"/>
        <v>183.64500000000001</v>
      </c>
      <c r="AE995">
        <f t="shared" si="206"/>
        <v>16.615499999999997</v>
      </c>
      <c r="AG995" t="str">
        <f t="shared" si="199"/>
        <v>Bad Product</v>
      </c>
      <c r="AH995" t="str">
        <f t="shared" si="211"/>
        <v>Medium</v>
      </c>
    </row>
    <row r="996" spans="1:34" ht="15.75" customHeight="1" x14ac:dyDescent="0.2">
      <c r="A996" s="1"/>
      <c r="B996" s="6" t="s">
        <v>1029</v>
      </c>
      <c r="C996" s="6" t="s">
        <v>25</v>
      </c>
      <c r="D996" s="6" t="s">
        <v>26</v>
      </c>
      <c r="E996" s="6" t="s">
        <v>20</v>
      </c>
      <c r="F996" s="6" t="s">
        <v>21</v>
      </c>
      <c r="G996" s="6" t="s">
        <v>28</v>
      </c>
      <c r="H996" s="7">
        <v>60.95</v>
      </c>
      <c r="I996" s="9">
        <v>1</v>
      </c>
      <c r="J996" s="7">
        <v>3.0474999999999999</v>
      </c>
      <c r="K996" s="7">
        <v>63.997500000000002</v>
      </c>
      <c r="L996" s="12">
        <v>43514</v>
      </c>
      <c r="M996" s="14">
        <v>0.4861111111111111</v>
      </c>
      <c r="N996" s="9" t="str">
        <f t="shared" si="207"/>
        <v>Weekday</v>
      </c>
      <c r="O996" s="6" t="s">
        <v>23</v>
      </c>
      <c r="P996" s="7">
        <v>60.95</v>
      </c>
      <c r="Q996" s="2">
        <v>4.7619047620000003</v>
      </c>
      <c r="R996" s="7">
        <v>3.0474999999999999</v>
      </c>
      <c r="S996" s="8">
        <v>5.9</v>
      </c>
      <c r="V996" s="16">
        <f t="shared" si="200"/>
        <v>60.95</v>
      </c>
      <c r="W996" s="18">
        <f t="shared" si="208"/>
        <v>4876</v>
      </c>
      <c r="X996" t="b">
        <f t="shared" si="209"/>
        <v>0</v>
      </c>
      <c r="Y996" t="b">
        <f t="shared" si="201"/>
        <v>1</v>
      </c>
      <c r="Z996" t="b">
        <f t="shared" si="202"/>
        <v>0</v>
      </c>
      <c r="AA996" t="b">
        <f t="shared" si="203"/>
        <v>0</v>
      </c>
      <c r="AB996" t="str">
        <f t="shared" si="210"/>
        <v>Low</v>
      </c>
      <c r="AC996" t="str">
        <f t="shared" si="204"/>
        <v>Bad Product</v>
      </c>
      <c r="AD996">
        <f t="shared" si="205"/>
        <v>63.997500000000002</v>
      </c>
      <c r="AE996">
        <f t="shared" si="206"/>
        <v>60.95</v>
      </c>
      <c r="AG996" t="str">
        <f t="shared" si="199"/>
        <v>Bad Product</v>
      </c>
      <c r="AH996" t="str">
        <f t="shared" si="211"/>
        <v>Low</v>
      </c>
    </row>
    <row r="997" spans="1:34" ht="15.75" customHeight="1" x14ac:dyDescent="0.2">
      <c r="A997" s="1"/>
      <c r="B997" s="6" t="s">
        <v>1030</v>
      </c>
      <c r="C997" s="6" t="s">
        <v>25</v>
      </c>
      <c r="D997" s="6" t="s">
        <v>26</v>
      </c>
      <c r="E997" s="6" t="s">
        <v>27</v>
      </c>
      <c r="F997" s="6" t="s">
        <v>31</v>
      </c>
      <c r="G997" s="6" t="s">
        <v>22</v>
      </c>
      <c r="H997" s="7">
        <v>40.35</v>
      </c>
      <c r="I997" s="9">
        <v>1</v>
      </c>
      <c r="J997" s="7">
        <v>2.0175000000000001</v>
      </c>
      <c r="K997" s="7">
        <v>42.3675</v>
      </c>
      <c r="L997" s="12">
        <v>43494</v>
      </c>
      <c r="M997" s="14">
        <v>0.57361111111111107</v>
      </c>
      <c r="N997" s="9" t="str">
        <f t="shared" si="207"/>
        <v>Weekday</v>
      </c>
      <c r="O997" s="6" t="s">
        <v>23</v>
      </c>
      <c r="P997" s="7">
        <v>40.35</v>
      </c>
      <c r="Q997" s="2">
        <v>4.7619047620000003</v>
      </c>
      <c r="R997" s="7">
        <v>2.0175000000000001</v>
      </c>
      <c r="S997" s="8">
        <v>6.2</v>
      </c>
      <c r="V997" s="16">
        <f t="shared" si="200"/>
        <v>40.35</v>
      </c>
      <c r="W997" s="18">
        <f t="shared" si="208"/>
        <v>3228</v>
      </c>
      <c r="X997" t="b">
        <f t="shared" si="209"/>
        <v>0</v>
      </c>
      <c r="Y997" t="b">
        <f t="shared" si="201"/>
        <v>1</v>
      </c>
      <c r="Z997" t="b">
        <f t="shared" si="202"/>
        <v>0</v>
      </c>
      <c r="AA997" t="b">
        <f t="shared" si="203"/>
        <v>0</v>
      </c>
      <c r="AB997" t="str">
        <f t="shared" si="210"/>
        <v>Low</v>
      </c>
      <c r="AC997" t="str">
        <f t="shared" si="204"/>
        <v>Bad Product</v>
      </c>
      <c r="AD997">
        <f t="shared" si="205"/>
        <v>42.3675</v>
      </c>
      <c r="AE997">
        <f t="shared" si="206"/>
        <v>40.35</v>
      </c>
      <c r="AG997" t="str">
        <f t="shared" si="199"/>
        <v>Bad Product</v>
      </c>
      <c r="AH997" t="str">
        <f t="shared" si="211"/>
        <v>Low</v>
      </c>
    </row>
    <row r="998" spans="1:34" ht="15.75" customHeight="1" x14ac:dyDescent="0.2">
      <c r="A998" s="1"/>
      <c r="B998" s="6" t="s">
        <v>1031</v>
      </c>
      <c r="C998" s="6" t="s">
        <v>42</v>
      </c>
      <c r="D998" s="6" t="s">
        <v>43</v>
      </c>
      <c r="E998" s="6" t="s">
        <v>27</v>
      </c>
      <c r="F998" s="6" t="s">
        <v>21</v>
      </c>
      <c r="G998" s="6" t="s">
        <v>32</v>
      </c>
      <c r="H998" s="7">
        <v>97.38</v>
      </c>
      <c r="I998" s="9">
        <v>10</v>
      </c>
      <c r="J998" s="7">
        <v>48.69</v>
      </c>
      <c r="K998" s="7">
        <v>1022.49</v>
      </c>
      <c r="L998" s="12">
        <v>43526</v>
      </c>
      <c r="M998" s="14">
        <v>0.71944444444444444</v>
      </c>
      <c r="N998" s="9" t="str">
        <f t="shared" si="207"/>
        <v>Weekend</v>
      </c>
      <c r="O998" s="6" t="s">
        <v>23</v>
      </c>
      <c r="P998" s="7">
        <v>973.8</v>
      </c>
      <c r="Q998" s="2">
        <v>4.7619047620000003</v>
      </c>
      <c r="R998" s="7">
        <v>48.69</v>
      </c>
      <c r="S998" s="8">
        <v>4.4000000000000004</v>
      </c>
      <c r="V998" s="16">
        <f t="shared" si="200"/>
        <v>973.8</v>
      </c>
      <c r="W998" s="18">
        <f t="shared" si="208"/>
        <v>77904</v>
      </c>
      <c r="X998" t="b">
        <f t="shared" si="209"/>
        <v>0</v>
      </c>
      <c r="Y998" t="b">
        <f t="shared" si="201"/>
        <v>1</v>
      </c>
      <c r="Z998" t="b">
        <f t="shared" si="202"/>
        <v>0</v>
      </c>
      <c r="AA998" t="b">
        <f t="shared" si="203"/>
        <v>1</v>
      </c>
      <c r="AB998" t="str">
        <f t="shared" si="210"/>
        <v>Low</v>
      </c>
      <c r="AC998" t="str">
        <f t="shared" si="204"/>
        <v>Bad Product</v>
      </c>
      <c r="AD998">
        <f t="shared" si="205"/>
        <v>920.24099999999999</v>
      </c>
      <c r="AE998">
        <f t="shared" si="206"/>
        <v>92.510999999999996</v>
      </c>
      <c r="AG998" t="str">
        <f t="shared" si="199"/>
        <v>Bad Product</v>
      </c>
      <c r="AH998" t="str">
        <f t="shared" si="211"/>
        <v>Low</v>
      </c>
    </row>
    <row r="999" spans="1:34" ht="15.75" customHeight="1" x14ac:dyDescent="0.2">
      <c r="A999" s="1"/>
      <c r="B999" s="6" t="s">
        <v>1032</v>
      </c>
      <c r="C999" s="6" t="s">
        <v>18</v>
      </c>
      <c r="D999" s="6" t="s">
        <v>19</v>
      </c>
      <c r="E999" s="6" t="s">
        <v>20</v>
      </c>
      <c r="F999" s="6" t="s">
        <v>31</v>
      </c>
      <c r="G999" s="6" t="s">
        <v>44</v>
      </c>
      <c r="H999" s="7">
        <v>31.84</v>
      </c>
      <c r="I999" s="9">
        <v>1</v>
      </c>
      <c r="J999" s="7">
        <v>1.5920000000000001</v>
      </c>
      <c r="K999" s="7">
        <v>33.432000000000002</v>
      </c>
      <c r="L999" s="12">
        <v>43505</v>
      </c>
      <c r="M999" s="14">
        <v>0.55694444444444446</v>
      </c>
      <c r="N999" s="9" t="str">
        <f t="shared" si="207"/>
        <v>Weekend</v>
      </c>
      <c r="O999" s="6" t="s">
        <v>29</v>
      </c>
      <c r="P999" s="7">
        <v>31.84</v>
      </c>
      <c r="Q999" s="2">
        <v>4.7619047620000003</v>
      </c>
      <c r="R999" s="7">
        <v>1.5920000000000001</v>
      </c>
      <c r="S999" s="8">
        <v>7.7</v>
      </c>
      <c r="V999" s="16">
        <f t="shared" si="200"/>
        <v>31.84</v>
      </c>
      <c r="W999" s="18">
        <f t="shared" si="208"/>
        <v>2547.1999999999998</v>
      </c>
      <c r="X999" t="b">
        <f t="shared" si="209"/>
        <v>0</v>
      </c>
      <c r="Y999" t="b">
        <f t="shared" si="201"/>
        <v>1</v>
      </c>
      <c r="Z999" t="b">
        <f t="shared" si="202"/>
        <v>0</v>
      </c>
      <c r="AA999" t="b">
        <f t="shared" si="203"/>
        <v>0</v>
      </c>
      <c r="AB999" t="str">
        <f t="shared" si="210"/>
        <v>Low</v>
      </c>
      <c r="AC999" t="str">
        <f t="shared" si="204"/>
        <v>Bad Product</v>
      </c>
      <c r="AD999">
        <f t="shared" si="205"/>
        <v>33.432000000000002</v>
      </c>
      <c r="AE999">
        <f t="shared" si="206"/>
        <v>31.84</v>
      </c>
      <c r="AG999" t="str">
        <f t="shared" si="199"/>
        <v>Bad Product</v>
      </c>
      <c r="AH999" t="str">
        <f t="shared" si="211"/>
        <v>Medium</v>
      </c>
    </row>
    <row r="1000" spans="1:34" ht="15.75" customHeight="1" x14ac:dyDescent="0.2">
      <c r="A1000" s="1"/>
      <c r="B1000" s="6" t="s">
        <v>1033</v>
      </c>
      <c r="C1000" s="6" t="s">
        <v>18</v>
      </c>
      <c r="D1000" s="6" t="s">
        <v>19</v>
      </c>
      <c r="E1000" s="6" t="s">
        <v>27</v>
      </c>
      <c r="F1000" s="6" t="s">
        <v>31</v>
      </c>
      <c r="G1000" s="6" t="s">
        <v>32</v>
      </c>
      <c r="H1000" s="7">
        <v>65.819999999999993</v>
      </c>
      <c r="I1000" s="9">
        <v>1</v>
      </c>
      <c r="J1000" s="7">
        <v>3.2909999999999999</v>
      </c>
      <c r="K1000" s="7">
        <v>69.111000000000004</v>
      </c>
      <c r="L1000" s="12">
        <v>43518</v>
      </c>
      <c r="M1000" s="14">
        <v>0.6479166666666667</v>
      </c>
      <c r="N1000" s="9" t="str">
        <f t="shared" si="207"/>
        <v>Weekday</v>
      </c>
      <c r="O1000" s="6" t="s">
        <v>29</v>
      </c>
      <c r="P1000" s="7">
        <v>65.819999999999993</v>
      </c>
      <c r="Q1000" s="2">
        <v>4.7619047620000003</v>
      </c>
      <c r="R1000" s="7">
        <v>3.2909999999999999</v>
      </c>
      <c r="S1000" s="8">
        <v>4.0999999999999996</v>
      </c>
      <c r="V1000" s="16">
        <f t="shared" si="200"/>
        <v>65.819999999999993</v>
      </c>
      <c r="W1000" s="18">
        <f t="shared" si="208"/>
        <v>5265.5999999999995</v>
      </c>
      <c r="X1000" t="b">
        <f t="shared" si="209"/>
        <v>0</v>
      </c>
      <c r="Y1000" t="b">
        <f t="shared" si="201"/>
        <v>1</v>
      </c>
      <c r="Z1000" t="b">
        <f t="shared" si="202"/>
        <v>0</v>
      </c>
      <c r="AA1000" t="b">
        <f t="shared" si="203"/>
        <v>0</v>
      </c>
      <c r="AB1000" t="str">
        <f t="shared" si="210"/>
        <v>Low</v>
      </c>
      <c r="AC1000" t="str">
        <f t="shared" si="204"/>
        <v>Bad Product</v>
      </c>
      <c r="AD1000">
        <f t="shared" si="205"/>
        <v>69.111000000000004</v>
      </c>
      <c r="AE1000">
        <f t="shared" si="206"/>
        <v>65.819999999999993</v>
      </c>
      <c r="AG1000" t="str">
        <f t="shared" si="199"/>
        <v>Bad Product</v>
      </c>
      <c r="AH1000" t="str">
        <f t="shared" si="211"/>
        <v>Low</v>
      </c>
    </row>
    <row r="1001" spans="1:34" ht="15.75" customHeight="1" x14ac:dyDescent="0.2">
      <c r="A1001" s="1"/>
      <c r="B1001" s="6" t="s">
        <v>1034</v>
      </c>
      <c r="C1001" s="6" t="s">
        <v>18</v>
      </c>
      <c r="D1001" s="6" t="s">
        <v>19</v>
      </c>
      <c r="E1001" s="6" t="s">
        <v>20</v>
      </c>
      <c r="F1001" s="6" t="s">
        <v>21</v>
      </c>
      <c r="G1001" s="6" t="s">
        <v>46</v>
      </c>
      <c r="H1001" s="7">
        <v>88.34</v>
      </c>
      <c r="I1001" s="9">
        <v>7</v>
      </c>
      <c r="J1001" s="7">
        <v>30.919</v>
      </c>
      <c r="K1001" s="7">
        <v>649.29899999999998</v>
      </c>
      <c r="L1001" s="12">
        <v>43514</v>
      </c>
      <c r="M1001" s="14">
        <v>0.56111111111111112</v>
      </c>
      <c r="N1001" s="9" t="str">
        <f t="shared" si="207"/>
        <v>Weekday</v>
      </c>
      <c r="O1001" s="6" t="s">
        <v>29</v>
      </c>
      <c r="P1001" s="7">
        <v>618.38</v>
      </c>
      <c r="Q1001" s="2">
        <v>4.7619047620000003</v>
      </c>
      <c r="R1001" s="7">
        <v>30.919</v>
      </c>
      <c r="S1001" s="8">
        <v>6.6</v>
      </c>
      <c r="V1001" s="16">
        <f t="shared" si="200"/>
        <v>618.38</v>
      </c>
      <c r="W1001" s="18">
        <f t="shared" si="208"/>
        <v>49470.400000000001</v>
      </c>
      <c r="X1001" t="b">
        <f t="shared" si="209"/>
        <v>0</v>
      </c>
      <c r="Y1001" t="b">
        <f t="shared" si="201"/>
        <v>1</v>
      </c>
      <c r="Z1001" t="b">
        <f t="shared" si="202"/>
        <v>0</v>
      </c>
      <c r="AA1001" t="b">
        <f t="shared" si="203"/>
        <v>1</v>
      </c>
      <c r="AB1001" t="str">
        <f t="shared" si="210"/>
        <v>Low</v>
      </c>
      <c r="AC1001" t="str">
        <f t="shared" si="204"/>
        <v>Bad Product</v>
      </c>
      <c r="AD1001">
        <f t="shared" si="205"/>
        <v>584.3691</v>
      </c>
      <c r="AE1001">
        <f t="shared" si="206"/>
        <v>88.34</v>
      </c>
      <c r="AG1001" t="str">
        <f t="shared" si="199"/>
        <v>Bad Product</v>
      </c>
      <c r="AH1001" t="str">
        <f t="shared" si="211"/>
        <v>Medium</v>
      </c>
    </row>
    <row r="1002" spans="1:34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V1002" s="1"/>
      <c r="W1002" s="1"/>
    </row>
    <row r="1003" spans="1:34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V1003" s="1"/>
      <c r="W1003" s="1"/>
    </row>
  </sheetData>
  <autoFilter ref="B2:S1001"/>
  <conditionalFormatting sqref="S3:S100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00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{DB6D9B8F-A6FB-7746-A5BF-8E01063047A2}</x14:id>
        </ext>
      </extLst>
    </cfRule>
  </conditionalFormatting>
  <conditionalFormatting sqref="I3:I1001">
    <cfRule type="aboveAverage" dxfId="15" priority="15" aboveAverage="0"/>
    <cfRule type="aboveAverage" dxfId="14" priority="16"/>
  </conditionalFormatting>
  <conditionalFormatting sqref="H3:H1001">
    <cfRule type="aboveAverage" dxfId="13" priority="19" aboveAverage="0"/>
    <cfRule type="aboveAverage" dxfId="12" priority="20"/>
  </conditionalFormatting>
  <printOptions horizontalCentered="1" gridLines="1"/>
  <pageMargins left="0.7" right="0.7" top="0.75" bottom="0.75" header="0" footer="0"/>
  <pageSetup fitToHeight="0" pageOrder="overThenDown" orientation="landscape" cellComments="atEnd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6D9B8F-A6FB-7746-A5BF-8E01063047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K3:K1001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7"/>
  <sheetViews>
    <sheetView zoomScale="170" zoomScaleNormal="170" workbookViewId="0">
      <selection activeCell="D7" sqref="D7"/>
    </sheetView>
  </sheetViews>
  <sheetFormatPr defaultColWidth="11.42578125" defaultRowHeight="12.75" x14ac:dyDescent="0.2"/>
  <sheetData>
    <row r="4" spans="4:4" x14ac:dyDescent="0.2">
      <c r="D4" s="30">
        <f ca="1">TODAY()</f>
        <v>44814</v>
      </c>
    </row>
    <row r="7" spans="4:4" x14ac:dyDescent="0.2">
      <c r="D7">
        <f ca="1">WEEKDAY(D4,2)</f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3"/>
  <sheetViews>
    <sheetView tabSelected="1" topLeftCell="G1" zoomScale="170" zoomScaleNormal="170" workbookViewId="0">
      <selection activeCell="R2" sqref="R2:R21"/>
    </sheetView>
  </sheetViews>
  <sheetFormatPr defaultColWidth="11.42578125" defaultRowHeight="12.75" x14ac:dyDescent="0.2"/>
  <sheetData>
    <row r="2" spans="2:18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3" t="s">
        <v>6</v>
      </c>
      <c r="I2" s="3" t="s">
        <v>7</v>
      </c>
      <c r="J2" s="10" t="s">
        <v>8</v>
      </c>
      <c r="K2" s="10" t="s">
        <v>9</v>
      </c>
      <c r="L2" s="11" t="s">
        <v>10</v>
      </c>
      <c r="M2" s="13" t="s">
        <v>11</v>
      </c>
      <c r="N2" s="5" t="s">
        <v>12</v>
      </c>
      <c r="O2" s="10" t="s">
        <v>13</v>
      </c>
      <c r="P2" s="3" t="s">
        <v>14</v>
      </c>
      <c r="Q2" s="10" t="s">
        <v>15</v>
      </c>
      <c r="R2" s="15" t="s">
        <v>16</v>
      </c>
    </row>
    <row r="3" spans="2:18" x14ac:dyDescent="0.2"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74.69</v>
      </c>
      <c r="I3" s="9">
        <v>7</v>
      </c>
      <c r="J3" s="7">
        <v>26.141500000000001</v>
      </c>
      <c r="K3" s="7">
        <v>548.97149999999999</v>
      </c>
      <c r="L3" s="12">
        <v>43470</v>
      </c>
      <c r="M3" s="14">
        <v>0.54722222222222228</v>
      </c>
      <c r="N3" s="6" t="s">
        <v>23</v>
      </c>
      <c r="O3" s="7">
        <v>522.83000000000004</v>
      </c>
      <c r="P3" s="2">
        <v>4.7619047620000003</v>
      </c>
      <c r="Q3" s="7">
        <v>26.141500000000001</v>
      </c>
      <c r="R3" s="8">
        <v>9.1</v>
      </c>
    </row>
    <row r="4" spans="2:18" x14ac:dyDescent="0.2">
      <c r="B4" s="6" t="s">
        <v>24</v>
      </c>
      <c r="C4" s="6" t="s">
        <v>25</v>
      </c>
      <c r="D4" s="6" t="s">
        <v>26</v>
      </c>
      <c r="E4" s="6" t="s">
        <v>27</v>
      </c>
      <c r="F4" s="6" t="s">
        <v>21</v>
      </c>
      <c r="G4" s="6" t="s">
        <v>28</v>
      </c>
      <c r="H4" s="7">
        <v>15.28</v>
      </c>
      <c r="I4" s="9">
        <v>5</v>
      </c>
      <c r="J4" s="7">
        <v>3.82</v>
      </c>
      <c r="K4" s="7">
        <v>80.22</v>
      </c>
      <c r="L4" s="12">
        <v>43532</v>
      </c>
      <c r="M4" s="14">
        <v>0.43680555555555556</v>
      </c>
      <c r="N4" s="6" t="s">
        <v>29</v>
      </c>
      <c r="O4" s="7">
        <v>76.400000000000006</v>
      </c>
      <c r="P4" s="2">
        <v>4.7619047620000003</v>
      </c>
      <c r="Q4" s="7">
        <v>3.82</v>
      </c>
      <c r="R4" s="8">
        <v>9.6</v>
      </c>
    </row>
    <row r="5" spans="2:18" x14ac:dyDescent="0.2">
      <c r="B5" s="6" t="s">
        <v>30</v>
      </c>
      <c r="C5" s="6" t="s">
        <v>18</v>
      </c>
      <c r="D5" s="6" t="s">
        <v>19</v>
      </c>
      <c r="E5" s="6" t="s">
        <v>27</v>
      </c>
      <c r="F5" s="6" t="s">
        <v>31</v>
      </c>
      <c r="G5" s="6" t="s">
        <v>32</v>
      </c>
      <c r="H5" s="7">
        <v>46.33</v>
      </c>
      <c r="I5" s="9">
        <v>7</v>
      </c>
      <c r="J5" s="7">
        <v>16.215499999999999</v>
      </c>
      <c r="K5" s="7">
        <v>340.52550000000002</v>
      </c>
      <c r="L5" s="12">
        <v>43527</v>
      </c>
      <c r="M5" s="14">
        <v>0.55763888888888891</v>
      </c>
      <c r="N5" s="6" t="s">
        <v>33</v>
      </c>
      <c r="O5" s="7">
        <v>324.31</v>
      </c>
      <c r="P5" s="2">
        <v>4.7619047620000003</v>
      </c>
      <c r="Q5" s="7">
        <v>16.215499999999999</v>
      </c>
      <c r="R5" s="8">
        <v>7.4</v>
      </c>
    </row>
    <row r="6" spans="2:18" x14ac:dyDescent="0.2">
      <c r="B6" s="6" t="s">
        <v>34</v>
      </c>
      <c r="C6" s="6" t="s">
        <v>18</v>
      </c>
      <c r="D6" s="6" t="s">
        <v>19</v>
      </c>
      <c r="E6" s="6" t="s">
        <v>20</v>
      </c>
      <c r="F6" s="6" t="s">
        <v>31</v>
      </c>
      <c r="G6" s="6" t="s">
        <v>22</v>
      </c>
      <c r="H6" s="7">
        <v>58.22</v>
      </c>
      <c r="I6" s="9">
        <v>8</v>
      </c>
      <c r="J6" s="7">
        <v>23.288</v>
      </c>
      <c r="K6" s="7">
        <v>489.048</v>
      </c>
      <c r="L6" s="12">
        <v>43492</v>
      </c>
      <c r="M6" s="14">
        <v>0.85624999999999996</v>
      </c>
      <c r="N6" s="6" t="s">
        <v>23</v>
      </c>
      <c r="O6" s="7">
        <v>465.76</v>
      </c>
      <c r="P6" s="2">
        <v>4.7619047620000003</v>
      </c>
      <c r="Q6" s="7">
        <v>23.288</v>
      </c>
      <c r="R6" s="8">
        <v>8.4</v>
      </c>
    </row>
    <row r="7" spans="2:18" x14ac:dyDescent="0.2">
      <c r="B7" s="6" t="s">
        <v>35</v>
      </c>
      <c r="C7" s="6" t="s">
        <v>18</v>
      </c>
      <c r="D7" s="6" t="s">
        <v>19</v>
      </c>
      <c r="E7" s="6" t="s">
        <v>27</v>
      </c>
      <c r="F7" s="6" t="s">
        <v>31</v>
      </c>
      <c r="G7" s="6" t="s">
        <v>36</v>
      </c>
      <c r="H7" s="7">
        <v>86.31</v>
      </c>
      <c r="I7" s="9">
        <v>7</v>
      </c>
      <c r="J7" s="7">
        <v>30.208500000000001</v>
      </c>
      <c r="K7" s="7">
        <v>634.37850000000003</v>
      </c>
      <c r="L7" s="12">
        <v>43504</v>
      </c>
      <c r="M7" s="14">
        <v>0.44236111111111109</v>
      </c>
      <c r="N7" s="6" t="s">
        <v>23</v>
      </c>
      <c r="O7" s="7">
        <v>604.16999999999996</v>
      </c>
      <c r="P7" s="2">
        <v>4.7619047620000003</v>
      </c>
      <c r="Q7" s="7">
        <v>30.208500000000001</v>
      </c>
      <c r="R7" s="8">
        <v>5.3</v>
      </c>
    </row>
    <row r="8" spans="2:18" x14ac:dyDescent="0.2">
      <c r="B8" s="6" t="s">
        <v>37</v>
      </c>
      <c r="C8" s="6" t="s">
        <v>25</v>
      </c>
      <c r="D8" s="6" t="s">
        <v>26</v>
      </c>
      <c r="E8" s="6" t="s">
        <v>27</v>
      </c>
      <c r="F8" s="6" t="s">
        <v>31</v>
      </c>
      <c r="G8" s="6" t="s">
        <v>28</v>
      </c>
      <c r="H8" s="7">
        <v>85.39</v>
      </c>
      <c r="I8" s="9">
        <v>7</v>
      </c>
      <c r="J8" s="7">
        <v>29.886500000000002</v>
      </c>
      <c r="K8" s="7">
        <v>627.61649999999997</v>
      </c>
      <c r="L8" s="12">
        <v>43549</v>
      </c>
      <c r="M8" s="14">
        <v>0.77083333333333337</v>
      </c>
      <c r="N8" s="6" t="s">
        <v>23</v>
      </c>
      <c r="O8" s="7">
        <v>597.73</v>
      </c>
      <c r="P8" s="2">
        <v>4.7619047620000003</v>
      </c>
      <c r="Q8" s="7">
        <v>29.886500000000002</v>
      </c>
      <c r="R8" s="8">
        <v>4.0999999999999996</v>
      </c>
    </row>
    <row r="9" spans="2:18" x14ac:dyDescent="0.2">
      <c r="B9" s="6" t="s">
        <v>38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28</v>
      </c>
      <c r="H9" s="7">
        <v>68.84</v>
      </c>
      <c r="I9" s="9">
        <v>6</v>
      </c>
      <c r="J9" s="7">
        <v>20.652000000000001</v>
      </c>
      <c r="K9" s="7">
        <v>433.69200000000001</v>
      </c>
      <c r="L9" s="12">
        <v>43521</v>
      </c>
      <c r="M9" s="14">
        <v>0.60833333333333328</v>
      </c>
      <c r="N9" s="6" t="s">
        <v>23</v>
      </c>
      <c r="O9" s="7">
        <v>413.04</v>
      </c>
      <c r="P9" s="2">
        <v>4.7619047620000003</v>
      </c>
      <c r="Q9" s="7">
        <v>20.652000000000001</v>
      </c>
      <c r="R9" s="8">
        <v>5.8</v>
      </c>
    </row>
    <row r="10" spans="2:18" x14ac:dyDescent="0.2">
      <c r="B10" s="6" t="s">
        <v>39</v>
      </c>
      <c r="C10" s="6" t="s">
        <v>25</v>
      </c>
      <c r="D10" s="6" t="s">
        <v>26</v>
      </c>
      <c r="E10" s="6" t="s">
        <v>27</v>
      </c>
      <c r="F10" s="6" t="s">
        <v>21</v>
      </c>
      <c r="G10" s="6" t="s">
        <v>32</v>
      </c>
      <c r="H10" s="7">
        <v>73.56</v>
      </c>
      <c r="I10" s="9">
        <v>10</v>
      </c>
      <c r="J10" s="7">
        <v>36.78</v>
      </c>
      <c r="K10" s="7">
        <v>772.38</v>
      </c>
      <c r="L10" s="12">
        <v>43520</v>
      </c>
      <c r="M10" s="14">
        <v>0.48472222222222222</v>
      </c>
      <c r="N10" s="6" t="s">
        <v>23</v>
      </c>
      <c r="O10" s="7">
        <v>735.6</v>
      </c>
      <c r="P10" s="2">
        <v>4.7619047620000003</v>
      </c>
      <c r="Q10" s="7">
        <v>36.78</v>
      </c>
      <c r="R10" s="8">
        <v>8</v>
      </c>
    </row>
    <row r="11" spans="2:18" x14ac:dyDescent="0.2">
      <c r="B11" s="6" t="s">
        <v>40</v>
      </c>
      <c r="C11" s="6" t="s">
        <v>18</v>
      </c>
      <c r="D11" s="6" t="s">
        <v>19</v>
      </c>
      <c r="E11" s="6" t="s">
        <v>20</v>
      </c>
      <c r="F11" s="6" t="s">
        <v>21</v>
      </c>
      <c r="G11" s="6" t="s">
        <v>22</v>
      </c>
      <c r="H11" s="7">
        <v>36.26</v>
      </c>
      <c r="I11" s="9">
        <v>2</v>
      </c>
      <c r="J11" s="7">
        <v>3.6259999999999999</v>
      </c>
      <c r="K11" s="7">
        <v>76.146000000000001</v>
      </c>
      <c r="L11" s="12">
        <v>43475</v>
      </c>
      <c r="M11" s="14">
        <v>0.71875</v>
      </c>
      <c r="N11" s="6" t="s">
        <v>33</v>
      </c>
      <c r="O11" s="7">
        <v>72.52</v>
      </c>
      <c r="P11" s="2">
        <v>4.7619047620000003</v>
      </c>
      <c r="Q11" s="7">
        <v>3.6259999999999999</v>
      </c>
      <c r="R11" s="8">
        <v>7.2</v>
      </c>
    </row>
    <row r="12" spans="2:18" x14ac:dyDescent="0.2">
      <c r="B12" s="6" t="s">
        <v>41</v>
      </c>
      <c r="C12" s="6" t="s">
        <v>42</v>
      </c>
      <c r="D12" s="6" t="s">
        <v>43</v>
      </c>
      <c r="E12" s="6" t="s">
        <v>20</v>
      </c>
      <c r="F12" s="6" t="s">
        <v>21</v>
      </c>
      <c r="G12" s="6" t="s">
        <v>44</v>
      </c>
      <c r="H12" s="7">
        <v>54.84</v>
      </c>
      <c r="I12" s="9">
        <v>3</v>
      </c>
      <c r="J12" s="7">
        <v>8.2260000000000009</v>
      </c>
      <c r="K12" s="7">
        <v>172.74600000000001</v>
      </c>
      <c r="L12" s="12">
        <v>43516</v>
      </c>
      <c r="M12" s="14">
        <v>0.56041666666666667</v>
      </c>
      <c r="N12" s="6" t="s">
        <v>33</v>
      </c>
      <c r="O12" s="7">
        <v>164.52</v>
      </c>
      <c r="P12" s="2">
        <v>4.7619047620000003</v>
      </c>
      <c r="Q12" s="7">
        <v>8.2260000000000009</v>
      </c>
      <c r="R12" s="8">
        <v>5.9</v>
      </c>
    </row>
    <row r="13" spans="2:18" x14ac:dyDescent="0.2">
      <c r="B13" s="6" t="s">
        <v>45</v>
      </c>
      <c r="C13" s="6" t="s">
        <v>42</v>
      </c>
      <c r="D13" s="6" t="s">
        <v>43</v>
      </c>
      <c r="E13" s="6" t="s">
        <v>20</v>
      </c>
      <c r="F13" s="6" t="s">
        <v>21</v>
      </c>
      <c r="G13" s="6" t="s">
        <v>46</v>
      </c>
      <c r="H13" s="7">
        <v>14.48</v>
      </c>
      <c r="I13" s="9">
        <v>4</v>
      </c>
      <c r="J13" s="7">
        <v>2.8959999999999999</v>
      </c>
      <c r="K13" s="7">
        <v>60.816000000000003</v>
      </c>
      <c r="L13" s="12">
        <v>43502</v>
      </c>
      <c r="M13" s="14">
        <v>0.75486111111111109</v>
      </c>
      <c r="N13" s="6" t="s">
        <v>23</v>
      </c>
      <c r="O13" s="7">
        <v>57.92</v>
      </c>
      <c r="P13" s="2">
        <v>4.7619047620000003</v>
      </c>
      <c r="Q13" s="7">
        <v>2.8959999999999999</v>
      </c>
      <c r="R13" s="8">
        <v>4.5</v>
      </c>
    </row>
    <row r="14" spans="2:18" x14ac:dyDescent="0.2">
      <c r="B14" s="6" t="s">
        <v>47</v>
      </c>
      <c r="C14" s="6" t="s">
        <v>42</v>
      </c>
      <c r="D14" s="6" t="s">
        <v>43</v>
      </c>
      <c r="E14" s="6" t="s">
        <v>20</v>
      </c>
      <c r="F14" s="6" t="s">
        <v>31</v>
      </c>
      <c r="G14" s="6" t="s">
        <v>28</v>
      </c>
      <c r="H14" s="7">
        <v>25.51</v>
      </c>
      <c r="I14" s="9">
        <v>4</v>
      </c>
      <c r="J14" s="7">
        <v>5.1020000000000003</v>
      </c>
      <c r="K14" s="7">
        <v>107.142</v>
      </c>
      <c r="L14" s="12">
        <v>43533</v>
      </c>
      <c r="M14" s="14">
        <v>0.7104166666666667</v>
      </c>
      <c r="N14" s="6" t="s">
        <v>29</v>
      </c>
      <c r="O14" s="7">
        <v>102.04</v>
      </c>
      <c r="P14" s="2">
        <v>4.7619047620000003</v>
      </c>
      <c r="Q14" s="7">
        <v>5.1020000000000003</v>
      </c>
      <c r="R14" s="8">
        <v>6.8</v>
      </c>
    </row>
    <row r="15" spans="2:18" x14ac:dyDescent="0.2">
      <c r="B15" s="6" t="s">
        <v>48</v>
      </c>
      <c r="C15" s="6" t="s">
        <v>18</v>
      </c>
      <c r="D15" s="6" t="s">
        <v>19</v>
      </c>
      <c r="E15" s="6" t="s">
        <v>27</v>
      </c>
      <c r="F15" s="6" t="s">
        <v>21</v>
      </c>
      <c r="G15" s="6" t="s">
        <v>28</v>
      </c>
      <c r="H15" s="7">
        <v>46.95</v>
      </c>
      <c r="I15" s="9">
        <v>5</v>
      </c>
      <c r="J15" s="7">
        <v>11.737500000000001</v>
      </c>
      <c r="K15" s="7">
        <v>246.48750000000001</v>
      </c>
      <c r="L15" s="12">
        <v>43508</v>
      </c>
      <c r="M15" s="14">
        <v>0.43402777777777779</v>
      </c>
      <c r="N15" s="6" t="s">
        <v>23</v>
      </c>
      <c r="O15" s="7">
        <v>234.75</v>
      </c>
      <c r="P15" s="2">
        <v>4.7619047620000003</v>
      </c>
      <c r="Q15" s="7">
        <v>11.737500000000001</v>
      </c>
      <c r="R15" s="8">
        <v>7.1</v>
      </c>
    </row>
    <row r="16" spans="2:18" x14ac:dyDescent="0.2">
      <c r="B16" s="6" t="s">
        <v>49</v>
      </c>
      <c r="C16" s="6" t="s">
        <v>18</v>
      </c>
      <c r="D16" s="6" t="s">
        <v>19</v>
      </c>
      <c r="E16" s="6" t="s">
        <v>27</v>
      </c>
      <c r="F16" s="6" t="s">
        <v>31</v>
      </c>
      <c r="G16" s="6" t="s">
        <v>44</v>
      </c>
      <c r="H16" s="7">
        <v>43.19</v>
      </c>
      <c r="I16" s="9">
        <v>10</v>
      </c>
      <c r="J16" s="7">
        <v>21.594999999999999</v>
      </c>
      <c r="K16" s="7">
        <v>453.495</v>
      </c>
      <c r="L16" s="12">
        <v>43503</v>
      </c>
      <c r="M16" s="14">
        <v>0.7</v>
      </c>
      <c r="N16" s="6" t="s">
        <v>23</v>
      </c>
      <c r="O16" s="7">
        <v>431.9</v>
      </c>
      <c r="P16" s="2">
        <v>4.7619047620000003</v>
      </c>
      <c r="Q16" s="7">
        <v>21.594999999999999</v>
      </c>
      <c r="R16" s="8">
        <v>8.1999999999999993</v>
      </c>
    </row>
    <row r="17" spans="2:18" x14ac:dyDescent="0.2">
      <c r="B17" s="6" t="s">
        <v>50</v>
      </c>
      <c r="C17" s="6" t="s">
        <v>18</v>
      </c>
      <c r="D17" s="6" t="s">
        <v>19</v>
      </c>
      <c r="E17" s="6" t="s">
        <v>27</v>
      </c>
      <c r="F17" s="6" t="s">
        <v>21</v>
      </c>
      <c r="G17" s="6" t="s">
        <v>22</v>
      </c>
      <c r="H17" s="7">
        <v>71.38</v>
      </c>
      <c r="I17" s="9">
        <v>10</v>
      </c>
      <c r="J17" s="7">
        <v>35.69</v>
      </c>
      <c r="K17" s="7">
        <v>749.49</v>
      </c>
      <c r="L17" s="12">
        <v>43553</v>
      </c>
      <c r="M17" s="14">
        <v>0.80625000000000002</v>
      </c>
      <c r="N17" s="6" t="s">
        <v>29</v>
      </c>
      <c r="O17" s="7">
        <v>713.8</v>
      </c>
      <c r="P17" s="2">
        <v>4.7619047620000003</v>
      </c>
      <c r="Q17" s="7">
        <v>35.69</v>
      </c>
      <c r="R17" s="8">
        <v>5.7</v>
      </c>
    </row>
    <row r="18" spans="2:18" x14ac:dyDescent="0.2">
      <c r="B18" s="6" t="s">
        <v>51</v>
      </c>
      <c r="C18" s="6" t="s">
        <v>42</v>
      </c>
      <c r="D18" s="6" t="s">
        <v>43</v>
      </c>
      <c r="E18" s="6" t="s">
        <v>20</v>
      </c>
      <c r="F18" s="6" t="s">
        <v>21</v>
      </c>
      <c r="G18" s="6" t="s">
        <v>36</v>
      </c>
      <c r="H18" s="7">
        <v>93.72</v>
      </c>
      <c r="I18" s="9">
        <v>6</v>
      </c>
      <c r="J18" s="7">
        <v>28.116</v>
      </c>
      <c r="K18" s="7">
        <v>590.43600000000004</v>
      </c>
      <c r="L18" s="12">
        <v>43480</v>
      </c>
      <c r="M18" s="14">
        <v>0.67986111111111114</v>
      </c>
      <c r="N18" s="6" t="s">
        <v>29</v>
      </c>
      <c r="O18" s="7">
        <v>562.32000000000005</v>
      </c>
      <c r="P18" s="2">
        <v>4.7619047620000003</v>
      </c>
      <c r="Q18" s="7">
        <v>28.116</v>
      </c>
      <c r="R18" s="8">
        <v>4.5</v>
      </c>
    </row>
    <row r="19" spans="2:18" x14ac:dyDescent="0.2">
      <c r="B19" s="6" t="s">
        <v>52</v>
      </c>
      <c r="C19" s="6" t="s">
        <v>18</v>
      </c>
      <c r="D19" s="6" t="s">
        <v>19</v>
      </c>
      <c r="E19" s="6" t="s">
        <v>20</v>
      </c>
      <c r="F19" s="6" t="s">
        <v>21</v>
      </c>
      <c r="G19" s="6" t="s">
        <v>22</v>
      </c>
      <c r="H19" s="7">
        <v>68.930000000000007</v>
      </c>
      <c r="I19" s="9">
        <v>7</v>
      </c>
      <c r="J19" s="7">
        <v>24.125499999999999</v>
      </c>
      <c r="K19" s="7">
        <v>506.63549999999998</v>
      </c>
      <c r="L19" s="12">
        <v>43535</v>
      </c>
      <c r="M19" s="14">
        <v>0.46041666666666664</v>
      </c>
      <c r="N19" s="6" t="s">
        <v>33</v>
      </c>
      <c r="O19" s="7">
        <v>482.51</v>
      </c>
      <c r="P19" s="2">
        <v>4.7619047620000003</v>
      </c>
      <c r="Q19" s="7">
        <v>24.125499999999999</v>
      </c>
      <c r="R19" s="8">
        <v>4.5999999999999996</v>
      </c>
    </row>
    <row r="20" spans="2:18" x14ac:dyDescent="0.2">
      <c r="B20" s="6" t="s">
        <v>53</v>
      </c>
      <c r="C20" s="6" t="s">
        <v>18</v>
      </c>
      <c r="D20" s="6" t="s">
        <v>19</v>
      </c>
      <c r="E20" s="6" t="s">
        <v>27</v>
      </c>
      <c r="F20" s="6" t="s">
        <v>31</v>
      </c>
      <c r="G20" s="6" t="s">
        <v>36</v>
      </c>
      <c r="H20" s="7">
        <v>72.61</v>
      </c>
      <c r="I20" s="9">
        <v>6</v>
      </c>
      <c r="J20" s="7">
        <v>21.783000000000001</v>
      </c>
      <c r="K20" s="7">
        <v>457.44299999999998</v>
      </c>
      <c r="L20" s="12">
        <v>43466</v>
      </c>
      <c r="M20" s="14">
        <v>0.44374999999999998</v>
      </c>
      <c r="N20" s="6" t="s">
        <v>33</v>
      </c>
      <c r="O20" s="7">
        <v>435.66</v>
      </c>
      <c r="P20" s="2">
        <v>4.7619047620000003</v>
      </c>
      <c r="Q20" s="7">
        <v>21.783000000000001</v>
      </c>
      <c r="R20" s="8">
        <v>6.9</v>
      </c>
    </row>
    <row r="21" spans="2:18" x14ac:dyDescent="0.2">
      <c r="B21" s="6" t="s">
        <v>54</v>
      </c>
      <c r="C21" s="6" t="s">
        <v>18</v>
      </c>
      <c r="D21" s="6" t="s">
        <v>19</v>
      </c>
      <c r="E21" s="6" t="s">
        <v>27</v>
      </c>
      <c r="F21" s="6" t="s">
        <v>31</v>
      </c>
      <c r="G21" s="6" t="s">
        <v>44</v>
      </c>
      <c r="H21" s="7">
        <v>54.67</v>
      </c>
      <c r="I21" s="9">
        <v>3</v>
      </c>
      <c r="J21" s="7">
        <v>8.2004999999999999</v>
      </c>
      <c r="K21" s="7">
        <v>172.2105</v>
      </c>
      <c r="L21" s="12">
        <v>43486</v>
      </c>
      <c r="M21" s="14">
        <v>0.75</v>
      </c>
      <c r="N21" s="6" t="s">
        <v>33</v>
      </c>
      <c r="O21" s="7">
        <v>164.01</v>
      </c>
      <c r="P21" s="2">
        <v>4.7619047620000003</v>
      </c>
      <c r="Q21" s="7">
        <v>8.2004999999999999</v>
      </c>
      <c r="R21" s="8">
        <v>8.6</v>
      </c>
    </row>
    <row r="24" spans="2:18" x14ac:dyDescent="0.2">
      <c r="I24" s="4" t="s">
        <v>1083</v>
      </c>
    </row>
    <row r="25" spans="2:18" x14ac:dyDescent="0.2">
      <c r="C25" s="5" t="s">
        <v>0</v>
      </c>
      <c r="D25" s="10" t="s">
        <v>9</v>
      </c>
      <c r="I25" s="4" t="s">
        <v>1084</v>
      </c>
    </row>
    <row r="26" spans="2:18" x14ac:dyDescent="0.2">
      <c r="C26" s="6" t="s">
        <v>38</v>
      </c>
      <c r="D26">
        <f>VLOOKUP(C26,B2:K21,10,0)</f>
        <v>433.69200000000001</v>
      </c>
      <c r="E26">
        <f>INDEX(K2:K21,MATCH(C26,B2:B21,0))</f>
        <v>433.69200000000001</v>
      </c>
      <c r="F26" s="4"/>
      <c r="G26" s="4"/>
      <c r="N26" s="4" t="s">
        <v>1098</v>
      </c>
    </row>
    <row r="27" spans="2:18" x14ac:dyDescent="0.2">
      <c r="C27" s="6" t="s">
        <v>35</v>
      </c>
      <c r="D27">
        <f>VLOOKUP(C27,B2:K21,10,0)</f>
        <v>634.37850000000003</v>
      </c>
      <c r="E27">
        <f>INDEX(K2:K21,MATCH(C27,B2:B21,0))</f>
        <v>634.37850000000003</v>
      </c>
      <c r="G27" s="4"/>
    </row>
    <row r="28" spans="2:18" x14ac:dyDescent="0.2">
      <c r="J28" t="str" cm="1">
        <f t="array" ref="J28">INDEX(F4:F23, 6,0)</f>
        <v>Female</v>
      </c>
      <c r="K28" s="4" t="s">
        <v>1096</v>
      </c>
    </row>
    <row r="29" spans="2:18" x14ac:dyDescent="0.2">
      <c r="D29" s="4" t="s">
        <v>1082</v>
      </c>
      <c r="J29">
        <f>MATCH(J28,F4:F23,0)</f>
        <v>1</v>
      </c>
      <c r="K29" s="4" t="s">
        <v>1097</v>
      </c>
    </row>
    <row r="30" spans="2:18" x14ac:dyDescent="0.2">
      <c r="F30" s="7">
        <v>86.31</v>
      </c>
      <c r="G30" t="str">
        <f>INDEX(B2:B21,MATCH(F30,H2:H21,0))</f>
        <v>373-73-7910</v>
      </c>
    </row>
    <row r="31" spans="2:18" x14ac:dyDescent="0.2">
      <c r="H31" s="23" t="s">
        <v>1100</v>
      </c>
    </row>
    <row r="34" spans="2:12" x14ac:dyDescent="0.2">
      <c r="B34" s="5" t="s">
        <v>0</v>
      </c>
      <c r="C34" s="3" t="s">
        <v>1085</v>
      </c>
      <c r="F34" s="4" t="s">
        <v>1099</v>
      </c>
    </row>
    <row r="35" spans="2:12" x14ac:dyDescent="0.2">
      <c r="B35" s="6" t="s">
        <v>17</v>
      </c>
      <c r="C35" s="7">
        <f>VLOOKUP(B35,'Price sheet'!$B$2:$C$21,2,0)</f>
        <v>74.69</v>
      </c>
      <c r="I35" s="4" t="s">
        <v>1095</v>
      </c>
      <c r="J35" s="4" t="s">
        <v>1094</v>
      </c>
    </row>
    <row r="36" spans="2:12" x14ac:dyDescent="0.2">
      <c r="B36" s="6" t="s">
        <v>24</v>
      </c>
      <c r="C36" s="7">
        <f>VLOOKUP(B36,'Price sheet'!$B$2:$C$21,2,0)</f>
        <v>15.28</v>
      </c>
      <c r="G36" s="4" t="s">
        <v>1093</v>
      </c>
      <c r="H36" s="4" t="s">
        <v>1094</v>
      </c>
      <c r="I36">
        <v>59</v>
      </c>
      <c r="J36" t="str">
        <f>VLOOKUP(I36,G36:H44,2,1)</f>
        <v>E</v>
      </c>
    </row>
    <row r="37" spans="2:12" x14ac:dyDescent="0.2">
      <c r="B37" s="6" t="s">
        <v>30</v>
      </c>
      <c r="C37" s="7">
        <f>VLOOKUP(B37,'Price sheet'!$B$2:$C$21,2,0)</f>
        <v>46.33</v>
      </c>
      <c r="G37">
        <v>0</v>
      </c>
      <c r="H37" s="4" t="s">
        <v>1086</v>
      </c>
      <c r="L37" s="4" t="s">
        <v>18</v>
      </c>
    </row>
    <row r="38" spans="2:12" x14ac:dyDescent="0.2">
      <c r="B38" s="6" t="s">
        <v>34</v>
      </c>
      <c r="C38" s="7">
        <f>VLOOKUP(B38,'Price sheet'!$B$2:$C$21,2,0)</f>
        <v>58.22</v>
      </c>
      <c r="G38">
        <v>40</v>
      </c>
      <c r="H38" s="4" t="s">
        <v>1086</v>
      </c>
      <c r="L38" s="4" t="s">
        <v>42</v>
      </c>
    </row>
    <row r="39" spans="2:12" x14ac:dyDescent="0.2">
      <c r="B39" s="6" t="s">
        <v>35</v>
      </c>
      <c r="C39" s="7">
        <f>VLOOKUP(B39,'Price sheet'!$B$2:$C$21,2,0)</f>
        <v>86.31</v>
      </c>
      <c r="G39">
        <v>41</v>
      </c>
      <c r="H39" s="4" t="s">
        <v>1087</v>
      </c>
      <c r="L39" s="4" t="s">
        <v>1089</v>
      </c>
    </row>
    <row r="40" spans="2:12" x14ac:dyDescent="0.2">
      <c r="B40" s="6" t="s">
        <v>37</v>
      </c>
      <c r="C40" s="7">
        <f>VLOOKUP(B40,'Price sheet'!$B$2:$C$21,2,0)</f>
        <v>85.39</v>
      </c>
      <c r="G40">
        <v>50</v>
      </c>
      <c r="H40" s="4" t="s">
        <v>1088</v>
      </c>
      <c r="L40" s="4" t="s">
        <v>1090</v>
      </c>
    </row>
    <row r="41" spans="2:12" x14ac:dyDescent="0.2">
      <c r="B41" s="6" t="s">
        <v>38</v>
      </c>
      <c r="C41" s="7">
        <f>VLOOKUP(B41,'Price sheet'!$B$2:$C$21,2,0)</f>
        <v>68.84</v>
      </c>
      <c r="G41">
        <v>60</v>
      </c>
      <c r="H41" s="4" t="s">
        <v>1089</v>
      </c>
      <c r="L41" s="4" t="s">
        <v>1091</v>
      </c>
    </row>
    <row r="42" spans="2:12" x14ac:dyDescent="0.2">
      <c r="B42" s="6" t="s">
        <v>39</v>
      </c>
      <c r="C42" s="7">
        <f>VLOOKUP(B42,'Price sheet'!$B$2:$C$21,2,0)</f>
        <v>73.56</v>
      </c>
      <c r="G42">
        <v>70</v>
      </c>
      <c r="H42" s="4" t="s">
        <v>25</v>
      </c>
      <c r="L42" s="4" t="s">
        <v>1092</v>
      </c>
    </row>
    <row r="43" spans="2:12" x14ac:dyDescent="0.2">
      <c r="B43" s="6" t="s">
        <v>40</v>
      </c>
      <c r="C43" s="7">
        <f>VLOOKUP(B43,'Price sheet'!$B$2:$C$21,2,0)</f>
        <v>36.26</v>
      </c>
      <c r="G43">
        <v>80</v>
      </c>
      <c r="H43" s="4" t="s">
        <v>42</v>
      </c>
    </row>
    <row r="44" spans="2:12" x14ac:dyDescent="0.2">
      <c r="B44" s="6" t="s">
        <v>41</v>
      </c>
      <c r="C44" s="7">
        <f>VLOOKUP(B44,'Price sheet'!$B$2:$C$21,2,0)</f>
        <v>54.84</v>
      </c>
      <c r="G44">
        <v>90</v>
      </c>
      <c r="H44" s="4" t="s">
        <v>18</v>
      </c>
    </row>
    <row r="45" spans="2:12" x14ac:dyDescent="0.2">
      <c r="B45" s="6" t="s">
        <v>45</v>
      </c>
      <c r="C45" s="7">
        <f>VLOOKUP(B45,'Price sheet'!$B$2:$C$21,2,0)</f>
        <v>14.48</v>
      </c>
    </row>
    <row r="46" spans="2:12" x14ac:dyDescent="0.2">
      <c r="B46" s="6" t="s">
        <v>47</v>
      </c>
      <c r="C46" s="7">
        <f>VLOOKUP(B46,'Price sheet'!$B$2:$C$21,2,0)</f>
        <v>25.51</v>
      </c>
    </row>
    <row r="47" spans="2:12" x14ac:dyDescent="0.2">
      <c r="B47" s="6" t="s">
        <v>48</v>
      </c>
      <c r="C47" s="7">
        <f>VLOOKUP(B47,'Price sheet'!$B$2:$C$21,2,0)</f>
        <v>46.95</v>
      </c>
    </row>
    <row r="48" spans="2:12" x14ac:dyDescent="0.2">
      <c r="B48" s="6" t="s">
        <v>49</v>
      </c>
      <c r="C48" s="7">
        <f>VLOOKUP(B48,'Price sheet'!$B$2:$C$21,2,0)</f>
        <v>43.19</v>
      </c>
    </row>
    <row r="49" spans="2:3" x14ac:dyDescent="0.2">
      <c r="B49" s="6" t="s">
        <v>50</v>
      </c>
      <c r="C49" s="7">
        <f>VLOOKUP(B49,'Price sheet'!$B$2:$C$21,2,0)</f>
        <v>71.38</v>
      </c>
    </row>
    <row r="50" spans="2:3" x14ac:dyDescent="0.2">
      <c r="B50" s="6" t="s">
        <v>51</v>
      </c>
      <c r="C50" s="7">
        <f>VLOOKUP(B50,'Price sheet'!$B$2:$C$21,2,0)</f>
        <v>93.72</v>
      </c>
    </row>
    <row r="51" spans="2:3" x14ac:dyDescent="0.2">
      <c r="B51" s="6" t="s">
        <v>52</v>
      </c>
      <c r="C51" s="7">
        <f>VLOOKUP(B51,'Price sheet'!$B$2:$C$21,2,0)</f>
        <v>68.930000000000007</v>
      </c>
    </row>
    <row r="52" spans="2:3" x14ac:dyDescent="0.2">
      <c r="B52" s="6" t="s">
        <v>53</v>
      </c>
      <c r="C52" s="7">
        <f>VLOOKUP(B52,'Price sheet'!$B$2:$C$21,2,0)</f>
        <v>72.61</v>
      </c>
    </row>
    <row r="53" spans="2:3" x14ac:dyDescent="0.2">
      <c r="B53" s="6" t="s">
        <v>54</v>
      </c>
      <c r="C53" s="7">
        <f>VLOOKUP(B53,'Price sheet'!$B$2:$C$21,2,0)</f>
        <v>54.67</v>
      </c>
    </row>
  </sheetData>
  <conditionalFormatting sqref="R3:R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2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{D3C32933-2453-E741-BCD1-A3BC25EA1B0D}</x14:id>
        </ext>
      </extLst>
    </cfRule>
  </conditionalFormatting>
  <conditionalFormatting sqref="I3:I21">
    <cfRule type="aboveAverage" dxfId="11" priority="7" aboveAverage="0"/>
    <cfRule type="aboveAverage" dxfId="10" priority="8"/>
  </conditionalFormatting>
  <conditionalFormatting sqref="H3:H21">
    <cfRule type="aboveAverage" dxfId="9" priority="5" aboveAverage="0"/>
    <cfRule type="aboveAverage" dxfId="8" priority="6"/>
  </conditionalFormatting>
  <conditionalFormatting sqref="C35:C53">
    <cfRule type="aboveAverage" dxfId="7" priority="3" aboveAverage="0"/>
    <cfRule type="aboveAverage" dxfId="6" priority="4"/>
  </conditionalFormatting>
  <conditionalFormatting sqref="F30">
    <cfRule type="aboveAverage" dxfId="5" priority="1" aboveAverage="0"/>
    <cfRule type="aboveAverage" dxfId="4" priority="2"/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C32933-2453-E741-BCD1-A3BC25EA1B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K3:K21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zoomScale="160" zoomScaleNormal="160" workbookViewId="0">
      <selection activeCell="E3" sqref="E3"/>
    </sheetView>
  </sheetViews>
  <sheetFormatPr defaultColWidth="11.42578125" defaultRowHeight="12.75" x14ac:dyDescent="0.2"/>
  <sheetData>
    <row r="2" spans="2:11" x14ac:dyDescent="0.2">
      <c r="B2" s="4" t="s">
        <v>1101</v>
      </c>
      <c r="C2" s="4" t="s">
        <v>1102</v>
      </c>
      <c r="I2">
        <v>2004</v>
      </c>
    </row>
    <row r="3" spans="2:11" x14ac:dyDescent="0.2">
      <c r="B3" s="30">
        <v>44022</v>
      </c>
      <c r="C3" s="30">
        <f ca="1">TODAY()</f>
        <v>44814</v>
      </c>
      <c r="E3">
        <f ca="1">DATEDIF(B3,C3, "y")</f>
        <v>2</v>
      </c>
    </row>
    <row r="4" spans="2:11" x14ac:dyDescent="0.2">
      <c r="E4">
        <f ca="1">DATEDIF(B3,C3, "m")</f>
        <v>26</v>
      </c>
    </row>
    <row r="5" spans="2:11" x14ac:dyDescent="0.2">
      <c r="B5" s="30">
        <v>1</v>
      </c>
      <c r="C5" s="30">
        <f ca="1">TODAY()</f>
        <v>44814</v>
      </c>
      <c r="E5">
        <f ca="1">DATEDIF(B3,C3,"d")</f>
        <v>792</v>
      </c>
    </row>
    <row r="6" spans="2:11" x14ac:dyDescent="0.2">
      <c r="J6" s="4" t="s">
        <v>1103</v>
      </c>
    </row>
    <row r="7" spans="2:11" x14ac:dyDescent="0.2">
      <c r="J7">
        <f ca="1">NETWORKDAYS(B3,C3,0)</f>
        <v>566</v>
      </c>
    </row>
    <row r="8" spans="2:11" x14ac:dyDescent="0.2">
      <c r="C8">
        <f ca="1">MONTH(C5)</f>
        <v>9</v>
      </c>
      <c r="E8">
        <f ca="1">DATEDIF(B5,C5,"d")</f>
        <v>44813</v>
      </c>
    </row>
    <row r="9" spans="2:11" x14ac:dyDescent="0.2">
      <c r="C9">
        <f ca="1">DAY(C5)</f>
        <v>10</v>
      </c>
    </row>
    <row r="10" spans="2:11" x14ac:dyDescent="0.2">
      <c r="C10">
        <f ca="1">YEAR(C5)</f>
        <v>2022</v>
      </c>
    </row>
    <row r="11" spans="2:11" x14ac:dyDescent="0.2">
      <c r="J11" s="30">
        <f ca="1">TODAY()</f>
        <v>44814</v>
      </c>
      <c r="K11" s="30">
        <f ca="1">TODAY()+7</f>
        <v>44821</v>
      </c>
    </row>
    <row r="13" spans="2:11" x14ac:dyDescent="0.2">
      <c r="C13" s="30">
        <f ca="1">TODAY()-45</f>
        <v>44769</v>
      </c>
      <c r="E13" s="20"/>
      <c r="H13">
        <f>3/4</f>
        <v>0.75</v>
      </c>
      <c r="J13">
        <f ca="1">NETWORKDAYS(J11,K11,0)</f>
        <v>5</v>
      </c>
    </row>
    <row r="14" spans="2:11" x14ac:dyDescent="0.2">
      <c r="H14">
        <f>ROUNDUP(H13,0)</f>
        <v>1</v>
      </c>
    </row>
    <row r="16" spans="2:11" x14ac:dyDescent="0.2">
      <c r="C16" s="30">
        <v>44762</v>
      </c>
      <c r="E16" s="20">
        <f>ROUNDUP(MONTH(C16)/3,0)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2"/>
  <sheetViews>
    <sheetView zoomScale="140" zoomScaleNormal="140" workbookViewId="0">
      <selection activeCell="C4" sqref="C3:C4"/>
    </sheetView>
  </sheetViews>
  <sheetFormatPr defaultColWidth="11.42578125" defaultRowHeight="12.75" x14ac:dyDescent="0.2"/>
  <sheetData>
    <row r="3" spans="2:21" x14ac:dyDescent="0.2">
      <c r="B3" s="5" t="s">
        <v>0</v>
      </c>
      <c r="C3" s="6" t="s">
        <v>17</v>
      </c>
      <c r="D3" s="6" t="s">
        <v>24</v>
      </c>
      <c r="E3" s="6" t="s">
        <v>30</v>
      </c>
      <c r="F3" s="6" t="s">
        <v>34</v>
      </c>
      <c r="G3" s="6" t="s">
        <v>35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45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</row>
    <row r="4" spans="2:21" x14ac:dyDescent="0.2">
      <c r="B4" s="5" t="s">
        <v>1</v>
      </c>
      <c r="C4" s="6" t="s">
        <v>18</v>
      </c>
      <c r="D4" s="6" t="s">
        <v>25</v>
      </c>
      <c r="E4" s="6" t="s">
        <v>18</v>
      </c>
      <c r="F4" s="6" t="s">
        <v>18</v>
      </c>
      <c r="G4" s="6" t="s">
        <v>18</v>
      </c>
      <c r="H4" s="6" t="s">
        <v>25</v>
      </c>
      <c r="I4" s="6" t="s">
        <v>18</v>
      </c>
      <c r="J4" s="6" t="s">
        <v>25</v>
      </c>
      <c r="K4" s="6" t="s">
        <v>18</v>
      </c>
      <c r="L4" s="6" t="s">
        <v>42</v>
      </c>
      <c r="M4" s="6" t="s">
        <v>42</v>
      </c>
      <c r="N4" s="6" t="s">
        <v>42</v>
      </c>
      <c r="O4" s="6" t="s">
        <v>18</v>
      </c>
      <c r="P4" s="6" t="s">
        <v>18</v>
      </c>
      <c r="Q4" s="6" t="s">
        <v>18</v>
      </c>
      <c r="R4" s="6" t="s">
        <v>42</v>
      </c>
      <c r="S4" s="6" t="s">
        <v>18</v>
      </c>
      <c r="T4" s="6" t="s">
        <v>18</v>
      </c>
      <c r="U4" s="6" t="s">
        <v>18</v>
      </c>
    </row>
    <row r="5" spans="2:21" x14ac:dyDescent="0.2">
      <c r="B5" s="5" t="s">
        <v>2</v>
      </c>
      <c r="C5" s="6" t="s">
        <v>19</v>
      </c>
      <c r="D5" s="6" t="s">
        <v>26</v>
      </c>
      <c r="E5" s="6" t="s">
        <v>19</v>
      </c>
      <c r="F5" s="6" t="s">
        <v>19</v>
      </c>
      <c r="G5" s="6" t="s">
        <v>19</v>
      </c>
      <c r="H5" s="6" t="s">
        <v>26</v>
      </c>
      <c r="I5" s="6" t="s">
        <v>19</v>
      </c>
      <c r="J5" s="6" t="s">
        <v>26</v>
      </c>
      <c r="K5" s="6" t="s">
        <v>19</v>
      </c>
      <c r="L5" s="6" t="s">
        <v>43</v>
      </c>
      <c r="M5" s="6" t="s">
        <v>43</v>
      </c>
      <c r="N5" s="6" t="s">
        <v>43</v>
      </c>
      <c r="O5" s="6" t="s">
        <v>19</v>
      </c>
      <c r="P5" s="6" t="s">
        <v>19</v>
      </c>
      <c r="Q5" s="6" t="s">
        <v>19</v>
      </c>
      <c r="R5" s="6" t="s">
        <v>43</v>
      </c>
      <c r="S5" s="6" t="s">
        <v>19</v>
      </c>
      <c r="T5" s="6" t="s">
        <v>19</v>
      </c>
      <c r="U5" s="6" t="s">
        <v>19</v>
      </c>
    </row>
    <row r="6" spans="2:21" x14ac:dyDescent="0.2">
      <c r="B6" s="5" t="s">
        <v>3</v>
      </c>
      <c r="C6" s="6" t="s">
        <v>20</v>
      </c>
      <c r="D6" s="6" t="s">
        <v>27</v>
      </c>
      <c r="E6" s="6" t="s">
        <v>27</v>
      </c>
      <c r="F6" s="6" t="s">
        <v>20</v>
      </c>
      <c r="G6" s="6" t="s">
        <v>27</v>
      </c>
      <c r="H6" s="6" t="s">
        <v>27</v>
      </c>
      <c r="I6" s="6" t="s">
        <v>20</v>
      </c>
      <c r="J6" s="6" t="s">
        <v>27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27</v>
      </c>
      <c r="P6" s="6" t="s">
        <v>27</v>
      </c>
      <c r="Q6" s="6" t="s">
        <v>27</v>
      </c>
      <c r="R6" s="6" t="s">
        <v>20</v>
      </c>
      <c r="S6" s="6" t="s">
        <v>20</v>
      </c>
      <c r="T6" s="6" t="s">
        <v>27</v>
      </c>
      <c r="U6" s="6" t="s">
        <v>27</v>
      </c>
    </row>
    <row r="7" spans="2:21" x14ac:dyDescent="0.2">
      <c r="B7" s="5" t="s">
        <v>4</v>
      </c>
      <c r="C7" s="6" t="s">
        <v>21</v>
      </c>
      <c r="D7" s="6" t="s">
        <v>21</v>
      </c>
      <c r="E7" s="6" t="s">
        <v>31</v>
      </c>
      <c r="F7" s="6" t="s">
        <v>31</v>
      </c>
      <c r="G7" s="6" t="s">
        <v>31</v>
      </c>
      <c r="H7" s="6" t="s">
        <v>31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21</v>
      </c>
      <c r="N7" s="6" t="s">
        <v>31</v>
      </c>
      <c r="O7" s="6" t="s">
        <v>21</v>
      </c>
      <c r="P7" s="6" t="s">
        <v>31</v>
      </c>
      <c r="Q7" s="6" t="s">
        <v>21</v>
      </c>
      <c r="R7" s="6" t="s">
        <v>21</v>
      </c>
      <c r="S7" s="6" t="s">
        <v>21</v>
      </c>
      <c r="T7" s="6" t="s">
        <v>31</v>
      </c>
      <c r="U7" s="6" t="s">
        <v>31</v>
      </c>
    </row>
    <row r="8" spans="2:21" x14ac:dyDescent="0.2">
      <c r="B8" s="5" t="s">
        <v>5</v>
      </c>
      <c r="C8" s="6" t="s">
        <v>22</v>
      </c>
      <c r="D8" s="6" t="s">
        <v>28</v>
      </c>
      <c r="E8" s="6" t="s">
        <v>32</v>
      </c>
      <c r="F8" s="6" t="s">
        <v>22</v>
      </c>
      <c r="G8" s="6" t="s">
        <v>36</v>
      </c>
      <c r="H8" s="6" t="s">
        <v>28</v>
      </c>
      <c r="I8" s="6" t="s">
        <v>28</v>
      </c>
      <c r="J8" s="6" t="s">
        <v>32</v>
      </c>
      <c r="K8" s="6" t="s">
        <v>22</v>
      </c>
      <c r="L8" s="6" t="s">
        <v>44</v>
      </c>
      <c r="M8" s="6" t="s">
        <v>46</v>
      </c>
      <c r="N8" s="6" t="s">
        <v>28</v>
      </c>
      <c r="O8" s="6" t="s">
        <v>28</v>
      </c>
      <c r="P8" s="6" t="s">
        <v>44</v>
      </c>
      <c r="Q8" s="6" t="s">
        <v>22</v>
      </c>
      <c r="R8" s="6" t="s">
        <v>36</v>
      </c>
      <c r="S8" s="6" t="s">
        <v>22</v>
      </c>
      <c r="T8" s="6" t="s">
        <v>36</v>
      </c>
      <c r="U8" s="6" t="s">
        <v>44</v>
      </c>
    </row>
    <row r="9" spans="2:21" x14ac:dyDescent="0.2">
      <c r="B9" s="3" t="s">
        <v>6</v>
      </c>
      <c r="C9" s="7">
        <v>74.69</v>
      </c>
      <c r="D9" s="7">
        <v>15.28</v>
      </c>
      <c r="E9" s="7">
        <v>46.33</v>
      </c>
      <c r="F9" s="7">
        <v>58.22</v>
      </c>
      <c r="G9" s="7">
        <v>86.31</v>
      </c>
      <c r="H9" s="7">
        <v>85.39</v>
      </c>
      <c r="I9" s="7">
        <v>68.84</v>
      </c>
      <c r="J9" s="7">
        <v>73.56</v>
      </c>
      <c r="K9" s="7">
        <v>36.26</v>
      </c>
      <c r="L9" s="7">
        <v>54.84</v>
      </c>
      <c r="M9" s="7">
        <v>14.48</v>
      </c>
      <c r="N9" s="7">
        <v>25.51</v>
      </c>
      <c r="O9" s="7">
        <v>46.95</v>
      </c>
      <c r="P9" s="7">
        <v>43.19</v>
      </c>
      <c r="Q9" s="7">
        <v>71.38</v>
      </c>
      <c r="R9" s="7">
        <v>93.72</v>
      </c>
      <c r="S9" s="7">
        <v>68.930000000000007</v>
      </c>
      <c r="T9" s="7">
        <v>72.61</v>
      </c>
      <c r="U9" s="7">
        <v>54.67</v>
      </c>
    </row>
    <row r="10" spans="2:21" x14ac:dyDescent="0.2">
      <c r="B10" s="3" t="s">
        <v>7</v>
      </c>
      <c r="C10" s="9">
        <v>7</v>
      </c>
      <c r="D10" s="9">
        <v>5</v>
      </c>
      <c r="E10" s="9">
        <v>7</v>
      </c>
      <c r="F10" s="9">
        <v>8</v>
      </c>
      <c r="G10" s="9">
        <v>7</v>
      </c>
      <c r="H10" s="9">
        <v>7</v>
      </c>
      <c r="I10" s="9">
        <v>6</v>
      </c>
      <c r="J10" s="9">
        <v>10</v>
      </c>
      <c r="K10" s="9">
        <v>2</v>
      </c>
      <c r="L10" s="9">
        <v>3</v>
      </c>
      <c r="M10" s="9">
        <v>4</v>
      </c>
      <c r="N10" s="9">
        <v>4</v>
      </c>
      <c r="O10" s="9">
        <v>5</v>
      </c>
      <c r="P10" s="9">
        <v>10</v>
      </c>
      <c r="Q10" s="9">
        <v>10</v>
      </c>
      <c r="R10" s="9">
        <v>6</v>
      </c>
      <c r="S10" s="9">
        <v>7</v>
      </c>
      <c r="T10" s="9">
        <v>6</v>
      </c>
      <c r="U10" s="9">
        <v>3</v>
      </c>
    </row>
    <row r="11" spans="2:21" x14ac:dyDescent="0.2">
      <c r="B11" s="10" t="s">
        <v>8</v>
      </c>
      <c r="C11" s="7">
        <v>26.141500000000001</v>
      </c>
      <c r="D11" s="7">
        <v>3.82</v>
      </c>
      <c r="E11" s="7">
        <v>16.215499999999999</v>
      </c>
      <c r="F11" s="7">
        <v>23.288</v>
      </c>
      <c r="G11" s="7">
        <v>30.208500000000001</v>
      </c>
      <c r="H11" s="7">
        <v>29.886500000000002</v>
      </c>
      <c r="I11" s="7">
        <v>20.652000000000001</v>
      </c>
      <c r="J11" s="7">
        <v>36.78</v>
      </c>
      <c r="K11" s="7">
        <v>3.6259999999999999</v>
      </c>
      <c r="L11" s="7">
        <v>8.2260000000000009</v>
      </c>
      <c r="M11" s="7">
        <v>2.8959999999999999</v>
      </c>
      <c r="N11" s="7">
        <v>5.1020000000000003</v>
      </c>
      <c r="O11" s="7">
        <v>11.737500000000001</v>
      </c>
      <c r="P11" s="7">
        <v>21.594999999999999</v>
      </c>
      <c r="Q11" s="7">
        <v>35.69</v>
      </c>
      <c r="R11" s="7">
        <v>28.116</v>
      </c>
      <c r="S11" s="7">
        <v>24.125499999999999</v>
      </c>
      <c r="T11" s="7">
        <v>21.783000000000001</v>
      </c>
      <c r="U11" s="7">
        <v>8.2004999999999999</v>
      </c>
    </row>
    <row r="12" spans="2:21" x14ac:dyDescent="0.2">
      <c r="B12" s="10" t="s">
        <v>9</v>
      </c>
      <c r="C12" s="7">
        <v>548.97149999999999</v>
      </c>
      <c r="D12" s="7">
        <v>80.22</v>
      </c>
      <c r="E12" s="7">
        <v>340.52550000000002</v>
      </c>
      <c r="F12" s="7">
        <v>489.048</v>
      </c>
      <c r="G12" s="7">
        <v>634.37850000000003</v>
      </c>
      <c r="H12" s="7">
        <v>627.61649999999997</v>
      </c>
      <c r="I12" s="7">
        <v>433.69200000000001</v>
      </c>
      <c r="J12" s="7">
        <v>772.38</v>
      </c>
      <c r="K12" s="7">
        <v>76.146000000000001</v>
      </c>
      <c r="L12" s="7">
        <v>172.74600000000001</v>
      </c>
      <c r="M12" s="7">
        <v>60.816000000000003</v>
      </c>
      <c r="N12" s="7">
        <v>107.142</v>
      </c>
      <c r="O12" s="7">
        <v>246.48750000000001</v>
      </c>
      <c r="P12" s="7">
        <v>453.495</v>
      </c>
      <c r="Q12" s="7">
        <v>749.49</v>
      </c>
      <c r="R12" s="7">
        <v>590.43600000000004</v>
      </c>
      <c r="S12" s="7">
        <v>506.63549999999998</v>
      </c>
      <c r="T12" s="7">
        <v>457.44299999999998</v>
      </c>
      <c r="U12" s="7">
        <v>172.2105</v>
      </c>
    </row>
  </sheetData>
  <conditionalFormatting sqref="C12:U1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{8B74B433-89E6-B745-9255-810BEEA0422E}</x14:id>
        </ext>
      </extLst>
    </cfRule>
  </conditionalFormatting>
  <conditionalFormatting sqref="C10:U10">
    <cfRule type="aboveAverage" dxfId="3" priority="3" aboveAverage="0"/>
    <cfRule type="aboveAverage" dxfId="2" priority="4"/>
  </conditionalFormatting>
  <conditionalFormatting sqref="C9:U9">
    <cfRule type="aboveAverage" dxfId="1" priority="1" aboveAverage="0"/>
    <cfRule type="aboveAverage" dxfId="0" priority="2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74B433-89E6-B745-9255-810BEEA042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C12:U12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zoomScale="170" zoomScaleNormal="170" workbookViewId="0">
      <selection activeCell="E19" sqref="E19"/>
    </sheetView>
  </sheetViews>
  <sheetFormatPr defaultColWidth="11.42578125" defaultRowHeight="12.75" x14ac:dyDescent="0.2"/>
  <sheetData>
    <row r="2" spans="2:3" x14ac:dyDescent="0.2">
      <c r="B2" s="25" t="s">
        <v>0</v>
      </c>
      <c r="C2" s="26" t="s">
        <v>6</v>
      </c>
    </row>
    <row r="3" spans="2:3" x14ac:dyDescent="0.2">
      <c r="B3" s="27" t="s">
        <v>17</v>
      </c>
      <c r="C3" s="28">
        <v>74.69</v>
      </c>
    </row>
    <row r="4" spans="2:3" x14ac:dyDescent="0.2">
      <c r="B4" s="27" t="s">
        <v>24</v>
      </c>
      <c r="C4" s="29">
        <v>15.28</v>
      </c>
    </row>
    <row r="5" spans="2:3" x14ac:dyDescent="0.2">
      <c r="B5" s="27" t="s">
        <v>30</v>
      </c>
      <c r="C5" s="29">
        <v>46.33</v>
      </c>
    </row>
    <row r="6" spans="2:3" x14ac:dyDescent="0.2">
      <c r="B6" s="27" t="s">
        <v>34</v>
      </c>
      <c r="C6" s="28">
        <v>58.22</v>
      </c>
    </row>
    <row r="7" spans="2:3" x14ac:dyDescent="0.2">
      <c r="B7" s="27" t="s">
        <v>35</v>
      </c>
      <c r="C7" s="28">
        <v>86.31</v>
      </c>
    </row>
    <row r="8" spans="2:3" x14ac:dyDescent="0.2">
      <c r="B8" s="27" t="s">
        <v>37</v>
      </c>
      <c r="C8" s="28">
        <v>85.39</v>
      </c>
    </row>
    <row r="9" spans="2:3" x14ac:dyDescent="0.2">
      <c r="B9" s="27" t="s">
        <v>38</v>
      </c>
      <c r="C9" s="28">
        <v>68.84</v>
      </c>
    </row>
    <row r="10" spans="2:3" x14ac:dyDescent="0.2">
      <c r="B10" s="27" t="s">
        <v>39</v>
      </c>
      <c r="C10" s="28">
        <v>73.56</v>
      </c>
    </row>
    <row r="11" spans="2:3" x14ac:dyDescent="0.2">
      <c r="B11" s="27" t="s">
        <v>40</v>
      </c>
      <c r="C11" s="29">
        <v>36.26</v>
      </c>
    </row>
    <row r="12" spans="2:3" x14ac:dyDescent="0.2">
      <c r="B12" s="27" t="s">
        <v>41</v>
      </c>
      <c r="C12" s="29">
        <v>54.84</v>
      </c>
    </row>
    <row r="13" spans="2:3" x14ac:dyDescent="0.2">
      <c r="B13" s="27" t="s">
        <v>45</v>
      </c>
      <c r="C13" s="29">
        <v>14.48</v>
      </c>
    </row>
    <row r="14" spans="2:3" x14ac:dyDescent="0.2">
      <c r="B14" s="27" t="s">
        <v>47</v>
      </c>
      <c r="C14" s="29">
        <v>25.51</v>
      </c>
    </row>
    <row r="15" spans="2:3" x14ac:dyDescent="0.2">
      <c r="B15" s="27" t="s">
        <v>48</v>
      </c>
      <c r="C15" s="29">
        <v>46.95</v>
      </c>
    </row>
    <row r="16" spans="2:3" x14ac:dyDescent="0.2">
      <c r="B16" s="27" t="s">
        <v>49</v>
      </c>
      <c r="C16" s="29">
        <v>43.19</v>
      </c>
    </row>
    <row r="17" spans="2:3" x14ac:dyDescent="0.2">
      <c r="B17" s="27" t="s">
        <v>50</v>
      </c>
      <c r="C17" s="28">
        <v>71.38</v>
      </c>
    </row>
    <row r="18" spans="2:3" x14ac:dyDescent="0.2">
      <c r="B18" s="27" t="s">
        <v>51</v>
      </c>
      <c r="C18" s="28">
        <v>93.72</v>
      </c>
    </row>
    <row r="19" spans="2:3" x14ac:dyDescent="0.2">
      <c r="B19" s="27" t="s">
        <v>52</v>
      </c>
      <c r="C19" s="28">
        <v>68.930000000000007</v>
      </c>
    </row>
    <row r="20" spans="2:3" x14ac:dyDescent="0.2">
      <c r="B20" s="27" t="s">
        <v>53</v>
      </c>
      <c r="C20" s="28">
        <v>72.61</v>
      </c>
    </row>
    <row r="21" spans="2:3" x14ac:dyDescent="0.2">
      <c r="B21" s="27" t="s">
        <v>54</v>
      </c>
      <c r="C21" s="29">
        <v>54.67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zoomScale="130" zoomScaleNormal="130" workbookViewId="0">
      <selection activeCell="A3" sqref="A1:XFD1048576"/>
    </sheetView>
  </sheetViews>
  <sheetFormatPr defaultColWidth="11.42578125" defaultRowHeight="12.75" x14ac:dyDescent="0.2"/>
  <sheetData>
    <row r="2" spans="2:8" x14ac:dyDescent="0.2">
      <c r="B2" s="4"/>
      <c r="C2" s="4"/>
      <c r="D2" s="4"/>
    </row>
    <row r="6" spans="2:8" ht="20.25" x14ac:dyDescent="0.3">
      <c r="H6" s="24"/>
    </row>
    <row r="10" spans="2:8" x14ac:dyDescent="0.2">
      <c r="H1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2"/>
  <sheetViews>
    <sheetView zoomScale="160" zoomScaleNormal="160" workbookViewId="0">
      <selection activeCell="F14" sqref="F14"/>
    </sheetView>
  </sheetViews>
  <sheetFormatPr defaultColWidth="11.42578125" defaultRowHeight="12.75" x14ac:dyDescent="0.2"/>
  <cols>
    <col min="3" max="3" width="16.85546875" bestFit="1" customWidth="1"/>
  </cols>
  <sheetData>
    <row r="4" spans="3:7" x14ac:dyDescent="0.2">
      <c r="C4" s="4" t="s">
        <v>1035</v>
      </c>
      <c r="D4" s="4" t="s">
        <v>1037</v>
      </c>
      <c r="F4" s="4" t="s">
        <v>1040</v>
      </c>
    </row>
    <row r="5" spans="3:7" x14ac:dyDescent="0.2">
      <c r="F5" s="4" t="s">
        <v>1041</v>
      </c>
    </row>
    <row r="6" spans="3:7" x14ac:dyDescent="0.2">
      <c r="C6" s="4" t="s">
        <v>1036</v>
      </c>
      <c r="D6" s="4" t="s">
        <v>1038</v>
      </c>
    </row>
    <row r="7" spans="3:7" x14ac:dyDescent="0.2">
      <c r="F7" s="4" t="s">
        <v>1048</v>
      </c>
      <c r="G7" s="4" t="s">
        <v>1049</v>
      </c>
    </row>
    <row r="9" spans="3:7" x14ac:dyDescent="0.2">
      <c r="E9" s="4" t="s">
        <v>1039</v>
      </c>
    </row>
    <row r="12" spans="3:7" x14ac:dyDescent="0.2">
      <c r="E12" s="4" t="s">
        <v>1042</v>
      </c>
    </row>
    <row r="13" spans="3:7" x14ac:dyDescent="0.2">
      <c r="E13" s="4" t="s">
        <v>1043</v>
      </c>
    </row>
    <row r="14" spans="3:7" x14ac:dyDescent="0.2">
      <c r="E14" s="4" t="s">
        <v>1044</v>
      </c>
    </row>
    <row r="15" spans="3:7" x14ac:dyDescent="0.2">
      <c r="E15" s="4" t="s">
        <v>1045</v>
      </c>
    </row>
    <row r="20" spans="9:9" x14ac:dyDescent="0.2">
      <c r="I20" s="4" t="s">
        <v>1046</v>
      </c>
    </row>
    <row r="21" spans="9:9" x14ac:dyDescent="0.2">
      <c r="I21" s="4" t="s">
        <v>1047</v>
      </c>
    </row>
    <row r="22" spans="9:9" x14ac:dyDescent="0.2">
      <c r="I22">
        <v>560066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zoomScale="150" zoomScaleNormal="150" workbookViewId="0">
      <selection activeCell="C13" sqref="C13"/>
    </sheetView>
  </sheetViews>
  <sheetFormatPr defaultColWidth="11.42578125" defaultRowHeight="12.75" x14ac:dyDescent="0.2"/>
  <cols>
    <col min="2" max="2" width="16" customWidth="1"/>
  </cols>
  <sheetData>
    <row r="2" spans="2:8" x14ac:dyDescent="0.2">
      <c r="B2" s="4" t="s">
        <v>1053</v>
      </c>
    </row>
    <row r="3" spans="2:8" x14ac:dyDescent="0.2">
      <c r="B3" s="4" t="s">
        <v>1054</v>
      </c>
    </row>
    <row r="4" spans="2:8" x14ac:dyDescent="0.2">
      <c r="B4" s="4" t="s">
        <v>1055</v>
      </c>
      <c r="H4" s="4" t="s">
        <v>1053</v>
      </c>
    </row>
    <row r="5" spans="2:8" x14ac:dyDescent="0.2">
      <c r="B5" s="4" t="s">
        <v>1056</v>
      </c>
      <c r="H5" s="4" t="s">
        <v>1058</v>
      </c>
    </row>
    <row r="6" spans="2:8" x14ac:dyDescent="0.2">
      <c r="H6" s="4" t="s">
        <v>1059</v>
      </c>
    </row>
    <row r="7" spans="2:8" x14ac:dyDescent="0.2">
      <c r="B7" s="4" t="s">
        <v>1057</v>
      </c>
      <c r="H7" s="4" t="s">
        <v>1060</v>
      </c>
    </row>
    <row r="12" spans="2:8" x14ac:dyDescent="0.2">
      <c r="B12" s="4" t="s">
        <v>1061</v>
      </c>
      <c r="C12" s="4" t="s">
        <v>1053</v>
      </c>
      <c r="D12" s="4" t="s">
        <v>1062</v>
      </c>
    </row>
    <row r="13" spans="2:8" x14ac:dyDescent="0.2">
      <c r="C13" t="s">
        <v>1058</v>
      </c>
      <c r="D13">
        <v>555555</v>
      </c>
      <c r="H13">
        <v>100000</v>
      </c>
    </row>
    <row r="14" spans="2:8" x14ac:dyDescent="0.2">
      <c r="C14" t="s">
        <v>1059</v>
      </c>
      <c r="D14">
        <v>712345</v>
      </c>
      <c r="H14">
        <v>999999</v>
      </c>
    </row>
    <row r="15" spans="2:8" x14ac:dyDescent="0.2">
      <c r="C15" t="s">
        <v>1059</v>
      </c>
    </row>
  </sheetData>
  <dataValidations count="3">
    <dataValidation type="list" allowBlank="1" showInputMessage="1" showErrorMessage="1" sqref="C13:C20">
      <formula1>$H$5:$H$7</formula1>
    </dataValidation>
    <dataValidation type="whole" allowBlank="1" showInputMessage="1" showErrorMessage="1" errorTitle="ENTER RIGHT VALUES" promptTitle="ENTER 6 DIGIT PIN CODE" sqref="D14">
      <formula1>100000</formula1>
      <formula2>999999</formula2>
    </dataValidation>
    <dataValidation type="whole" allowBlank="1" showInputMessage="1" showErrorMessage="1" errorTitle="ENTER RIGHT VALUES" promptTitle="ENTER 6 DIGIT PIN CODE" prompt="HFHBF" sqref="D13">
      <formula1>100000</formula1>
      <formula2>999999</formula2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Sheet9</vt:lpstr>
      <vt:lpstr>Sheet10</vt:lpstr>
      <vt:lpstr>Dashboard</vt:lpstr>
      <vt:lpstr>Sheet8</vt:lpstr>
      <vt:lpstr>Sheet1</vt:lpstr>
      <vt:lpstr>Sheet4</vt:lpstr>
      <vt:lpstr>Vlookup</vt:lpstr>
      <vt:lpstr>Sheet3</vt:lpstr>
      <vt:lpstr>Sheet7</vt:lpstr>
      <vt:lpstr>Price sheet</vt:lpstr>
      <vt:lpstr>Sheet2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Thakur</dc:creator>
  <cp:lastModifiedBy>Chandrakant</cp:lastModifiedBy>
  <dcterms:created xsi:type="dcterms:W3CDTF">2022-08-20T15:18:40Z</dcterms:created>
  <dcterms:modified xsi:type="dcterms:W3CDTF">2022-09-10T14:06:39Z</dcterms:modified>
</cp:coreProperties>
</file>