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Micro learning Course\Excel Self Paced Files\"/>
    </mc:Choice>
  </mc:AlternateContent>
  <bookViews>
    <workbookView xWindow="240" yWindow="105" windowWidth="14805" windowHeight="8010" firstSheet="29" activeTab="32"/>
  </bookViews>
  <sheets>
    <sheet name="Functions and formulae" sheetId="1" r:id="rId1"/>
    <sheet name="Sum" sheetId="2" r:id="rId2"/>
    <sheet name="Min" sheetId="3" r:id="rId3"/>
    <sheet name="Max" sheetId="4" r:id="rId4"/>
    <sheet name="Count" sheetId="5" r:id="rId5"/>
    <sheet name="Counta" sheetId="6" r:id="rId6"/>
    <sheet name="Average" sheetId="7" r:id="rId7"/>
    <sheet name="Conditionals" sheetId="8" r:id="rId8"/>
    <sheet name="If" sheetId="9" r:id="rId9"/>
    <sheet name="If with Or" sheetId="10" r:id="rId10"/>
    <sheet name="If with And" sheetId="11" r:id="rId11"/>
    <sheet name="Nested If" sheetId="12" r:id="rId12"/>
    <sheet name="Iferror" sheetId="13" r:id="rId13"/>
    <sheet name="Sumif" sheetId="14" r:id="rId14"/>
    <sheet name="Sumifs" sheetId="15" r:id="rId15"/>
    <sheet name="Countif" sheetId="16" r:id="rId16"/>
    <sheet name="Countifs" sheetId="17" r:id="rId17"/>
    <sheet name="Averageif" sheetId="18" r:id="rId18"/>
    <sheet name="Averageifs" sheetId="19" r:id="rId19"/>
    <sheet name="Date and Time" sheetId="20" r:id="rId20"/>
    <sheet name="Date" sheetId="21" r:id="rId21"/>
    <sheet name="Today" sheetId="22" r:id="rId22"/>
    <sheet name="Now" sheetId="23" r:id="rId23"/>
    <sheet name="Datevalue" sheetId="24" r:id="rId24"/>
    <sheet name="Day" sheetId="25" r:id="rId25"/>
    <sheet name="Month" sheetId="26" r:id="rId26"/>
    <sheet name="Year" sheetId="27" r:id="rId27"/>
    <sheet name="EOmonth" sheetId="28" r:id="rId28"/>
    <sheet name="Weekday" sheetId="29" r:id="rId29"/>
    <sheet name="DatedIf" sheetId="30" r:id="rId30"/>
    <sheet name="EDATE" sheetId="31" r:id="rId31"/>
    <sheet name="Workday" sheetId="32" r:id="rId32"/>
    <sheet name="Workday.INTL" sheetId="33" r:id="rId33"/>
    <sheet name="NetWorkdays" sheetId="34" r:id="rId34"/>
    <sheet name="NetWorkdays.INTL" sheetId="35" r:id="rId3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5" l="1"/>
  <c r="H10" i="35"/>
  <c r="H9" i="35"/>
  <c r="H8" i="35"/>
  <c r="C14" i="34"/>
  <c r="C13" i="34"/>
  <c r="C12" i="34"/>
  <c r="C11" i="34"/>
  <c r="D16" i="33"/>
  <c r="D15" i="33"/>
  <c r="D14" i="33"/>
  <c r="D13" i="33"/>
  <c r="D5" i="33"/>
  <c r="P5" i="32" l="1"/>
  <c r="P4" i="32"/>
  <c r="F7" i="31"/>
  <c r="C6" i="31"/>
  <c r="C7" i="31" s="1"/>
  <c r="C8" i="31" l="1"/>
  <c r="E7" i="29"/>
  <c r="E6" i="29"/>
  <c r="F12" i="28"/>
  <c r="N4" i="28"/>
  <c r="N5" i="28"/>
  <c r="N6" i="28"/>
  <c r="M4" i="28"/>
  <c r="F10" i="28"/>
  <c r="F8" i="28"/>
  <c r="D6" i="27" l="1"/>
  <c r="F4" i="27"/>
  <c r="F4" i="26"/>
  <c r="F8" i="24"/>
  <c r="F6" i="24"/>
  <c r="D6" i="24"/>
  <c r="F4" i="24"/>
  <c r="G13" i="23"/>
  <c r="G12" i="23"/>
  <c r="G10" i="23"/>
  <c r="G7" i="22"/>
  <c r="G7" i="23"/>
  <c r="G4" i="23" l="1"/>
  <c r="F5" i="21"/>
  <c r="F4" i="21"/>
  <c r="D19" i="20"/>
  <c r="L6" i="19" l="1"/>
  <c r="M6" i="19"/>
  <c r="J7" i="19"/>
  <c r="I7" i="19"/>
  <c r="H7" i="19"/>
  <c r="G7" i="19"/>
  <c r="K6" i="18"/>
  <c r="J6" i="18"/>
  <c r="I6" i="18"/>
  <c r="H6" i="18"/>
  <c r="O7" i="17"/>
  <c r="N7" i="17"/>
  <c r="M7" i="17"/>
  <c r="L7" i="17"/>
  <c r="K7" i="17"/>
  <c r="I7" i="17"/>
  <c r="H7" i="17"/>
  <c r="G7" i="17"/>
  <c r="J6" i="16"/>
  <c r="M6" i="16"/>
  <c r="L6" i="16"/>
  <c r="I6" i="16"/>
  <c r="G6" i="16"/>
  <c r="H6" i="16"/>
  <c r="M5" i="15"/>
  <c r="L5" i="15"/>
  <c r="J6" i="15"/>
  <c r="H6" i="15"/>
  <c r="G6" i="15"/>
  <c r="E20" i="14"/>
  <c r="N6" i="14"/>
  <c r="M6" i="14"/>
  <c r="L6" i="14"/>
  <c r="J6" i="14"/>
  <c r="I6" i="14"/>
  <c r="H6" i="14"/>
  <c r="G6" i="14"/>
  <c r="I12" i="13"/>
  <c r="I8" i="13"/>
  <c r="G12" i="13"/>
  <c r="E11" i="13"/>
  <c r="G9" i="13"/>
  <c r="G6" i="13"/>
  <c r="H7" i="12"/>
  <c r="H9" i="12"/>
  <c r="H9" i="10" l="1"/>
  <c r="H7" i="10"/>
  <c r="I15" i="9" l="1"/>
  <c r="I14" i="9"/>
  <c r="I8" i="9"/>
  <c r="I6" i="9"/>
  <c r="I10" i="9"/>
  <c r="G8" i="9"/>
  <c r="G6" i="9"/>
  <c r="I16" i="8"/>
  <c r="E6" i="6" l="1"/>
  <c r="D6" i="6"/>
  <c r="F23" i="2"/>
  <c r="C23" i="2"/>
  <c r="E7" i="7"/>
  <c r="F6" i="5"/>
  <c r="E6" i="5"/>
  <c r="E6" i="4"/>
  <c r="E6" i="3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18" i="1"/>
  <c r="F17" i="1"/>
  <c r="D17" i="1"/>
  <c r="F5" i="35" l="1"/>
  <c r="F7" i="35"/>
  <c r="F6" i="35"/>
  <c r="F4" i="35"/>
  <c r="C4" i="34"/>
  <c r="C6" i="34"/>
  <c r="C7" i="34"/>
  <c r="C5" i="34"/>
  <c r="D7" i="33"/>
  <c r="D8" i="33"/>
  <c r="D6" i="33"/>
  <c r="G5" i="32"/>
  <c r="G4" i="32"/>
  <c r="C3" i="31"/>
  <c r="C10" i="30"/>
  <c r="C11" i="30"/>
  <c r="C9" i="30"/>
  <c r="B13" i="30" s="1"/>
  <c r="E3" i="29"/>
  <c r="D4" i="28"/>
  <c r="F4" i="28"/>
  <c r="F4" i="25"/>
  <c r="C4" i="23"/>
  <c r="C4" i="22"/>
  <c r="H5" i="20"/>
  <c r="F19" i="8"/>
  <c r="F16" i="8"/>
  <c r="D13" i="1"/>
  <c r="D8" i="1"/>
  <c r="F9" i="30" l="1"/>
  <c r="D11" i="30"/>
  <c r="F11" i="30"/>
  <c r="D10" i="30"/>
  <c r="F10" i="30"/>
  <c r="D9" i="30"/>
</calcChain>
</file>

<file path=xl/sharedStrings.xml><?xml version="1.0" encoding="utf-8"?>
<sst xmlns="http://schemas.openxmlformats.org/spreadsheetml/2006/main" count="355" uniqueCount="174">
  <si>
    <t>"=" is used to initiate writing a formula or a function</t>
  </si>
  <si>
    <t>Typing after the = will also autosuggest the default functions present in Excel</t>
  </si>
  <si>
    <t>Text A</t>
  </si>
  <si>
    <t>Text B</t>
  </si>
  <si>
    <t>Sum</t>
  </si>
  <si>
    <t>Sum (decimals)</t>
  </si>
  <si>
    <t>Total</t>
  </si>
  <si>
    <t>Num</t>
  </si>
  <si>
    <t>Conditionals</t>
  </si>
  <si>
    <t>Commonly used conditional functions</t>
  </si>
  <si>
    <t>If</t>
  </si>
  <si>
    <t>Cell 1</t>
  </si>
  <si>
    <t>If with Or</t>
  </si>
  <si>
    <t>=</t>
  </si>
  <si>
    <t>equal to</t>
  </si>
  <si>
    <t>If with And</t>
  </si>
  <si>
    <t>Cell 2</t>
  </si>
  <si>
    <t>&gt;=</t>
  </si>
  <si>
    <t>greater than or equal to</t>
  </si>
  <si>
    <t>Nested if</t>
  </si>
  <si>
    <t>&lt;=</t>
  </si>
  <si>
    <t>less than or equal to</t>
  </si>
  <si>
    <t>Iferror</t>
  </si>
  <si>
    <t>&lt;&gt;</t>
  </si>
  <si>
    <t>Not equal to</t>
  </si>
  <si>
    <t>Sumif</t>
  </si>
  <si>
    <t>sumifs</t>
  </si>
  <si>
    <t>countif</t>
  </si>
  <si>
    <t>countifs</t>
  </si>
  <si>
    <t>Result</t>
  </si>
  <si>
    <t>averageif</t>
  </si>
  <si>
    <t>Condition 1</t>
  </si>
  <si>
    <t>averageifs</t>
  </si>
  <si>
    <t>Cell 1=10</t>
  </si>
  <si>
    <t>Condition 2</t>
  </si>
  <si>
    <t>Cell 2=100</t>
  </si>
  <si>
    <t>OR</t>
  </si>
  <si>
    <t>A</t>
  </si>
  <si>
    <t>B</t>
  </si>
  <si>
    <t>T</t>
  </si>
  <si>
    <t>F</t>
  </si>
  <si>
    <t>AND</t>
  </si>
  <si>
    <t>Group A</t>
  </si>
  <si>
    <t>Group B</t>
  </si>
  <si>
    <t>Start</t>
  </si>
  <si>
    <t>Current</t>
  </si>
  <si>
    <t>-</t>
  </si>
  <si>
    <t>Month</t>
  </si>
  <si>
    <t>Day</t>
  </si>
  <si>
    <t>Year</t>
  </si>
  <si>
    <t>Date</t>
  </si>
  <si>
    <t>Today()</t>
  </si>
  <si>
    <t>Ctrl+;</t>
  </si>
  <si>
    <t>Now()</t>
  </si>
  <si>
    <t>Cmd+;</t>
  </si>
  <si>
    <t>Ctrl+;   Space   Cmd+;</t>
  </si>
  <si>
    <t>Return_type</t>
  </si>
  <si>
    <t>Number returned</t>
  </si>
  <si>
    <t>1 or omitted</t>
  </si>
  <si>
    <t>Numbers 1 (Sunday) through 7 (Saturday). Behaves like previous versions of Microsoft Excel.</t>
  </si>
  <si>
    <t>Numbers 1 (Monday) through 7 (Sunday).</t>
  </si>
  <si>
    <t>Numbers 0 (Monday) through 6 (Sunday).</t>
  </si>
  <si>
    <t>Numbers 1 (Tuesday) through 7 (Monday).</t>
  </si>
  <si>
    <t>Numbers 1 (Wednesday) through 7 (Tuesday).</t>
  </si>
  <si>
    <t>Numbers 1 (Thursday) through 7 (Wednesday).</t>
  </si>
  <si>
    <t>Numbers 1 (Friday) through 7 (Thursday).</t>
  </si>
  <si>
    <t>Numbers 1 (Saturday) through 7 (Friday).</t>
  </si>
  <si>
    <t>Numbers 1 (Sunday) through 7 (Saturday).</t>
  </si>
  <si>
    <t>Syntax </t>
  </si>
  <si>
    <t>Arguments </t>
  </si>
  <si>
    <t>DATEDIF (start_date, end_date, unit)</t>
  </si>
  <si>
    <r>
      <t>start_date</t>
    </r>
    <r>
      <rPr>
        <sz val="14"/>
        <color rgb="FF2C2C2D"/>
        <rFont val="PT Serif"/>
        <family val="1"/>
        <charset val="1"/>
      </rPr>
      <t> - Start date in Excel date serial number format.</t>
    </r>
  </si>
  <si>
    <r>
      <t>end_date</t>
    </r>
    <r>
      <rPr>
        <sz val="14"/>
        <color rgb="FF2C2C2D"/>
        <rFont val="PT Serif"/>
        <family val="1"/>
        <charset val="1"/>
      </rPr>
      <t> - End date in Excel date serial number format.</t>
    </r>
  </si>
  <si>
    <r>
      <t>unit</t>
    </r>
    <r>
      <rPr>
        <sz val="14"/>
        <color rgb="FF2C2C2D"/>
        <rFont val="PT Serif"/>
        <family val="1"/>
        <charset val="1"/>
      </rPr>
      <t> - The time unit to use (years, months, or days).</t>
    </r>
  </si>
  <si>
    <t>End</t>
  </si>
  <si>
    <t>Diff</t>
  </si>
  <si>
    <t>Unit</t>
  </si>
  <si>
    <t>"y"</t>
  </si>
  <si>
    <t>Difference in complete years</t>
  </si>
  <si>
    <t>"m"</t>
  </si>
  <si>
    <t>Difference in complete months</t>
  </si>
  <si>
    <t>"d"</t>
  </si>
  <si>
    <t>Difference in days</t>
  </si>
  <si>
    <t>"md"</t>
  </si>
  <si>
    <t>Difference in days, ignoring months and years</t>
  </si>
  <si>
    <t>"ym"</t>
  </si>
  <si>
    <t>Difference in months, ignoring years</t>
  </si>
  <si>
    <t>"yd"</t>
  </si>
  <si>
    <t>Difference in days, ignoring years</t>
  </si>
  <si>
    <t>Important points:</t>
  </si>
  <si>
    <t>Excel won't help you fill out the arguments for DATEDIF like other functions, but it will work when configured correctly.</t>
  </si>
  <si>
    <r>
      <t>DATEDIF will throw a #NUM error if </t>
    </r>
    <r>
      <rPr>
        <i/>
        <sz val="14"/>
        <color rgb="FF2C2C2D"/>
        <rFont val="PT Serif"/>
        <family val="1"/>
        <charset val="1"/>
      </rPr>
      <t>start_date</t>
    </r>
    <r>
      <rPr>
        <sz val="14"/>
        <color rgb="FF2C2C2D"/>
        <rFont val="PT Serif"/>
        <family val="1"/>
        <charset val="1"/>
      </rPr>
      <t> is greater than the </t>
    </r>
    <r>
      <rPr>
        <i/>
        <sz val="14"/>
        <color rgb="FF2C2C2D"/>
        <rFont val="PT Serif"/>
        <family val="1"/>
        <charset val="1"/>
      </rPr>
      <t>end_date</t>
    </r>
    <r>
      <rPr>
        <sz val="14"/>
        <color rgb="FF2C2C2D"/>
        <rFont val="PT Serif"/>
        <family val="1"/>
        <charset val="1"/>
      </rPr>
      <t>. </t>
    </r>
  </si>
  <si>
    <t>EDATE</t>
  </si>
  <si>
    <t xml:space="preserve"> 10 yrs ago</t>
  </si>
  <si>
    <t>Days</t>
  </si>
  <si>
    <t>Holidays</t>
  </si>
  <si>
    <r>
      <t>When calculating a result, WORKDAY </t>
    </r>
    <r>
      <rPr>
        <i/>
        <sz val="14"/>
        <color rgb="FF2C2C2D"/>
        <rFont val="PT Serif"/>
        <family val="1"/>
        <charset val="1"/>
      </rPr>
      <t>does not</t>
    </r>
    <r>
      <rPr>
        <sz val="14"/>
        <color rgb="FF2C2C2D"/>
        <rFont val="PT Serif"/>
        <family val="1"/>
        <charset val="1"/>
      </rPr>
      <t> include the start date as a work day. </t>
    </r>
  </si>
  <si>
    <t>Code</t>
  </si>
  <si>
    <t>Weekend days</t>
  </si>
  <si>
    <t>1 (default)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</si>
  <si>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</si>
  <si>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</si>
  <si>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</si>
  <si>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</si>
  <si>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</si>
  <si>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</si>
  <si>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</si>
  <si>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</si>
  <si>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</si>
  <si>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</si>
  <si>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</si>
  <si>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</si>
  <si>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</si>
  <si>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</si>
  <si>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>Notes</t>
  </si>
  <si>
    <t>If start_date is invalid, WORKDAY.INTL returns the #NUM! error.</t>
  </si>
  <si>
    <t>If start_date + day is invalid, WORKDAY.INTL returns the #NUM! error.</t>
  </si>
  <si>
    <t>If any holiday is invalid, WORKDAY.INTL returns the #NUM! error.</t>
  </si>
  <si>
    <t>If weekend is invalid, WORKDAY.INTL returns the #VALUE! error.</t>
  </si>
  <si>
    <t>Notes:</t>
  </si>
  <si>
    <t>Negative return value – If the start date is later than the end date, the function will return a negative value.</t>
  </si>
  <si>
    <t xml:space="preserve">The NETWORKDAYS function will include both the start date and end date when calculating work days. </t>
  </si>
  <si>
    <t>So, if we give NETWORKDAYS the same date for start date and end date, it will return 1.</t>
  </si>
  <si>
    <t>Weekend Number</t>
  </si>
  <si>
    <t>Weekend Days</t>
  </si>
  <si>
    <t>Min</t>
  </si>
  <si>
    <t>Max</t>
  </si>
  <si>
    <t>count</t>
  </si>
  <si>
    <t>count Blank</t>
  </si>
  <si>
    <t xml:space="preserve"> </t>
  </si>
  <si>
    <t>count a</t>
  </si>
  <si>
    <t>Average</t>
  </si>
  <si>
    <t>a</t>
  </si>
  <si>
    <t>b</t>
  </si>
  <si>
    <t>c</t>
  </si>
  <si>
    <t xml:space="preserve"> count</t>
  </si>
  <si>
    <t>sum</t>
  </si>
  <si>
    <t>sumif</t>
  </si>
  <si>
    <t>&gt;</t>
  </si>
  <si>
    <t>Group a</t>
  </si>
  <si>
    <t>sumif a</t>
  </si>
  <si>
    <t>sum b</t>
  </si>
  <si>
    <t>Count</t>
  </si>
  <si>
    <t>counta</t>
  </si>
  <si>
    <t>countblank</t>
  </si>
  <si>
    <t>Group b</t>
  </si>
  <si>
    <t>countif &gt;40</t>
  </si>
  <si>
    <t>countif a</t>
  </si>
  <si>
    <t>countif b</t>
  </si>
  <si>
    <t>countifs a &gt;40</t>
  </si>
  <si>
    <t>b&gt;40</t>
  </si>
  <si>
    <t>Averageif</t>
  </si>
  <si>
    <t xml:space="preserve">    &gt;40</t>
  </si>
  <si>
    <t>group b</t>
  </si>
  <si>
    <t>&gt;40</t>
  </si>
  <si>
    <t>Averageifs   a&gt;40</t>
  </si>
  <si>
    <t xml:space="preserve"> b&gt;40</t>
  </si>
  <si>
    <t>Practise</t>
  </si>
  <si>
    <t>January-&gt;</t>
  </si>
  <si>
    <t>Month=0</t>
  </si>
  <si>
    <t>Month=11</t>
  </si>
  <si>
    <t>December-&gt;</t>
  </si>
  <si>
    <t>=EOMONTH(start_date,Months)</t>
  </si>
  <si>
    <t>February-&gt;</t>
  </si>
  <si>
    <t>Month=2</t>
  </si>
  <si>
    <t>sun to sat</t>
  </si>
  <si>
    <t>Mon to sun</t>
  </si>
  <si>
    <t xml:space="preserve">                                                                           Practise</t>
  </si>
  <si>
    <t>2 years back</t>
  </si>
  <si>
    <t>Current date</t>
  </si>
  <si>
    <t>Future date</t>
  </si>
  <si>
    <t>Edated(TODAY(),-24)</t>
  </si>
  <si>
    <t>Practice</t>
  </si>
  <si>
    <t>Practice-&gt;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</si>
</sst>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F400]h:mm:ss\ AM/PM"/>
    <numFmt numFmtId="166" formatCode="0.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.8"/>
      <color rgb="FF1E1E1E"/>
      <name val="Segoe UI"/>
      <charset val="1"/>
    </font>
    <font>
      <b/>
      <sz val="14"/>
      <color rgb="FF393939"/>
      <name val="Segoe UI"/>
      <charset val="1"/>
    </font>
    <font>
      <sz val="14"/>
      <color rgb="FF2C2C2D"/>
      <name val="PT Serif"/>
      <family val="1"/>
      <charset val="1"/>
    </font>
    <font>
      <b/>
      <sz val="16"/>
      <color theme="1"/>
      <name val="Calibri"/>
      <family val="2"/>
      <scheme val="minor"/>
    </font>
    <font>
      <i/>
      <sz val="14"/>
      <color rgb="FF2C2C2D"/>
      <name val="PT Serif"/>
      <family val="1"/>
      <charset val="1"/>
    </font>
    <font>
      <b/>
      <i/>
      <sz val="14"/>
      <color rgb="FF2C2C2D"/>
      <name val="PT Serif"/>
      <family val="1"/>
      <charset val="1"/>
    </font>
    <font>
      <b/>
      <sz val="16"/>
      <color rgb="FF2C2C2D"/>
      <name val="PT Serif"/>
      <family val="1"/>
      <charset val="1"/>
    </font>
    <font>
      <sz val="14"/>
      <color rgb="FF57595D"/>
      <name val="Open Sans"/>
      <charset val="1"/>
    </font>
    <font>
      <sz val="16"/>
      <color theme="1"/>
      <name val="Calibri"/>
      <family val="2"/>
      <scheme val="minor"/>
    </font>
    <font>
      <sz val="16"/>
      <color rgb="FF000000"/>
      <name val="Calibri"/>
      <charset val="1"/>
    </font>
    <font>
      <b/>
      <sz val="14"/>
      <color rgb="FFFFFFFF"/>
      <name val="Open Sans"/>
      <charset val="1"/>
    </font>
    <font>
      <sz val="14"/>
      <color rgb="FF222222"/>
      <name val="Open Sans"/>
      <charset val="1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/>
    <xf numFmtId="0" fontId="0" fillId="0" borderId="9" xfId="0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18" fontId="0" fillId="0" borderId="0" xfId="0" applyNumberFormat="1"/>
    <xf numFmtId="22" fontId="0" fillId="0" borderId="0" xfId="0" applyNumberFormat="1"/>
    <xf numFmtId="0" fontId="0" fillId="0" borderId="0" xfId="0" applyNumberFormat="1"/>
    <xf numFmtId="0" fontId="8" fillId="5" borderId="10" xfId="0" applyFont="1" applyFill="1" applyBorder="1" applyAlignment="1">
      <alignment wrapText="1"/>
    </xf>
    <xf numFmtId="0" fontId="7" fillId="6" borderId="0" xfId="0" applyFont="1" applyFill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7" fillId="6" borderId="11" xfId="0" applyFont="1" applyFill="1" applyBorder="1" applyAlignment="1">
      <alignment vertical="center" wrapText="1"/>
    </xf>
    <xf numFmtId="0" fontId="10" fillId="0" borderId="0" xfId="0" applyFont="1"/>
    <xf numFmtId="14" fontId="0" fillId="0" borderId="9" xfId="0" applyNumberFormat="1" applyBorder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0" fillId="7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Fill="1" applyBorder="1" applyAlignment="1"/>
    <xf numFmtId="0" fontId="9" fillId="0" borderId="0" xfId="0" applyFont="1" applyFill="1" applyAlignment="1"/>
    <xf numFmtId="0" fontId="15" fillId="0" borderId="0" xfId="0" applyFont="1"/>
    <xf numFmtId="0" fontId="16" fillId="0" borderId="0" xfId="0" applyFont="1"/>
    <xf numFmtId="0" fontId="17" fillId="9" borderId="9" xfId="0" applyFont="1" applyFill="1" applyBorder="1" applyAlignment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 applyAlignment="1"/>
    <xf numFmtId="0" fontId="14" fillId="8" borderId="9" xfId="0" applyFont="1" applyFill="1" applyBorder="1" applyAlignment="1">
      <alignment horizontal="center"/>
    </xf>
    <xf numFmtId="0" fontId="14" fillId="8" borderId="9" xfId="0" applyFont="1" applyFill="1" applyBorder="1" applyAlignment="1"/>
    <xf numFmtId="0" fontId="18" fillId="8" borderId="9" xfId="0" applyFont="1" applyFill="1" applyBorder="1" applyAlignment="1">
      <alignment horizontal="center"/>
    </xf>
    <xf numFmtId="0" fontId="18" fillId="8" borderId="9" xfId="0" applyFont="1" applyFill="1" applyBorder="1" applyAlignment="1"/>
    <xf numFmtId="166" fontId="0" fillId="0" borderId="0" xfId="0" applyNumberFormat="1"/>
    <xf numFmtId="164" fontId="5" fillId="0" borderId="2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5" fontId="0" fillId="0" borderId="0" xfId="0" applyNumberFormat="1" applyAlignment="1">
      <alignment horizontal="center"/>
    </xf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49" fontId="0" fillId="7" borderId="0" xfId="0" applyNumberFormat="1" applyFill="1"/>
    <xf numFmtId="0" fontId="0" fillId="7" borderId="0" xfId="0" applyFill="1"/>
    <xf numFmtId="0" fontId="0" fillId="0" borderId="26" xfId="0" applyBorder="1"/>
    <xf numFmtId="1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11" borderId="32" xfId="0" applyFill="1" applyBorder="1"/>
    <xf numFmtId="14" fontId="0" fillId="7" borderId="0" xfId="0" applyNumberFormat="1" applyFill="1"/>
    <xf numFmtId="14" fontId="19" fillId="7" borderId="27" xfId="0" applyNumberFormat="1" applyFont="1" applyFill="1" applyBorder="1"/>
    <xf numFmtId="0" fontId="19" fillId="7" borderId="28" xfId="0" applyFont="1" applyFill="1" applyBorder="1"/>
    <xf numFmtId="14" fontId="19" fillId="7" borderId="35" xfId="0" applyNumberFormat="1" applyFont="1" applyFill="1" applyBorder="1"/>
    <xf numFmtId="0" fontId="19" fillId="7" borderId="36" xfId="0" applyFont="1" applyFill="1" applyBorder="1"/>
    <xf numFmtId="14" fontId="19" fillId="7" borderId="29" xfId="0" applyNumberFormat="1" applyFont="1" applyFill="1" applyBorder="1"/>
    <xf numFmtId="0" fontId="19" fillId="7" borderId="31" xfId="0" applyFont="1" applyFill="1" applyBorder="1"/>
    <xf numFmtId="14" fontId="0" fillId="0" borderId="35" xfId="0" applyNumberFormat="1" applyBorder="1"/>
    <xf numFmtId="0" fontId="0" fillId="0" borderId="0" xfId="0" applyBorder="1"/>
    <xf numFmtId="14" fontId="0" fillId="0" borderId="36" xfId="0" applyNumberFormat="1" applyBorder="1"/>
    <xf numFmtId="14" fontId="0" fillId="0" borderId="29" xfId="0" applyNumberFormat="1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14" fontId="0" fillId="0" borderId="30" xfId="0" applyNumberFormat="1" applyBorder="1"/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3</xdr:row>
      <xdr:rowOff>171450</xdr:rowOff>
    </xdr:from>
    <xdr:to>
      <xdr:col>14</xdr:col>
      <xdr:colOff>95250</xdr:colOff>
      <xdr:row>8</xdr:row>
      <xdr:rowOff>171450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28CF47D-7D93-4AA5-B151-2FB87849C45E}"/>
            </a:ext>
          </a:extLst>
        </xdr:cNvPr>
        <xdr:cNvSpPr/>
      </xdr:nvSpPr>
      <xdr:spPr>
        <a:xfrm>
          <a:off x="8181975" y="742950"/>
          <a:ext cx="952500" cy="952500"/>
        </a:xfrm>
        <a:prstGeom prst="ellipse">
          <a:avLst/>
        </a:prstGeom>
        <a:solidFill>
          <a:srgbClr val="E7E6E6"/>
        </a:solidFill>
        <a:ln>
          <a:solidFill>
            <a:srgbClr val="C6591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13</xdr:col>
      <xdr:colOff>428625</xdr:colOff>
      <xdr:row>4</xdr:row>
      <xdr:rowOff>171450</xdr:rowOff>
    </xdr:from>
    <xdr:to>
      <xdr:col>13</xdr:col>
      <xdr:colOff>638175</xdr:colOff>
      <xdr:row>6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6B49C71-8778-42C7-A9CF-ECA93843531C}"/>
            </a:ext>
            <a:ext uri="{147F2762-F138-4A5C-976F-8EAC2B608ADB}">
              <a16:predDERef xmlns:a16="http://schemas.microsoft.com/office/drawing/2014/main" pred="{E28CF47D-7D93-4AA5-B151-2FB8784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28CF47D-7D93-4AA5-B151-2FB87849C45E}"/>
            </a:ext>
          </a:extLst>
        </xdr:cNvCxnSpPr>
      </xdr:nvCxnSpPr>
      <xdr:spPr>
        <a:xfrm flipV="1">
          <a:off x="8639175" y="933450"/>
          <a:ext cx="209550" cy="31432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6</xdr:row>
      <xdr:rowOff>104775</xdr:rowOff>
    </xdr:from>
    <xdr:to>
      <xdr:col>13</xdr:col>
      <xdr:colOff>428625</xdr:colOff>
      <xdr:row>6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1760F5-8553-4A4E-B512-4874EFEA6475}"/>
            </a:ext>
            <a:ext uri="{147F2762-F138-4A5C-976F-8EAC2B608ADB}">
              <a16:predDERef xmlns:a16="http://schemas.microsoft.com/office/drawing/2014/main" pred="{96B49C71-8778-42C7-A9CF-ECA93843531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28CF47D-7D93-4AA5-B151-2FB87849C45E}"/>
            </a:ext>
          </a:extLst>
        </xdr:cNvCxnSpPr>
      </xdr:nvCxnSpPr>
      <xdr:spPr>
        <a:xfrm flipH="1">
          <a:off x="8420100" y="1247775"/>
          <a:ext cx="219075" cy="4762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6</xdr:row>
      <xdr:rowOff>66675</xdr:rowOff>
    </xdr:from>
    <xdr:to>
      <xdr:col>13</xdr:col>
      <xdr:colOff>466725</xdr:colOff>
      <xdr:row>6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BD3B364-4962-45E2-8C75-1056A2F0E0B9}"/>
            </a:ext>
            <a:ext uri="{147F2762-F138-4A5C-976F-8EAC2B608ADB}">
              <a16:predDERef xmlns:a16="http://schemas.microsoft.com/office/drawing/2014/main" pred="{911760F5-8553-4A4E-B512-4874EFEA6475}"/>
            </a:ext>
          </a:extLst>
        </xdr:cNvPr>
        <xdr:cNvSpPr/>
      </xdr:nvSpPr>
      <xdr:spPr>
        <a:xfrm>
          <a:off x="8620125" y="1209675"/>
          <a:ext cx="57150" cy="57150"/>
        </a:xfrm>
        <a:prstGeom prst="ellips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571500</xdr:colOff>
      <xdr:row>23</xdr:row>
      <xdr:rowOff>133350</xdr:rowOff>
    </xdr:from>
    <xdr:to>
      <xdr:col>5</xdr:col>
      <xdr:colOff>257175</xdr:colOff>
      <xdr:row>28</xdr:row>
      <xdr:rowOff>133350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8CF47D-7D93-4AA5-B151-2FB87849C45E}"/>
            </a:ext>
          </a:extLst>
        </xdr:cNvPr>
        <xdr:cNvSpPr/>
      </xdr:nvSpPr>
      <xdr:spPr>
        <a:xfrm>
          <a:off x="2400300" y="4514850"/>
          <a:ext cx="1181100" cy="952500"/>
        </a:xfrm>
        <a:prstGeom prst="ellipse">
          <a:avLst/>
        </a:prstGeom>
        <a:solidFill>
          <a:srgbClr val="E7E6E6"/>
        </a:solidFill>
        <a:ln>
          <a:solidFill>
            <a:srgbClr val="C6591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428625</xdr:colOff>
      <xdr:row>24</xdr:row>
      <xdr:rowOff>171450</xdr:rowOff>
    </xdr:from>
    <xdr:to>
      <xdr:col>4</xdr:col>
      <xdr:colOff>638175</xdr:colOff>
      <xdr:row>26</xdr:row>
      <xdr:rowOff>104775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6B49C71-8778-42C7-A9CF-ECA93843531C}"/>
            </a:ext>
            <a:ext uri="{147F2762-F138-4A5C-976F-8EAC2B608ADB}">
              <a16:predDERef xmlns:a16="http://schemas.microsoft.com/office/drawing/2014/main" pred="{E28CF47D-7D93-4AA5-B151-2FB8784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28CF47D-7D93-4AA5-B151-2FB87849C45E}"/>
            </a:ext>
          </a:extLst>
        </xdr:cNvCxnSpPr>
      </xdr:nvCxnSpPr>
      <xdr:spPr>
        <a:xfrm flipV="1">
          <a:off x="9572625" y="933450"/>
          <a:ext cx="209550" cy="31432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26</xdr:row>
      <xdr:rowOff>104775</xdr:rowOff>
    </xdr:from>
    <xdr:to>
      <xdr:col>4</xdr:col>
      <xdr:colOff>428625</xdr:colOff>
      <xdr:row>26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11760F5-8553-4A4E-B512-4874EFEA6475}"/>
            </a:ext>
            <a:ext uri="{147F2762-F138-4A5C-976F-8EAC2B608ADB}">
              <a16:predDERef xmlns:a16="http://schemas.microsoft.com/office/drawing/2014/main" pred="{96B49C71-8778-42C7-A9CF-ECA93843531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28CF47D-7D93-4AA5-B151-2FB87849C45E}"/>
            </a:ext>
          </a:extLst>
        </xdr:cNvCxnSpPr>
      </xdr:nvCxnSpPr>
      <xdr:spPr>
        <a:xfrm flipH="1">
          <a:off x="9353550" y="1247775"/>
          <a:ext cx="219075" cy="47625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26</xdr:row>
      <xdr:rowOff>66675</xdr:rowOff>
    </xdr:from>
    <xdr:to>
      <xdr:col>4</xdr:col>
      <xdr:colOff>466725</xdr:colOff>
      <xdr:row>26</xdr:row>
      <xdr:rowOff>123825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3BD3B364-4962-45E2-8C75-1056A2F0E0B9}"/>
            </a:ext>
            <a:ext uri="{147F2762-F138-4A5C-976F-8EAC2B608ADB}">
              <a16:predDERef xmlns:a16="http://schemas.microsoft.com/office/drawing/2014/main" pred="{911760F5-8553-4A4E-B512-4874EFEA6475}"/>
            </a:ext>
          </a:extLst>
        </xdr:cNvPr>
        <xdr:cNvSpPr/>
      </xdr:nvSpPr>
      <xdr:spPr>
        <a:xfrm>
          <a:off x="3124200" y="5019675"/>
          <a:ext cx="57150" cy="57150"/>
        </a:xfrm>
        <a:prstGeom prst="ellips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K6:L20" totalsRowShown="0" headerRowDxfId="3" dataDxfId="2">
  <autoFilter ref="K6:L20"/>
  <tableColumns count="2">
    <tableColumn id="1" name="Code" dataDxfId="1"/>
    <tableColumn id="2" name="Weekend 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8"/>
  <sheetViews>
    <sheetView topLeftCell="A3" workbookViewId="0">
      <selection activeCell="F19" sqref="F19"/>
    </sheetView>
  </sheetViews>
  <sheetFormatPr defaultRowHeight="15"/>
  <cols>
    <col min="4" max="4" width="12.5703125" bestFit="1" customWidth="1"/>
  </cols>
  <sheetData>
    <row r="4" spans="3:7">
      <c r="G4" s="7" t="s">
        <v>0</v>
      </c>
    </row>
    <row r="5" spans="3:7">
      <c r="C5" s="2"/>
      <c r="D5" s="2"/>
      <c r="E5" s="2"/>
      <c r="F5" s="2"/>
      <c r="G5" s="2"/>
    </row>
    <row r="6" spans="3:7">
      <c r="C6" s="3">
        <v>2</v>
      </c>
      <c r="D6" s="2"/>
      <c r="E6" s="4">
        <v>3</v>
      </c>
      <c r="F6" s="2"/>
      <c r="G6" s="7" t="s">
        <v>1</v>
      </c>
    </row>
    <row r="7" spans="3:7">
      <c r="C7" s="2"/>
      <c r="D7" s="2"/>
      <c r="E7" s="2"/>
      <c r="F7" s="2"/>
      <c r="G7" s="2"/>
    </row>
    <row r="8" spans="3:7">
      <c r="C8" s="2"/>
      <c r="D8" s="5">
        <f>C6+E6</f>
        <v>5</v>
      </c>
      <c r="E8" s="2"/>
      <c r="F8" s="2"/>
      <c r="G8" s="2"/>
    </row>
    <row r="9" spans="3:7">
      <c r="C9" s="2"/>
      <c r="D9" s="2"/>
      <c r="E9" s="2"/>
      <c r="F9" s="2"/>
      <c r="G9" s="2"/>
    </row>
    <row r="10" spans="3:7">
      <c r="C10" s="2"/>
      <c r="D10" s="2"/>
      <c r="E10" s="2"/>
      <c r="F10" s="2"/>
      <c r="G10" s="2"/>
    </row>
    <row r="11" spans="3:7">
      <c r="C11" s="6" t="s">
        <v>2</v>
      </c>
      <c r="D11" s="2"/>
      <c r="E11" s="6" t="s">
        <v>3</v>
      </c>
      <c r="F11" s="2"/>
      <c r="G11" s="2"/>
    </row>
    <row r="12" spans="3:7">
      <c r="C12" s="2"/>
      <c r="D12" s="2"/>
      <c r="E12" s="2"/>
      <c r="F12" s="2"/>
      <c r="G12" s="2"/>
    </row>
    <row r="13" spans="3:7">
      <c r="C13" s="2"/>
      <c r="D13" s="6" t="str">
        <f>C11&amp;" "&amp;E11</f>
        <v>Text A Text B</v>
      </c>
      <c r="E13" s="2"/>
      <c r="F13" s="2"/>
      <c r="G13" s="2"/>
    </row>
    <row r="14" spans="3:7">
      <c r="C14" s="2"/>
      <c r="D14" s="2"/>
      <c r="E14" s="2"/>
      <c r="F14" s="2"/>
      <c r="G14" s="2"/>
    </row>
    <row r="15" spans="3:7">
      <c r="C15" s="2"/>
      <c r="D15" s="2"/>
      <c r="E15" s="2"/>
      <c r="F15" s="2"/>
      <c r="G15" s="2"/>
    </row>
    <row r="17" spans="4:6">
      <c r="D17">
        <f>C6+E6</f>
        <v>5</v>
      </c>
      <c r="F17" t="str">
        <f>C11&amp;E11</f>
        <v>Text AText B</v>
      </c>
    </row>
    <row r="18" spans="4:6">
      <c r="F18" t="str">
        <f>C11&amp;" "&amp;E11</f>
        <v>Text A Text B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9"/>
  <sheetViews>
    <sheetView workbookViewId="0">
      <selection activeCell="H13" sqref="H13"/>
    </sheetView>
  </sheetViews>
  <sheetFormatPr defaultRowHeight="15"/>
  <sheetData>
    <row r="3" spans="4:15">
      <c r="M3" s="98" t="s">
        <v>36</v>
      </c>
      <c r="N3" s="98"/>
    </row>
    <row r="5" spans="4:15">
      <c r="L5" s="16" t="s">
        <v>37</v>
      </c>
      <c r="M5" s="16" t="s">
        <v>38</v>
      </c>
      <c r="N5" s="16"/>
      <c r="O5" s="16" t="s">
        <v>29</v>
      </c>
    </row>
    <row r="6" spans="4:15">
      <c r="D6" t="s">
        <v>11</v>
      </c>
      <c r="E6" s="11">
        <v>10</v>
      </c>
      <c r="H6" t="s">
        <v>36</v>
      </c>
      <c r="L6" s="15" t="s">
        <v>39</v>
      </c>
      <c r="M6" s="15" t="s">
        <v>39</v>
      </c>
      <c r="N6" s="15"/>
      <c r="O6" s="15" t="s">
        <v>39</v>
      </c>
    </row>
    <row r="7" spans="4:15">
      <c r="E7" s="37"/>
      <c r="H7" t="str">
        <f>IF(OR(E6&gt;15, E8&gt;10),"1","0")</f>
        <v>1</v>
      </c>
      <c r="L7" s="15" t="s">
        <v>39</v>
      </c>
      <c r="M7" s="15" t="s">
        <v>40</v>
      </c>
      <c r="N7" s="15"/>
      <c r="O7" s="15" t="s">
        <v>39</v>
      </c>
    </row>
    <row r="8" spans="4:15">
      <c r="D8" t="s">
        <v>16</v>
      </c>
      <c r="E8" s="11">
        <v>20</v>
      </c>
      <c r="L8" s="15" t="s">
        <v>40</v>
      </c>
      <c r="M8" s="15" t="s">
        <v>39</v>
      </c>
      <c r="N8" s="15"/>
      <c r="O8" s="15" t="s">
        <v>39</v>
      </c>
    </row>
    <row r="9" spans="4:15">
      <c r="H9" t="b">
        <f>OR(IF(E6=10,E8=20),"True","False")</f>
        <v>1</v>
      </c>
      <c r="L9" s="15" t="s">
        <v>40</v>
      </c>
      <c r="M9" s="15" t="s">
        <v>40</v>
      </c>
      <c r="N9" s="15"/>
      <c r="O9" s="15" t="s">
        <v>40</v>
      </c>
    </row>
  </sheetData>
  <mergeCells count="1">
    <mergeCell ref="M3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0"/>
  <sheetViews>
    <sheetView workbookViewId="0">
      <selection activeCell="E8" sqref="E8"/>
    </sheetView>
  </sheetViews>
  <sheetFormatPr defaultRowHeight="15"/>
  <sheetData>
    <row r="4" spans="4:16">
      <c r="N4" s="98" t="s">
        <v>41</v>
      </c>
      <c r="O4" s="98"/>
    </row>
    <row r="6" spans="4:16">
      <c r="D6" t="s">
        <v>11</v>
      </c>
      <c r="E6" s="11">
        <v>10</v>
      </c>
      <c r="M6" s="16" t="s">
        <v>37</v>
      </c>
      <c r="N6" s="16" t="s">
        <v>38</v>
      </c>
      <c r="O6" s="16"/>
      <c r="P6" s="16" t="s">
        <v>29</v>
      </c>
    </row>
    <row r="7" spans="4:16">
      <c r="E7" s="37"/>
      <c r="M7" s="15" t="s">
        <v>39</v>
      </c>
      <c r="N7" s="15" t="s">
        <v>39</v>
      </c>
      <c r="O7" s="15"/>
      <c r="P7" s="15" t="s">
        <v>39</v>
      </c>
    </row>
    <row r="8" spans="4:16">
      <c r="D8" t="s">
        <v>16</v>
      </c>
      <c r="E8" s="11">
        <v>20</v>
      </c>
      <c r="M8" s="15" t="s">
        <v>39</v>
      </c>
      <c r="N8" s="15" t="s">
        <v>40</v>
      </c>
      <c r="O8" s="15"/>
      <c r="P8" s="15" t="s">
        <v>39</v>
      </c>
    </row>
    <row r="9" spans="4:16">
      <c r="M9" s="15" t="s">
        <v>40</v>
      </c>
      <c r="N9" s="15" t="s">
        <v>39</v>
      </c>
      <c r="O9" s="15"/>
      <c r="P9" s="15" t="s">
        <v>39</v>
      </c>
    </row>
    <row r="10" spans="4:16">
      <c r="M10" s="15" t="s">
        <v>40</v>
      </c>
      <c r="N10" s="15" t="s">
        <v>40</v>
      </c>
      <c r="O10" s="15"/>
      <c r="P10" s="15" t="s">
        <v>40</v>
      </c>
    </row>
  </sheetData>
  <mergeCells count="1">
    <mergeCell ref="N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9"/>
  <sheetViews>
    <sheetView workbookViewId="0">
      <selection activeCell="H9" sqref="H9"/>
    </sheetView>
  </sheetViews>
  <sheetFormatPr defaultRowHeight="15"/>
  <sheetData>
    <row r="6" spans="4:8">
      <c r="D6" t="s">
        <v>11</v>
      </c>
      <c r="E6" s="11">
        <v>10</v>
      </c>
    </row>
    <row r="7" spans="4:8">
      <c r="E7" s="37"/>
      <c r="H7">
        <f>IF(E6=10,IF(E8=20,1,0))</f>
        <v>1</v>
      </c>
    </row>
    <row r="8" spans="4:8">
      <c r="D8" t="s">
        <v>16</v>
      </c>
      <c r="E8" s="11">
        <v>20</v>
      </c>
    </row>
    <row r="9" spans="4:8">
      <c r="H9" t="b">
        <f>IF(E6=100,IF(E8=30,1,0))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2"/>
  <sheetViews>
    <sheetView workbookViewId="0">
      <selection activeCell="I12" sqref="I12"/>
    </sheetView>
  </sheetViews>
  <sheetFormatPr defaultRowHeight="15"/>
  <sheetData>
    <row r="6" spans="4:9">
      <c r="D6" t="s">
        <v>11</v>
      </c>
      <c r="E6" s="11">
        <v>10</v>
      </c>
      <c r="G6" t="e">
        <f>E6/0</f>
        <v>#DIV/0!</v>
      </c>
    </row>
    <row r="7" spans="4:9">
      <c r="E7" s="37"/>
    </row>
    <row r="8" spans="4:9">
      <c r="D8" t="s">
        <v>16</v>
      </c>
      <c r="E8" s="11">
        <v>20</v>
      </c>
      <c r="I8">
        <f>IFERROR(E6/0,0)</f>
        <v>0</v>
      </c>
    </row>
    <row r="9" spans="4:9">
      <c r="G9" t="e">
        <f>G6/E8</f>
        <v>#DIV/0!</v>
      </c>
    </row>
    <row r="11" spans="4:9">
      <c r="E11">
        <f>SUM(E6+E8)</f>
        <v>30</v>
      </c>
    </row>
    <row r="12" spans="4:9">
      <c r="G12" t="e">
        <f>G6/E11</f>
        <v>#DIV/0!</v>
      </c>
      <c r="I12">
        <f>IFERROR(G12/0,0)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20"/>
  <sheetViews>
    <sheetView topLeftCell="A4" workbookViewId="0">
      <selection activeCell="H9" sqref="H9"/>
    </sheetView>
  </sheetViews>
  <sheetFormatPr defaultRowHeight="15"/>
  <sheetData>
    <row r="5" spans="4:14">
      <c r="G5" t="s">
        <v>136</v>
      </c>
      <c r="H5" t="s">
        <v>137</v>
      </c>
      <c r="M5" t="s">
        <v>43</v>
      </c>
      <c r="N5" t="s">
        <v>42</v>
      </c>
    </row>
    <row r="6" spans="4:14">
      <c r="D6" s="17" t="s">
        <v>42</v>
      </c>
      <c r="E6" s="11">
        <v>10</v>
      </c>
      <c r="G6">
        <f>SUM(E6:E18)</f>
        <v>910</v>
      </c>
      <c r="H6">
        <f>SUMIF(D6:D18,"Group A",E6:E18)</f>
        <v>430</v>
      </c>
      <c r="I6">
        <f ca="1">SUMIF(D6:E18,"Group B",E6:E18)</f>
        <v>480</v>
      </c>
      <c r="J6">
        <f>SUMIF(D6:D18,"Group B",E6:E18)</f>
        <v>480</v>
      </c>
      <c r="K6" t="s">
        <v>138</v>
      </c>
      <c r="L6">
        <f>SUMIF(E6:E18,"&gt;40",E6:E18)</f>
        <v>810</v>
      </c>
      <c r="M6">
        <f>SUMIF(D6:D18,"Group B",E6:E18)</f>
        <v>480</v>
      </c>
      <c r="N6">
        <f>SUMIF(D6:D18,"Group A",E6:E18)</f>
        <v>430</v>
      </c>
    </row>
    <row r="7" spans="4:14">
      <c r="D7" s="17" t="s">
        <v>42</v>
      </c>
      <c r="E7" s="11">
        <v>20</v>
      </c>
    </row>
    <row r="8" spans="4:14">
      <c r="D8" s="17" t="s">
        <v>42</v>
      </c>
      <c r="E8" s="11">
        <v>30</v>
      </c>
    </row>
    <row r="9" spans="4:14">
      <c r="D9" s="18" t="s">
        <v>43</v>
      </c>
      <c r="E9" s="11">
        <v>40</v>
      </c>
    </row>
    <row r="10" spans="4:14">
      <c r="D10" s="18" t="s">
        <v>43</v>
      </c>
      <c r="E10" s="11">
        <v>50</v>
      </c>
    </row>
    <row r="11" spans="4:14">
      <c r="D11" s="18" t="s">
        <v>43</v>
      </c>
      <c r="E11" s="11">
        <v>60</v>
      </c>
    </row>
    <row r="12" spans="4:14">
      <c r="D12" s="17" t="s">
        <v>42</v>
      </c>
      <c r="E12" s="11">
        <v>70</v>
      </c>
    </row>
    <row r="13" spans="4:14">
      <c r="D13" s="17" t="s">
        <v>42</v>
      </c>
      <c r="E13" s="11">
        <v>80</v>
      </c>
    </row>
    <row r="14" spans="4:14">
      <c r="D14" s="17" t="s">
        <v>42</v>
      </c>
      <c r="E14" s="11">
        <v>90</v>
      </c>
    </row>
    <row r="15" spans="4:14">
      <c r="D15" s="18" t="s">
        <v>43</v>
      </c>
      <c r="E15" s="11">
        <v>100</v>
      </c>
    </row>
    <row r="16" spans="4:14">
      <c r="D16" s="18" t="s">
        <v>43</v>
      </c>
      <c r="E16" s="11">
        <v>110</v>
      </c>
    </row>
    <row r="17" spans="4:5">
      <c r="D17" s="18" t="s">
        <v>43</v>
      </c>
      <c r="E17" s="11">
        <v>120</v>
      </c>
    </row>
    <row r="18" spans="4:5">
      <c r="D18" s="17" t="s">
        <v>42</v>
      </c>
      <c r="E18" s="11">
        <v>130</v>
      </c>
    </row>
    <row r="20" spans="4:5">
      <c r="E20">
        <f>SUM(E6:E18)</f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8"/>
  <sheetViews>
    <sheetView workbookViewId="0">
      <selection activeCell="H11" sqref="H11"/>
    </sheetView>
  </sheetViews>
  <sheetFormatPr defaultRowHeight="15"/>
  <sheetData>
    <row r="3" spans="4:13" ht="15.75" thickBot="1"/>
    <row r="4" spans="4:13" ht="15.75" thickBot="1">
      <c r="G4" s="53" t="s">
        <v>26</v>
      </c>
      <c r="H4" s="54" t="s">
        <v>26</v>
      </c>
      <c r="L4" s="59" t="s">
        <v>140</v>
      </c>
      <c r="M4" s="60" t="s">
        <v>141</v>
      </c>
    </row>
    <row r="5" spans="4:13" ht="15.75" thickBot="1">
      <c r="G5" s="55" t="s">
        <v>139</v>
      </c>
      <c r="H5" s="56" t="s">
        <v>43</v>
      </c>
      <c r="J5" s="51" t="s">
        <v>136</v>
      </c>
      <c r="L5" s="61">
        <f>SUMIF(D6:D18,"Group A",E6:E18)</f>
        <v>430</v>
      </c>
      <c r="M5" s="62">
        <f>SUMIF(D6:D18,"Group B",E6:E18)</f>
        <v>480</v>
      </c>
    </row>
    <row r="6" spans="4:13" ht="15.75" thickBot="1">
      <c r="D6" s="17" t="s">
        <v>42</v>
      </c>
      <c r="E6" s="11">
        <v>10</v>
      </c>
      <c r="G6" s="57">
        <f>SUMIFS(E6:E18,D6:D18,"Group A",E6:E18,"&gt;40")</f>
        <v>370</v>
      </c>
      <c r="H6" s="58">
        <f>SUMIFS(E6:E18,D6:D18,"Group B",E6:E18,"&gt;40")</f>
        <v>440</v>
      </c>
      <c r="J6" s="52">
        <f>SUM(G6+H6)</f>
        <v>810</v>
      </c>
    </row>
    <row r="7" spans="4:13" ht="15.75" thickBot="1">
      <c r="D7" s="17" t="s">
        <v>42</v>
      </c>
      <c r="E7" s="11">
        <v>20</v>
      </c>
    </row>
    <row r="8" spans="4:13">
      <c r="D8" s="17" t="s">
        <v>42</v>
      </c>
      <c r="E8" s="11">
        <v>30</v>
      </c>
    </row>
    <row r="9" spans="4:13">
      <c r="D9" s="18" t="s">
        <v>43</v>
      </c>
      <c r="E9" s="11">
        <v>40</v>
      </c>
    </row>
    <row r="10" spans="4:13">
      <c r="D10" s="18" t="s">
        <v>43</v>
      </c>
      <c r="E10" s="11">
        <v>50</v>
      </c>
    </row>
    <row r="11" spans="4:13">
      <c r="D11" s="18" t="s">
        <v>43</v>
      </c>
      <c r="E11" s="11">
        <v>60</v>
      </c>
    </row>
    <row r="12" spans="4:13">
      <c r="D12" s="17" t="s">
        <v>42</v>
      </c>
      <c r="E12" s="11">
        <v>70</v>
      </c>
    </row>
    <row r="13" spans="4:13">
      <c r="D13" s="17" t="s">
        <v>42</v>
      </c>
      <c r="E13" s="11">
        <v>80</v>
      </c>
    </row>
    <row r="14" spans="4:13">
      <c r="D14" s="17" t="s">
        <v>42</v>
      </c>
      <c r="E14" s="11">
        <v>90</v>
      </c>
    </row>
    <row r="15" spans="4:13">
      <c r="D15" s="18" t="s">
        <v>43</v>
      </c>
      <c r="E15" s="11">
        <v>100</v>
      </c>
    </row>
    <row r="16" spans="4:13">
      <c r="D16" s="18" t="s">
        <v>43</v>
      </c>
      <c r="E16" s="11">
        <v>110</v>
      </c>
    </row>
    <row r="17" spans="4:5">
      <c r="D17" s="18" t="s">
        <v>43</v>
      </c>
      <c r="E17" s="11">
        <v>120</v>
      </c>
    </row>
    <row r="18" spans="4:5">
      <c r="D18" s="17" t="s">
        <v>42</v>
      </c>
      <c r="E18" s="11">
        <v>130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18"/>
  <sheetViews>
    <sheetView workbookViewId="0">
      <selection activeCell="L9" sqref="L9"/>
    </sheetView>
  </sheetViews>
  <sheetFormatPr defaultRowHeight="15"/>
  <cols>
    <col min="9" max="9" width="13.7109375" customWidth="1"/>
    <col min="10" max="10" width="11.28515625" customWidth="1"/>
  </cols>
  <sheetData>
    <row r="5" spans="4:13">
      <c r="G5" t="s">
        <v>142</v>
      </c>
      <c r="H5" t="s">
        <v>143</v>
      </c>
      <c r="I5" t="s">
        <v>144</v>
      </c>
      <c r="J5" t="s">
        <v>146</v>
      </c>
      <c r="L5" t="s">
        <v>139</v>
      </c>
      <c r="M5" t="s">
        <v>145</v>
      </c>
    </row>
    <row r="6" spans="4:13">
      <c r="D6" s="17" t="s">
        <v>42</v>
      </c>
      <c r="E6" s="11">
        <v>10</v>
      </c>
      <c r="G6">
        <f>COUNT(E6:E18)</f>
        <v>13</v>
      </c>
      <c r="H6">
        <f>COUNTA(D6:E18)</f>
        <v>26</v>
      </c>
      <c r="I6">
        <f>COUNTBLANK(D6:E18)</f>
        <v>0</v>
      </c>
      <c r="J6">
        <f>COUNTIF(E6:E18,"&gt;40")</f>
        <v>9</v>
      </c>
      <c r="L6">
        <f>COUNTIF(D6:D18,"Group A")</f>
        <v>7</v>
      </c>
      <c r="M6">
        <f>COUNTIF(D6:D18,"Group B")</f>
        <v>6</v>
      </c>
    </row>
    <row r="7" spans="4:13">
      <c r="D7" s="17" t="s">
        <v>42</v>
      </c>
      <c r="E7" s="11">
        <v>20</v>
      </c>
    </row>
    <row r="8" spans="4:13">
      <c r="D8" s="17" t="s">
        <v>42</v>
      </c>
      <c r="E8" s="11">
        <v>30</v>
      </c>
    </row>
    <row r="9" spans="4:13">
      <c r="D9" s="18" t="s">
        <v>43</v>
      </c>
      <c r="E9" s="11">
        <v>40</v>
      </c>
    </row>
    <row r="10" spans="4:13">
      <c r="D10" s="18" t="s">
        <v>43</v>
      </c>
      <c r="E10" s="11">
        <v>50</v>
      </c>
    </row>
    <row r="11" spans="4:13">
      <c r="D11" s="18" t="s">
        <v>43</v>
      </c>
      <c r="E11" s="11">
        <v>60</v>
      </c>
    </row>
    <row r="12" spans="4:13">
      <c r="D12" s="17" t="s">
        <v>42</v>
      </c>
      <c r="E12" s="11">
        <v>70</v>
      </c>
    </row>
    <row r="13" spans="4:13">
      <c r="D13" s="17" t="s">
        <v>42</v>
      </c>
      <c r="E13" s="11">
        <v>80</v>
      </c>
    </row>
    <row r="14" spans="4:13">
      <c r="D14" s="17" t="s">
        <v>42</v>
      </c>
      <c r="E14" s="11">
        <v>90</v>
      </c>
    </row>
    <row r="15" spans="4:13">
      <c r="D15" s="18" t="s">
        <v>43</v>
      </c>
      <c r="E15" s="11">
        <v>100</v>
      </c>
    </row>
    <row r="16" spans="4:13">
      <c r="D16" s="18" t="s">
        <v>43</v>
      </c>
      <c r="E16" s="11">
        <v>110</v>
      </c>
    </row>
    <row r="17" spans="4:5">
      <c r="D17" s="18" t="s">
        <v>43</v>
      </c>
      <c r="E17" s="11">
        <v>120</v>
      </c>
    </row>
    <row r="18" spans="4:5">
      <c r="D18" s="17" t="s">
        <v>42</v>
      </c>
      <c r="E18" s="11">
        <v>130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18"/>
  <sheetViews>
    <sheetView workbookViewId="0">
      <selection activeCell="M12" sqref="M12"/>
    </sheetView>
  </sheetViews>
  <sheetFormatPr defaultRowHeight="15"/>
  <cols>
    <col min="9" max="9" width="11.5703125" customWidth="1"/>
    <col min="11" max="11" width="12.28515625" customWidth="1"/>
    <col min="12" max="12" width="11.85546875" customWidth="1"/>
    <col min="13" max="13" width="11.140625" customWidth="1"/>
    <col min="14" max="14" width="16.5703125" customWidth="1"/>
  </cols>
  <sheetData>
    <row r="6" spans="4:15">
      <c r="D6" s="17" t="s">
        <v>42</v>
      </c>
      <c r="E6" s="11">
        <v>10</v>
      </c>
      <c r="G6" t="s">
        <v>127</v>
      </c>
      <c r="H6" t="s">
        <v>143</v>
      </c>
      <c r="I6" t="s">
        <v>144</v>
      </c>
      <c r="K6" t="s">
        <v>146</v>
      </c>
      <c r="L6" t="s">
        <v>147</v>
      </c>
      <c r="M6" t="s">
        <v>148</v>
      </c>
      <c r="N6" t="s">
        <v>149</v>
      </c>
      <c r="O6" t="s">
        <v>150</v>
      </c>
    </row>
    <row r="7" spans="4:15">
      <c r="D7" s="17" t="s">
        <v>42</v>
      </c>
      <c r="E7" s="11">
        <v>20</v>
      </c>
      <c r="G7">
        <f>COUNT(E6:E180)</f>
        <v>13</v>
      </c>
      <c r="H7">
        <f>COUNTA(D6:E18)</f>
        <v>26</v>
      </c>
      <c r="I7">
        <f>COUNTBLANK(D6:E18)</f>
        <v>0</v>
      </c>
      <c r="K7">
        <f>COUNTIF(E6:E18,"&gt;40")</f>
        <v>9</v>
      </c>
      <c r="L7">
        <f>COUNTIF(D6:D18,"Group A")</f>
        <v>7</v>
      </c>
      <c r="M7">
        <f>COUNTIF(D6:D18,"Group B")</f>
        <v>6</v>
      </c>
      <c r="N7">
        <f>COUNTIFS(E6:E18,"&gt;40",D6:D18,"Group A")</f>
        <v>4</v>
      </c>
      <c r="O7">
        <f>COUNTIFS(E6:E18,"&gt;40",D6:D18,"Group B")</f>
        <v>5</v>
      </c>
    </row>
    <row r="8" spans="4:15">
      <c r="D8" s="17" t="s">
        <v>42</v>
      </c>
      <c r="E8" s="11">
        <v>30</v>
      </c>
    </row>
    <row r="9" spans="4:15">
      <c r="D9" s="18" t="s">
        <v>43</v>
      </c>
      <c r="E9" s="11">
        <v>40</v>
      </c>
    </row>
    <row r="10" spans="4:15">
      <c r="D10" s="18" t="s">
        <v>43</v>
      </c>
      <c r="E10" s="11">
        <v>50</v>
      </c>
    </row>
    <row r="11" spans="4:15">
      <c r="D11" s="18" t="s">
        <v>43</v>
      </c>
      <c r="E11" s="11">
        <v>60</v>
      </c>
    </row>
    <row r="12" spans="4:15">
      <c r="D12" s="17" t="s">
        <v>42</v>
      </c>
      <c r="E12" s="11">
        <v>70</v>
      </c>
    </row>
    <row r="13" spans="4:15">
      <c r="D13" s="17" t="s">
        <v>42</v>
      </c>
      <c r="E13" s="11">
        <v>80</v>
      </c>
    </row>
    <row r="14" spans="4:15">
      <c r="D14" s="17" t="s">
        <v>42</v>
      </c>
      <c r="E14" s="11">
        <v>90</v>
      </c>
    </row>
    <row r="15" spans="4:15">
      <c r="D15" s="18" t="s">
        <v>43</v>
      </c>
      <c r="E15" s="11">
        <v>100</v>
      </c>
    </row>
    <row r="16" spans="4:15">
      <c r="D16" s="18" t="s">
        <v>43</v>
      </c>
      <c r="E16" s="11">
        <v>110</v>
      </c>
    </row>
    <row r="17" spans="4:5">
      <c r="D17" s="18" t="s">
        <v>43</v>
      </c>
      <c r="E17" s="11">
        <v>120</v>
      </c>
    </row>
    <row r="18" spans="4:5">
      <c r="D18" s="17" t="s">
        <v>42</v>
      </c>
      <c r="E18" s="11">
        <v>130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8"/>
  <sheetViews>
    <sheetView workbookViewId="0">
      <selection activeCell="J6" sqref="J6"/>
    </sheetView>
  </sheetViews>
  <sheetFormatPr defaultRowHeight="15"/>
  <sheetData>
    <row r="4" spans="4:11">
      <c r="I4" t="s">
        <v>151</v>
      </c>
    </row>
    <row r="5" spans="4:11">
      <c r="H5" t="s">
        <v>131</v>
      </c>
      <c r="I5" t="s">
        <v>152</v>
      </c>
      <c r="J5" t="s">
        <v>139</v>
      </c>
      <c r="K5" t="s">
        <v>145</v>
      </c>
    </row>
    <row r="6" spans="4:11">
      <c r="D6" s="17" t="s">
        <v>42</v>
      </c>
      <c r="E6" s="11">
        <v>10</v>
      </c>
      <c r="H6">
        <f>AVERAGE(E6:E18)</f>
        <v>70</v>
      </c>
      <c r="I6">
        <f>AVERAGEIF(E6:E18,"&gt;40",E6:E18)</f>
        <v>90</v>
      </c>
      <c r="J6">
        <f>AVERAGEIF(D6:D18,"Group A",E6:E18)</f>
        <v>61.428571428571431</v>
      </c>
      <c r="K6">
        <f>AVERAGEIF(D6:D18,"Group B",E6:E18)</f>
        <v>80</v>
      </c>
    </row>
    <row r="7" spans="4:11">
      <c r="D7" s="17" t="s">
        <v>42</v>
      </c>
      <c r="E7" s="11">
        <v>20</v>
      </c>
    </row>
    <row r="8" spans="4:11">
      <c r="D8" s="17" t="s">
        <v>42</v>
      </c>
      <c r="E8" s="11">
        <v>30</v>
      </c>
    </row>
    <row r="9" spans="4:11">
      <c r="D9" s="18" t="s">
        <v>43</v>
      </c>
      <c r="E9" s="11">
        <v>40</v>
      </c>
    </row>
    <row r="10" spans="4:11">
      <c r="D10" s="18" t="s">
        <v>43</v>
      </c>
      <c r="E10" s="11">
        <v>50</v>
      </c>
    </row>
    <row r="11" spans="4:11">
      <c r="D11" s="18" t="s">
        <v>43</v>
      </c>
      <c r="E11" s="11">
        <v>60</v>
      </c>
    </row>
    <row r="12" spans="4:11">
      <c r="D12" s="17" t="s">
        <v>42</v>
      </c>
      <c r="E12" s="11">
        <v>70</v>
      </c>
    </row>
    <row r="13" spans="4:11">
      <c r="D13" s="17" t="s">
        <v>42</v>
      </c>
      <c r="E13" s="11">
        <v>80</v>
      </c>
    </row>
    <row r="14" spans="4:11">
      <c r="D14" s="17" t="s">
        <v>42</v>
      </c>
      <c r="E14" s="11">
        <v>90</v>
      </c>
    </row>
    <row r="15" spans="4:11">
      <c r="D15" s="18" t="s">
        <v>43</v>
      </c>
      <c r="E15" s="11">
        <v>100</v>
      </c>
    </row>
    <row r="16" spans="4:11">
      <c r="D16" s="18" t="s">
        <v>43</v>
      </c>
      <c r="E16" s="11">
        <v>110</v>
      </c>
    </row>
    <row r="17" spans="4:5">
      <c r="D17" s="18" t="s">
        <v>43</v>
      </c>
      <c r="E17" s="11">
        <v>120</v>
      </c>
    </row>
    <row r="18" spans="4:5">
      <c r="D18" s="17" t="s">
        <v>42</v>
      </c>
      <c r="E18" s="11">
        <v>130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18"/>
  <sheetViews>
    <sheetView workbookViewId="0">
      <selection activeCell="I7" sqref="I7"/>
    </sheetView>
  </sheetViews>
  <sheetFormatPr defaultRowHeight="15"/>
  <cols>
    <col min="12" max="12" width="15.5703125" customWidth="1"/>
  </cols>
  <sheetData>
    <row r="5" spans="4:13">
      <c r="H5" t="s">
        <v>151</v>
      </c>
      <c r="L5" t="s">
        <v>155</v>
      </c>
      <c r="M5" t="s">
        <v>156</v>
      </c>
    </row>
    <row r="6" spans="4:13">
      <c r="D6" s="17" t="s">
        <v>42</v>
      </c>
      <c r="E6" s="11">
        <v>10</v>
      </c>
      <c r="G6" t="s">
        <v>131</v>
      </c>
      <c r="H6" t="s">
        <v>154</v>
      </c>
      <c r="I6" t="s">
        <v>139</v>
      </c>
      <c r="J6" t="s">
        <v>153</v>
      </c>
      <c r="L6">
        <f>AVERAGEIFS(E6:E18,D6:D18,"Group A",E6:E18,"&gt;40")</f>
        <v>92.5</v>
      </c>
      <c r="M6">
        <f>AVERAGEIFS(E6:E18,D6:D18,"Group B",E6:E18,"&gt;40")</f>
        <v>88</v>
      </c>
    </row>
    <row r="7" spans="4:13">
      <c r="D7" s="17" t="s">
        <v>42</v>
      </c>
      <c r="E7" s="11">
        <v>20</v>
      </c>
      <c r="G7">
        <f>AVERAGE(E6:E18)</f>
        <v>70</v>
      </c>
      <c r="H7">
        <f>AVERAGEIF(E6:E18,"&gt;40",E6:E18)</f>
        <v>90</v>
      </c>
      <c r="I7">
        <f>AVERAGEIF(D6:D18,"Group A",E6:E18)</f>
        <v>61.428571428571431</v>
      </c>
      <c r="J7">
        <f>AVERAGEIF(D6:D18,"Group B",E6:E18)</f>
        <v>80</v>
      </c>
    </row>
    <row r="8" spans="4:13">
      <c r="D8" s="17" t="s">
        <v>42</v>
      </c>
      <c r="E8" s="11">
        <v>30</v>
      </c>
    </row>
    <row r="9" spans="4:13">
      <c r="D9" s="18" t="s">
        <v>43</v>
      </c>
      <c r="E9" s="11">
        <v>40</v>
      </c>
    </row>
    <row r="10" spans="4:13">
      <c r="D10" s="18" t="s">
        <v>43</v>
      </c>
      <c r="E10" s="11">
        <v>50</v>
      </c>
    </row>
    <row r="11" spans="4:13">
      <c r="D11" s="18" t="s">
        <v>43</v>
      </c>
      <c r="E11" s="11">
        <v>60</v>
      </c>
    </row>
    <row r="12" spans="4:13">
      <c r="D12" s="17" t="s">
        <v>42</v>
      </c>
      <c r="E12" s="11">
        <v>70</v>
      </c>
    </row>
    <row r="13" spans="4:13">
      <c r="D13" s="17" t="s">
        <v>42</v>
      </c>
      <c r="E13" s="11">
        <v>80</v>
      </c>
    </row>
    <row r="14" spans="4:13">
      <c r="D14" s="17" t="s">
        <v>42</v>
      </c>
      <c r="E14" s="11">
        <v>90</v>
      </c>
    </row>
    <row r="15" spans="4:13">
      <c r="D15" s="18" t="s">
        <v>43</v>
      </c>
      <c r="E15" s="11">
        <v>100</v>
      </c>
    </row>
    <row r="16" spans="4:13">
      <c r="D16" s="18" t="s">
        <v>43</v>
      </c>
      <c r="E16" s="11">
        <v>110</v>
      </c>
    </row>
    <row r="17" spans="4:5">
      <c r="D17" s="18" t="s">
        <v>43</v>
      </c>
      <c r="E17" s="11">
        <v>120</v>
      </c>
    </row>
    <row r="18" spans="4:5">
      <c r="D18" s="17" t="s">
        <v>42</v>
      </c>
      <c r="E18" s="1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opLeftCell="A15" workbookViewId="0">
      <selection activeCell="F24" sqref="F24"/>
    </sheetView>
  </sheetViews>
  <sheetFormatPr defaultRowHeight="15"/>
  <cols>
    <col min="3" max="3" width="9.140625" style="1"/>
    <col min="6" max="6" width="14.85546875" bestFit="1" customWidth="1"/>
  </cols>
  <sheetData>
    <row r="3" spans="3:7" ht="35.25" customHeight="1">
      <c r="C3" s="8" t="s">
        <v>4</v>
      </c>
      <c r="F3" s="8" t="s">
        <v>5</v>
      </c>
    </row>
    <row r="4" spans="3:7">
      <c r="C4" s="37">
        <v>4</v>
      </c>
      <c r="F4" s="9">
        <v>4.215295056898849E-2</v>
      </c>
      <c r="G4" s="49"/>
    </row>
    <row r="5" spans="3:7">
      <c r="C5" s="37">
        <v>1</v>
      </c>
      <c r="F5" s="9">
        <v>5.2420274014596622</v>
      </c>
      <c r="G5" s="49"/>
    </row>
    <row r="6" spans="3:7">
      <c r="C6" s="37">
        <v>5</v>
      </c>
      <c r="F6" s="9">
        <v>0.62894580430959224</v>
      </c>
      <c r="G6" s="49"/>
    </row>
    <row r="7" spans="3:7">
      <c r="C7" s="37">
        <v>3</v>
      </c>
      <c r="F7" s="9">
        <v>0.73525106527883033</v>
      </c>
      <c r="G7" s="49"/>
    </row>
    <row r="8" spans="3:7">
      <c r="C8" s="37">
        <v>2</v>
      </c>
      <c r="F8" s="9">
        <v>1.7934736912585783</v>
      </c>
      <c r="G8" s="49">
        <f t="shared" ref="G8:G21" si="0">SUM(C8:C25)</f>
        <v>137</v>
      </c>
    </row>
    <row r="9" spans="3:7">
      <c r="C9" s="37">
        <v>1</v>
      </c>
      <c r="F9" s="9">
        <v>0.75002715880797677</v>
      </c>
      <c r="G9" s="49">
        <f t="shared" si="0"/>
        <v>135</v>
      </c>
    </row>
    <row r="10" spans="3:7">
      <c r="C10" s="37">
        <v>5</v>
      </c>
      <c r="F10" s="9">
        <v>4.2808458140309789</v>
      </c>
      <c r="G10" s="49">
        <f t="shared" si="0"/>
        <v>134</v>
      </c>
    </row>
    <row r="11" spans="3:7">
      <c r="C11" s="37">
        <v>3</v>
      </c>
      <c r="F11" s="9">
        <v>0.48584282124161182</v>
      </c>
      <c r="G11" s="49">
        <f t="shared" si="0"/>
        <v>129</v>
      </c>
    </row>
    <row r="12" spans="3:7">
      <c r="C12" s="37">
        <v>7</v>
      </c>
      <c r="F12" s="9">
        <v>3.2806174107123391</v>
      </c>
      <c r="G12" s="49">
        <f t="shared" si="0"/>
        <v>126</v>
      </c>
    </row>
    <row r="13" spans="3:7">
      <c r="C13" s="37">
        <v>1</v>
      </c>
      <c r="F13" s="9">
        <v>1.997198237630351</v>
      </c>
      <c r="G13" s="49">
        <f t="shared" si="0"/>
        <v>119</v>
      </c>
    </row>
    <row r="14" spans="3:7">
      <c r="C14" s="37">
        <v>5</v>
      </c>
      <c r="F14" s="9">
        <v>5.0094610834393398</v>
      </c>
      <c r="G14" s="49">
        <f t="shared" si="0"/>
        <v>118</v>
      </c>
    </row>
    <row r="15" spans="3:7">
      <c r="C15" s="37">
        <v>6</v>
      </c>
      <c r="F15" s="9">
        <v>0.17387955659165366</v>
      </c>
      <c r="G15" s="49">
        <f t="shared" si="0"/>
        <v>113</v>
      </c>
    </row>
    <row r="16" spans="3:7">
      <c r="C16" s="37">
        <v>3</v>
      </c>
      <c r="F16" s="9">
        <v>2.9258137828844153</v>
      </c>
      <c r="G16" s="49">
        <f t="shared" si="0"/>
        <v>107</v>
      </c>
    </row>
    <row r="17" spans="2:7">
      <c r="C17" s="37">
        <v>4</v>
      </c>
      <c r="F17" s="9">
        <v>9.5615908267634553E-2</v>
      </c>
      <c r="G17" s="49">
        <f t="shared" si="0"/>
        <v>104</v>
      </c>
    </row>
    <row r="18" spans="2:7">
      <c r="C18" s="37">
        <v>1</v>
      </c>
      <c r="F18" s="9">
        <v>2.1621840330603268</v>
      </c>
      <c r="G18" s="49">
        <f t="shared" si="0"/>
        <v>100</v>
      </c>
    </row>
    <row r="19" spans="2:7">
      <c r="C19" s="37">
        <v>10</v>
      </c>
      <c r="F19" s="9">
        <v>1.5298781938449446</v>
      </c>
      <c r="G19" s="49">
        <f t="shared" si="0"/>
        <v>99</v>
      </c>
    </row>
    <row r="20" spans="2:7">
      <c r="C20" s="37">
        <v>7</v>
      </c>
      <c r="F20" s="9">
        <v>2.7175694627432243</v>
      </c>
      <c r="G20" s="49">
        <f t="shared" si="0"/>
        <v>89</v>
      </c>
    </row>
    <row r="21" spans="2:7">
      <c r="C21" s="37">
        <v>7</v>
      </c>
      <c r="F21" s="9">
        <v>3.854109191111915</v>
      </c>
      <c r="G21" s="49">
        <f t="shared" si="0"/>
        <v>82</v>
      </c>
    </row>
    <row r="23" spans="2:7">
      <c r="B23" t="s">
        <v>6</v>
      </c>
      <c r="C23" s="8">
        <f>SUM(C4:C21)</f>
        <v>75</v>
      </c>
      <c r="F23" s="50">
        <f>SUM(F4:F21)</f>
        <v>37.704893567242365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1"/>
  <sheetViews>
    <sheetView workbookViewId="0">
      <selection activeCell="K13" sqref="K13"/>
    </sheetView>
  </sheetViews>
  <sheetFormatPr defaultRowHeight="15"/>
  <cols>
    <col min="3" max="3" width="10.42578125" bestFit="1" customWidth="1"/>
    <col min="4" max="4" width="13.28515625" customWidth="1"/>
    <col min="5" max="5" width="11.5703125" bestFit="1" customWidth="1"/>
    <col min="7" max="7" width="10.5703125" bestFit="1" customWidth="1"/>
    <col min="8" max="8" width="9.28515625" bestFit="1" customWidth="1"/>
    <col min="11" max="12" width="11.140625" bestFit="1" customWidth="1"/>
    <col min="14" max="14" width="12.42578125" bestFit="1" customWidth="1"/>
    <col min="16" max="16" width="11.28515625" bestFit="1" customWidth="1"/>
    <col min="17" max="17" width="12.42578125" bestFit="1" customWidth="1"/>
  </cols>
  <sheetData>
    <row r="3" spans="4:17">
      <c r="N3" s="22">
        <v>0</v>
      </c>
    </row>
    <row r="4" spans="4:17">
      <c r="D4" s="20" t="s">
        <v>44</v>
      </c>
      <c r="E4" s="37"/>
      <c r="F4" s="37"/>
      <c r="G4" s="37"/>
      <c r="H4" s="20" t="s">
        <v>45</v>
      </c>
      <c r="K4" s="21"/>
      <c r="L4" s="21"/>
      <c r="M4" s="21"/>
      <c r="O4" s="21"/>
      <c r="P4" s="21"/>
      <c r="Q4" s="21"/>
    </row>
    <row r="5" spans="4:17">
      <c r="D5" s="19">
        <v>0</v>
      </c>
      <c r="E5" s="37" t="s">
        <v>46</v>
      </c>
      <c r="F5" s="37" t="s">
        <v>46</v>
      </c>
      <c r="G5" s="37" t="s">
        <v>46</v>
      </c>
      <c r="H5" s="19">
        <f ca="1">TODAY()</f>
        <v>44815</v>
      </c>
      <c r="K5" s="21"/>
      <c r="L5" s="21"/>
      <c r="M5" s="21"/>
      <c r="N5" s="21"/>
      <c r="O5" s="21"/>
      <c r="P5" s="21"/>
      <c r="Q5" s="21"/>
    </row>
    <row r="6" spans="4:17">
      <c r="K6" s="21"/>
      <c r="L6" s="21"/>
      <c r="M6" s="21"/>
      <c r="N6" s="21"/>
      <c r="O6" s="21"/>
      <c r="P6" s="21"/>
      <c r="Q6" s="21"/>
    </row>
    <row r="7" spans="4:17">
      <c r="D7" s="19"/>
      <c r="L7" s="22">
        <v>0.75</v>
      </c>
      <c r="M7" s="21"/>
      <c r="N7" s="21"/>
      <c r="O7" s="21"/>
      <c r="P7" s="22">
        <v>0.25</v>
      </c>
    </row>
    <row r="8" spans="4:17">
      <c r="K8" s="21"/>
      <c r="L8" s="21"/>
      <c r="M8" s="21"/>
      <c r="N8" s="21"/>
      <c r="O8" s="21"/>
      <c r="P8" s="21"/>
      <c r="Q8" s="21"/>
    </row>
    <row r="9" spans="4:17">
      <c r="D9" s="19"/>
      <c r="K9" s="21"/>
      <c r="L9" s="21"/>
      <c r="M9" s="21"/>
      <c r="N9" s="21"/>
      <c r="O9" s="21"/>
      <c r="P9" s="21"/>
      <c r="Q9" s="21"/>
    </row>
    <row r="10" spans="4:17">
      <c r="K10" s="21"/>
      <c r="L10" s="21"/>
      <c r="M10" s="21"/>
      <c r="N10" s="21"/>
      <c r="O10" s="21"/>
      <c r="P10" s="21"/>
      <c r="Q10" s="21"/>
    </row>
    <row r="11" spans="4:17">
      <c r="K11" s="21"/>
      <c r="L11" s="21"/>
      <c r="M11" s="21"/>
      <c r="N11" s="22">
        <v>0.5</v>
      </c>
      <c r="O11" s="21"/>
      <c r="P11" s="21"/>
      <c r="Q11" s="21"/>
    </row>
    <row r="12" spans="4:17" ht="15.75" thickBot="1"/>
    <row r="13" spans="4:17" ht="15.75" thickBot="1">
      <c r="D13" s="64" t="s">
        <v>157</v>
      </c>
      <c r="H13" s="19"/>
      <c r="N13" s="21"/>
    </row>
    <row r="14" spans="4:17">
      <c r="D14" s="19">
        <v>0</v>
      </c>
    </row>
    <row r="17" spans="3:7">
      <c r="D17" s="19">
        <v>1</v>
      </c>
    </row>
    <row r="19" spans="3:7">
      <c r="D19" s="19">
        <f ca="1">TODAY()</f>
        <v>44815</v>
      </c>
    </row>
    <row r="23" spans="3:7">
      <c r="E23" s="63">
        <v>0</v>
      </c>
    </row>
    <row r="24" spans="3:7">
      <c r="C24" s="21"/>
      <c r="D24" s="21"/>
      <c r="F24" s="21"/>
      <c r="G24" s="21"/>
    </row>
    <row r="25" spans="3:7">
      <c r="C25" s="21"/>
      <c r="D25" s="21"/>
      <c r="E25" s="21"/>
      <c r="F25" s="21"/>
      <c r="G25" s="21"/>
    </row>
    <row r="26" spans="3:7">
      <c r="C26" s="21"/>
      <c r="D26" s="21"/>
      <c r="E26" s="21"/>
      <c r="F26" s="21"/>
      <c r="G26" s="21"/>
    </row>
    <row r="27" spans="3:7">
      <c r="C27" s="63">
        <v>0.75</v>
      </c>
      <c r="D27" s="21"/>
      <c r="E27" s="21"/>
      <c r="F27" s="21"/>
      <c r="G27" s="63">
        <v>0.25</v>
      </c>
    </row>
    <row r="28" spans="3:7">
      <c r="C28" s="21"/>
      <c r="D28" s="21"/>
      <c r="E28" s="21"/>
      <c r="F28" s="21"/>
      <c r="G28" s="21"/>
    </row>
    <row r="29" spans="3:7">
      <c r="C29" s="21"/>
      <c r="D29" s="21"/>
      <c r="E29" s="21"/>
      <c r="F29" s="21"/>
      <c r="G29" s="21"/>
    </row>
    <row r="30" spans="3:7">
      <c r="C30" s="21"/>
      <c r="D30" s="21"/>
      <c r="E30" s="21"/>
      <c r="F30" s="21"/>
      <c r="G30" s="21"/>
    </row>
    <row r="31" spans="3:7">
      <c r="C31" s="21"/>
      <c r="D31" s="21"/>
      <c r="E31" s="63">
        <v>0.5</v>
      </c>
      <c r="F31" s="21"/>
      <c r="G31" s="2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"/>
  <sheetViews>
    <sheetView workbookViewId="0">
      <selection activeCell="F6" sqref="F6"/>
    </sheetView>
  </sheetViews>
  <sheetFormatPr defaultRowHeight="15"/>
  <cols>
    <col min="6" max="6" width="10.42578125" bestFit="1" customWidth="1"/>
  </cols>
  <sheetData>
    <row r="3" spans="3:6">
      <c r="C3" s="12" t="s">
        <v>47</v>
      </c>
      <c r="D3" s="12" t="s">
        <v>48</v>
      </c>
      <c r="E3" s="12" t="s">
        <v>49</v>
      </c>
      <c r="F3" s="12" t="s">
        <v>50</v>
      </c>
    </row>
    <row r="4" spans="3:6">
      <c r="C4">
        <v>9</v>
      </c>
      <c r="D4">
        <v>23</v>
      </c>
      <c r="E4">
        <v>1985</v>
      </c>
      <c r="F4" s="19">
        <f>DATE(E4,C4,D4)</f>
        <v>31313</v>
      </c>
    </row>
    <row r="5" spans="3:6">
      <c r="C5">
        <v>9</v>
      </c>
      <c r="D5">
        <v>23</v>
      </c>
      <c r="E5">
        <v>1984</v>
      </c>
      <c r="F5" s="19">
        <f>DATE(D5,C5,D5)</f>
        <v>8667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workbookViewId="0">
      <selection activeCell="K12" sqref="K12"/>
    </sheetView>
  </sheetViews>
  <sheetFormatPr defaultRowHeight="15"/>
  <cols>
    <col min="3" max="3" width="9.28515625" bestFit="1" customWidth="1"/>
    <col min="7" max="7" width="12.42578125" bestFit="1" customWidth="1"/>
  </cols>
  <sheetData>
    <row r="3" spans="3:10">
      <c r="C3" s="23"/>
    </row>
    <row r="4" spans="3:10">
      <c r="C4" s="19">
        <f ca="1">TODAY()</f>
        <v>44815</v>
      </c>
      <c r="E4" t="s">
        <v>51</v>
      </c>
    </row>
    <row r="5" spans="3:10" ht="15.75" thickBot="1">
      <c r="J5" s="19"/>
    </row>
    <row r="6" spans="3:10" ht="15.75" thickBot="1">
      <c r="C6" s="19">
        <v>44411</v>
      </c>
      <c r="E6" s="64" t="s">
        <v>52</v>
      </c>
    </row>
    <row r="7" spans="3:10">
      <c r="G7" s="24">
        <f ca="1">NOW()</f>
        <v>44815.085785995368</v>
      </c>
    </row>
    <row r="8" spans="3:10">
      <c r="G8" s="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workbookViewId="0">
      <selection activeCell="G16" sqref="G16"/>
    </sheetView>
  </sheetViews>
  <sheetFormatPr defaultRowHeight="15"/>
  <cols>
    <col min="3" max="3" width="14.85546875" bestFit="1" customWidth="1"/>
    <col min="5" max="5" width="19" bestFit="1" customWidth="1"/>
    <col min="7" max="7" width="14.7109375" customWidth="1"/>
  </cols>
  <sheetData>
    <row r="4" spans="3:7">
      <c r="C4" s="24">
        <f ca="1">NOW()</f>
        <v>44815.085785995368</v>
      </c>
      <c r="E4" t="s">
        <v>53</v>
      </c>
      <c r="G4" s="21">
        <f ca="1">NOW()</f>
        <v>44815.085785995368</v>
      </c>
    </row>
    <row r="6" spans="3:7">
      <c r="C6" s="23">
        <v>0.70416666666666661</v>
      </c>
      <c r="E6" t="s">
        <v>54</v>
      </c>
    </row>
    <row r="7" spans="3:7">
      <c r="G7" s="24">
        <f ca="1">NOW()</f>
        <v>44815.085785995368</v>
      </c>
    </row>
    <row r="8" spans="3:7">
      <c r="C8" s="24">
        <v>44411.704861111109</v>
      </c>
      <c r="E8" t="s">
        <v>55</v>
      </c>
    </row>
    <row r="10" spans="3:7">
      <c r="G10" s="21">
        <f ca="1">NOW()</f>
        <v>44815.085785995368</v>
      </c>
    </row>
    <row r="12" spans="3:7">
      <c r="G12" s="19">
        <f ca="1">TODAY()</f>
        <v>44815</v>
      </c>
    </row>
    <row r="13" spans="3:7">
      <c r="G13" s="24">
        <f ca="1">NOW()</f>
        <v>44815.085785995368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8"/>
  <sheetViews>
    <sheetView workbookViewId="0">
      <selection activeCell="F9" sqref="F9"/>
    </sheetView>
  </sheetViews>
  <sheetFormatPr defaultRowHeight="15"/>
  <cols>
    <col min="4" max="4" width="9.28515625" bestFit="1" customWidth="1"/>
  </cols>
  <sheetData>
    <row r="4" spans="4:6">
      <c r="D4" s="19">
        <v>0</v>
      </c>
      <c r="F4">
        <f>DATEVALUE("05/08/21")</f>
        <v>44413</v>
      </c>
    </row>
    <row r="6" spans="4:6">
      <c r="D6" s="19">
        <f ca="1">TODAY()</f>
        <v>44815</v>
      </c>
      <c r="F6">
        <f>DATEVALUE("09/09/2022")</f>
        <v>44813</v>
      </c>
    </row>
    <row r="8" spans="4:6">
      <c r="F8">
        <f>DATEVALUE("01/09/2022")</f>
        <v>44805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4"/>
  <sheetViews>
    <sheetView workbookViewId="0">
      <selection activeCell="F4" sqref="F4"/>
    </sheetView>
  </sheetViews>
  <sheetFormatPr defaultRowHeight="15"/>
  <cols>
    <col min="4" max="4" width="9.28515625" bestFit="1" customWidth="1"/>
  </cols>
  <sheetData>
    <row r="3" spans="4:6">
      <c r="F3" t="s">
        <v>48</v>
      </c>
    </row>
    <row r="4" spans="4:6">
      <c r="D4" s="19">
        <v>44259</v>
      </c>
      <c r="F4">
        <f>DAY(D4)</f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4"/>
  <sheetViews>
    <sheetView workbookViewId="0">
      <selection activeCell="G9" sqref="G9"/>
    </sheetView>
  </sheetViews>
  <sheetFormatPr defaultRowHeight="15"/>
  <sheetData>
    <row r="3" spans="4:6">
      <c r="F3" t="s">
        <v>47</v>
      </c>
    </row>
    <row r="4" spans="4:6">
      <c r="D4" s="19">
        <v>44259</v>
      </c>
      <c r="F4">
        <f>MONTH(D4)</f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6"/>
  <sheetViews>
    <sheetView workbookViewId="0">
      <selection activeCell="G14" sqref="G14"/>
    </sheetView>
  </sheetViews>
  <sheetFormatPr defaultRowHeight="15"/>
  <sheetData>
    <row r="3" spans="4:6">
      <c r="F3" t="s">
        <v>49</v>
      </c>
    </row>
    <row r="4" spans="4:6">
      <c r="D4" s="19">
        <v>44259</v>
      </c>
      <c r="F4">
        <f>YEAR(D4)</f>
        <v>2021</v>
      </c>
    </row>
    <row r="6" spans="4:6">
      <c r="D6">
        <f>YEAR("23-Aug-2012")</f>
        <v>2012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workbookViewId="0">
      <selection activeCell="N8" sqref="N8"/>
    </sheetView>
  </sheetViews>
  <sheetFormatPr defaultRowHeight="15"/>
  <cols>
    <col min="3" max="3" width="9.28515625" bestFit="1" customWidth="1"/>
    <col min="4" max="4" width="10.42578125" bestFit="1" customWidth="1"/>
    <col min="5" max="5" width="11.5703125" customWidth="1"/>
    <col min="6" max="6" width="10.42578125" bestFit="1" customWidth="1"/>
    <col min="7" max="7" width="10" customWidth="1"/>
  </cols>
  <sheetData>
    <row r="2" spans="1:14">
      <c r="A2" s="67" t="s">
        <v>162</v>
      </c>
      <c r="B2" s="68"/>
      <c r="C2" s="68"/>
      <c r="D2" s="68"/>
    </row>
    <row r="4" spans="1:14">
      <c r="C4" s="19">
        <v>44197</v>
      </c>
      <c r="D4" s="25">
        <f>EOMONTH(1/1/2021,2)</f>
        <v>91</v>
      </c>
      <c r="F4" s="19">
        <f>C4+D4</f>
        <v>44288</v>
      </c>
      <c r="K4" s="19">
        <v>44317</v>
      </c>
      <c r="M4" s="25">
        <f>EOMONTH(K4,0)</f>
        <v>44347</v>
      </c>
      <c r="N4" s="19">
        <f>EOMONTH(K4,0)</f>
        <v>44347</v>
      </c>
    </row>
    <row r="5" spans="1:14">
      <c r="N5" s="19">
        <f>EOMONTH(K4,1)</f>
        <v>44377</v>
      </c>
    </row>
    <row r="6" spans="1:14">
      <c r="N6" s="19">
        <f>EOMONTH(K4,2)</f>
        <v>44408</v>
      </c>
    </row>
    <row r="8" spans="1:14">
      <c r="E8" s="65" t="s">
        <v>158</v>
      </c>
      <c r="F8" s="66">
        <f>EOMONTH(C4,0)</f>
        <v>44227</v>
      </c>
      <c r="G8" s="65" t="s">
        <v>159</v>
      </c>
      <c r="I8" s="19"/>
    </row>
    <row r="9" spans="1:14">
      <c r="E9" s="65"/>
      <c r="F9" s="65"/>
      <c r="G9" s="65"/>
    </row>
    <row r="10" spans="1:14">
      <c r="E10" s="65" t="s">
        <v>161</v>
      </c>
      <c r="F10" s="66">
        <f>EOMONTH(C4,11)</f>
        <v>44561</v>
      </c>
      <c r="G10" s="65" t="s">
        <v>160</v>
      </c>
    </row>
    <row r="11" spans="1:14">
      <c r="E11" s="65"/>
      <c r="F11" s="65"/>
      <c r="G11" s="65"/>
    </row>
    <row r="12" spans="1:14">
      <c r="E12" s="65" t="s">
        <v>163</v>
      </c>
      <c r="F12" s="66">
        <f>EOMONTH(C4,1)</f>
        <v>44255</v>
      </c>
      <c r="G12" s="65" t="s">
        <v>164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5"/>
  <sheetViews>
    <sheetView workbookViewId="0">
      <selection activeCell="H9" sqref="H9"/>
    </sheetView>
  </sheetViews>
  <sheetFormatPr defaultRowHeight="15"/>
  <cols>
    <col min="3" max="3" width="9.28515625" bestFit="1" customWidth="1"/>
    <col min="5" max="5" width="9" customWidth="1"/>
    <col min="6" max="6" width="12.140625" customWidth="1"/>
    <col min="10" max="10" width="23.7109375" bestFit="1" customWidth="1"/>
    <col min="11" max="11" width="102.140625" bestFit="1" customWidth="1"/>
  </cols>
  <sheetData>
    <row r="3" spans="3:11">
      <c r="C3" s="19">
        <v>44197</v>
      </c>
      <c r="E3">
        <f ca="1">WEEKDAY(TODAY(),1)</f>
        <v>1</v>
      </c>
    </row>
    <row r="5" spans="3:11" ht="20.25">
      <c r="J5" s="26" t="s">
        <v>56</v>
      </c>
      <c r="K5" s="26" t="s">
        <v>57</v>
      </c>
    </row>
    <row r="6" spans="3:11" ht="21.75" customHeight="1">
      <c r="C6" s="70">
        <v>44813</v>
      </c>
      <c r="D6" s="69"/>
      <c r="E6" s="69">
        <f>WEEKDAY(C6,1)</f>
        <v>6</v>
      </c>
      <c r="F6" s="71" t="s">
        <v>165</v>
      </c>
      <c r="J6" s="27" t="s">
        <v>58</v>
      </c>
      <c r="K6" s="29" t="s">
        <v>59</v>
      </c>
    </row>
    <row r="7" spans="3:11" ht="18.75">
      <c r="C7" s="72"/>
      <c r="D7" s="73"/>
      <c r="E7" s="73">
        <f>WEEKDAY(C6,2)</f>
        <v>5</v>
      </c>
      <c r="F7" s="74" t="s">
        <v>166</v>
      </c>
      <c r="J7" s="27">
        <v>2</v>
      </c>
      <c r="K7" s="29" t="s">
        <v>60</v>
      </c>
    </row>
    <row r="8" spans="3:11" ht="18.75">
      <c r="J8" s="27">
        <v>3</v>
      </c>
      <c r="K8" s="29" t="s">
        <v>61</v>
      </c>
    </row>
    <row r="9" spans="3:11" ht="18.75">
      <c r="J9" s="27">
        <v>11</v>
      </c>
      <c r="K9" s="29" t="s">
        <v>60</v>
      </c>
    </row>
    <row r="10" spans="3:11" ht="18.75">
      <c r="J10" s="27">
        <v>12</v>
      </c>
      <c r="K10" s="29" t="s">
        <v>62</v>
      </c>
    </row>
    <row r="11" spans="3:11" ht="18.75">
      <c r="J11" s="27">
        <v>13</v>
      </c>
      <c r="K11" s="29" t="s">
        <v>63</v>
      </c>
    </row>
    <row r="12" spans="3:11" ht="18.75">
      <c r="J12" s="27">
        <v>14</v>
      </c>
      <c r="K12" s="29" t="s">
        <v>64</v>
      </c>
    </row>
    <row r="13" spans="3:11" ht="18.75">
      <c r="J13" s="27">
        <v>15</v>
      </c>
      <c r="K13" s="29" t="s">
        <v>65</v>
      </c>
    </row>
    <row r="14" spans="3:11" ht="18.75">
      <c r="J14" s="27">
        <v>16</v>
      </c>
      <c r="K14" s="29" t="s">
        <v>66</v>
      </c>
    </row>
    <row r="15" spans="3:11" ht="18.75">
      <c r="J15" s="28">
        <v>17</v>
      </c>
      <c r="K15" s="3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3"/>
  <sheetViews>
    <sheetView topLeftCell="A3" workbookViewId="0">
      <selection activeCell="E6" sqref="E6"/>
    </sheetView>
  </sheetViews>
  <sheetFormatPr defaultRowHeight="15"/>
  <sheetData>
    <row r="5" spans="3:5">
      <c r="C5" s="8" t="s">
        <v>7</v>
      </c>
      <c r="E5" t="s">
        <v>125</v>
      </c>
    </row>
    <row r="6" spans="3:5">
      <c r="C6" s="37">
        <v>4</v>
      </c>
      <c r="E6">
        <f>MIN(C6:C23)</f>
        <v>1</v>
      </c>
    </row>
    <row r="7" spans="3:5">
      <c r="C7" s="37">
        <v>1</v>
      </c>
    </row>
    <row r="8" spans="3:5">
      <c r="C8" s="37">
        <v>5</v>
      </c>
    </row>
    <row r="9" spans="3:5">
      <c r="C9" s="37">
        <v>3</v>
      </c>
    </row>
    <row r="10" spans="3:5">
      <c r="C10" s="37">
        <v>2</v>
      </c>
    </row>
    <row r="11" spans="3:5">
      <c r="C11" s="37">
        <v>1</v>
      </c>
    </row>
    <row r="12" spans="3:5">
      <c r="C12" s="37">
        <v>5</v>
      </c>
    </row>
    <row r="13" spans="3:5">
      <c r="C13" s="37">
        <v>3</v>
      </c>
    </row>
    <row r="14" spans="3:5">
      <c r="C14" s="37">
        <v>7</v>
      </c>
    </row>
    <row r="15" spans="3:5">
      <c r="C15" s="37">
        <v>1</v>
      </c>
    </row>
    <row r="16" spans="3:5">
      <c r="C16" s="37">
        <v>5</v>
      </c>
    </row>
    <row r="17" spans="3:3">
      <c r="C17" s="37">
        <v>6</v>
      </c>
    </row>
    <row r="18" spans="3:3">
      <c r="C18" s="37">
        <v>3</v>
      </c>
    </row>
    <row r="19" spans="3:3">
      <c r="C19" s="37">
        <v>4</v>
      </c>
    </row>
    <row r="20" spans="3:3">
      <c r="C20" s="37">
        <v>1</v>
      </c>
    </row>
    <row r="21" spans="3:3">
      <c r="C21" s="37">
        <v>10</v>
      </c>
    </row>
    <row r="22" spans="3:3">
      <c r="C22" s="37">
        <v>7</v>
      </c>
    </row>
    <row r="23" spans="3:3">
      <c r="C23" s="37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opLeftCell="C7" workbookViewId="0">
      <selection activeCell="F22" sqref="F22"/>
    </sheetView>
  </sheetViews>
  <sheetFormatPr defaultRowHeight="15.75" customHeight="1"/>
  <cols>
    <col min="2" max="3" width="10.42578125" bestFit="1" customWidth="1"/>
    <col min="4" max="4" width="18.140625" customWidth="1"/>
    <col min="6" max="6" width="70.140625" customWidth="1"/>
    <col min="8" max="8" width="55.5703125" customWidth="1"/>
    <col min="9" max="9" width="30.7109375" customWidth="1"/>
  </cols>
  <sheetData>
    <row r="2" spans="2:9" ht="21">
      <c r="F2" s="31" t="s">
        <v>68</v>
      </c>
      <c r="H2" s="31" t="s">
        <v>69</v>
      </c>
    </row>
    <row r="3" spans="2:9" ht="18.75">
      <c r="F3" t="s">
        <v>70</v>
      </c>
      <c r="H3" t="s">
        <v>71</v>
      </c>
    </row>
    <row r="4" spans="2:9" ht="18.75">
      <c r="H4" t="s">
        <v>72</v>
      </c>
    </row>
    <row r="5" spans="2:9" ht="18.75">
      <c r="H5" t="s">
        <v>73</v>
      </c>
    </row>
    <row r="6" spans="2:9" ht="15">
      <c r="H6" s="25"/>
    </row>
    <row r="7" spans="2:9" ht="15">
      <c r="F7" s="77" t="s">
        <v>167</v>
      </c>
    </row>
    <row r="8" spans="2:9" ht="21">
      <c r="B8" s="36" t="s">
        <v>44</v>
      </c>
      <c r="C8" s="36" t="s">
        <v>74</v>
      </c>
      <c r="D8" s="36" t="s">
        <v>75</v>
      </c>
      <c r="F8" s="75"/>
      <c r="H8" s="31" t="s">
        <v>76</v>
      </c>
      <c r="I8" s="31" t="s">
        <v>29</v>
      </c>
    </row>
    <row r="9" spans="2:9" ht="15.75" customHeight="1">
      <c r="B9" s="32">
        <v>44092</v>
      </c>
      <c r="C9" s="32">
        <f ca="1">TODAY()</f>
        <v>44815</v>
      </c>
      <c r="D9" s="15">
        <f ca="1">DATEDIF(B9,C9,"y")</f>
        <v>1</v>
      </c>
      <c r="F9" s="75">
        <f ca="1">DATEDIF(B9,C9,"y")</f>
        <v>1</v>
      </c>
      <c r="H9" t="s">
        <v>77</v>
      </c>
      <c r="I9" t="s">
        <v>78</v>
      </c>
    </row>
    <row r="10" spans="2:9" ht="15.75" customHeight="1">
      <c r="B10" s="32">
        <v>44092</v>
      </c>
      <c r="C10" s="32">
        <f t="shared" ref="C10:C11" ca="1" si="0">TODAY()</f>
        <v>44815</v>
      </c>
      <c r="D10" s="15">
        <f ca="1">DATEDIF(B10,C10,"m")</f>
        <v>23</v>
      </c>
      <c r="F10" s="75">
        <f ca="1">DATEDIF(B10,C10,"m")</f>
        <v>23</v>
      </c>
      <c r="H10" t="s">
        <v>79</v>
      </c>
      <c r="I10" t="s">
        <v>80</v>
      </c>
    </row>
    <row r="11" spans="2:9" ht="15.75" customHeight="1">
      <c r="B11" s="32">
        <v>44092</v>
      </c>
      <c r="C11" s="32">
        <f t="shared" ca="1" si="0"/>
        <v>44815</v>
      </c>
      <c r="D11" s="15">
        <f ca="1">DATEDIF(B11,C11,"d")</f>
        <v>723</v>
      </c>
      <c r="F11" s="76">
        <f ca="1">DATEDIF(B11,C11,"d")</f>
        <v>723</v>
      </c>
      <c r="H11" t="s">
        <v>81</v>
      </c>
      <c r="I11" t="s">
        <v>82</v>
      </c>
    </row>
    <row r="12" spans="2:9" ht="15.75" customHeight="1">
      <c r="B12" s="19"/>
      <c r="C12" s="19"/>
      <c r="H12" t="s">
        <v>83</v>
      </c>
      <c r="I12" t="s">
        <v>84</v>
      </c>
    </row>
    <row r="13" spans="2:9" ht="15.75" customHeight="1">
      <c r="B13">
        <f ca="1">C9-B9</f>
        <v>723</v>
      </c>
      <c r="H13" t="s">
        <v>85</v>
      </c>
      <c r="I13" t="s">
        <v>86</v>
      </c>
    </row>
    <row r="14" spans="2:9" ht="15.75" customHeight="1">
      <c r="H14" t="s">
        <v>87</v>
      </c>
      <c r="I14" t="s">
        <v>88</v>
      </c>
    </row>
    <row r="17" spans="4:6" ht="15.75" customHeight="1">
      <c r="D17" s="35" t="s">
        <v>89</v>
      </c>
      <c r="F17" s="33" t="s">
        <v>90</v>
      </c>
    </row>
    <row r="19" spans="4:6" ht="15.75" customHeight="1">
      <c r="F19" s="33" t="s">
        <v>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"/>
  <sheetViews>
    <sheetView workbookViewId="0">
      <selection activeCell="C6" sqref="C6"/>
    </sheetView>
  </sheetViews>
  <sheetFormatPr defaultRowHeight="15"/>
  <cols>
    <col min="3" max="3" width="10.42578125" bestFit="1" customWidth="1"/>
    <col min="4" max="4" width="13.28515625" customWidth="1"/>
  </cols>
  <sheetData>
    <row r="2" spans="3:8">
      <c r="C2" t="s">
        <v>92</v>
      </c>
    </row>
    <row r="3" spans="3:8">
      <c r="C3" s="19">
        <f ca="1">EDATE(TODAY(),-120)</f>
        <v>41163</v>
      </c>
      <c r="D3" t="s">
        <v>93</v>
      </c>
    </row>
    <row r="4" spans="3:8">
      <c r="C4" s="19"/>
    </row>
    <row r="5" spans="3:8">
      <c r="C5" s="19"/>
    </row>
    <row r="6" spans="3:8" ht="15.75">
      <c r="C6" s="79">
        <f ca="1">TODAY()</f>
        <v>44815</v>
      </c>
      <c r="D6" s="80" t="s">
        <v>169</v>
      </c>
    </row>
    <row r="7" spans="3:8" ht="15.75">
      <c r="C7" s="81">
        <f ca="1">EDATE(C6,-24)</f>
        <v>44085</v>
      </c>
      <c r="D7" s="82" t="s">
        <v>168</v>
      </c>
      <c r="F7" s="78">
        <f ca="1">EDATE(TODAY(),-24)</f>
        <v>44085</v>
      </c>
      <c r="G7" s="68" t="s">
        <v>171</v>
      </c>
      <c r="H7" s="68"/>
    </row>
    <row r="8" spans="3:8" ht="15.75">
      <c r="C8" s="83">
        <f ca="1">EDATE(C6,60)</f>
        <v>46641</v>
      </c>
      <c r="D8" s="84" t="s">
        <v>170</v>
      </c>
    </row>
    <row r="9" spans="3:8">
      <c r="C9" s="19"/>
    </row>
    <row r="10" spans="3:8">
      <c r="C10" s="19"/>
    </row>
    <row r="11" spans="3:8">
      <c r="C11" s="19"/>
    </row>
    <row r="12" spans="3:8">
      <c r="C12" s="1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workbookViewId="0">
      <selection activeCell="O8" sqref="O8"/>
    </sheetView>
  </sheetViews>
  <sheetFormatPr defaultRowHeight="15"/>
  <cols>
    <col min="5" max="5" width="10.42578125" bestFit="1" customWidth="1"/>
    <col min="7" max="7" width="11.42578125" bestFit="1" customWidth="1"/>
    <col min="9" max="9" width="11.42578125" bestFit="1" customWidth="1"/>
  </cols>
  <sheetData>
    <row r="2" spans="5:18">
      <c r="M2" s="68" t="s">
        <v>157</v>
      </c>
    </row>
    <row r="3" spans="5:18">
      <c r="E3" t="s">
        <v>44</v>
      </c>
      <c r="F3" t="s">
        <v>94</v>
      </c>
      <c r="G3" t="s">
        <v>29</v>
      </c>
      <c r="I3" t="s">
        <v>95</v>
      </c>
      <c r="M3" s="65" t="s">
        <v>44</v>
      </c>
      <c r="N3" s="65" t="s">
        <v>94</v>
      </c>
      <c r="O3" s="65"/>
      <c r="P3" s="65" t="s">
        <v>29</v>
      </c>
      <c r="R3" s="65" t="s">
        <v>95</v>
      </c>
    </row>
    <row r="4" spans="5:18">
      <c r="E4" s="19">
        <v>44457</v>
      </c>
      <c r="F4">
        <v>30</v>
      </c>
      <c r="G4" s="19">
        <f>WORKDAY(E4,F4)</f>
        <v>44498</v>
      </c>
      <c r="I4" s="19">
        <v>44473</v>
      </c>
      <c r="M4" s="85">
        <v>44457</v>
      </c>
      <c r="N4" s="86">
        <v>30</v>
      </c>
      <c r="O4" s="86"/>
      <c r="P4" s="87">
        <f>WORKDAY(M4,N4)</f>
        <v>44498</v>
      </c>
      <c r="R4" s="90">
        <v>44473</v>
      </c>
    </row>
    <row r="5" spans="5:18">
      <c r="E5" s="19">
        <v>44458</v>
      </c>
      <c r="F5">
        <v>30</v>
      </c>
      <c r="G5" s="19">
        <f>WORKDAY(E5,F5,I4:I6)</f>
        <v>44501</v>
      </c>
      <c r="I5" s="19">
        <v>44493</v>
      </c>
      <c r="M5" s="88">
        <v>44458</v>
      </c>
      <c r="N5" s="73">
        <v>30</v>
      </c>
      <c r="O5" s="73"/>
      <c r="P5" s="89">
        <f>WORKDAY(M5,N5,R4:R6)</f>
        <v>44501</v>
      </c>
      <c r="R5" s="90">
        <v>44493</v>
      </c>
    </row>
    <row r="6" spans="5:18">
      <c r="I6" s="19">
        <v>44505</v>
      </c>
      <c r="R6" s="91">
        <v>44505</v>
      </c>
    </row>
    <row r="7" spans="5:18">
      <c r="I7" s="19"/>
    </row>
    <row r="8" spans="5:18">
      <c r="I8" s="19"/>
    </row>
    <row r="9" spans="5:18">
      <c r="I9" s="19"/>
    </row>
    <row r="14" spans="5:18">
      <c r="G14" s="19"/>
      <c r="I14" s="19"/>
    </row>
    <row r="18" spans="2:2" ht="18.75">
      <c r="B18" s="34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8"/>
  <sheetViews>
    <sheetView tabSelected="1" workbookViewId="0">
      <selection activeCell="H8" sqref="H8:H9"/>
    </sheetView>
  </sheetViews>
  <sheetFormatPr defaultRowHeight="15"/>
  <cols>
    <col min="2" max="2" width="10.42578125" bestFit="1" customWidth="1"/>
    <col min="4" max="4" width="11.42578125" bestFit="1" customWidth="1"/>
    <col min="6" max="6" width="11.42578125" bestFit="1" customWidth="1"/>
    <col min="11" max="11" width="33.5703125" customWidth="1"/>
    <col min="12" max="12" width="53.7109375" customWidth="1"/>
  </cols>
  <sheetData>
    <row r="4" spans="2:12">
      <c r="B4" t="s">
        <v>44</v>
      </c>
      <c r="C4" t="s">
        <v>94</v>
      </c>
      <c r="D4" t="s">
        <v>29</v>
      </c>
      <c r="F4" t="s">
        <v>95</v>
      </c>
    </row>
    <row r="5" spans="2:12">
      <c r="B5" s="19">
        <v>44457</v>
      </c>
      <c r="C5">
        <v>30</v>
      </c>
      <c r="D5" s="19">
        <f>WORKDAY.INTL(B5,C5)</f>
        <v>44498</v>
      </c>
      <c r="F5" s="19">
        <v>44473</v>
      </c>
    </row>
    <row r="6" spans="2:12">
      <c r="B6" s="19">
        <v>44458</v>
      </c>
      <c r="C6">
        <v>30</v>
      </c>
      <c r="D6" s="19">
        <f>WORKDAY.INTL(B6,C6,1,$F$5:$F$7)</f>
        <v>44501</v>
      </c>
      <c r="F6" s="19">
        <v>44493</v>
      </c>
      <c r="K6" s="37" t="s">
        <v>97</v>
      </c>
      <c r="L6" s="37" t="s">
        <v>98</v>
      </c>
    </row>
    <row r="7" spans="2:12">
      <c r="B7" s="19">
        <v>44459</v>
      </c>
      <c r="C7">
        <v>30</v>
      </c>
      <c r="D7" s="19">
        <f>WORKDAY.INTL(B7,C7,3,$F$5:$F$7)</f>
        <v>44503</v>
      </c>
      <c r="F7" s="19">
        <v>44505</v>
      </c>
      <c r="K7" s="37" t="s">
        <v>99</v>
      </c>
      <c r="L7" s="37" t="s">
        <v>100</v>
      </c>
    </row>
    <row r="8" spans="2:12">
      <c r="B8" s="19">
        <v>44460</v>
      </c>
      <c r="C8">
        <v>30</v>
      </c>
      <c r="D8" s="19">
        <f>WORKDAY.INTL(B8,C8,11,$F$5:$F$7)</f>
        <v>44496</v>
      </c>
      <c r="F8" s="19"/>
      <c r="K8" s="37">
        <v>2</v>
      </c>
      <c r="L8" s="37" t="s">
        <v>101</v>
      </c>
    </row>
    <row r="9" spans="2:12">
      <c r="K9" s="37">
        <v>3</v>
      </c>
      <c r="L9" s="37" t="s">
        <v>102</v>
      </c>
    </row>
    <row r="10" spans="2:12">
      <c r="K10" s="37">
        <v>4</v>
      </c>
      <c r="L10" s="37" t="s">
        <v>103</v>
      </c>
    </row>
    <row r="11" spans="2:12">
      <c r="B11" s="68" t="s">
        <v>172</v>
      </c>
      <c r="K11" s="37">
        <v>5</v>
      </c>
      <c r="L11" s="37" t="s">
        <v>104</v>
      </c>
    </row>
    <row r="12" spans="2:12">
      <c r="B12" s="65" t="s">
        <v>44</v>
      </c>
      <c r="C12" s="65" t="s">
        <v>94</v>
      </c>
      <c r="D12" s="65" t="s">
        <v>29</v>
      </c>
      <c r="E12" s="65"/>
      <c r="F12" s="65" t="s">
        <v>95</v>
      </c>
      <c r="K12" s="37">
        <v>6</v>
      </c>
      <c r="L12" s="37" t="s">
        <v>105</v>
      </c>
    </row>
    <row r="13" spans="2:12">
      <c r="B13" s="85">
        <v>44457</v>
      </c>
      <c r="C13" s="86">
        <v>30</v>
      </c>
      <c r="D13" s="99">
        <f>WORKDAY.INTL(B13,C13)</f>
        <v>44498</v>
      </c>
      <c r="E13" s="86"/>
      <c r="F13" s="87">
        <v>44473</v>
      </c>
      <c r="K13" s="37">
        <v>7</v>
      </c>
      <c r="L13" s="37" t="s">
        <v>106</v>
      </c>
    </row>
    <row r="14" spans="2:12">
      <c r="B14" s="85">
        <v>44458</v>
      </c>
      <c r="C14" s="86">
        <v>30</v>
      </c>
      <c r="D14" s="99">
        <f>WORKDAY.INTL(B14,C14,1,$F$5:$F$7)</f>
        <v>44501</v>
      </c>
      <c r="E14" s="86"/>
      <c r="F14" s="87">
        <v>44493</v>
      </c>
      <c r="K14" s="37">
        <v>11</v>
      </c>
      <c r="L14" s="37" t="s">
        <v>107</v>
      </c>
    </row>
    <row r="15" spans="2:12">
      <c r="B15" s="85">
        <v>44459</v>
      </c>
      <c r="C15" s="86">
        <v>30</v>
      </c>
      <c r="D15" s="99">
        <f>WORKDAY.INTL(B15,C15,3,$F$5:$F$7)</f>
        <v>44503</v>
      </c>
      <c r="E15" s="86"/>
      <c r="F15" s="87">
        <v>44505</v>
      </c>
      <c r="K15" s="37">
        <v>12</v>
      </c>
      <c r="L15" s="37" t="s">
        <v>108</v>
      </c>
    </row>
    <row r="16" spans="2:12">
      <c r="B16" s="88">
        <v>44460</v>
      </c>
      <c r="C16" s="73">
        <v>30</v>
      </c>
      <c r="D16" s="100">
        <f>WORKDAY.INTL(B16,C16,11,$F$5:$F$7)</f>
        <v>44496</v>
      </c>
      <c r="E16" s="73"/>
      <c r="F16" s="89"/>
      <c r="K16" s="37">
        <v>13</v>
      </c>
      <c r="L16" s="37" t="s">
        <v>109</v>
      </c>
    </row>
    <row r="17" spans="11:12">
      <c r="K17" s="37">
        <v>14</v>
      </c>
      <c r="L17" s="37" t="s">
        <v>110</v>
      </c>
    </row>
    <row r="18" spans="11:12">
      <c r="K18" s="37">
        <v>15</v>
      </c>
      <c r="L18" s="37" t="s">
        <v>111</v>
      </c>
    </row>
    <row r="19" spans="11:12">
      <c r="K19" s="37">
        <v>16</v>
      </c>
      <c r="L19" s="37" t="s">
        <v>112</v>
      </c>
    </row>
    <row r="20" spans="11:12">
      <c r="K20" s="37">
        <v>17</v>
      </c>
      <c r="L20" s="37" t="s">
        <v>113</v>
      </c>
    </row>
    <row r="24" spans="11:12" ht="20.25">
      <c r="K24" s="38" t="s">
        <v>114</v>
      </c>
    </row>
    <row r="25" spans="11:12" ht="18.75">
      <c r="K25" s="39" t="s">
        <v>115</v>
      </c>
    </row>
    <row r="26" spans="11:12" ht="18.75">
      <c r="K26" s="39" t="s">
        <v>116</v>
      </c>
    </row>
    <row r="27" spans="11:12" ht="18.75">
      <c r="K27" s="39" t="s">
        <v>117</v>
      </c>
    </row>
    <row r="28" spans="11:12" ht="18.75">
      <c r="K28" s="39" t="s">
        <v>118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workbookViewId="0">
      <selection activeCell="E3" sqref="E3:E4"/>
    </sheetView>
  </sheetViews>
  <sheetFormatPr defaultRowHeight="15"/>
  <cols>
    <col min="1" max="1" width="10.42578125" bestFit="1" customWidth="1"/>
    <col min="2" max="3" width="11.42578125" bestFit="1" customWidth="1"/>
    <col min="5" max="5" width="11.42578125" bestFit="1" customWidth="1"/>
  </cols>
  <sheetData>
    <row r="3" spans="1:5">
      <c r="A3" t="s">
        <v>44</v>
      </c>
      <c r="B3" t="s">
        <v>94</v>
      </c>
      <c r="C3" t="s">
        <v>29</v>
      </c>
      <c r="E3" t="s">
        <v>95</v>
      </c>
    </row>
    <row r="4" spans="1:5">
      <c r="A4" s="19">
        <v>44457</v>
      </c>
      <c r="B4" s="19">
        <v>44561</v>
      </c>
      <c r="C4" s="25">
        <f>NETWORKDAYS(A4,B4)</f>
        <v>75</v>
      </c>
      <c r="E4" s="19">
        <v>44473</v>
      </c>
    </row>
    <row r="5" spans="1:5">
      <c r="A5" s="19">
        <v>44458</v>
      </c>
      <c r="B5" s="19">
        <v>44561</v>
      </c>
      <c r="C5" s="25">
        <f>NETWORKDAYS(A5,B5,$E$4:$E$6)</f>
        <v>73</v>
      </c>
      <c r="E5" s="19">
        <v>44493</v>
      </c>
    </row>
    <row r="6" spans="1:5">
      <c r="A6" s="19">
        <v>44459</v>
      </c>
      <c r="B6" s="19">
        <v>44561</v>
      </c>
      <c r="C6" s="25">
        <f t="shared" ref="C6:C7" si="0">NETWORKDAYS(A6,B6,$E$4:$E$6)</f>
        <v>73</v>
      </c>
      <c r="E6" s="19">
        <v>44505</v>
      </c>
    </row>
    <row r="7" spans="1:5">
      <c r="A7" s="19">
        <v>44460</v>
      </c>
      <c r="B7" s="19">
        <v>44561</v>
      </c>
      <c r="C7" s="25">
        <f t="shared" si="0"/>
        <v>72</v>
      </c>
      <c r="E7" s="19"/>
    </row>
    <row r="8" spans="1:5">
      <c r="A8" s="19"/>
      <c r="B8" s="19"/>
      <c r="C8" s="25"/>
      <c r="E8" s="19"/>
    </row>
    <row r="9" spans="1:5">
      <c r="A9" s="19"/>
      <c r="B9" s="19"/>
      <c r="C9" s="25"/>
      <c r="E9" s="19"/>
    </row>
    <row r="10" spans="1:5">
      <c r="C10" s="68" t="s">
        <v>172</v>
      </c>
    </row>
    <row r="11" spans="1:5">
      <c r="C11">
        <f>NETWORKDAYS(A4,B4)</f>
        <v>75</v>
      </c>
    </row>
    <row r="12" spans="1:5">
      <c r="C12">
        <f>NETWORKDAYS(A5,B5,$E$4:$E$6)</f>
        <v>73</v>
      </c>
    </row>
    <row r="13" spans="1:5">
      <c r="C13">
        <f>NETWORKDAYS(A6,B6,$E$4:$E$6)</f>
        <v>73</v>
      </c>
    </row>
    <row r="14" spans="1:5">
      <c r="C14">
        <f>NETWORKDAYS(A7,B7,$E$4:$E$6)</f>
        <v>72</v>
      </c>
    </row>
    <row r="18" spans="6:15" ht="21">
      <c r="F18" s="40" t="s">
        <v>119</v>
      </c>
      <c r="G18" s="40"/>
      <c r="H18" s="40"/>
      <c r="I18" s="40"/>
      <c r="J18" s="40"/>
      <c r="K18" s="40"/>
      <c r="L18" s="40"/>
      <c r="M18" s="40"/>
      <c r="N18" s="40"/>
      <c r="O18" s="40"/>
    </row>
    <row r="19" spans="6:15" ht="21"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6:15" ht="21">
      <c r="F20" s="40">
        <v>1</v>
      </c>
      <c r="G20" s="40" t="s">
        <v>120</v>
      </c>
      <c r="H20" s="40"/>
      <c r="I20" s="40"/>
      <c r="J20" s="40"/>
      <c r="K20" s="40"/>
      <c r="L20" s="40"/>
      <c r="M20" s="40"/>
      <c r="N20" s="40"/>
      <c r="O20" s="40"/>
    </row>
    <row r="21" spans="6:15" ht="21">
      <c r="F21" s="40">
        <v>2</v>
      </c>
      <c r="G21" s="40" t="s">
        <v>121</v>
      </c>
      <c r="H21" s="40"/>
      <c r="I21" s="40"/>
      <c r="J21" s="40"/>
      <c r="K21" s="40"/>
      <c r="L21" s="40"/>
      <c r="M21" s="40"/>
      <c r="N21" s="40"/>
      <c r="O21" s="40"/>
    </row>
    <row r="22" spans="6:15" ht="21">
      <c r="F22" s="40"/>
      <c r="G22" s="41" t="s">
        <v>122</v>
      </c>
      <c r="H22" s="40"/>
      <c r="I22" s="40"/>
      <c r="J22" s="40"/>
      <c r="K22" s="40"/>
      <c r="L22" s="40"/>
      <c r="M22" s="40"/>
      <c r="N22" s="40"/>
      <c r="O22" s="4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19"/>
  <sheetViews>
    <sheetView workbookViewId="0">
      <selection activeCell="J6" sqref="J6"/>
    </sheetView>
  </sheetViews>
  <sheetFormatPr defaultRowHeight="15"/>
  <cols>
    <col min="4" max="4" width="10.42578125" bestFit="1" customWidth="1"/>
    <col min="5" max="5" width="11.42578125" bestFit="1" customWidth="1"/>
    <col min="6" max="6" width="6.5703125" bestFit="1" customWidth="1"/>
    <col min="7" max="7" width="11.140625" customWidth="1"/>
    <col min="8" max="8" width="11.42578125" bestFit="1" customWidth="1"/>
    <col min="16" max="16" width="26.140625" bestFit="1" customWidth="1"/>
    <col min="17" max="17" width="29.5703125" bestFit="1" customWidth="1"/>
  </cols>
  <sheetData>
    <row r="3" spans="4:17">
      <c r="D3" t="s">
        <v>44</v>
      </c>
      <c r="E3" t="s">
        <v>94</v>
      </c>
      <c r="F3" t="s">
        <v>29</v>
      </c>
      <c r="H3" t="s">
        <v>95</v>
      </c>
    </row>
    <row r="4" spans="4:17">
      <c r="D4" s="19">
        <v>44457</v>
      </c>
      <c r="E4" s="19">
        <v>44561</v>
      </c>
      <c r="F4" s="25">
        <f>NETWORKDAYS.INTL(D4,E4)</f>
        <v>75</v>
      </c>
      <c r="H4" s="19">
        <v>44473</v>
      </c>
    </row>
    <row r="5" spans="4:17" ht="18">
      <c r="D5" s="19">
        <v>44458</v>
      </c>
      <c r="E5" s="19">
        <v>44561</v>
      </c>
      <c r="F5" s="25">
        <f>NETWORKDAYS.INTL(D5,E5,1,$H$4:$H$6)</f>
        <v>73</v>
      </c>
      <c r="H5" s="19">
        <v>44493</v>
      </c>
      <c r="P5" s="42" t="s">
        <v>123</v>
      </c>
      <c r="Q5" s="42" t="s">
        <v>124</v>
      </c>
    </row>
    <row r="6" spans="4:17" ht="18">
      <c r="D6" s="19">
        <v>44459</v>
      </c>
      <c r="E6" s="19">
        <v>44561</v>
      </c>
      <c r="F6" s="25">
        <f>NETWORKDAYS.INTL(D6,E6,3,$H$4:$H$6)</f>
        <v>71</v>
      </c>
      <c r="H6" s="19">
        <v>44505</v>
      </c>
      <c r="P6" s="43" t="s">
        <v>58</v>
      </c>
      <c r="Q6" s="44" t="s">
        <v>100</v>
      </c>
    </row>
    <row r="7" spans="4:17" ht="18">
      <c r="D7" s="19">
        <v>44460</v>
      </c>
      <c r="E7" s="19">
        <v>44561</v>
      </c>
      <c r="F7" s="25">
        <f>NETWORKDAYS.INTL(D7,E7,15,$H$4:$H$6)</f>
        <v>84</v>
      </c>
      <c r="H7" s="19"/>
      <c r="P7" s="45">
        <v>2</v>
      </c>
      <c r="Q7" s="46" t="s">
        <v>101</v>
      </c>
    </row>
    <row r="8" spans="4:17" ht="18">
      <c r="G8" s="68" t="s">
        <v>173</v>
      </c>
      <c r="H8" s="65">
        <f>NETWORKDAYS.INTL(D4,E4)</f>
        <v>75</v>
      </c>
      <c r="P8" s="43">
        <v>3</v>
      </c>
      <c r="Q8" s="44" t="s">
        <v>102</v>
      </c>
    </row>
    <row r="9" spans="4:17" ht="18">
      <c r="H9" s="65">
        <f>NETWORKDAYS.INTL(D5,E5,1,$H$4:$H$6)</f>
        <v>73</v>
      </c>
      <c r="P9" s="45">
        <v>4</v>
      </c>
      <c r="Q9" s="46" t="s">
        <v>103</v>
      </c>
    </row>
    <row r="10" spans="4:17" ht="18">
      <c r="H10" s="65">
        <f>NETWORKDAYS.INTL(D6,E6,3,$H$4:$H$6)</f>
        <v>71</v>
      </c>
      <c r="P10" s="43">
        <v>5</v>
      </c>
      <c r="Q10" s="44" t="s">
        <v>104</v>
      </c>
    </row>
    <row r="11" spans="4:17" ht="18">
      <c r="H11" s="65">
        <f>NETWORKDAYS.INTL(D7,E7,15,$H$4:$H$6)</f>
        <v>84</v>
      </c>
      <c r="P11" s="45">
        <v>6</v>
      </c>
      <c r="Q11" s="46" t="s">
        <v>105</v>
      </c>
    </row>
    <row r="12" spans="4:17" ht="18">
      <c r="P12" s="43">
        <v>7</v>
      </c>
      <c r="Q12" s="44" t="s">
        <v>106</v>
      </c>
    </row>
    <row r="13" spans="4:17" ht="18">
      <c r="P13" s="45">
        <v>11</v>
      </c>
      <c r="Q13" s="46" t="s">
        <v>107</v>
      </c>
    </row>
    <row r="14" spans="4:17" ht="18">
      <c r="P14" s="43">
        <v>12</v>
      </c>
      <c r="Q14" s="44" t="s">
        <v>108</v>
      </c>
    </row>
    <row r="15" spans="4:17" ht="18">
      <c r="P15" s="45">
        <v>13</v>
      </c>
      <c r="Q15" s="46" t="s">
        <v>109</v>
      </c>
    </row>
    <row r="16" spans="4:17" ht="18">
      <c r="P16" s="43">
        <v>14</v>
      </c>
      <c r="Q16" s="44" t="s">
        <v>110</v>
      </c>
    </row>
    <row r="17" spans="16:17" ht="18">
      <c r="P17" s="45">
        <v>15</v>
      </c>
      <c r="Q17" s="46" t="s">
        <v>111</v>
      </c>
    </row>
    <row r="18" spans="16:17" ht="18">
      <c r="P18" s="43">
        <v>16</v>
      </c>
      <c r="Q18" s="44" t="s">
        <v>112</v>
      </c>
    </row>
    <row r="19" spans="16:17" ht="18">
      <c r="P19" s="47">
        <v>17</v>
      </c>
      <c r="Q19" s="48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3"/>
  <sheetViews>
    <sheetView topLeftCell="A3" workbookViewId="0">
      <selection activeCell="E7" sqref="E7"/>
    </sheetView>
  </sheetViews>
  <sheetFormatPr defaultRowHeight="15"/>
  <sheetData>
    <row r="5" spans="3:5">
      <c r="C5" s="8" t="s">
        <v>7</v>
      </c>
      <c r="E5" t="s">
        <v>126</v>
      </c>
    </row>
    <row r="6" spans="3:5">
      <c r="C6" s="37">
        <v>4</v>
      </c>
      <c r="E6">
        <f>MAX(C6:C23)</f>
        <v>10</v>
      </c>
    </row>
    <row r="7" spans="3:5">
      <c r="C7" s="37">
        <v>1</v>
      </c>
    </row>
    <row r="8" spans="3:5">
      <c r="C8" s="37">
        <v>5</v>
      </c>
    </row>
    <row r="9" spans="3:5">
      <c r="C9" s="37">
        <v>3</v>
      </c>
    </row>
    <row r="10" spans="3:5">
      <c r="C10" s="37">
        <v>2</v>
      </c>
    </row>
    <row r="11" spans="3:5">
      <c r="C11" s="37">
        <v>1</v>
      </c>
    </row>
    <row r="12" spans="3:5">
      <c r="C12" s="37">
        <v>5</v>
      </c>
    </row>
    <row r="13" spans="3:5">
      <c r="C13" s="37">
        <v>3</v>
      </c>
    </row>
    <row r="14" spans="3:5">
      <c r="C14" s="37">
        <v>7</v>
      </c>
    </row>
    <row r="15" spans="3:5">
      <c r="C15" s="37">
        <v>1</v>
      </c>
    </row>
    <row r="16" spans="3:5">
      <c r="C16" s="37">
        <v>5</v>
      </c>
    </row>
    <row r="17" spans="3:3">
      <c r="C17" s="37">
        <v>6</v>
      </c>
    </row>
    <row r="18" spans="3:3">
      <c r="C18" s="37">
        <v>3</v>
      </c>
    </row>
    <row r="19" spans="3:3">
      <c r="C19" s="37">
        <v>4</v>
      </c>
    </row>
    <row r="20" spans="3:3">
      <c r="C20" s="37">
        <v>1</v>
      </c>
    </row>
    <row r="21" spans="3:3">
      <c r="C21" s="37">
        <v>10</v>
      </c>
    </row>
    <row r="22" spans="3:3">
      <c r="C22" s="37">
        <v>7</v>
      </c>
    </row>
    <row r="23" spans="3:3">
      <c r="C23" s="3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3"/>
  <sheetViews>
    <sheetView topLeftCell="A3" workbookViewId="0">
      <selection activeCell="F5" sqref="F5"/>
    </sheetView>
  </sheetViews>
  <sheetFormatPr defaultRowHeight="15"/>
  <cols>
    <col min="6" max="6" width="10.7109375" customWidth="1"/>
  </cols>
  <sheetData>
    <row r="5" spans="3:6">
      <c r="C5" s="8" t="s">
        <v>7</v>
      </c>
      <c r="E5" t="s">
        <v>127</v>
      </c>
      <c r="F5" t="s">
        <v>128</v>
      </c>
    </row>
    <row r="6" spans="3:6">
      <c r="C6" s="37">
        <v>4</v>
      </c>
      <c r="E6">
        <f>COUNT(C6:C23)</f>
        <v>18</v>
      </c>
      <c r="F6">
        <f>COUNTBLANK(C6:C23)</f>
        <v>0</v>
      </c>
    </row>
    <row r="7" spans="3:6">
      <c r="C7" s="37">
        <v>1</v>
      </c>
    </row>
    <row r="8" spans="3:6">
      <c r="C8" s="37">
        <v>5</v>
      </c>
    </row>
    <row r="9" spans="3:6">
      <c r="C9" s="37">
        <v>3</v>
      </c>
    </row>
    <row r="10" spans="3:6">
      <c r="C10" s="37">
        <v>2</v>
      </c>
    </row>
    <row r="11" spans="3:6">
      <c r="C11" s="37">
        <v>1</v>
      </c>
    </row>
    <row r="12" spans="3:6">
      <c r="C12" s="37">
        <v>5</v>
      </c>
    </row>
    <row r="13" spans="3:6">
      <c r="C13" s="37">
        <v>3</v>
      </c>
    </row>
    <row r="14" spans="3:6">
      <c r="C14" s="37">
        <v>7</v>
      </c>
    </row>
    <row r="15" spans="3:6">
      <c r="C15" s="37">
        <v>1</v>
      </c>
    </row>
    <row r="16" spans="3:6">
      <c r="C16" s="37">
        <v>5</v>
      </c>
    </row>
    <row r="17" spans="3:3">
      <c r="C17" s="37">
        <v>6</v>
      </c>
    </row>
    <row r="18" spans="3:3">
      <c r="C18" s="37">
        <v>3</v>
      </c>
    </row>
    <row r="19" spans="3:3">
      <c r="C19" s="37">
        <v>4</v>
      </c>
    </row>
    <row r="20" spans="3:3">
      <c r="C20" s="37">
        <v>1</v>
      </c>
    </row>
    <row r="21" spans="3:3">
      <c r="C21" s="37">
        <v>10</v>
      </c>
    </row>
    <row r="22" spans="3:3">
      <c r="C22" s="37">
        <v>7</v>
      </c>
    </row>
    <row r="23" spans="3:3">
      <c r="C23" s="3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8"/>
  <sheetViews>
    <sheetView topLeftCell="A7" workbookViewId="0">
      <selection activeCell="H10" sqref="H10"/>
    </sheetView>
  </sheetViews>
  <sheetFormatPr defaultRowHeight="15"/>
  <sheetData>
    <row r="5" spans="3:5">
      <c r="C5" s="8" t="s">
        <v>7</v>
      </c>
      <c r="D5" t="s">
        <v>135</v>
      </c>
      <c r="E5" t="s">
        <v>130</v>
      </c>
    </row>
    <row r="6" spans="3:5">
      <c r="C6" s="37">
        <v>4</v>
      </c>
      <c r="D6">
        <f>COUNT(C6:C23)</f>
        <v>18</v>
      </c>
      <c r="E6">
        <f>COUNTA(C6:C26)</f>
        <v>21</v>
      </c>
    </row>
    <row r="7" spans="3:5">
      <c r="C7" s="37">
        <v>1</v>
      </c>
    </row>
    <row r="8" spans="3:5">
      <c r="C8" s="37">
        <v>5</v>
      </c>
    </row>
    <row r="9" spans="3:5">
      <c r="C9" s="37">
        <v>3</v>
      </c>
    </row>
    <row r="10" spans="3:5">
      <c r="C10" s="37">
        <v>2</v>
      </c>
    </row>
    <row r="11" spans="3:5">
      <c r="C11" s="37">
        <v>1</v>
      </c>
    </row>
    <row r="12" spans="3:5">
      <c r="C12" s="37">
        <v>5</v>
      </c>
    </row>
    <row r="13" spans="3:5">
      <c r="C13" s="37">
        <v>3</v>
      </c>
    </row>
    <row r="14" spans="3:5">
      <c r="C14" s="37">
        <v>7</v>
      </c>
    </row>
    <row r="15" spans="3:5">
      <c r="C15" s="37">
        <v>1</v>
      </c>
    </row>
    <row r="16" spans="3:5">
      <c r="C16" s="37">
        <v>5</v>
      </c>
    </row>
    <row r="17" spans="2:3">
      <c r="C17" s="37">
        <v>6</v>
      </c>
    </row>
    <row r="18" spans="2:3">
      <c r="C18" s="37">
        <v>3</v>
      </c>
    </row>
    <row r="19" spans="2:3">
      <c r="C19" s="37">
        <v>4</v>
      </c>
    </row>
    <row r="20" spans="2:3">
      <c r="C20" s="37">
        <v>1</v>
      </c>
    </row>
    <row r="21" spans="2:3">
      <c r="C21" s="37">
        <v>10</v>
      </c>
    </row>
    <row r="22" spans="2:3">
      <c r="C22" s="37">
        <v>7</v>
      </c>
    </row>
    <row r="23" spans="2:3">
      <c r="C23" s="37">
        <v>7</v>
      </c>
    </row>
    <row r="24" spans="2:3">
      <c r="C24" t="s">
        <v>132</v>
      </c>
    </row>
    <row r="25" spans="2:3">
      <c r="C25" t="s">
        <v>133</v>
      </c>
    </row>
    <row r="26" spans="2:3">
      <c r="C26" t="s">
        <v>134</v>
      </c>
    </row>
    <row r="28" spans="2:3">
      <c r="B28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4"/>
  <sheetViews>
    <sheetView topLeftCell="A4" workbookViewId="0">
      <selection activeCell="G10" sqref="G10"/>
    </sheetView>
  </sheetViews>
  <sheetFormatPr defaultRowHeight="15"/>
  <sheetData>
    <row r="6" spans="3:5">
      <c r="C6" s="8" t="s">
        <v>7</v>
      </c>
      <c r="E6" t="s">
        <v>131</v>
      </c>
    </row>
    <row r="7" spans="3:5">
      <c r="C7" s="37">
        <v>4</v>
      </c>
      <c r="E7">
        <f>AVERAGE(C7:C24)</f>
        <v>4.166666666666667</v>
      </c>
    </row>
    <row r="8" spans="3:5">
      <c r="C8" s="37">
        <v>1</v>
      </c>
    </row>
    <row r="9" spans="3:5">
      <c r="C9" s="37">
        <v>5</v>
      </c>
    </row>
    <row r="10" spans="3:5">
      <c r="C10" s="37">
        <v>3</v>
      </c>
    </row>
    <row r="11" spans="3:5">
      <c r="C11" s="37">
        <v>2</v>
      </c>
    </row>
    <row r="12" spans="3:5">
      <c r="C12" s="37">
        <v>1</v>
      </c>
    </row>
    <row r="13" spans="3:5">
      <c r="C13" s="37">
        <v>5</v>
      </c>
    </row>
    <row r="14" spans="3:5">
      <c r="C14" s="37">
        <v>3</v>
      </c>
    </row>
    <row r="15" spans="3:5">
      <c r="C15" s="37">
        <v>7</v>
      </c>
    </row>
    <row r="16" spans="3:5">
      <c r="C16" s="37">
        <v>1</v>
      </c>
    </row>
    <row r="17" spans="3:3">
      <c r="C17" s="37">
        <v>5</v>
      </c>
    </row>
    <row r="18" spans="3:3">
      <c r="C18" s="37">
        <v>6</v>
      </c>
    </row>
    <row r="19" spans="3:3">
      <c r="C19" s="37">
        <v>3</v>
      </c>
    </row>
    <row r="20" spans="3:3">
      <c r="C20" s="37">
        <v>4</v>
      </c>
    </row>
    <row r="21" spans="3:3">
      <c r="C21" s="37">
        <v>1</v>
      </c>
    </row>
    <row r="22" spans="3:3">
      <c r="C22" s="37">
        <v>10</v>
      </c>
    </row>
    <row r="23" spans="3:3">
      <c r="C23" s="37">
        <v>7</v>
      </c>
    </row>
    <row r="24" spans="3:3">
      <c r="C24" s="37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0"/>
  <sheetViews>
    <sheetView topLeftCell="A4" workbookViewId="0">
      <selection activeCell="I16" sqref="I16"/>
    </sheetView>
  </sheetViews>
  <sheetFormatPr defaultRowHeight="15"/>
  <cols>
    <col min="3" max="4" width="11.28515625" bestFit="1" customWidth="1"/>
    <col min="15" max="15" width="28.85546875" bestFit="1" customWidth="1"/>
  </cols>
  <sheetData>
    <row r="3" spans="3:15">
      <c r="C3" s="92" t="s">
        <v>8</v>
      </c>
      <c r="D3" s="93"/>
      <c r="E3" s="93"/>
      <c r="F3" s="93"/>
      <c r="G3" s="93"/>
      <c r="H3" s="94"/>
    </row>
    <row r="4" spans="3:15">
      <c r="C4" s="95"/>
      <c r="D4" s="96"/>
      <c r="E4" s="96"/>
      <c r="F4" s="96"/>
      <c r="G4" s="96"/>
      <c r="H4" s="97"/>
      <c r="O4" s="12" t="s">
        <v>9</v>
      </c>
    </row>
    <row r="6" spans="3:15">
      <c r="O6" s="37" t="s">
        <v>10</v>
      </c>
    </row>
    <row r="7" spans="3:15">
      <c r="D7" t="s">
        <v>11</v>
      </c>
      <c r="E7" s="11">
        <v>10</v>
      </c>
      <c r="O7" s="37" t="s">
        <v>12</v>
      </c>
    </row>
    <row r="8" spans="3:15">
      <c r="E8" s="37"/>
      <c r="J8" t="s">
        <v>13</v>
      </c>
      <c r="K8" t="s">
        <v>14</v>
      </c>
      <c r="O8" s="37" t="s">
        <v>15</v>
      </c>
    </row>
    <row r="9" spans="3:15">
      <c r="D9" t="s">
        <v>16</v>
      </c>
      <c r="E9" s="11">
        <v>20</v>
      </c>
      <c r="J9" t="s">
        <v>17</v>
      </c>
      <c r="K9" t="s">
        <v>18</v>
      </c>
      <c r="O9" s="37" t="s">
        <v>19</v>
      </c>
    </row>
    <row r="10" spans="3:15">
      <c r="J10" t="s">
        <v>20</v>
      </c>
      <c r="K10" t="s">
        <v>21</v>
      </c>
      <c r="O10" s="37" t="s">
        <v>22</v>
      </c>
    </row>
    <row r="11" spans="3:15">
      <c r="J11" t="s">
        <v>23</v>
      </c>
      <c r="K11" t="s">
        <v>24</v>
      </c>
      <c r="O11" s="37" t="s">
        <v>25</v>
      </c>
    </row>
    <row r="12" spans="3:15">
      <c r="O12" s="37" t="s">
        <v>26</v>
      </c>
    </row>
    <row r="13" spans="3:15">
      <c r="O13" s="37" t="s">
        <v>27</v>
      </c>
    </row>
    <row r="14" spans="3:15">
      <c r="O14" s="37" t="s">
        <v>28</v>
      </c>
    </row>
    <row r="15" spans="3:15">
      <c r="F15" s="13" t="s">
        <v>29</v>
      </c>
      <c r="O15" s="37" t="s">
        <v>30</v>
      </c>
    </row>
    <row r="16" spans="3:15">
      <c r="D16" t="s">
        <v>31</v>
      </c>
      <c r="F16" s="10" t="b">
        <f>E7=10</f>
        <v>1</v>
      </c>
      <c r="I16" t="b">
        <f>E7&lt;=20</f>
        <v>1</v>
      </c>
      <c r="O16" s="37" t="s">
        <v>32</v>
      </c>
    </row>
    <row r="17" spans="4:6">
      <c r="D17" t="s">
        <v>33</v>
      </c>
    </row>
    <row r="19" spans="4:6">
      <c r="D19" t="s">
        <v>34</v>
      </c>
      <c r="F19" s="14" t="b">
        <f>E9=100</f>
        <v>0</v>
      </c>
    </row>
    <row r="20" spans="4:6">
      <c r="D20" t="s">
        <v>35</v>
      </c>
    </row>
  </sheetData>
  <mergeCells count="1">
    <mergeCell ref="C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5"/>
  <sheetViews>
    <sheetView workbookViewId="0">
      <selection activeCell="I6" sqref="I6"/>
    </sheetView>
  </sheetViews>
  <sheetFormatPr defaultRowHeight="15"/>
  <cols>
    <col min="9" max="9" width="13.42578125" customWidth="1"/>
  </cols>
  <sheetData>
    <row r="6" spans="4:9">
      <c r="D6" t="s">
        <v>11</v>
      </c>
      <c r="E6" s="11">
        <v>10</v>
      </c>
      <c r="G6" t="str">
        <f>IF(E6=10,"Yes","No")</f>
        <v>Yes</v>
      </c>
      <c r="I6" t="str">
        <f>IF(AND(E6&gt;K118, E8&gt;10), "Good Product","Bad Product")</f>
        <v>Good Product</v>
      </c>
    </row>
    <row r="7" spans="4:9">
      <c r="E7" s="37"/>
    </row>
    <row r="8" spans="4:9">
      <c r="D8" t="s">
        <v>16</v>
      </c>
      <c r="E8" s="11">
        <v>20</v>
      </c>
      <c r="G8" t="str">
        <f>IF(E8&gt;I610,"Yes","N0")</f>
        <v>Yes</v>
      </c>
      <c r="I8" t="str">
        <f>IF(E6=10,"Yes","No")</f>
        <v>Yes</v>
      </c>
    </row>
    <row r="10" spans="4:9">
      <c r="I10" t="str">
        <f>IF(OR(E6&gt;15,E8&gt;30),"Yes","No")</f>
        <v>No</v>
      </c>
    </row>
    <row r="14" spans="4:9">
      <c r="I14">
        <f>IF(E6&gt;=10,E6*0.5,E6)</f>
        <v>5</v>
      </c>
    </row>
    <row r="15" spans="4:9">
      <c r="I15">
        <f>IF(E8&lt;30,E8*0.95,E8)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Functions and formulae</vt:lpstr>
      <vt:lpstr>Sum</vt:lpstr>
      <vt:lpstr>Min</vt:lpstr>
      <vt:lpstr>Max</vt:lpstr>
      <vt:lpstr>Count</vt:lpstr>
      <vt:lpstr>Counta</vt:lpstr>
      <vt:lpstr>Average</vt:lpstr>
      <vt:lpstr>Conditionals</vt:lpstr>
      <vt:lpstr>If</vt:lpstr>
      <vt:lpstr>If with Or</vt:lpstr>
      <vt:lpstr>If with And</vt:lpstr>
      <vt:lpstr>Nested If</vt:lpstr>
      <vt:lpstr>Iferror</vt:lpstr>
      <vt:lpstr>Sumif</vt:lpstr>
      <vt:lpstr>Sumifs</vt:lpstr>
      <vt:lpstr>Countif</vt:lpstr>
      <vt:lpstr>Countifs</vt:lpstr>
      <vt:lpstr>Averageif</vt:lpstr>
      <vt:lpstr>Averageifs</vt:lpstr>
      <vt:lpstr>Date and Time</vt:lpstr>
      <vt:lpstr>Date</vt:lpstr>
      <vt:lpstr>Today</vt:lpstr>
      <vt:lpstr>Now</vt:lpstr>
      <vt:lpstr>Datevalue</vt:lpstr>
      <vt:lpstr>Day</vt:lpstr>
      <vt:lpstr>Month</vt:lpstr>
      <vt:lpstr>Year</vt:lpstr>
      <vt:lpstr>EOmonth</vt:lpstr>
      <vt:lpstr>Weekday</vt:lpstr>
      <vt:lpstr>DatedIf</vt:lpstr>
      <vt:lpstr>EDATE</vt:lpstr>
      <vt:lpstr>Workday</vt:lpstr>
      <vt:lpstr>Workday.INTL</vt:lpstr>
      <vt:lpstr>NetWorkdays</vt:lpstr>
      <vt:lpstr>NetWorkdays.INTL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Chandrakant</cp:lastModifiedBy>
  <cp:revision/>
  <dcterms:created xsi:type="dcterms:W3CDTF">2021-07-28T02:23:52Z</dcterms:created>
  <dcterms:modified xsi:type="dcterms:W3CDTF">2022-09-10T20:47:52Z</dcterms:modified>
  <cp:category/>
  <cp:contentStatus/>
</cp:coreProperties>
</file>