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0" windowWidth="20055" windowHeight="7935" tabRatio="481"/>
  </bookViews>
  <sheets>
    <sheet name="Related Functions" sheetId="1" r:id="rId1"/>
    <sheet name="Prob - 1" sheetId="2" r:id="rId2"/>
    <sheet name="Prob - 2" sheetId="3" r:id="rId3"/>
    <sheet name="Prob - 3" sheetId="4" r:id="rId4"/>
    <sheet name="Prob - 4" sheetId="5" r:id="rId5"/>
    <sheet name="Prob - 5" sheetId="6" r:id="rId6"/>
    <sheet name="Prob - 6" sheetId="7" r:id="rId7"/>
    <sheet name="Prob - 7" sheetId="8" r:id="rId8"/>
    <sheet name="Prob - 8" sheetId="9" r:id="rId9"/>
    <sheet name="Prob - 9" sheetId="10" r:id="rId10"/>
    <sheet name="Prob - 10" sheetId="11" r:id="rId11"/>
    <sheet name="Prob - 11" sheetId="12" r:id="rId12"/>
    <sheet name="Prob - 12" sheetId="13" r:id="rId13"/>
    <sheet name="Prob - 13" sheetId="14" r:id="rId14"/>
    <sheet name="Prob - 14" sheetId="15" r:id="rId15"/>
    <sheet name="Prob - 15" sheetId="16" r:id="rId16"/>
    <sheet name="Prob - 16" sheetId="17" r:id="rId17"/>
    <sheet name="Prob - 17" sheetId="18" r:id="rId18"/>
    <sheet name="Prob - 18" sheetId="19" r:id="rId19"/>
    <sheet name="Prob - 19" sheetId="20" r:id="rId20"/>
    <sheet name="Prob - 20" sheetId="21" r:id="rId21"/>
    <sheet name="Prob - 21" sheetId="22" r:id="rId22"/>
    <sheet name="Prob - 22" sheetId="23" r:id="rId23"/>
    <sheet name="Prob - 23" sheetId="24" r:id="rId24"/>
    <sheet name="Prob - 24" sheetId="25" r:id="rId25"/>
    <sheet name="Prob - 25" sheetId="26" r:id="rId26"/>
    <sheet name="Prob - 26" sheetId="27" r:id="rId27"/>
    <sheet name="Prob - 27" sheetId="28" r:id="rId28"/>
    <sheet name="Prob - 28" sheetId="29" r:id="rId29"/>
    <sheet name="Prob - 29" sheetId="30" r:id="rId30"/>
    <sheet name="Prob - 30" sheetId="31" r:id="rId31"/>
    <sheet name="Prob - 31" sheetId="32" r:id="rId32"/>
    <sheet name="Prob - 32" sheetId="33" r:id="rId33"/>
    <sheet name="Prob - 33" sheetId="34" r:id="rId34"/>
    <sheet name="Prob -34" sheetId="35" r:id="rId35"/>
    <sheet name="Prob - 35" sheetId="36" r:id="rId36"/>
  </sheets>
  <calcPr calcId="124519"/>
</workbook>
</file>

<file path=xl/calcChain.xml><?xml version="1.0" encoding="utf-8"?>
<calcChain xmlns="http://schemas.openxmlformats.org/spreadsheetml/2006/main">
  <c r="E502" i="1"/>
  <c r="D533"/>
  <c r="D532"/>
  <c r="D531"/>
  <c r="D530"/>
  <c r="D521"/>
  <c r="D522"/>
  <c r="D523"/>
  <c r="D520"/>
  <c r="C494"/>
  <c r="D513"/>
  <c r="D512"/>
  <c r="D511"/>
  <c r="D510"/>
  <c r="C503"/>
  <c r="C502"/>
  <c r="C501"/>
  <c r="C493"/>
  <c r="E475"/>
  <c r="C486"/>
  <c r="C8" i="35"/>
  <c r="C485" i="1"/>
  <c r="E476"/>
  <c r="E477"/>
  <c r="E478"/>
  <c r="C7" i="35"/>
  <c r="D7" i="34"/>
  <c r="D8"/>
  <c r="D6"/>
  <c r="D7" i="33"/>
  <c r="D8"/>
  <c r="C6" i="35"/>
  <c r="D467" i="1"/>
  <c r="D468"/>
  <c r="D466"/>
  <c r="D465"/>
  <c r="D10" i="32"/>
  <c r="D6" i="33"/>
  <c r="E10" i="31"/>
  <c r="E7"/>
  <c r="E8"/>
  <c r="E9"/>
  <c r="E6"/>
  <c r="H6" i="27"/>
  <c r="H458" i="1"/>
  <c r="H454"/>
  <c r="D7" i="32"/>
  <c r="D8"/>
  <c r="D9"/>
  <c r="D6"/>
  <c r="D7" i="31"/>
  <c r="D8"/>
  <c r="D9"/>
  <c r="D10"/>
  <c r="D6"/>
  <c r="F458" i="1"/>
  <c r="F454"/>
  <c r="D447"/>
  <c r="D445"/>
  <c r="D446"/>
  <c r="D444"/>
  <c r="E10" i="30"/>
  <c r="D10"/>
  <c r="E9"/>
  <c r="D9"/>
  <c r="E8"/>
  <c r="D8"/>
  <c r="E7"/>
  <c r="D7"/>
  <c r="E6"/>
  <c r="D6"/>
  <c r="E437" i="1"/>
  <c r="E7" i="29"/>
  <c r="E8"/>
  <c r="E9"/>
  <c r="E10"/>
  <c r="D7"/>
  <c r="D8"/>
  <c r="D9"/>
  <c r="D10"/>
  <c r="E6"/>
  <c r="D6"/>
  <c r="E7" i="28"/>
  <c r="E8"/>
  <c r="E9"/>
  <c r="E10"/>
  <c r="E6"/>
  <c r="F7" i="27"/>
  <c r="F8"/>
  <c r="F9"/>
  <c r="F10"/>
  <c r="F6"/>
  <c r="E37" i="1"/>
  <c r="F419" a="1"/>
  <c r="F419" s="1"/>
  <c r="E427" a="1"/>
  <c r="E427" s="1"/>
  <c r="H405"/>
  <c r="H399"/>
  <c r="H394"/>
  <c r="H393"/>
  <c r="F413"/>
  <c r="E382"/>
  <c r="E406"/>
  <c r="E400"/>
  <c r="E394"/>
  <c r="E388"/>
  <c r="F376"/>
  <c r="F370"/>
  <c r="F362"/>
  <c r="F354"/>
  <c r="E336"/>
  <c r="F345"/>
  <c r="E327"/>
  <c r="E318"/>
  <c r="E312"/>
  <c r="E311"/>
  <c r="F305"/>
  <c r="G264"/>
  <c r="G294"/>
  <c r="G279"/>
  <c r="G249"/>
  <c r="G233"/>
  <c r="G218"/>
  <c r="G203"/>
  <c r="G188"/>
  <c r="E188"/>
  <c r="E189"/>
  <c r="E190"/>
  <c r="E191"/>
  <c r="E187"/>
  <c r="G162"/>
  <c r="G164"/>
  <c r="G165"/>
  <c r="G166"/>
  <c r="G163"/>
  <c r="E6" i="26"/>
  <c r="G167" i="1"/>
  <c r="G169"/>
  <c r="G168"/>
  <c r="G420" l="1"/>
  <c r="G419"/>
  <c r="F420"/>
  <c r="F428"/>
  <c r="F427"/>
  <c r="E428"/>
  <c r="E152" a="1"/>
  <c r="E152" s="1"/>
  <c r="B152" a="1"/>
  <c r="B152" s="1"/>
  <c r="F138" a="1"/>
  <c r="F138" s="1"/>
  <c r="B17" i="24"/>
  <c r="E6"/>
  <c r="I6" s="1"/>
  <c r="E123" i="1"/>
  <c r="G7" i="24"/>
  <c r="G8"/>
  <c r="G9"/>
  <c r="G10"/>
  <c r="G6"/>
  <c r="E7"/>
  <c r="E8"/>
  <c r="E9"/>
  <c r="E10"/>
  <c r="E124" i="1"/>
  <c r="E125"/>
  <c r="E126"/>
  <c r="E127"/>
  <c r="E128"/>
  <c r="E6" i="23"/>
  <c r="C6" i="25"/>
  <c r="E6" s="1"/>
  <c r="I6" i="22"/>
  <c r="E109" i="1"/>
  <c r="E110"/>
  <c r="E111"/>
  <c r="E112"/>
  <c r="E113"/>
  <c r="E114"/>
  <c r="C115"/>
  <c r="E115" s="1"/>
  <c r="I7" i="21"/>
  <c r="F153" i="1" l="1"/>
  <c r="G139"/>
  <c r="C153"/>
  <c r="G138"/>
  <c r="C154"/>
  <c r="C152"/>
  <c r="F154"/>
  <c r="F152"/>
  <c r="E154"/>
  <c r="E153"/>
  <c r="B154"/>
  <c r="B153"/>
  <c r="F139"/>
  <c r="I10" i="24"/>
  <c r="I8"/>
  <c r="I9"/>
  <c r="I7"/>
  <c r="C7" i="20"/>
  <c r="D7" s="1"/>
  <c r="E7" s="1"/>
  <c r="C8"/>
  <c r="D8" s="1"/>
  <c r="E8" s="1"/>
  <c r="C9"/>
  <c r="D9" s="1"/>
  <c r="E9" s="1"/>
  <c r="C10"/>
  <c r="D10" s="1"/>
  <c r="E10" s="1"/>
  <c r="C6"/>
  <c r="D6" s="1"/>
  <c r="E6" s="1"/>
  <c r="G10" i="13" a="1"/>
  <c r="G10" s="1"/>
  <c r="F9" a="1"/>
  <c r="F9"/>
  <c r="G7"/>
  <c r="F9" i="12"/>
  <c r="G6" i="19" a="1"/>
  <c r="G6" s="1"/>
  <c r="F9" a="1"/>
  <c r="F9" s="1"/>
  <c r="G6" i="18" l="1"/>
  <c r="G6" i="17"/>
  <c r="D7" i="16"/>
  <c r="D8"/>
  <c r="D9"/>
  <c r="D10"/>
  <c r="D6"/>
  <c r="F9" i="15"/>
  <c r="G7"/>
  <c r="G7" i="14"/>
  <c r="G6" i="11" l="1"/>
  <c r="G7" i="12"/>
  <c r="G7" i="10"/>
  <c r="E96" i="1"/>
  <c r="G81"/>
  <c r="G6" i="10"/>
  <c r="C22" i="1"/>
  <c r="C21" s="1"/>
  <c r="I7" i="9" l="1"/>
  <c r="I6"/>
  <c r="G7" i="8"/>
  <c r="G6"/>
  <c r="H6" i="7"/>
  <c r="I9" i="5"/>
  <c r="I6"/>
  <c r="H61" i="1" l="1"/>
  <c r="E49"/>
  <c r="G7" i="6"/>
  <c r="G6"/>
  <c r="E43" i="1"/>
  <c r="E38"/>
  <c r="I7" i="5" l="1"/>
  <c r="I8"/>
  <c r="E72" i="1"/>
  <c r="E73"/>
  <c r="E74"/>
  <c r="E71"/>
  <c r="H62"/>
  <c r="J7" i="4"/>
  <c r="H7" i="3"/>
  <c r="H8"/>
  <c r="H6"/>
  <c r="C23" i="1" l="1"/>
  <c r="D24"/>
  <c r="B33"/>
  <c r="G6" i="2"/>
  <c r="B14" i="1"/>
  <c r="G7" i="2"/>
  <c r="G8"/>
  <c r="E55" i="1"/>
  <c r="E54"/>
  <c r="E48"/>
  <c r="E47"/>
  <c r="E42"/>
  <c r="E30"/>
  <c r="E29"/>
  <c r="C25"/>
  <c r="B18"/>
</calcChain>
</file>

<file path=xl/sharedStrings.xml><?xml version="1.0" encoding="utf-8"?>
<sst xmlns="http://schemas.openxmlformats.org/spreadsheetml/2006/main" count="939" uniqueCount="474">
  <si>
    <t>Date</t>
  </si>
  <si>
    <t>Color</t>
  </si>
  <si>
    <t>Qty</t>
  </si>
  <si>
    <t>Total</t>
  </si>
  <si>
    <t>Red</t>
  </si>
  <si>
    <t>Green</t>
  </si>
  <si>
    <t>Yellow</t>
  </si>
  <si>
    <t>Blue</t>
  </si>
  <si>
    <t>Black</t>
  </si>
  <si>
    <t>Delhi</t>
  </si>
  <si>
    <t>Kolkata</t>
  </si>
  <si>
    <t>Chennai</t>
  </si>
  <si>
    <t>City</t>
  </si>
  <si>
    <t>Mumbai</t>
  </si>
  <si>
    <t>Indore</t>
  </si>
  <si>
    <t>Count</t>
  </si>
  <si>
    <t>CountA</t>
  </si>
  <si>
    <t>Count any cell value containing numbers, text, logical values, etc. any type of value excluding blanks</t>
  </si>
  <si>
    <t>CountIF</t>
  </si>
  <si>
    <t>Count cells matching a certain criteria</t>
  </si>
  <si>
    <t>Value =</t>
  </si>
  <si>
    <t>Value &gt;</t>
  </si>
  <si>
    <t>Value &lt;</t>
  </si>
  <si>
    <t>Name</t>
  </si>
  <si>
    <t>CountIFS</t>
  </si>
  <si>
    <t>Kolkata and 287</t>
  </si>
  <si>
    <t>Kolkata and &gt;200</t>
  </si>
  <si>
    <t>CountBlank</t>
  </si>
  <si>
    <t>Count number of blank cells</t>
  </si>
  <si>
    <t>LEFT function extracts a given number of characters from the left side of a supplied text string.</t>
  </si>
  <si>
    <t>LEFT("Delhi",3)</t>
  </si>
  <si>
    <t>LEFT</t>
  </si>
  <si>
    <t>RIGHT function extracts a given number of characters from the right side of a supplied text string.</t>
  </si>
  <si>
    <t>RIGHT("Delhi",3)</t>
  </si>
  <si>
    <t>MID</t>
  </si>
  <si>
    <t>RIGHT</t>
  </si>
  <si>
    <t>MID function extracts a given number of characters from the middle of a supplied text string.</t>
  </si>
  <si>
    <t>MID("Delhi",2,3)</t>
  </si>
  <si>
    <t>CHANDRAKANTA SEN</t>
  </si>
  <si>
    <t>LEN</t>
  </si>
  <si>
    <t>LEN function returns the length of a given text string as the number of characters. LEN will also count characters in numbers, but number formatting is not included.</t>
  </si>
  <si>
    <t>LEN("Delhi")</t>
  </si>
  <si>
    <t>A</t>
  </si>
  <si>
    <t>Count number of cells that have numbers or values (excluding blank &amp; text)</t>
  </si>
  <si>
    <t>Count cells between dates</t>
  </si>
  <si>
    <t>DOB</t>
  </si>
  <si>
    <t>B</t>
  </si>
  <si>
    <t>C</t>
  </si>
  <si>
    <t>D</t>
  </si>
  <si>
    <t>E</t>
  </si>
  <si>
    <t>F</t>
  </si>
  <si>
    <t>G</t>
  </si>
  <si>
    <t>YEAR</t>
  </si>
  <si>
    <t>COUNT</t>
  </si>
  <si>
    <t>COUNTIFS(range,"&gt;="&amp;date1,range,"&lt;="&amp;date2)</t>
  </si>
  <si>
    <t>GENERIC FORMULA</t>
  </si>
  <si>
    <t>Count cells between two numbers</t>
  </si>
  <si>
    <t>Score</t>
  </si>
  <si>
    <t>Start</t>
  </si>
  <si>
    <t>End</t>
  </si>
  <si>
    <t>Similar to countif function. However, it allows multiple criterias from multiple ranges and counts the number of times all criteria are meet</t>
  </si>
  <si>
    <t>COUNTIFS(range,"&gt;="&amp;start,range,"&lt;"&amp;end)</t>
  </si>
  <si>
    <t>Count cells equal to</t>
  </si>
  <si>
    <t>Order</t>
  </si>
  <si>
    <t>Item</t>
  </si>
  <si>
    <t>Or001</t>
  </si>
  <si>
    <t>Or002</t>
  </si>
  <si>
    <t>Or003</t>
  </si>
  <si>
    <t>Or004</t>
  </si>
  <si>
    <t>Or005</t>
  </si>
  <si>
    <t>Or006</t>
  </si>
  <si>
    <t>Or007</t>
  </si>
  <si>
    <t>Shirt</t>
  </si>
  <si>
    <t>COUNTIF(range,value)</t>
  </si>
  <si>
    <t>Count Red:</t>
  </si>
  <si>
    <t>SUMPRODUCT</t>
  </si>
  <si>
    <t>The SUMPRODUCT function multiplies ranges or arrays together and returns the sum of products.</t>
  </si>
  <si>
    <t>State</t>
  </si>
  <si>
    <t>Sales</t>
  </si>
  <si>
    <t>TX</t>
  </si>
  <si>
    <t>GH</t>
  </si>
  <si>
    <t>MV</t>
  </si>
  <si>
    <t>Sum</t>
  </si>
  <si>
    <t>EXACT</t>
  </si>
  <si>
    <t>The Excel EXACT function compares two text strings, taking into account upper and lower case characters, and returns TRUE if they are the same, and FALSE if not. EXACT is case-sensitive.</t>
  </si>
  <si>
    <t>TEXT-1</t>
  </si>
  <si>
    <t>TEXT-2</t>
  </si>
  <si>
    <t>APPLE</t>
  </si>
  <si>
    <t>apple</t>
  </si>
  <si>
    <t>qw</t>
  </si>
  <si>
    <t>Result</t>
  </si>
  <si>
    <t>Count cells equal to case sensitive</t>
  </si>
  <si>
    <t>Names</t>
  </si>
  <si>
    <t>a</t>
  </si>
  <si>
    <t>b</t>
  </si>
  <si>
    <t>SUMPRODUCT(--EXACT(value,range))</t>
  </si>
  <si>
    <t>LEFT(E4,3)</t>
  </si>
  <si>
    <t>RIGHT(E9,3)</t>
  </si>
  <si>
    <t>Count cells equal to either x or y</t>
  </si>
  <si>
    <t>Ranges</t>
  </si>
  <si>
    <t>Apples</t>
  </si>
  <si>
    <t>Pears</t>
  </si>
  <si>
    <t>Peaches</t>
  </si>
  <si>
    <t>Cherries</t>
  </si>
  <si>
    <t>Mangos</t>
  </si>
  <si>
    <t>Criteria</t>
  </si>
  <si>
    <t>Apples OR Pears</t>
  </si>
  <si>
    <t>Mangoes OR Cherries</t>
  </si>
  <si>
    <t>COUNTIF(rng,value1) + COUNTIF(rng,value2)</t>
  </si>
  <si>
    <t>Count cells equal to one of many things</t>
  </si>
  <si>
    <t>Items</t>
  </si>
  <si>
    <t>Quantity</t>
  </si>
  <si>
    <t>Things</t>
  </si>
  <si>
    <t>=SUMPRODUCT(COUNTIF(rng,things))</t>
  </si>
  <si>
    <t>Count cells greater than</t>
  </si>
  <si>
    <t>&gt;35</t>
  </si>
  <si>
    <t>=COUNTIF(rng,"&gt;X")</t>
  </si>
  <si>
    <t>Note: Similarly less than</t>
  </si>
  <si>
    <t>Count cells not between two numbers</t>
  </si>
  <si>
    <t>Low</t>
  </si>
  <si>
    <t>High</t>
  </si>
  <si>
    <t>=COUNTIF(range,"&lt;"&amp;low)+COUNTIF(range,"&gt;"&amp;high)</t>
  </si>
  <si>
    <t>&lt;=90</t>
  </si>
  <si>
    <t>Count cells not equal to</t>
  </si>
  <si>
    <t>Order Id</t>
  </si>
  <si>
    <t>Amount</t>
  </si>
  <si>
    <t>Status</t>
  </si>
  <si>
    <t>A1</t>
  </si>
  <si>
    <t>A2</t>
  </si>
  <si>
    <t>A3</t>
  </si>
  <si>
    <t>A4</t>
  </si>
  <si>
    <t>A5</t>
  </si>
  <si>
    <t>A6</t>
  </si>
  <si>
    <t>Complete</t>
  </si>
  <si>
    <t>Pending</t>
  </si>
  <si>
    <t>&lt;&gt;Complete</t>
  </si>
  <si>
    <t>&lt;&gt;Pending</t>
  </si>
  <si>
    <t>=COUNTIF(rng,"&lt;&gt;X")</t>
  </si>
  <si>
    <t>MATCH</t>
  </si>
  <si>
    <t>MATCH is an Excel function used to locate the position of a lookup value in a row, column, or table. MATCH supports approximate and exact matching, and wildcards (* ?) for partial matches.</t>
  </si>
  <si>
    <t>List</t>
  </si>
  <si>
    <t>Apple</t>
  </si>
  <si>
    <t>Grape</t>
  </si>
  <si>
    <t>Pear</t>
  </si>
  <si>
    <t>Lemon</t>
  </si>
  <si>
    <t>Peach</t>
  </si>
  <si>
    <t>Lookup</t>
  </si>
  <si>
    <t>Value</t>
  </si>
  <si>
    <t>INDEX</t>
  </si>
  <si>
    <t>The Excel INDEX function returns the value at a given position in a range or array. You can use INDEX to retrieve individual values or entire rows and columns. INDEX is often used with the MATCH function, where MATCH locates and feeds a position to INDEX.</t>
  </si>
  <si>
    <t>Position</t>
  </si>
  <si>
    <t>Cancelled</t>
  </si>
  <si>
    <t>MATCH &amp; INDEX function worked together</t>
  </si>
  <si>
    <t>Jan</t>
  </si>
  <si>
    <t>Feb</t>
  </si>
  <si>
    <t>INDEX(C3:E11,MATCH(H2,B3:B11,0),2)</t>
  </si>
  <si>
    <t>Two - way lookup with MATCH &amp; INDEX function</t>
  </si>
  <si>
    <t>Month</t>
  </si>
  <si>
    <t>Appropriate match with multiple criteria</t>
  </si>
  <si>
    <t>INDEX(D5:D10,MATCH(G7,IF(B5:B10=G6,C5:C10),1))</t>
  </si>
  <si>
    <t>Weight</t>
  </si>
  <si>
    <t>Size</t>
  </si>
  <si>
    <t>Small</t>
  </si>
  <si>
    <t>Medium</t>
  </si>
  <si>
    <t>Large</t>
  </si>
  <si>
    <t>Basic INDEX MATCH approximate</t>
  </si>
  <si>
    <t>INDEX(grades,MATCH(score,scores,1))</t>
  </si>
  <si>
    <t>Grade</t>
  </si>
  <si>
    <t>Score Obtained</t>
  </si>
  <si>
    <t>Grade Obtained</t>
  </si>
  <si>
    <t>Basic TAX RATE Calcuation with VLOOKUP</t>
  </si>
  <si>
    <t>Income</t>
  </si>
  <si>
    <t>Rate</t>
  </si>
  <si>
    <t>Band</t>
  </si>
  <si>
    <t>L1</t>
  </si>
  <si>
    <t>L2</t>
  </si>
  <si>
    <t>L3</t>
  </si>
  <si>
    <t>L4</t>
  </si>
  <si>
    <t>L5</t>
  </si>
  <si>
    <t>VLOOKUP(amount,tax_table,2,TRUE)</t>
  </si>
  <si>
    <t>Basic Ties with Helper Column and COUNTIF</t>
  </si>
  <si>
    <t>Supplier</t>
  </si>
  <si>
    <t>Estimate</t>
  </si>
  <si>
    <t>Helper</t>
  </si>
  <si>
    <t>Lowest</t>
  </si>
  <si>
    <t>Calculate grade with VLOOKUP</t>
  </si>
  <si>
    <t>Student</t>
  </si>
  <si>
    <t>Calculate shipping cost with VLOOKUP</t>
  </si>
  <si>
    <t>Weight/kg</t>
  </si>
  <si>
    <t>Cost/kg</t>
  </si>
  <si>
    <t>Cost</t>
  </si>
  <si>
    <t>Age</t>
  </si>
  <si>
    <t>d</t>
  </si>
  <si>
    <t>Case Sensetive Lookup  (Application of Array)</t>
  </si>
  <si>
    <t>INDEX(D6:D10,MATCH(TRUE,EXACT(F6,C6:C10),0))
-- Press Ctrl + Shift + Enter</t>
  </si>
  <si>
    <t>Commission Split Formula Example</t>
  </si>
  <si>
    <t>Commission</t>
  </si>
  <si>
    <t>Agent</t>
  </si>
  <si>
    <t>Broker</t>
  </si>
  <si>
    <t>Commission 
Rate</t>
  </si>
  <si>
    <t>commission*VLOOKUP(amount,split_table,column,TRUE)</t>
  </si>
  <si>
    <t>Given Rate Table</t>
  </si>
  <si>
    <t>Count missing values</t>
  </si>
  <si>
    <t>ACME</t>
  </si>
  <si>
    <t>Starbucks</t>
  </si>
  <si>
    <t>Nestle</t>
  </si>
  <si>
    <t>Amway</t>
  </si>
  <si>
    <t>IBM</t>
  </si>
  <si>
    <t>Missing</t>
  </si>
  <si>
    <t>SUMPRODUCT(--(COUNTIF(list1,list2)=0))</t>
  </si>
  <si>
    <t>ITC</t>
  </si>
  <si>
    <t>Text</t>
  </si>
  <si>
    <t>Hello World</t>
  </si>
  <si>
    <t>Chandrakanta Sen</t>
  </si>
  <si>
    <t>N</t>
  </si>
  <si>
    <t>The Excel N function returns a number when given a value. The N function can be used to convert TRUE and FALSE to 1 and 0 respectively. When given a text value, the N function returns zero.</t>
  </si>
  <si>
    <t>3/30/2007</t>
  </si>
  <si>
    <t>On the Insert tab, the galleries include items that are designed to coordinate with the overall look of your document.</t>
  </si>
  <si>
    <t>Count cells over 50 characters</t>
  </si>
  <si>
    <t>Range</t>
  </si>
  <si>
    <t>app-0234-R</t>
  </si>
  <si>
    <t>SUMPRODUCT(N(LEN(B5:B11)&gt;50))</t>
  </si>
  <si>
    <t>app-0255-R</t>
  </si>
  <si>
    <t>app-5550-R</t>
  </si>
  <si>
    <t>txt-9999-S</t>
  </si>
  <si>
    <t>txt-9787-S</t>
  </si>
  <si>
    <t>COUNTIF(rng,"txt*")</t>
  </si>
  <si>
    <t>Count cells that contain either x or y</t>
  </si>
  <si>
    <t>abc</t>
  </si>
  <si>
    <t>def</t>
  </si>
  <si>
    <t>abc def</t>
  </si>
  <si>
    <t>sdf</t>
  </si>
  <si>
    <t>ghi</t>
  </si>
  <si>
    <t>SUMPRODUCT(--((ISNUMBER(FIND("abc",rng)) +  ISNUMBER(FIND("def",rng)))&gt;0))</t>
  </si>
  <si>
    <t>Count cells that contain errors</t>
  </si>
  <si>
    <t>Data</t>
  </si>
  <si>
    <t>=SUMPRODUCT(--ISERROR(range))</t>
  </si>
  <si>
    <t>FIND</t>
  </si>
  <si>
    <t>The Excel FIND function returns the position (as a number) of one text string inside another. When the text is not found, FIND returns a #VALUE error.</t>
  </si>
  <si>
    <t>:</t>
  </si>
  <si>
    <t>*</t>
  </si>
  <si>
    <t>x</t>
  </si>
  <si>
    <t>adef</t>
  </si>
  <si>
    <t>Status:ready</t>
  </si>
  <si>
    <t>txt.*</t>
  </si>
  <si>
    <t>Zebra</t>
  </si>
  <si>
    <t>Count cells that begin with (Pattern Counting)</t>
  </si>
  <si>
    <t>FINAL RESULT</t>
  </si>
  <si>
    <t>String</t>
  </si>
  <si>
    <t>pabc def</t>
  </si>
  <si>
    <t>MMULT</t>
  </si>
  <si>
    <r>
      <t xml:space="preserve">The Excel MMULT function returns the matrix product of two arrays. The result from MMULT is an array that contains the same number of rows as array1 and the same number of columns as array2 -- Perform </t>
    </r>
    <r>
      <rPr>
        <b/>
        <i/>
        <sz val="14"/>
        <color rgb="FFC00000"/>
        <rFont val="Calibri"/>
        <family val="2"/>
        <scheme val="minor"/>
      </rPr>
      <t>Matrix Multiplication</t>
    </r>
  </si>
  <si>
    <t>Array (2 x 3)</t>
  </si>
  <si>
    <t>Array (3 x 2)</t>
  </si>
  <si>
    <t>TRANSPOSE</t>
  </si>
  <si>
    <t>The Excel TRANSPOSE function "flips" the orientation of a given range or array: TRANSPOSE flips a vertical range to a horizontal range, and flips a horizontal range to a vertical range.</t>
  </si>
  <si>
    <t>=COUNTIF(rng,"*txt")</t>
  </si>
  <si>
    <t>Count cells that ends with (Pattern Counting)</t>
  </si>
  <si>
    <t>ADDRESS</t>
  </si>
  <si>
    <t>The Excel ADDRESS function returns the address for a cell based on a given row and column number.</t>
  </si>
  <si>
    <t>Row</t>
  </si>
  <si>
    <t>Column</t>
  </si>
  <si>
    <t>Abs</t>
  </si>
  <si>
    <t>Sheet</t>
  </si>
  <si>
    <t>Sheet1</t>
  </si>
  <si>
    <t>row_num - The row number to use in the cell address.</t>
  </si>
  <si>
    <t>col_num - The column number to use in the cell address.</t>
  </si>
  <si>
    <t>abs_num - [optional] The address type (i.e. absolute, relative). Defaults to absolute.</t>
  </si>
  <si>
    <t>a1 - [optional] The reference style, A1 vs R1C1. Defaults to A1 style.</t>
  </si>
  <si>
    <t>sheet - [optional] The name of the worksheet to use. Defaults to current sheet.</t>
  </si>
  <si>
    <t>(absolute value)</t>
  </si>
  <si>
    <t>(relative value)</t>
  </si>
  <si>
    <t>DAVERAGE</t>
  </si>
  <si>
    <t>The Excel DAVERAGE function returns the average in a given field for records that match criteria.</t>
  </si>
  <si>
    <t>database - Database range including headers.</t>
  </si>
  <si>
    <t>field - Field name or index to count.</t>
  </si>
  <si>
    <t>criteria - Criteria range including headers.</t>
  </si>
  <si>
    <t>Price</t>
  </si>
  <si>
    <t>Average</t>
  </si>
  <si>
    <t>&gt;3</t>
  </si>
  <si>
    <t>DCOUNT</t>
  </si>
  <si>
    <t>The Excel DCOUNT function counts matching records in a database using criteria and an optional field. When a field is provided DCOUNT will only count numeric values in the field.</t>
  </si>
  <si>
    <t>&gt;55</t>
  </si>
  <si>
    <t>DCOUNTA</t>
  </si>
  <si>
    <t>The Excel DCOUNTA function counts matching records in a database using criteria and an optional field. When a field is provided, DCOUNTA counts both numeric and text values when the field value is not empty. Use DCOUNT to count only numeric values in a given field.</t>
  </si>
  <si>
    <t>DSUM</t>
  </si>
  <si>
    <t>The Excel DSUM function returns the sum of values from a set of records that match criteria. The values to sum are extracted from a given field in the database.</t>
  </si>
  <si>
    <t>DGET</t>
  </si>
  <si>
    <r>
      <t xml:space="preserve">The Excel DGET function gets a single value in a given field from a record that matches criteria. DGET will throw the </t>
    </r>
    <r>
      <rPr>
        <b/>
        <sz val="14"/>
        <color rgb="FFFF0000"/>
        <rFont val="Calibri"/>
        <family val="2"/>
        <scheme val="minor"/>
      </rPr>
      <t>#NUM</t>
    </r>
    <r>
      <rPr>
        <b/>
        <sz val="14"/>
        <color theme="1"/>
        <rFont val="Calibri"/>
        <family val="2"/>
        <scheme val="minor"/>
      </rPr>
      <t xml:space="preserve"> error if more than one record matches criteria.</t>
    </r>
  </si>
  <si>
    <t>DMAX</t>
  </si>
  <si>
    <t>MAX</t>
  </si>
  <si>
    <t>&gt;50</t>
  </si>
  <si>
    <t>.</t>
  </si>
  <si>
    <t>DMIN</t>
  </si>
  <si>
    <t xml:space="preserve">The Excel DMIN function returns the minimum value in a field, from a set of records that match criteria. </t>
  </si>
  <si>
    <t>&gt;15</t>
  </si>
  <si>
    <t xml:space="preserve">The Excel DMAX function returns the maximum value in a field, from a set of records that match criteria. </t>
  </si>
  <si>
    <t>DPRODUCT</t>
  </si>
  <si>
    <t>The Excel DPRODUCT function returns the product of values from a set of records that match criteria. The values to multiply are extracted from a given field in the database, specified as an argument.</t>
  </si>
  <si>
    <t>Product</t>
  </si>
  <si>
    <t>POWER</t>
  </si>
  <si>
    <t>Number</t>
  </si>
  <si>
    <t>Returns the result of a number raised to a power (a^b)</t>
  </si>
  <si>
    <t>Power (a,b)</t>
  </si>
  <si>
    <t>POWER(a,b)</t>
  </si>
  <si>
    <t>ABS</t>
  </si>
  <si>
    <t>Returns the absolute value of a number.</t>
  </si>
  <si>
    <t>ACOS</t>
  </si>
  <si>
    <t>ASIN</t>
  </si>
  <si>
    <t>Number Value always between -1 to 1</t>
  </si>
  <si>
    <t>NOTE:</t>
  </si>
  <si>
    <t>Returns in radians the arcsine of a number. (Inverse of Sine)</t>
  </si>
  <si>
    <t>Value shows in radians format</t>
  </si>
  <si>
    <t>ATAN</t>
  </si>
  <si>
    <t>Returns in radians the arctangent of a number.</t>
  </si>
  <si>
    <t>Number Value always be all real numbers</t>
  </si>
  <si>
    <t>Returns the absolute value of a number. (Inverse of Cos)</t>
  </si>
  <si>
    <t>ATAN2</t>
  </si>
  <si>
    <t>Returns in radians the arctangent from x and y coordinates.</t>
  </si>
  <si>
    <t>x co-ordinate</t>
  </si>
  <si>
    <t>y co-ordinate</t>
  </si>
  <si>
    <t>CEILING</t>
  </si>
  <si>
    <t>Rounds a number (away from zero) to the nearest integer or to the nearest multiple of significance.</t>
  </si>
  <si>
    <t>number</t>
  </si>
  <si>
    <t>significance</t>
  </si>
  <si>
    <t>CEILNG</t>
  </si>
  <si>
    <t>FLOOR</t>
  </si>
  <si>
    <t>Rounds a number down towards 0 to the nearest integer or to the nearest multiple of significance</t>
  </si>
  <si>
    <t>Round a number up to nearest multiple</t>
  </si>
  <si>
    <t>GCD</t>
  </si>
  <si>
    <t>Returns the greatest common divisor of 2 - 29 integers</t>
  </si>
  <si>
    <t>number #1</t>
  </si>
  <si>
    <t>LCM</t>
  </si>
  <si>
    <t>Returns the least common multiple of 1 - 29 integers</t>
  </si>
  <si>
    <t>EXP</t>
  </si>
  <si>
    <t>Returns e (=2.71828182845904) raised to the power of a given number</t>
  </si>
  <si>
    <t>FACT</t>
  </si>
  <si>
    <t>Returns the factorial of a number</t>
  </si>
  <si>
    <t>LN</t>
  </si>
  <si>
    <t>Returns the natural logarithm (base e = 2.71828182845904) of a number</t>
  </si>
  <si>
    <t>LOG</t>
  </si>
  <si>
    <t>Returns the logarithm of a number to a specified base</t>
  </si>
  <si>
    <t>LOG10</t>
  </si>
  <si>
    <t>Returns the base-10 logarithm of a number</t>
  </si>
  <si>
    <t>MDETERM</t>
  </si>
  <si>
    <t>The Excel MDETERM function returns the matrix determinant of a given array. The input array must contain numbers only and be a square matrix, with equal rows and columns. The result is a number representing the matrix determinant.</t>
  </si>
  <si>
    <t>MINVERSE</t>
  </si>
  <si>
    <t>The Excel MINVERSE function returns the inverse matrix of a given array. The input array must contain numbers only and be a square matrix, with equal rows and columns. The result is an inverse matrix with the same dimensions as the array provided.</t>
  </si>
  <si>
    <t xml:space="preserve">The Excel MMULT function returns the matrix product of two arrays. The result from MMULT is an array that contains the same number of rows as array1 and the same number of columns as array2. </t>
  </si>
  <si>
    <t>Date Difference</t>
  </si>
  <si>
    <t>Start Date</t>
  </si>
  <si>
    <t>End Date</t>
  </si>
  <si>
    <t>Days</t>
  </si>
  <si>
    <t>Item 1</t>
  </si>
  <si>
    <t>=(LEFT(C2,2)&amp;”/”&amp;MID(C2,3,2)&amp;”/”&amp;RIGHT(C2,4))-(LEFT(B2,2)&amp;”/”&amp;MID(B2,3,2)&amp;”/”&amp;RIGHT(B2,4))</t>
  </si>
  <si>
    <t>Item 2</t>
  </si>
  <si>
    <t>Item 3</t>
  </si>
  <si>
    <t>Item 4</t>
  </si>
  <si>
    <t>Item 5</t>
  </si>
  <si>
    <t>Corrected Item Code</t>
  </si>
  <si>
    <t>09122014</t>
  </si>
  <si>
    <t>03102014</t>
  </si>
  <si>
    <t>Item Code</t>
  </si>
  <si>
    <t>Corrected Code</t>
  </si>
  <si>
    <t>IF(LEN(A2)&gt;5,”0″&amp;A2,”00″&amp;A2)</t>
  </si>
  <si>
    <t>Sentence Splitting</t>
  </si>
  <si>
    <t>Full Name</t>
  </si>
  <si>
    <t>Surname</t>
  </si>
  <si>
    <t>Alice Newton</t>
  </si>
  <si>
    <t>Sam Rock</t>
  </si>
  <si>
    <t>Benson Grand</t>
  </si>
  <si>
    <t>May Swanson</t>
  </si>
  <si>
    <t>George Hendricks</t>
  </si>
  <si>
    <t>GENERIC FORMULA - Name Separation</t>
  </si>
  <si>
    <t>=LEFT(C6, SEARCH(" ",C6,1)-1)</t>
  </si>
  <si>
    <t>GENERIC FORMULA - Surname Separation</t>
  </si>
  <si>
    <t>=RIGHT(C6,LEN(C6)-FIND(" ",C6,1))</t>
  </si>
  <si>
    <t>Target</t>
  </si>
  <si>
    <t>Hyperlink</t>
  </si>
  <si>
    <t>Google</t>
  </si>
  <si>
    <t>https://www.google.com</t>
  </si>
  <si>
    <t>Create a clickable link.</t>
  </si>
  <si>
    <t>The Excel VALUE function converts text that appears in a recognized format (i.e. a number, date, or time format) into a numeric value. Normally, the VALUE function is not needed in Excel, because Excel automatically converts text to numeric values.</t>
  </si>
  <si>
    <t>Assign points based on late time</t>
  </si>
  <si>
    <t>Concatenation</t>
  </si>
  <si>
    <t>The Excel CONCATENATE function concatenates (joins) join up to 30 values together and returns the result as text.</t>
  </si>
  <si>
    <t>Fname</t>
  </si>
  <si>
    <t>Lname</t>
  </si>
  <si>
    <t>Title</t>
  </si>
  <si>
    <t>Priyanka</t>
  </si>
  <si>
    <t>Dutta</t>
  </si>
  <si>
    <t>Ms.</t>
  </si>
  <si>
    <t>Manual Concatenation</t>
  </si>
  <si>
    <t>alice@gmail.com</t>
  </si>
  <si>
    <t>sam@gmail.com</t>
  </si>
  <si>
    <t>benson@gmail.com</t>
  </si>
  <si>
    <t>may@gmail.com</t>
  </si>
  <si>
    <t>george@gmail.com</t>
  </si>
  <si>
    <t>LEFT(email,FIND("@",email)-1)</t>
  </si>
  <si>
    <t>Email Name</t>
  </si>
  <si>
    <t>Create email address from name</t>
  </si>
  <si>
    <t>alice</t>
  </si>
  <si>
    <t>sam</t>
  </si>
  <si>
    <t>benson</t>
  </si>
  <si>
    <t>may</t>
  </si>
  <si>
    <t>george</t>
  </si>
  <si>
    <t>Newton</t>
  </si>
  <si>
    <t>Rock</t>
  </si>
  <si>
    <t>Grand</t>
  </si>
  <si>
    <t>Swanson</t>
  </si>
  <si>
    <t>Hendricks</t>
  </si>
  <si>
    <t>Email</t>
  </si>
  <si>
    <t>LOWER(LEFT(first)&amp;last)&amp;"@domain.com"</t>
  </si>
  <si>
    <t>RIGHT(email,LEN(email)-FIND("@",email))</t>
  </si>
  <si>
    <t>Get domain name from URL</t>
  </si>
  <si>
    <t>Get name and domain name from email address</t>
  </si>
  <si>
    <t>https://www.google.com/</t>
  </si>
  <si>
    <t>https://www.youtube.com/results</t>
  </si>
  <si>
    <t>https://www.amazon.in/?tag=operadesktop-21</t>
  </si>
  <si>
    <t>LEFT(url,FIND("/",url,9))</t>
  </si>
  <si>
    <t>Remove trailing slash from url</t>
  </si>
  <si>
    <t>LEFT(url,FIND("/",url,9)-1)</t>
  </si>
  <si>
    <t>Phrase</t>
  </si>
  <si>
    <t>Cleaned</t>
  </si>
  <si>
    <t>Clean telephone numbers</t>
  </si>
  <si>
    <t>801-456-8765</t>
  </si>
  <si>
    <t>SUBSTITUTE(SUBSTITUTE(SUBSTITUTE(SUBSTITUTE(SUBSTITUTE(A1,"(",""),")",""),"-","")," ",""),".","")+0</t>
  </si>
  <si>
    <t>Substitute</t>
  </si>
  <si>
    <t>The Excel SUBSTITUTE function replaces text in a given string by matching.</t>
  </si>
  <si>
    <t>Input</t>
  </si>
  <si>
    <t>Output</t>
  </si>
  <si>
    <t>Formula</t>
  </si>
  <si>
    <t>tuttle</t>
  </si>
  <si>
    <t>Cat, cat</t>
  </si>
  <si>
    <t>##Cash##</t>
  </si>
  <si>
    <t>SUBSTITUTE(C465,"t","b")</t>
  </si>
  <si>
    <t>SUBSTITUTE(C466,"t","b",1)</t>
  </si>
  <si>
    <t>SUBSTITUTE(C467,"cat","dog")</t>
  </si>
  <si>
    <t>SUBSTITUTE(C468,"#","")</t>
  </si>
  <si>
    <t>(9078) 456-362</t>
  </si>
  <si>
    <t>MOD</t>
  </si>
  <si>
    <t>VALUE</t>
  </si>
  <si>
    <t>The Excel MOD function returns the remainder of two numbers after division.</t>
  </si>
  <si>
    <t>NUMBER</t>
  </si>
  <si>
    <t>DIVISOR</t>
  </si>
  <si>
    <t>REMAINDER</t>
  </si>
  <si>
    <t>ROW</t>
  </si>
  <si>
    <t>The Excel ROW function returns the row number for a reference.</t>
  </si>
  <si>
    <t>RESULT</t>
  </si>
  <si>
    <t>FORMULA</t>
  </si>
  <si>
    <t>ROW()</t>
  </si>
  <si>
    <t>(945)-692 - 3025</t>
  </si>
  <si>
    <t>ROW(c486)</t>
  </si>
  <si>
    <t>COLUMN</t>
  </si>
  <si>
    <t>COLUMN()</t>
  </si>
  <si>
    <t xml:space="preserve">The Excel COLUMNS function returns the count of columns in a given reference. </t>
  </si>
  <si>
    <t>COLUMNS(C501)</t>
  </si>
  <si>
    <t>COLUMNS(C502:E502)</t>
  </si>
  <si>
    <t>COLUMNS(A:Z)</t>
  </si>
  <si>
    <t>The Excel COLUMN function returns the column number for a reference.</t>
  </si>
  <si>
    <t>COLUMNS</t>
  </si>
  <si>
    <t>PROPER</t>
  </si>
  <si>
    <t>The Excel PROPER function capitalizes each word in a given text string. Numbers, punctuation, and spaces are not affected.</t>
  </si>
  <si>
    <t>PROPER(C510)</t>
  </si>
  <si>
    <t>APPLE, mango</t>
  </si>
  <si>
    <t>COLUMN(E494)</t>
  </si>
  <si>
    <t>CHOOSE</t>
  </si>
  <si>
    <t>The Excel CHOOSE function returns a value from a list using a given position or index.</t>
  </si>
  <si>
    <t>TEXT</t>
  </si>
  <si>
    <t>CHOOSE(C520,"red","green","blue","yellow")</t>
  </si>
  <si>
    <t>TEXT(C530,"$#,##0")</t>
  </si>
  <si>
    <t>TEXT(C531,"0%")</t>
  </si>
  <si>
    <t>TEXT(C532, "hh:mm")</t>
  </si>
  <si>
    <t>"Profits are up "&amp; TEXT(C533,"0%")</t>
  </si>
</sst>
</file>

<file path=xl/styles.xml><?xml version="1.0" encoding="utf-8"?>
<styleSheet xmlns="http://schemas.openxmlformats.org/spreadsheetml/2006/main">
  <numFmts count="3">
    <numFmt numFmtId="8" formatCode="&quot;$&quot;#,##0.00_);[Red]\(&quot;$&quot;#,##0.00\)"/>
    <numFmt numFmtId="164" formatCode="[$Rs.-4009]\ #,##0.00;[Red][$Rs.-4009]\ #,##0.00"/>
    <numFmt numFmtId="165" formatCode="dd/mmm/yyyy"/>
  </numFmts>
  <fonts count="13">
    <font>
      <sz val="11"/>
      <color theme="1"/>
      <name val="Calibri"/>
      <family val="2"/>
      <scheme val="minor"/>
    </font>
    <font>
      <sz val="14"/>
      <color theme="1"/>
      <name val="Calibri"/>
      <family val="2"/>
      <scheme val="minor"/>
    </font>
    <font>
      <b/>
      <sz val="14"/>
      <color theme="1"/>
      <name val="Calibri"/>
      <family val="2"/>
      <scheme val="minor"/>
    </font>
    <font>
      <b/>
      <sz val="14"/>
      <color rgb="FF002060"/>
      <name val="Calibri"/>
      <family val="2"/>
      <scheme val="minor"/>
    </font>
    <font>
      <b/>
      <sz val="14"/>
      <name val="Calibri"/>
      <family val="2"/>
      <scheme val="minor"/>
    </font>
    <font>
      <sz val="14"/>
      <color rgb="FFFF0000"/>
      <name val="Calibri"/>
      <family val="2"/>
      <scheme val="minor"/>
    </font>
    <font>
      <sz val="14"/>
      <color rgb="FF7030A0"/>
      <name val="Calibri"/>
      <family val="2"/>
      <scheme val="minor"/>
    </font>
    <font>
      <b/>
      <i/>
      <sz val="14"/>
      <color rgb="FFC00000"/>
      <name val="Calibri"/>
      <family val="2"/>
      <scheme val="minor"/>
    </font>
    <font>
      <b/>
      <sz val="14"/>
      <color rgb="FFFF0000"/>
      <name val="Calibri"/>
      <family val="2"/>
      <scheme val="minor"/>
    </font>
    <font>
      <sz val="14"/>
      <color rgb="FF002060"/>
      <name val="Calibri"/>
      <family val="2"/>
      <scheme val="minor"/>
    </font>
    <font>
      <u/>
      <sz val="11"/>
      <color theme="10"/>
      <name val="Calibri"/>
      <family val="2"/>
    </font>
    <font>
      <sz val="10"/>
      <color theme="1"/>
      <name val="Arial Unicode MS"/>
      <family val="2"/>
    </font>
    <font>
      <sz val="14"/>
      <color rgb="FF2C2C2D"/>
      <name val="Times New Roman"/>
      <family val="1"/>
    </font>
  </fonts>
  <fills count="15">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rgb="FFFFC000"/>
        <bgColor indexed="64"/>
      </patternFill>
    </fill>
    <fill>
      <patternFill patternType="solid">
        <fgColor rgb="FF92D050"/>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2"/>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3" tint="0.79998168889431442"/>
        <bgColor indexed="64"/>
      </patternFill>
    </fill>
    <fill>
      <patternFill patternType="solid">
        <fgColor theme="8"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10" fillId="0" borderId="0" applyNumberFormat="0" applyFill="0" applyBorder="0" applyAlignment="0" applyProtection="0">
      <alignment vertical="top"/>
      <protection locked="0"/>
    </xf>
  </cellStyleXfs>
  <cellXfs count="219">
    <xf numFmtId="0" fontId="0" fillId="0" borderId="0" xfId="0"/>
    <xf numFmtId="0" fontId="1" fillId="0" borderId="0" xfId="0" applyFont="1"/>
    <xf numFmtId="16"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2" fillId="2" borderId="1" xfId="0"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alignment wrapText="1"/>
    </xf>
    <xf numFmtId="0" fontId="1" fillId="0" borderId="0" xfId="0" applyFont="1" applyAlignment="1">
      <alignment horizontal="center" vertical="center" wrapText="1"/>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164" fontId="1" fillId="3" borderId="1" xfId="0" applyNumberFormat="1" applyFont="1" applyFill="1" applyBorder="1" applyAlignment="1">
      <alignment horizontal="center" vertical="center"/>
    </xf>
    <xf numFmtId="0" fontId="1"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4" xfId="0" applyFont="1" applyFill="1" applyBorder="1" applyAlignment="1">
      <alignment horizontal="center" vertical="center"/>
    </xf>
    <xf numFmtId="0" fontId="2" fillId="0" borderId="0" xfId="0" applyFont="1" applyFill="1" applyBorder="1" applyAlignment="1">
      <alignment vertical="center" wrapText="1"/>
    </xf>
    <xf numFmtId="0" fontId="2" fillId="0" borderId="0" xfId="0" applyFont="1" applyFill="1" applyBorder="1" applyAlignment="1">
      <alignment horizontal="left" vertical="center" wrapText="1"/>
    </xf>
    <xf numFmtId="0" fontId="2" fillId="0" borderId="0" xfId="0" applyFont="1" applyFill="1" applyBorder="1" applyAlignment="1">
      <alignment horizontal="center" vertical="center"/>
    </xf>
    <xf numFmtId="16" fontId="1" fillId="0" borderId="0" xfId="0" applyNumberFormat="1" applyFont="1" applyFill="1" applyBorder="1" applyAlignment="1">
      <alignment horizontal="center" vertical="center"/>
    </xf>
    <xf numFmtId="0" fontId="1" fillId="0" borderId="0" xfId="0" applyFont="1" applyFill="1" applyBorder="1" applyAlignment="1">
      <alignment horizontal="center" vertical="center"/>
    </xf>
    <xf numFmtId="0" fontId="2" fillId="0" borderId="1" xfId="0" applyFont="1" applyFill="1" applyBorder="1" applyAlignment="1">
      <alignment horizontal="center" vertical="center"/>
    </xf>
    <xf numFmtId="0" fontId="2" fillId="6" borderId="1" xfId="0" applyFont="1" applyFill="1" applyBorder="1" applyAlignment="1">
      <alignment horizontal="center" vertical="center"/>
    </xf>
    <xf numFmtId="165" fontId="1" fillId="0" borderId="1" xfId="0" applyNumberFormat="1" applyFont="1" applyFill="1" applyBorder="1" applyAlignment="1">
      <alignment horizontal="center" vertical="center"/>
    </xf>
    <xf numFmtId="0" fontId="1" fillId="0" borderId="1" xfId="0" applyFont="1" applyFill="1" applyBorder="1" applyAlignment="1">
      <alignment horizontal="center" vertical="center"/>
    </xf>
    <xf numFmtId="1" fontId="1" fillId="0" borderId="1" xfId="0" applyNumberFormat="1" applyFont="1" applyFill="1" applyBorder="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1" xfId="0" applyFont="1" applyBorder="1"/>
    <xf numFmtId="0" fontId="2" fillId="4" borderId="1" xfId="0" applyFont="1" applyFill="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0" xfId="0" applyFont="1" applyBorder="1"/>
    <xf numFmtId="0" fontId="1" fillId="0" borderId="0" xfId="0" applyFont="1" applyBorder="1" applyAlignment="1">
      <alignment horizontal="center" vertical="center"/>
    </xf>
    <xf numFmtId="0" fontId="1" fillId="0" borderId="0" xfId="0" applyFont="1" applyBorder="1" applyAlignment="1">
      <alignment vertical="center"/>
    </xf>
    <xf numFmtId="16" fontId="2" fillId="2" borderId="1" xfId="0" applyNumberFormat="1" applyFont="1" applyFill="1" applyBorder="1" applyAlignment="1">
      <alignment horizontal="center" vertical="center"/>
    </xf>
    <xf numFmtId="0" fontId="1" fillId="0" borderId="0" xfId="0" applyFont="1" applyBorder="1" applyAlignment="1">
      <alignment vertical="center" wrapText="1"/>
    </xf>
    <xf numFmtId="0" fontId="1" fillId="3" borderId="1" xfId="0" applyFont="1" applyFill="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xf>
    <xf numFmtId="0" fontId="2" fillId="2"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7" borderId="1" xfId="0" applyFont="1" applyFill="1" applyBorder="1" applyAlignment="1">
      <alignment horizontal="center"/>
    </xf>
    <xf numFmtId="0" fontId="5" fillId="0" borderId="0" xfId="0" applyFont="1" applyAlignment="1">
      <alignment horizontal="center" vertical="center"/>
    </xf>
    <xf numFmtId="0" fontId="2" fillId="4" borderId="5" xfId="0" applyFont="1" applyFill="1" applyBorder="1" applyAlignment="1">
      <alignment horizontal="center" vertical="center"/>
    </xf>
    <xf numFmtId="0" fontId="1" fillId="0" borderId="1" xfId="0" applyFont="1" applyBorder="1" applyAlignment="1">
      <alignment horizontal="center" vertical="center"/>
    </xf>
    <xf numFmtId="0" fontId="1" fillId="3" borderId="1" xfId="0" applyFont="1" applyFill="1" applyBorder="1" applyAlignment="1">
      <alignment horizontal="center" vertical="center" wrapText="1"/>
    </xf>
    <xf numFmtId="0" fontId="1" fillId="0" borderId="0" xfId="0" applyFont="1" applyAlignment="1">
      <alignment vertical="center"/>
    </xf>
    <xf numFmtId="0" fontId="1" fillId="0" borderId="0" xfId="0" applyFont="1" applyAlignment="1">
      <alignment horizontal="left" vertical="center"/>
    </xf>
    <xf numFmtId="9" fontId="1" fillId="0" borderId="1" xfId="0" applyNumberFormat="1" applyFont="1" applyBorder="1" applyAlignment="1">
      <alignment horizontal="center"/>
    </xf>
    <xf numFmtId="0" fontId="1" fillId="0" borderId="0" xfId="0" applyNumberFormat="1" applyFont="1" applyAlignment="1">
      <alignment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1" fillId="0" borderId="1" xfId="0" applyFont="1" applyBorder="1" applyAlignment="1">
      <alignment horizontal="center" vertical="center"/>
    </xf>
    <xf numFmtId="0" fontId="1" fillId="0" borderId="0" xfId="0" applyFont="1" applyAlignment="1">
      <alignment horizontal="center"/>
    </xf>
    <xf numFmtId="0" fontId="1" fillId="0" borderId="0" xfId="0" applyFont="1" applyBorder="1" applyAlignment="1">
      <alignment horizontal="center"/>
    </xf>
    <xf numFmtId="0" fontId="2" fillId="2" borderId="1" xfId="0" applyFont="1" applyFill="1" applyBorder="1" applyAlignment="1">
      <alignment horizontal="center" vertical="center" wrapText="1"/>
    </xf>
    <xf numFmtId="2" fontId="1" fillId="0" borderId="1" xfId="0" applyNumberFormat="1" applyFont="1" applyBorder="1" applyAlignment="1">
      <alignment horizontal="center" vertical="center"/>
    </xf>
    <xf numFmtId="1" fontId="1" fillId="0" borderId="1" xfId="0" applyNumberFormat="1" applyFont="1" applyBorder="1" applyAlignment="1">
      <alignment horizontal="center" vertical="center"/>
    </xf>
    <xf numFmtId="0" fontId="1" fillId="8" borderId="1" xfId="0" applyFont="1" applyFill="1" applyBorder="1" applyAlignment="1">
      <alignment horizontal="center" vertical="center"/>
    </xf>
    <xf numFmtId="1" fontId="1" fillId="8" borderId="1" xfId="0" applyNumberFormat="1" applyFont="1" applyFill="1" applyBorder="1" applyAlignment="1">
      <alignment horizontal="center" vertical="center"/>
    </xf>
    <xf numFmtId="9" fontId="1" fillId="8" borderId="1" xfId="0" applyNumberFormat="1" applyFont="1" applyFill="1" applyBorder="1" applyAlignment="1">
      <alignment horizontal="center" vertical="center"/>
    </xf>
    <xf numFmtId="14"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xf>
    <xf numFmtId="0" fontId="1" fillId="2" borderId="1" xfId="0" applyFont="1" applyFill="1" applyBorder="1" applyAlignment="1">
      <alignment horizontal="center" vertical="center"/>
    </xf>
    <xf numFmtId="0" fontId="0" fillId="0" borderId="0" xfId="0" applyBorder="1"/>
    <xf numFmtId="0" fontId="1" fillId="0" borderId="1" xfId="0" applyFont="1" applyFill="1" applyBorder="1" applyAlignment="1">
      <alignment vertical="center"/>
    </xf>
    <xf numFmtId="0" fontId="2" fillId="9" borderId="1" xfId="0" applyFont="1" applyFill="1" applyBorder="1" applyAlignment="1">
      <alignment horizontal="center" vertical="center"/>
    </xf>
    <xf numFmtId="16" fontId="2" fillId="0" borderId="0" xfId="0" applyNumberFormat="1" applyFont="1" applyFill="1" applyBorder="1" applyAlignment="1">
      <alignment vertical="center"/>
    </xf>
    <xf numFmtId="0" fontId="1" fillId="0" borderId="0" xfId="0" applyFont="1" applyFill="1" applyBorder="1" applyAlignment="1">
      <alignment vertical="center"/>
    </xf>
    <xf numFmtId="0" fontId="6" fillId="10" borderId="1" xfId="0" applyFont="1" applyFill="1" applyBorder="1" applyAlignment="1">
      <alignment horizontal="center" vertical="center"/>
    </xf>
    <xf numFmtId="49" fontId="2" fillId="0" borderId="0" xfId="0" applyNumberFormat="1" applyFont="1" applyFill="1" applyBorder="1" applyAlignment="1">
      <alignment horizontal="center" vertical="center" wrapText="1"/>
    </xf>
    <xf numFmtId="0" fontId="1" fillId="0" borderId="0" xfId="0" applyFont="1" applyFill="1" applyBorder="1"/>
    <xf numFmtId="2" fontId="1" fillId="0" borderId="0" xfId="0" applyNumberFormat="1" applyFont="1"/>
    <xf numFmtId="0" fontId="2" fillId="0" borderId="0" xfId="0" applyFont="1" applyBorder="1" applyAlignment="1">
      <alignment horizontal="center"/>
    </xf>
    <xf numFmtId="0" fontId="2" fillId="5"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2" fillId="2" borderId="1" xfId="0" applyFont="1" applyFill="1" applyBorder="1" applyAlignment="1">
      <alignment horizontal="center" vertical="center"/>
    </xf>
    <xf numFmtId="16" fontId="2" fillId="2" borderId="1" xfId="0" applyNumberFormat="1" applyFont="1" applyFill="1" applyBorder="1" applyAlignment="1">
      <alignment horizontal="center" vertical="center"/>
    </xf>
    <xf numFmtId="0" fontId="1" fillId="0" borderId="1" xfId="0" applyFont="1" applyFill="1" applyBorder="1" applyAlignment="1">
      <alignment horizontal="center" vertical="center"/>
    </xf>
    <xf numFmtId="0" fontId="1" fillId="0" borderId="0" xfId="0" applyFont="1" applyFill="1" applyBorder="1" applyAlignment="1">
      <alignment horizontal="center" vertical="center"/>
    </xf>
    <xf numFmtId="0" fontId="1" fillId="0" borderId="1" xfId="0" applyFont="1" applyBorder="1" applyAlignment="1">
      <alignment horizontal="center" vertical="center"/>
    </xf>
    <xf numFmtId="0" fontId="2" fillId="2" borderId="1" xfId="0" applyFont="1" applyFill="1" applyBorder="1" applyAlignment="1">
      <alignment horizontal="center" vertical="center"/>
    </xf>
    <xf numFmtId="0" fontId="1" fillId="4" borderId="1" xfId="0" applyFont="1" applyFill="1" applyBorder="1" applyAlignment="1">
      <alignment horizontal="center" vertical="center"/>
    </xf>
    <xf numFmtId="2" fontId="1" fillId="0" borderId="0" xfId="0" applyNumberFormat="1" applyFont="1" applyAlignment="1">
      <alignment horizontal="center" vertical="center"/>
    </xf>
    <xf numFmtId="2" fontId="1" fillId="7" borderId="1" xfId="0" applyNumberFormat="1" applyFont="1" applyFill="1" applyBorder="1" applyAlignment="1">
      <alignment horizontal="center" vertical="center"/>
    </xf>
    <xf numFmtId="0" fontId="1" fillId="7" borderId="1" xfId="0" applyFont="1" applyFill="1" applyBorder="1" applyAlignment="1">
      <alignment horizontal="center" vertical="center"/>
    </xf>
    <xf numFmtId="0" fontId="1" fillId="0" borderId="1" xfId="0" applyNumberFormat="1" applyFont="1" applyBorder="1" applyAlignment="1">
      <alignment horizontal="center" vertical="center"/>
    </xf>
    <xf numFmtId="0" fontId="2" fillId="0" borderId="1" xfId="0" applyFont="1" applyBorder="1" applyAlignment="1">
      <alignment horizontal="center" vertical="center"/>
    </xf>
    <xf numFmtId="0" fontId="2" fillId="3" borderId="1" xfId="0" applyFont="1" applyFill="1" applyBorder="1" applyAlignment="1">
      <alignment horizontal="center" vertical="center"/>
    </xf>
    <xf numFmtId="0" fontId="1" fillId="0" borderId="1" xfId="0" applyFont="1" applyBorder="1" applyAlignment="1">
      <alignment horizontal="center" vertical="center"/>
    </xf>
    <xf numFmtId="0" fontId="2" fillId="2" borderId="1" xfId="0" applyFont="1" applyFill="1" applyBorder="1" applyAlignment="1">
      <alignment horizontal="center" vertical="center"/>
    </xf>
    <xf numFmtId="0" fontId="1" fillId="12" borderId="1" xfId="0" applyFont="1" applyFill="1" applyBorder="1" applyAlignment="1">
      <alignment horizontal="center" vertical="center"/>
    </xf>
    <xf numFmtId="2" fontId="1" fillId="12" borderId="1" xfId="0" applyNumberFormat="1" applyFont="1" applyFill="1" applyBorder="1" applyAlignment="1">
      <alignment horizontal="center" vertical="center"/>
    </xf>
    <xf numFmtId="0" fontId="2" fillId="0" borderId="1" xfId="0" applyFont="1" applyFill="1" applyBorder="1" applyAlignment="1">
      <alignment horizontal="center" vertical="center"/>
    </xf>
    <xf numFmtId="0" fontId="1" fillId="0" borderId="1" xfId="0" applyFont="1" applyBorder="1" applyAlignment="1">
      <alignment horizontal="center" vertical="center"/>
    </xf>
    <xf numFmtId="0" fontId="2" fillId="2" borderId="1" xfId="0" applyFont="1" applyFill="1" applyBorder="1" applyAlignment="1">
      <alignment horizontal="center" vertical="center"/>
    </xf>
    <xf numFmtId="0" fontId="1" fillId="4" borderId="1" xfId="0" applyFont="1" applyFill="1" applyBorder="1" applyAlignment="1">
      <alignment horizontal="center" vertical="center" wrapText="1"/>
    </xf>
    <xf numFmtId="16" fontId="2" fillId="2" borderId="1" xfId="0" applyNumberFormat="1" applyFont="1" applyFill="1" applyBorder="1" applyAlignment="1">
      <alignment horizontal="center" vertical="center"/>
    </xf>
    <xf numFmtId="0" fontId="1" fillId="0" borderId="1" xfId="0" applyFont="1" applyFill="1" applyBorder="1" applyAlignment="1">
      <alignment horizontal="center" vertical="center"/>
    </xf>
    <xf numFmtId="164" fontId="1" fillId="13" borderId="1" xfId="0" applyNumberFormat="1" applyFont="1" applyFill="1" applyBorder="1" applyAlignment="1">
      <alignment horizontal="center" vertical="center"/>
    </xf>
    <xf numFmtId="0" fontId="0" fillId="0" borderId="0" xfId="0" applyAlignment="1">
      <alignment horizontal="center" vertical="center"/>
    </xf>
    <xf numFmtId="0" fontId="1" fillId="0" borderId="1" xfId="0" applyFont="1" applyBorder="1" applyAlignment="1">
      <alignment horizontal="center" vertical="center"/>
    </xf>
    <xf numFmtId="16" fontId="2" fillId="2" borderId="5" xfId="0" applyNumberFormat="1" applyFont="1" applyFill="1" applyBorder="1" applyAlignment="1">
      <alignment horizontal="center" vertical="center"/>
    </xf>
    <xf numFmtId="16" fontId="2" fillId="2" borderId="1" xfId="0" applyNumberFormat="1" applyFont="1" applyFill="1" applyBorder="1" applyAlignment="1">
      <alignment horizontal="center" vertical="center"/>
    </xf>
    <xf numFmtId="0" fontId="1" fillId="0" borderId="1" xfId="0" applyFont="1" applyFill="1" applyBorder="1" applyAlignment="1">
      <alignment horizontal="center" vertical="center"/>
    </xf>
    <xf numFmtId="0" fontId="1" fillId="0" borderId="0" xfId="0" applyFont="1" applyFill="1" applyBorder="1" applyAlignment="1">
      <alignment horizontal="center" vertical="center"/>
    </xf>
    <xf numFmtId="49" fontId="1" fillId="0" borderId="1" xfId="0" applyNumberFormat="1" applyFont="1" applyFill="1" applyBorder="1" applyAlignment="1">
      <alignment horizontal="center" vertical="center"/>
    </xf>
    <xf numFmtId="0" fontId="10" fillId="0" borderId="1" xfId="1" applyFill="1" applyBorder="1" applyAlignment="1" applyProtection="1">
      <alignment horizontal="center" vertical="center"/>
    </xf>
    <xf numFmtId="0" fontId="1" fillId="0" borderId="1" xfId="0" applyFont="1" applyFill="1" applyBorder="1" applyAlignment="1">
      <alignment horizontal="center" vertical="center" wrapText="1"/>
    </xf>
    <xf numFmtId="16" fontId="2" fillId="2" borderId="5" xfId="0" applyNumberFormat="1" applyFont="1" applyFill="1" applyBorder="1" applyAlignment="1">
      <alignment horizontal="center" vertical="center"/>
    </xf>
    <xf numFmtId="16" fontId="2" fillId="2" borderId="1" xfId="0" applyNumberFormat="1" applyFont="1" applyFill="1" applyBorder="1" applyAlignment="1">
      <alignment horizontal="center" vertical="center"/>
    </xf>
    <xf numFmtId="0" fontId="1" fillId="0" borderId="1" xfId="0" applyFont="1" applyFill="1" applyBorder="1" applyAlignment="1">
      <alignment horizontal="center" vertical="center"/>
    </xf>
    <xf numFmtId="8" fontId="1" fillId="0" borderId="1" xfId="0" applyNumberFormat="1" applyFont="1" applyFill="1" applyBorder="1" applyAlignment="1">
      <alignment horizontal="center" vertical="center"/>
    </xf>
    <xf numFmtId="14" fontId="1" fillId="0" borderId="1" xfId="0" applyNumberFormat="1" applyFont="1" applyFill="1" applyBorder="1" applyAlignment="1">
      <alignment horizontal="center" vertical="center"/>
    </xf>
    <xf numFmtId="0" fontId="1" fillId="0" borderId="1" xfId="0" applyNumberFormat="1" applyFont="1" applyFill="1" applyBorder="1" applyAlignment="1">
      <alignment horizontal="center" vertical="center"/>
    </xf>
    <xf numFmtId="10" fontId="1" fillId="0" borderId="1" xfId="0" applyNumberFormat="1" applyFont="1" applyFill="1" applyBorder="1" applyAlignment="1">
      <alignment horizontal="center" vertical="center"/>
    </xf>
    <xf numFmtId="0" fontId="1" fillId="0" borderId="5" xfId="0" applyFont="1" applyFill="1" applyBorder="1" applyAlignment="1">
      <alignment horizontal="center" vertical="center"/>
    </xf>
    <xf numFmtId="0" fontId="11" fillId="0" borderId="0" xfId="0" applyFont="1"/>
    <xf numFmtId="0" fontId="0" fillId="0" borderId="0" xfId="0" applyBorder="1" applyAlignment="1">
      <alignment horizontal="center" vertical="center"/>
    </xf>
    <xf numFmtId="0" fontId="1" fillId="0" borderId="1" xfId="0" applyFont="1" applyBorder="1" applyAlignment="1">
      <alignment horizontal="center" vertical="center"/>
    </xf>
    <xf numFmtId="16" fontId="2" fillId="2" borderId="1" xfId="0" applyNumberFormat="1" applyFont="1" applyFill="1" applyBorder="1" applyAlignment="1">
      <alignment horizontal="center" vertical="center"/>
    </xf>
    <xf numFmtId="0" fontId="1" fillId="0" borderId="1" xfId="0" applyFont="1" applyFill="1" applyBorder="1" applyAlignment="1">
      <alignment horizontal="center" vertical="center"/>
    </xf>
    <xf numFmtId="16" fontId="2" fillId="14" borderId="1" xfId="0" applyNumberFormat="1" applyFont="1" applyFill="1" applyBorder="1" applyAlignment="1">
      <alignment horizontal="center" vertical="center"/>
    </xf>
    <xf numFmtId="0" fontId="1" fillId="0" borderId="1" xfId="0" applyFont="1" applyBorder="1" applyAlignment="1">
      <alignment horizontal="center" vertical="center"/>
    </xf>
    <xf numFmtId="16" fontId="2" fillId="2" borderId="1" xfId="0" applyNumberFormat="1" applyFont="1" applyFill="1" applyBorder="1" applyAlignment="1">
      <alignment horizontal="center" vertical="center"/>
    </xf>
    <xf numFmtId="0" fontId="1" fillId="0" borderId="1" xfId="0" applyFont="1" applyFill="1" applyBorder="1" applyAlignment="1">
      <alignment horizontal="left" vertical="center"/>
    </xf>
    <xf numFmtId="0" fontId="5" fillId="0" borderId="1" xfId="0" applyFont="1" applyBorder="1" applyAlignment="1">
      <alignment horizontal="left" vertical="center"/>
    </xf>
    <xf numFmtId="0" fontId="5" fillId="0" borderId="1" xfId="0" applyFont="1" applyBorder="1" applyAlignment="1">
      <alignment horizontal="left"/>
    </xf>
    <xf numFmtId="0" fontId="5" fillId="0" borderId="1" xfId="0" applyFont="1" applyBorder="1" applyAlignment="1">
      <alignment horizontal="center" vertical="center"/>
    </xf>
    <xf numFmtId="0" fontId="3" fillId="3"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9" fillId="4" borderId="1" xfId="0" applyFont="1" applyFill="1" applyBorder="1" applyAlignment="1">
      <alignment horizontal="left" vertical="center" wrapText="1"/>
    </xf>
    <xf numFmtId="0" fontId="3" fillId="3" borderId="1" xfId="0" applyFont="1" applyFill="1" applyBorder="1" applyAlignment="1">
      <alignment horizontal="center" vertical="center"/>
    </xf>
    <xf numFmtId="0" fontId="2" fillId="0" borderId="1" xfId="0" applyFont="1" applyBorder="1" applyAlignment="1">
      <alignment horizontal="center" vertical="center"/>
    </xf>
    <xf numFmtId="0" fontId="1" fillId="4" borderId="1" xfId="0" applyFont="1" applyFill="1" applyBorder="1" applyAlignment="1">
      <alignment horizontal="left" vertical="center" wrapText="1"/>
    </xf>
    <xf numFmtId="0" fontId="1" fillId="4" borderId="1" xfId="0" applyFont="1" applyFill="1" applyBorder="1" applyAlignment="1">
      <alignment horizontal="left" vertical="center"/>
    </xf>
    <xf numFmtId="0" fontId="2" fillId="4" borderId="5" xfId="0" applyFont="1" applyFill="1" applyBorder="1" applyAlignment="1">
      <alignment horizontal="center" vertical="center"/>
    </xf>
    <xf numFmtId="0" fontId="2" fillId="4" borderId="6" xfId="0" applyFont="1" applyFill="1" applyBorder="1" applyAlignment="1">
      <alignment horizontal="center" vertical="center"/>
    </xf>
    <xf numFmtId="0" fontId="2" fillId="4" borderId="7" xfId="0" applyFont="1" applyFill="1" applyBorder="1" applyAlignment="1">
      <alignment horizontal="center" vertical="center"/>
    </xf>
    <xf numFmtId="0" fontId="2" fillId="5" borderId="5" xfId="0" applyFont="1" applyFill="1" applyBorder="1" applyAlignment="1">
      <alignment horizontal="center" vertical="center"/>
    </xf>
    <xf numFmtId="0" fontId="2" fillId="5" borderId="6" xfId="0" applyFont="1" applyFill="1" applyBorder="1" applyAlignment="1">
      <alignment horizontal="center" vertical="center"/>
    </xf>
    <xf numFmtId="0" fontId="2" fillId="5" borderId="7"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3" xfId="0" applyFont="1" applyFill="1" applyBorder="1" applyAlignment="1">
      <alignment horizontal="center" vertical="center"/>
    </xf>
    <xf numFmtId="0" fontId="2" fillId="2" borderId="8"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9" xfId="0" applyFont="1" applyFill="1" applyBorder="1" applyAlignment="1">
      <alignment horizontal="left" vertical="center" wrapText="1"/>
    </xf>
    <xf numFmtId="0" fontId="2" fillId="2" borderId="10" xfId="0" applyFont="1" applyFill="1" applyBorder="1" applyAlignment="1">
      <alignment horizontal="left" vertical="center" wrapText="1"/>
    </xf>
    <xf numFmtId="0" fontId="2" fillId="2" borderId="11" xfId="0" applyFont="1" applyFill="1" applyBorder="1" applyAlignment="1">
      <alignment horizontal="left" vertical="center" wrapText="1"/>
    </xf>
    <xf numFmtId="0" fontId="2" fillId="2" borderId="12" xfId="0" applyFont="1" applyFill="1" applyBorder="1" applyAlignment="1">
      <alignment horizontal="left" vertical="center" wrapText="1"/>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wrapText="1"/>
    </xf>
    <xf numFmtId="0" fontId="2" fillId="5" borderId="1" xfId="0" applyFont="1" applyFill="1" applyBorder="1" applyAlignment="1">
      <alignment horizontal="center" vertical="center"/>
    </xf>
    <xf numFmtId="0" fontId="1" fillId="0" borderId="5" xfId="0" applyFont="1" applyBorder="1" applyAlignment="1">
      <alignment horizontal="center"/>
    </xf>
    <xf numFmtId="0" fontId="1" fillId="0" borderId="7" xfId="0" applyFont="1" applyBorder="1" applyAlignment="1">
      <alignment horizontal="center"/>
    </xf>
    <xf numFmtId="0" fontId="1" fillId="0" borderId="11" xfId="0" applyFont="1" applyBorder="1" applyAlignment="1">
      <alignment horizontal="center"/>
    </xf>
    <xf numFmtId="0" fontId="1" fillId="0" borderId="6" xfId="0" applyFont="1" applyBorder="1" applyAlignment="1">
      <alignment horizontal="center"/>
    </xf>
    <xf numFmtId="0" fontId="1" fillId="0" borderId="1" xfId="0" applyFont="1" applyBorder="1" applyAlignment="1">
      <alignment horizontal="center"/>
    </xf>
    <xf numFmtId="0" fontId="2" fillId="2" borderId="1" xfId="0" applyFont="1" applyFill="1" applyBorder="1" applyAlignment="1">
      <alignment horizontal="center"/>
    </xf>
    <xf numFmtId="0" fontId="1" fillId="0" borderId="0" xfId="0" applyFont="1" applyFill="1" applyBorder="1" applyAlignment="1">
      <alignment horizontal="center" vertical="center" wrapText="1"/>
    </xf>
    <xf numFmtId="49" fontId="2" fillId="6" borderId="1" xfId="0" applyNumberFormat="1" applyFont="1" applyFill="1" applyBorder="1" applyAlignment="1">
      <alignment horizontal="center" vertical="center" wrapText="1"/>
    </xf>
    <xf numFmtId="49" fontId="2" fillId="6" borderId="1" xfId="0" applyNumberFormat="1" applyFont="1" applyFill="1" applyBorder="1" applyAlignment="1">
      <alignment horizontal="center" vertical="center"/>
    </xf>
    <xf numFmtId="0" fontId="2" fillId="0" borderId="1" xfId="0" applyFont="1" applyFill="1" applyBorder="1" applyAlignment="1">
      <alignment horizontal="center" vertical="center"/>
    </xf>
    <xf numFmtId="0" fontId="2" fillId="3" borderId="1" xfId="0" applyFont="1" applyFill="1" applyBorder="1" applyAlignment="1">
      <alignment horizontal="center" vertical="center"/>
    </xf>
    <xf numFmtId="49" fontId="2" fillId="6" borderId="8" xfId="0" applyNumberFormat="1" applyFont="1" applyFill="1" applyBorder="1" applyAlignment="1">
      <alignment horizontal="center" vertical="center" wrapText="1"/>
    </xf>
    <xf numFmtId="49" fontId="2" fillId="6" borderId="2" xfId="0" applyNumberFormat="1" applyFont="1" applyFill="1" applyBorder="1" applyAlignment="1">
      <alignment horizontal="center" vertical="center" wrapText="1"/>
    </xf>
    <xf numFmtId="49" fontId="2" fillId="6" borderId="9" xfId="0" applyNumberFormat="1" applyFont="1" applyFill="1" applyBorder="1" applyAlignment="1">
      <alignment horizontal="center" vertical="center" wrapText="1"/>
    </xf>
    <xf numFmtId="49" fontId="2" fillId="6" borderId="10" xfId="0" applyNumberFormat="1" applyFont="1" applyFill="1" applyBorder="1" applyAlignment="1">
      <alignment horizontal="center" vertical="center" wrapText="1"/>
    </xf>
    <xf numFmtId="49" fontId="2" fillId="6" borderId="11" xfId="0" applyNumberFormat="1" applyFont="1" applyFill="1" applyBorder="1" applyAlignment="1">
      <alignment horizontal="center" vertical="center" wrapText="1"/>
    </xf>
    <xf numFmtId="49" fontId="2" fillId="6" borderId="12" xfId="0" applyNumberFormat="1" applyFont="1" applyFill="1" applyBorder="1" applyAlignment="1">
      <alignment horizontal="center" vertical="center" wrapText="1"/>
    </xf>
    <xf numFmtId="0" fontId="2" fillId="0" borderId="5" xfId="0" applyFont="1" applyFill="1" applyBorder="1" applyAlignment="1">
      <alignment horizontal="center" vertical="center"/>
    </xf>
    <xf numFmtId="0" fontId="2" fillId="0" borderId="6" xfId="0" applyFont="1" applyFill="1" applyBorder="1" applyAlignment="1">
      <alignment horizontal="center" vertical="center"/>
    </xf>
    <xf numFmtId="0" fontId="2" fillId="0" borderId="7" xfId="0" applyFont="1" applyFill="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xf>
    <xf numFmtId="49" fontId="4" fillId="3"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0" borderId="0" xfId="0" applyFont="1" applyAlignment="1">
      <alignment horizontal="left" vertical="center"/>
    </xf>
    <xf numFmtId="9" fontId="2" fillId="4" borderId="5" xfId="0" applyNumberFormat="1" applyFont="1" applyFill="1" applyBorder="1" applyAlignment="1">
      <alignment horizontal="center" vertical="center"/>
    </xf>
    <xf numFmtId="9" fontId="2" fillId="4" borderId="7" xfId="0" applyNumberFormat="1" applyFont="1" applyFill="1" applyBorder="1" applyAlignment="1">
      <alignment horizontal="center" vertical="center"/>
    </xf>
    <xf numFmtId="9" fontId="1" fillId="0" borderId="0" xfId="0" applyNumberFormat="1" applyFont="1" applyAlignment="1">
      <alignment horizontal="left" vertical="center"/>
    </xf>
    <xf numFmtId="0" fontId="2" fillId="3" borderId="8"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xf numFmtId="9" fontId="2" fillId="8" borderId="1" xfId="0" applyNumberFormat="1" applyFont="1" applyFill="1" applyBorder="1" applyAlignment="1">
      <alignment horizontal="center" vertical="center"/>
    </xf>
    <xf numFmtId="16" fontId="2" fillId="2" borderId="5" xfId="0" applyNumberFormat="1" applyFont="1" applyFill="1" applyBorder="1" applyAlignment="1">
      <alignment horizontal="center" vertical="center"/>
    </xf>
    <xf numFmtId="16" fontId="2" fillId="2" borderId="6" xfId="0" applyNumberFormat="1" applyFont="1" applyFill="1" applyBorder="1" applyAlignment="1">
      <alignment horizontal="center" vertical="center"/>
    </xf>
    <xf numFmtId="16" fontId="2" fillId="2" borderId="7" xfId="0" applyNumberFormat="1" applyFont="1" applyFill="1" applyBorder="1" applyAlignment="1">
      <alignment horizontal="center" vertical="center"/>
    </xf>
    <xf numFmtId="16" fontId="2" fillId="2" borderId="1" xfId="0" applyNumberFormat="1" applyFont="1" applyFill="1" applyBorder="1" applyAlignment="1">
      <alignment horizontal="center" vertical="center"/>
    </xf>
    <xf numFmtId="0" fontId="1" fillId="0" borderId="1" xfId="0" applyFont="1" applyFill="1" applyBorder="1" applyAlignment="1">
      <alignment horizontal="center" vertical="center"/>
    </xf>
    <xf numFmtId="0" fontId="1" fillId="0" borderId="0" xfId="0" applyFont="1" applyFill="1" applyBorder="1" applyAlignment="1">
      <alignment horizontal="center" vertical="center"/>
    </xf>
    <xf numFmtId="0" fontId="2" fillId="2" borderId="1" xfId="0" applyFont="1" applyFill="1" applyBorder="1" applyAlignment="1">
      <alignment horizontal="center" vertical="center" wrapText="1"/>
    </xf>
    <xf numFmtId="0" fontId="1" fillId="8" borderId="1" xfId="0" applyFont="1" applyFill="1" applyBorder="1" applyAlignment="1">
      <alignment horizontal="center" vertical="center"/>
    </xf>
    <xf numFmtId="0" fontId="1" fillId="2" borderId="1" xfId="0" applyFont="1" applyFill="1" applyBorder="1" applyAlignment="1">
      <alignment horizontal="center" vertical="center"/>
    </xf>
    <xf numFmtId="0" fontId="2" fillId="11" borderId="1" xfId="0" applyNumberFormat="1" applyFont="1" applyFill="1" applyBorder="1" applyAlignment="1">
      <alignment horizontal="center" vertical="center" wrapText="1"/>
    </xf>
    <xf numFmtId="0" fontId="1" fillId="0" borderId="5" xfId="0" applyFont="1" applyFill="1" applyBorder="1" applyAlignment="1">
      <alignment horizontal="left" vertical="center"/>
    </xf>
    <xf numFmtId="0" fontId="1" fillId="0" borderId="6" xfId="0" applyFont="1" applyFill="1" applyBorder="1" applyAlignment="1">
      <alignment horizontal="left" vertical="center"/>
    </xf>
    <xf numFmtId="0" fontId="1" fillId="0" borderId="7" xfId="0" applyFont="1" applyFill="1" applyBorder="1" applyAlignment="1">
      <alignment horizontal="left" vertical="center"/>
    </xf>
    <xf numFmtId="0" fontId="12" fillId="0" borderId="0" xfId="0" applyFont="1"/>
    <xf numFmtId="8" fontId="1" fillId="0" borderId="1" xfId="0" applyNumberFormat="1" applyFont="1" applyBorder="1" applyAlignment="1">
      <alignment horizontal="center" vertical="center"/>
    </xf>
    <xf numFmtId="0" fontId="8" fillId="0" borderId="1" xfId="0" applyFont="1" applyBorder="1" applyAlignment="1">
      <alignment horizontal="center" vertical="center"/>
    </xf>
    <xf numFmtId="0" fontId="8" fillId="0" borderId="4" xfId="0" applyFont="1" applyBorder="1" applyAlignment="1">
      <alignment horizontal="center" vertical="center"/>
    </xf>
    <xf numFmtId="0" fontId="8" fillId="0" borderId="13" xfId="0" applyFont="1" applyBorder="1" applyAlignment="1">
      <alignment horizontal="center" vertical="center"/>
    </xf>
    <xf numFmtId="0" fontId="8" fillId="0" borderId="3" xfId="0" applyFont="1" applyBorder="1" applyAlignment="1">
      <alignment horizontal="center" vertical="center"/>
    </xf>
    <xf numFmtId="18" fontId="1" fillId="0" borderId="1" xfId="0" applyNumberFormat="1" applyFont="1" applyBorder="1" applyAlignment="1">
      <alignment horizontal="center" vertical="center"/>
    </xf>
    <xf numFmtId="9" fontId="1" fillId="0" borderId="1" xfId="0" applyNumberFormat="1" applyFont="1" applyBorder="1" applyAlignment="1">
      <alignment horizontal="center" vertical="center"/>
    </xf>
    <xf numFmtId="0" fontId="8"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B2:L533"/>
  <sheetViews>
    <sheetView tabSelected="1" topLeftCell="A514" zoomScale="87" zoomScaleNormal="87" workbookViewId="0">
      <selection activeCell="F510" sqref="F510"/>
    </sheetView>
  </sheetViews>
  <sheetFormatPr defaultRowHeight="18.75"/>
  <cols>
    <col min="1" max="1" width="9.5703125" style="1" bestFit="1" customWidth="1"/>
    <col min="2" max="2" width="18" style="1" bestFit="1" customWidth="1"/>
    <col min="3" max="3" width="17.28515625" style="1" bestFit="1" customWidth="1"/>
    <col min="4" max="4" width="30" style="1" bestFit="1" customWidth="1"/>
    <col min="5" max="5" width="54.5703125" style="1" bestFit="1" customWidth="1"/>
    <col min="6" max="6" width="22.7109375" style="1" bestFit="1" customWidth="1"/>
    <col min="7" max="7" width="16.28515625" style="5" bestFit="1" customWidth="1"/>
    <col min="8" max="8" width="43.5703125" style="5" customWidth="1"/>
    <col min="9" max="9" width="12.28515625" style="1" customWidth="1"/>
    <col min="10" max="16384" width="9.140625" style="1"/>
  </cols>
  <sheetData>
    <row r="2" spans="2:12">
      <c r="C2" s="4" t="s">
        <v>0</v>
      </c>
      <c r="D2" s="4" t="s">
        <v>1</v>
      </c>
      <c r="E2" s="4" t="s">
        <v>12</v>
      </c>
      <c r="F2" s="4" t="s">
        <v>2</v>
      </c>
      <c r="G2" s="4" t="s">
        <v>3</v>
      </c>
    </row>
    <row r="3" spans="2:12">
      <c r="C3" s="2">
        <v>44207</v>
      </c>
      <c r="D3" s="3" t="s">
        <v>4</v>
      </c>
      <c r="E3" s="11" t="s">
        <v>9</v>
      </c>
      <c r="F3" s="3">
        <v>206</v>
      </c>
      <c r="G3" s="10">
        <v>686</v>
      </c>
      <c r="I3" s="6"/>
    </row>
    <row r="4" spans="2:12">
      <c r="C4" s="2">
        <v>44249</v>
      </c>
      <c r="D4" s="3" t="s">
        <v>5</v>
      </c>
      <c r="E4" s="11" t="s">
        <v>10</v>
      </c>
      <c r="F4" s="3">
        <v>287</v>
      </c>
      <c r="G4" s="10">
        <v>324</v>
      </c>
      <c r="I4" s="6"/>
    </row>
    <row r="5" spans="2:12">
      <c r="C5" s="2">
        <v>44299</v>
      </c>
      <c r="D5" s="3" t="s">
        <v>6</v>
      </c>
      <c r="E5" s="11" t="s">
        <v>11</v>
      </c>
      <c r="F5" s="3">
        <v>290</v>
      </c>
      <c r="G5" s="10">
        <v>957</v>
      </c>
      <c r="I5" s="6"/>
    </row>
    <row r="6" spans="2:12">
      <c r="C6" s="2">
        <v>44217</v>
      </c>
      <c r="D6" s="3" t="s">
        <v>4</v>
      </c>
      <c r="E6" s="11" t="s">
        <v>11</v>
      </c>
      <c r="F6" s="3">
        <v>247</v>
      </c>
      <c r="G6" s="10">
        <v>858</v>
      </c>
    </row>
    <row r="7" spans="2:12">
      <c r="C7" s="2">
        <v>44285</v>
      </c>
      <c r="D7" s="3" t="s">
        <v>7</v>
      </c>
      <c r="E7" s="11" t="s">
        <v>11</v>
      </c>
      <c r="F7" s="3">
        <v>319</v>
      </c>
      <c r="G7" s="104"/>
    </row>
    <row r="8" spans="2:12">
      <c r="C8" s="2">
        <v>44255</v>
      </c>
      <c r="D8" s="3" t="s">
        <v>8</v>
      </c>
      <c r="E8" s="11" t="s">
        <v>10</v>
      </c>
      <c r="F8" s="3">
        <v>227</v>
      </c>
      <c r="G8" s="10">
        <v>75</v>
      </c>
    </row>
    <row r="9" spans="2:12">
      <c r="C9" s="2">
        <v>44233</v>
      </c>
      <c r="D9" s="3" t="s">
        <v>8</v>
      </c>
      <c r="E9" s="11" t="s">
        <v>13</v>
      </c>
      <c r="F9" s="3">
        <v>188</v>
      </c>
      <c r="G9" s="10">
        <v>356</v>
      </c>
    </row>
    <row r="10" spans="2:12">
      <c r="C10" s="2">
        <v>44304</v>
      </c>
      <c r="D10" s="3" t="s">
        <v>8</v>
      </c>
      <c r="E10" s="11" t="s">
        <v>13</v>
      </c>
      <c r="F10" s="3">
        <v>300</v>
      </c>
      <c r="G10" s="104"/>
    </row>
    <row r="11" spans="2:12">
      <c r="C11" s="2">
        <v>44201</v>
      </c>
      <c r="D11" s="3" t="s">
        <v>5</v>
      </c>
      <c r="E11" s="11" t="s">
        <v>14</v>
      </c>
      <c r="F11" s="3">
        <v>390</v>
      </c>
      <c r="G11" s="10">
        <v>190</v>
      </c>
    </row>
    <row r="13" spans="2:12">
      <c r="B13" s="12" t="s">
        <v>15</v>
      </c>
      <c r="C13" s="135" t="s">
        <v>43</v>
      </c>
      <c r="D13" s="135"/>
      <c r="E13" s="135"/>
      <c r="F13" s="135"/>
      <c r="G13" s="135"/>
      <c r="H13" s="135"/>
    </row>
    <row r="14" spans="2:12">
      <c r="B14" s="155">
        <f>COUNT(G3:G11)</f>
        <v>7</v>
      </c>
      <c r="C14" s="155"/>
      <c r="D14" s="155"/>
      <c r="E14" s="155"/>
      <c r="F14" s="155"/>
      <c r="G14" s="155"/>
      <c r="H14" s="155"/>
    </row>
    <row r="15" spans="2:12">
      <c r="B15" s="5"/>
      <c r="C15" s="7"/>
    </row>
    <row r="16" spans="2:12" ht="18.75" customHeight="1">
      <c r="B16" s="137" t="s">
        <v>16</v>
      </c>
      <c r="C16" s="135" t="s">
        <v>17</v>
      </c>
      <c r="D16" s="135"/>
      <c r="E16" s="135"/>
      <c r="F16" s="135"/>
      <c r="G16" s="135"/>
      <c r="H16" s="135"/>
      <c r="I16" s="14"/>
      <c r="J16" s="14"/>
      <c r="K16" s="14"/>
      <c r="L16" s="14"/>
    </row>
    <row r="17" spans="2:12">
      <c r="B17" s="137"/>
      <c r="C17" s="135"/>
      <c r="D17" s="135"/>
      <c r="E17" s="135"/>
      <c r="F17" s="135"/>
      <c r="G17" s="135"/>
      <c r="H17" s="135"/>
      <c r="I17" s="15"/>
      <c r="J17" s="15"/>
      <c r="K17" s="15"/>
      <c r="L17" s="15"/>
    </row>
    <row r="18" spans="2:12">
      <c r="B18" s="155">
        <f>COUNTA(G3:G11)</f>
        <v>7</v>
      </c>
      <c r="C18" s="155"/>
      <c r="D18" s="155"/>
      <c r="E18" s="155"/>
      <c r="F18" s="155"/>
      <c r="G18" s="155"/>
      <c r="H18" s="155"/>
    </row>
    <row r="19" spans="2:12">
      <c r="B19" s="5"/>
      <c r="C19" s="5"/>
      <c r="G19" s="1"/>
      <c r="H19" s="1"/>
    </row>
    <row r="20" spans="2:12">
      <c r="B20" s="13" t="s">
        <v>18</v>
      </c>
      <c r="C20" s="135" t="s">
        <v>19</v>
      </c>
      <c r="D20" s="135"/>
      <c r="E20" s="135"/>
      <c r="F20" s="135"/>
      <c r="G20" s="135"/>
      <c r="H20" s="135"/>
      <c r="I20" s="14"/>
      <c r="J20" s="14"/>
      <c r="K20" s="14"/>
      <c r="L20" s="14"/>
    </row>
    <row r="21" spans="2:12">
      <c r="B21" s="9" t="s">
        <v>20</v>
      </c>
      <c r="C21" s="155" t="b">
        <f>C22=COUNTIF(F3:F11,290)</f>
        <v>0</v>
      </c>
      <c r="D21" s="155"/>
      <c r="E21" s="155"/>
      <c r="F21" s="155"/>
      <c r="G21" s="155"/>
      <c r="H21" s="155"/>
    </row>
    <row r="22" spans="2:12">
      <c r="B22" s="9" t="s">
        <v>21</v>
      </c>
      <c r="C22" s="155">
        <f>COUNTIF(F3:F11,"&gt;300")</f>
        <v>2</v>
      </c>
      <c r="D22" s="155"/>
      <c r="E22" s="155"/>
      <c r="F22" s="155"/>
      <c r="G22" s="155"/>
      <c r="H22" s="155"/>
    </row>
    <row r="23" spans="2:12">
      <c r="B23" s="9" t="s">
        <v>22</v>
      </c>
      <c r="C23" s="155">
        <f>COUNTIF(F3:F11,"&lt;300")</f>
        <v>6</v>
      </c>
      <c r="D23" s="155"/>
      <c r="E23" s="155"/>
      <c r="F23" s="155"/>
      <c r="G23" s="155"/>
      <c r="H23" s="155"/>
    </row>
    <row r="24" spans="2:12">
      <c r="B24" s="9" t="s">
        <v>20</v>
      </c>
      <c r="C24" s="9">
        <v>188</v>
      </c>
      <c r="D24" s="141">
        <f>COUNTIF(F3:F11,"=" &amp;C24)</f>
        <v>1</v>
      </c>
      <c r="E24" s="142"/>
      <c r="F24" s="142"/>
      <c r="G24" s="142"/>
      <c r="H24" s="143"/>
    </row>
    <row r="25" spans="2:12">
      <c r="B25" s="9" t="s">
        <v>23</v>
      </c>
      <c r="C25" s="155">
        <f>COUNTIF(E3:E11,E5)</f>
        <v>3</v>
      </c>
      <c r="D25" s="155"/>
      <c r="E25" s="155"/>
      <c r="F25" s="155"/>
      <c r="G25" s="155"/>
      <c r="H25" s="155"/>
    </row>
    <row r="26" spans="2:12">
      <c r="B26" s="5"/>
      <c r="C26" s="5"/>
    </row>
    <row r="27" spans="2:12">
      <c r="B27" s="137" t="s">
        <v>24</v>
      </c>
      <c r="C27" s="135" t="s">
        <v>60</v>
      </c>
      <c r="D27" s="135"/>
      <c r="E27" s="135"/>
      <c r="F27" s="135"/>
      <c r="G27" s="135"/>
      <c r="H27" s="135"/>
    </row>
    <row r="28" spans="2:12">
      <c r="B28" s="137"/>
      <c r="C28" s="135"/>
      <c r="D28" s="135"/>
      <c r="E28" s="135"/>
      <c r="F28" s="135"/>
      <c r="G28" s="135"/>
      <c r="H28" s="135"/>
    </row>
    <row r="29" spans="2:12">
      <c r="B29" s="156" t="s">
        <v>25</v>
      </c>
      <c r="C29" s="156"/>
      <c r="D29" s="156"/>
      <c r="E29" s="155">
        <f>COUNTIFS(E3:E11,"Kolkata",F3:F11,"287")</f>
        <v>1</v>
      </c>
      <c r="F29" s="155"/>
      <c r="G29" s="155"/>
      <c r="H29" s="155"/>
    </row>
    <row r="30" spans="2:12">
      <c r="B30" s="156" t="s">
        <v>26</v>
      </c>
      <c r="C30" s="156"/>
      <c r="D30" s="156"/>
      <c r="E30" s="155">
        <f>COUNTIFS(E3:E11,"Kolkata",F3:F11,"&gt;200")</f>
        <v>2</v>
      </c>
      <c r="F30" s="155"/>
      <c r="G30" s="155"/>
      <c r="H30" s="155"/>
    </row>
    <row r="32" spans="2:12">
      <c r="B32" s="12" t="s">
        <v>27</v>
      </c>
      <c r="C32" s="135" t="s">
        <v>28</v>
      </c>
      <c r="D32" s="135"/>
      <c r="E32" s="135"/>
      <c r="F32" s="135"/>
      <c r="G32" s="135"/>
      <c r="H32" s="135"/>
    </row>
    <row r="33" spans="2:8">
      <c r="B33" s="155">
        <f>COUNTBLANK(G3:G11)</f>
        <v>2</v>
      </c>
      <c r="C33" s="155"/>
      <c r="D33" s="155"/>
      <c r="E33" s="155"/>
      <c r="F33" s="155"/>
      <c r="G33" s="155"/>
      <c r="H33" s="155"/>
    </row>
    <row r="35" spans="2:8" ht="18.75" customHeight="1">
      <c r="B35" s="147" t="s">
        <v>31</v>
      </c>
      <c r="C35" s="149" t="s">
        <v>29</v>
      </c>
      <c r="D35" s="150"/>
      <c r="E35" s="150"/>
      <c r="F35" s="150"/>
      <c r="G35" s="150"/>
      <c r="H35" s="151"/>
    </row>
    <row r="36" spans="2:8">
      <c r="B36" s="148"/>
      <c r="C36" s="152"/>
      <c r="D36" s="153"/>
      <c r="E36" s="153"/>
      <c r="F36" s="153"/>
      <c r="G36" s="153"/>
      <c r="H36" s="154"/>
    </row>
    <row r="37" spans="2:8">
      <c r="B37" s="144" t="s">
        <v>30</v>
      </c>
      <c r="C37" s="145"/>
      <c r="D37" s="146"/>
      <c r="E37" s="141" t="str">
        <f>LEFT("Delhi",2)</f>
        <v>De</v>
      </c>
      <c r="F37" s="142"/>
      <c r="G37" s="142"/>
      <c r="H37" s="143"/>
    </row>
    <row r="38" spans="2:8">
      <c r="B38" s="144" t="s">
        <v>96</v>
      </c>
      <c r="C38" s="145"/>
      <c r="D38" s="146"/>
      <c r="E38" s="141" t="str">
        <f>LEFT(E4,3)</f>
        <v>Kol</v>
      </c>
      <c r="F38" s="142"/>
      <c r="G38" s="142"/>
      <c r="H38" s="143"/>
    </row>
    <row r="40" spans="2:8">
      <c r="B40" s="147" t="s">
        <v>35</v>
      </c>
      <c r="C40" s="149" t="s">
        <v>32</v>
      </c>
      <c r="D40" s="150"/>
      <c r="E40" s="150"/>
      <c r="F40" s="150"/>
      <c r="G40" s="150"/>
      <c r="H40" s="151"/>
    </row>
    <row r="41" spans="2:8">
      <c r="B41" s="148"/>
      <c r="C41" s="152"/>
      <c r="D41" s="153"/>
      <c r="E41" s="153"/>
      <c r="F41" s="153"/>
      <c r="G41" s="153"/>
      <c r="H41" s="154"/>
    </row>
    <row r="42" spans="2:8">
      <c r="B42" s="144" t="s">
        <v>33</v>
      </c>
      <c r="C42" s="145"/>
      <c r="D42" s="146"/>
      <c r="E42" s="141" t="str">
        <f>RIGHT("Delhi",3)</f>
        <v>lhi</v>
      </c>
      <c r="F42" s="142"/>
      <c r="G42" s="142"/>
      <c r="H42" s="143"/>
    </row>
    <row r="43" spans="2:8">
      <c r="B43" s="144" t="s">
        <v>97</v>
      </c>
      <c r="C43" s="145"/>
      <c r="D43" s="146"/>
      <c r="E43" s="141" t="str">
        <f>RIGHT(E9,3)</f>
        <v>bai</v>
      </c>
      <c r="F43" s="142"/>
      <c r="G43" s="142"/>
      <c r="H43" s="143"/>
    </row>
    <row r="45" spans="2:8">
      <c r="B45" s="147" t="s">
        <v>34</v>
      </c>
      <c r="C45" s="149" t="s">
        <v>36</v>
      </c>
      <c r="D45" s="150"/>
      <c r="E45" s="150"/>
      <c r="F45" s="150"/>
      <c r="G45" s="150"/>
      <c r="H45" s="151"/>
    </row>
    <row r="46" spans="2:8">
      <c r="B46" s="148"/>
      <c r="C46" s="152"/>
      <c r="D46" s="153"/>
      <c r="E46" s="153"/>
      <c r="F46" s="153"/>
      <c r="G46" s="153"/>
      <c r="H46" s="154"/>
    </row>
    <row r="47" spans="2:8">
      <c r="B47" s="144" t="s">
        <v>37</v>
      </c>
      <c r="C47" s="145"/>
      <c r="D47" s="146"/>
      <c r="E47" s="141" t="str">
        <f>MID("Delhi",2,3)</f>
        <v>elh</v>
      </c>
      <c r="F47" s="142"/>
      <c r="G47" s="142"/>
      <c r="H47" s="143"/>
    </row>
    <row r="48" spans="2:8">
      <c r="B48" s="144" t="s">
        <v>38</v>
      </c>
      <c r="C48" s="145"/>
      <c r="D48" s="146"/>
      <c r="E48" s="141" t="str">
        <f>MID(B48,1,FIND(" ",B48))</f>
        <v xml:space="preserve">CHANDRAKANTA </v>
      </c>
      <c r="F48" s="142"/>
      <c r="G48" s="142"/>
      <c r="H48" s="143"/>
    </row>
    <row r="49" spans="2:8">
      <c r="B49" s="144" t="s">
        <v>38</v>
      </c>
      <c r="C49" s="145"/>
      <c r="D49" s="146"/>
      <c r="E49" s="141" t="str">
        <f>MID(B49,FIND(" ",B49)+1,10)</f>
        <v>SEN</v>
      </c>
      <c r="F49" s="142"/>
      <c r="G49" s="142"/>
      <c r="H49" s="143"/>
    </row>
    <row r="51" spans="2:8" ht="18.75" customHeight="1">
      <c r="B51" s="137" t="s">
        <v>39</v>
      </c>
      <c r="C51" s="135" t="s">
        <v>40</v>
      </c>
      <c r="D51" s="135"/>
      <c r="E51" s="135"/>
      <c r="F51" s="135"/>
      <c r="G51" s="135"/>
      <c r="H51" s="135"/>
    </row>
    <row r="52" spans="2:8">
      <c r="B52" s="137"/>
      <c r="C52" s="135"/>
      <c r="D52" s="135"/>
      <c r="E52" s="135"/>
      <c r="F52" s="135"/>
      <c r="G52" s="135"/>
      <c r="H52" s="135"/>
    </row>
    <row r="53" spans="2:8">
      <c r="B53" s="137"/>
      <c r="C53" s="135"/>
      <c r="D53" s="135"/>
      <c r="E53" s="135"/>
      <c r="F53" s="135"/>
      <c r="G53" s="135"/>
      <c r="H53" s="135"/>
    </row>
    <row r="54" spans="2:8">
      <c r="B54" s="144" t="s">
        <v>41</v>
      </c>
      <c r="C54" s="145"/>
      <c r="D54" s="146"/>
      <c r="E54" s="141">
        <f>LEN("Delhi")</f>
        <v>5</v>
      </c>
      <c r="F54" s="142"/>
      <c r="G54" s="142"/>
      <c r="H54" s="143"/>
    </row>
    <row r="55" spans="2:8">
      <c r="B55" s="144" t="s">
        <v>38</v>
      </c>
      <c r="C55" s="145"/>
      <c r="D55" s="146"/>
      <c r="E55" s="141">
        <f>LEN(B55)</f>
        <v>16</v>
      </c>
      <c r="F55" s="142"/>
      <c r="G55" s="142"/>
      <c r="H55" s="143"/>
    </row>
    <row r="57" spans="2:8" ht="18.75" customHeight="1">
      <c r="B57" s="137" t="s">
        <v>75</v>
      </c>
      <c r="C57" s="137"/>
      <c r="D57" s="135" t="s">
        <v>76</v>
      </c>
      <c r="E57" s="135"/>
      <c r="F57" s="135"/>
      <c r="G57" s="135"/>
      <c r="H57" s="135"/>
    </row>
    <row r="58" spans="2:8">
      <c r="B58" s="137"/>
      <c r="C58" s="137"/>
      <c r="D58" s="135"/>
      <c r="E58" s="135"/>
      <c r="F58" s="135"/>
      <c r="G58" s="135"/>
      <c r="H58" s="135"/>
    </row>
    <row r="59" spans="2:8">
      <c r="B59"/>
      <c r="C59"/>
      <c r="D59"/>
      <c r="E59"/>
      <c r="F59"/>
      <c r="G59"/>
      <c r="H59"/>
    </row>
    <row r="60" spans="2:8">
      <c r="C60" s="24" t="s">
        <v>77</v>
      </c>
      <c r="D60" s="24" t="s">
        <v>78</v>
      </c>
    </row>
    <row r="61" spans="2:8">
      <c r="C61" s="3" t="s">
        <v>79</v>
      </c>
      <c r="D61" s="3">
        <v>100</v>
      </c>
      <c r="G61" s="9" t="s">
        <v>15</v>
      </c>
      <c r="H61" s="3">
        <f>SUMPRODUCT(--(C61:C64="TX"))</f>
        <v>2</v>
      </c>
    </row>
    <row r="62" spans="2:8">
      <c r="C62" s="3" t="s">
        <v>80</v>
      </c>
      <c r="D62" s="3">
        <v>52</v>
      </c>
      <c r="G62" s="9" t="s">
        <v>82</v>
      </c>
      <c r="H62" s="3">
        <f>SUMPRODUCT(--(C61:C64="TX"),D61:D64)</f>
        <v>145</v>
      </c>
    </row>
    <row r="63" spans="2:8">
      <c r="C63" s="3" t="s">
        <v>81</v>
      </c>
      <c r="D63" s="3">
        <v>96</v>
      </c>
    </row>
    <row r="64" spans="2:8">
      <c r="C64" s="3" t="s">
        <v>79</v>
      </c>
      <c r="D64" s="3">
        <v>45</v>
      </c>
    </row>
    <row r="66" spans="2:8" ht="18.75" customHeight="1">
      <c r="B66" s="137" t="s">
        <v>83</v>
      </c>
      <c r="C66" s="135" t="s">
        <v>84</v>
      </c>
      <c r="D66" s="135"/>
      <c r="E66" s="135"/>
      <c r="F66" s="135"/>
      <c r="G66" s="135"/>
      <c r="H66" s="135"/>
    </row>
    <row r="67" spans="2:8">
      <c r="B67" s="137"/>
      <c r="C67" s="135"/>
      <c r="D67" s="135"/>
      <c r="E67" s="135"/>
      <c r="F67" s="135"/>
      <c r="G67" s="135"/>
      <c r="H67" s="135"/>
    </row>
    <row r="68" spans="2:8">
      <c r="B68" s="137"/>
      <c r="C68" s="135"/>
      <c r="D68" s="135"/>
      <c r="E68" s="135"/>
      <c r="F68" s="135"/>
      <c r="G68" s="135"/>
      <c r="H68" s="135"/>
    </row>
    <row r="70" spans="2:8">
      <c r="C70" s="8" t="s">
        <v>85</v>
      </c>
      <c r="D70" s="8" t="s">
        <v>86</v>
      </c>
      <c r="E70" s="155" t="s">
        <v>90</v>
      </c>
      <c r="F70" s="155"/>
    </row>
    <row r="71" spans="2:8">
      <c r="C71" s="3" t="s">
        <v>87</v>
      </c>
      <c r="D71" s="3" t="s">
        <v>87</v>
      </c>
      <c r="E71" s="157" t="b">
        <f>EXACT(C71,D71)</f>
        <v>1</v>
      </c>
      <c r="F71" s="157"/>
    </row>
    <row r="72" spans="2:8">
      <c r="C72" s="3" t="s">
        <v>87</v>
      </c>
      <c r="D72" s="3" t="s">
        <v>88</v>
      </c>
      <c r="E72" s="157" t="b">
        <f t="shared" ref="E72:E74" si="0">EXACT(C72,D72)</f>
        <v>0</v>
      </c>
      <c r="F72" s="157"/>
    </row>
    <row r="73" spans="2:8">
      <c r="C73" s="3">
        <v>123</v>
      </c>
      <c r="D73" s="3">
        <v>123</v>
      </c>
      <c r="E73" s="157" t="b">
        <f t="shared" si="0"/>
        <v>1</v>
      </c>
      <c r="F73" s="157"/>
    </row>
    <row r="74" spans="2:8">
      <c r="C74" s="3">
        <v>123</v>
      </c>
      <c r="D74" s="3" t="s">
        <v>89</v>
      </c>
      <c r="E74" s="157" t="b">
        <f t="shared" si="0"/>
        <v>0</v>
      </c>
      <c r="F74" s="157"/>
    </row>
    <row r="76" spans="2:8">
      <c r="B76" s="137" t="s">
        <v>138</v>
      </c>
      <c r="C76" s="135" t="s">
        <v>139</v>
      </c>
      <c r="D76" s="135"/>
      <c r="E76" s="135"/>
      <c r="F76" s="135"/>
      <c r="G76" s="135"/>
      <c r="H76" s="135"/>
    </row>
    <row r="77" spans="2:8">
      <c r="B77" s="137"/>
      <c r="C77" s="135"/>
      <c r="D77" s="135"/>
      <c r="E77" s="135"/>
      <c r="F77" s="135"/>
      <c r="G77" s="135"/>
      <c r="H77" s="135"/>
    </row>
    <row r="78" spans="2:8">
      <c r="B78" s="137"/>
      <c r="C78" s="135"/>
      <c r="D78" s="135"/>
      <c r="E78" s="135"/>
      <c r="F78" s="135"/>
      <c r="G78" s="135"/>
      <c r="H78" s="135"/>
    </row>
    <row r="79" spans="2:8">
      <c r="C79" s="44">
        <v>1</v>
      </c>
    </row>
    <row r="80" spans="2:8">
      <c r="C80" s="30" t="s">
        <v>140</v>
      </c>
      <c r="E80" s="155" t="s">
        <v>146</v>
      </c>
      <c r="F80" s="155"/>
      <c r="G80" s="30" t="s">
        <v>150</v>
      </c>
    </row>
    <row r="81" spans="2:8">
      <c r="B81" s="44">
        <v>1</v>
      </c>
      <c r="C81" s="31" t="s">
        <v>141</v>
      </c>
      <c r="E81" s="158" t="s">
        <v>144</v>
      </c>
      <c r="F81" s="159"/>
      <c r="G81" s="31">
        <f>MATCH(E81,C81:C87,)</f>
        <v>4</v>
      </c>
    </row>
    <row r="82" spans="2:8">
      <c r="B82" s="44">
        <v>2</v>
      </c>
      <c r="C82" s="31" t="s">
        <v>142</v>
      </c>
    </row>
    <row r="83" spans="2:8">
      <c r="B83" s="44">
        <v>3</v>
      </c>
      <c r="C83" s="31" t="s">
        <v>143</v>
      </c>
    </row>
    <row r="84" spans="2:8">
      <c r="B84" s="44">
        <v>4</v>
      </c>
      <c r="C84" s="31" t="s">
        <v>144</v>
      </c>
    </row>
    <row r="85" spans="2:8">
      <c r="B85" s="44">
        <v>5</v>
      </c>
      <c r="C85" s="31" t="s">
        <v>145</v>
      </c>
    </row>
    <row r="86" spans="2:8">
      <c r="B86" s="44">
        <v>6</v>
      </c>
      <c r="C86" s="31" t="s">
        <v>141</v>
      </c>
    </row>
    <row r="87" spans="2:8">
      <c r="B87" s="44">
        <v>7</v>
      </c>
      <c r="C87" s="31" t="s">
        <v>141</v>
      </c>
    </row>
    <row r="89" spans="2:8" ht="18.75" customHeight="1">
      <c r="B89" s="137" t="s">
        <v>148</v>
      </c>
      <c r="C89" s="135" t="s">
        <v>149</v>
      </c>
      <c r="D89" s="135"/>
      <c r="E89" s="135"/>
      <c r="F89" s="135"/>
      <c r="G89" s="135"/>
      <c r="H89" s="135"/>
    </row>
    <row r="90" spans="2:8">
      <c r="B90" s="137"/>
      <c r="C90" s="135"/>
      <c r="D90" s="135"/>
      <c r="E90" s="135"/>
      <c r="F90" s="135"/>
      <c r="G90" s="135"/>
      <c r="H90" s="135"/>
    </row>
    <row r="91" spans="2:8">
      <c r="B91" s="137"/>
      <c r="C91" s="135"/>
      <c r="D91" s="135"/>
      <c r="E91" s="135"/>
      <c r="F91" s="135"/>
      <c r="G91" s="135"/>
      <c r="H91" s="135"/>
    </row>
    <row r="92" spans="2:8">
      <c r="B92" s="137"/>
      <c r="C92" s="135"/>
      <c r="D92" s="135"/>
      <c r="E92" s="135"/>
      <c r="F92" s="135"/>
      <c r="G92" s="135"/>
      <c r="H92" s="135"/>
    </row>
    <row r="93" spans="2:8">
      <c r="C93" s="44">
        <v>1</v>
      </c>
    </row>
    <row r="94" spans="2:8">
      <c r="C94" s="30" t="s">
        <v>140</v>
      </c>
    </row>
    <row r="95" spans="2:8">
      <c r="B95" s="44">
        <v>1</v>
      </c>
      <c r="C95" s="31" t="s">
        <v>141</v>
      </c>
      <c r="E95" s="141" t="s">
        <v>147</v>
      </c>
      <c r="F95" s="143"/>
    </row>
    <row r="96" spans="2:8">
      <c r="B96" s="44">
        <v>2</v>
      </c>
      <c r="C96" s="31" t="s">
        <v>142</v>
      </c>
      <c r="E96" s="158" t="str">
        <f>INDEX(C95:C101,3,1)</f>
        <v>Pear</v>
      </c>
      <c r="F96" s="159"/>
    </row>
    <row r="97" spans="2:8">
      <c r="B97" s="44">
        <v>3</v>
      </c>
      <c r="C97" s="31" t="s">
        <v>143</v>
      </c>
    </row>
    <row r="98" spans="2:8">
      <c r="B98" s="44">
        <v>4</v>
      </c>
      <c r="C98" s="31" t="s">
        <v>144</v>
      </c>
    </row>
    <row r="99" spans="2:8">
      <c r="B99" s="44">
        <v>5</v>
      </c>
      <c r="C99" s="31" t="s">
        <v>145</v>
      </c>
    </row>
    <row r="100" spans="2:8">
      <c r="B100" s="44">
        <v>6</v>
      </c>
      <c r="C100" s="31" t="s">
        <v>141</v>
      </c>
    </row>
    <row r="101" spans="2:8">
      <c r="B101" s="44">
        <v>7</v>
      </c>
      <c r="C101" s="31" t="s">
        <v>141</v>
      </c>
    </row>
    <row r="103" spans="2:8">
      <c r="B103" s="137" t="s">
        <v>214</v>
      </c>
      <c r="C103" s="135" t="s">
        <v>215</v>
      </c>
      <c r="D103" s="135"/>
      <c r="E103" s="135"/>
      <c r="F103" s="135"/>
      <c r="G103" s="135"/>
      <c r="H103" s="135"/>
    </row>
    <row r="104" spans="2:8">
      <c r="B104" s="137"/>
      <c r="C104" s="135"/>
      <c r="D104" s="135"/>
      <c r="E104" s="135"/>
      <c r="F104" s="135"/>
      <c r="G104" s="135"/>
      <c r="H104" s="135"/>
    </row>
    <row r="105" spans="2:8">
      <c r="B105" s="137"/>
      <c r="C105" s="135"/>
      <c r="D105" s="135"/>
      <c r="E105" s="135"/>
      <c r="F105" s="135"/>
      <c r="G105" s="135"/>
      <c r="H105" s="135"/>
    </row>
    <row r="106" spans="2:8">
      <c r="B106" s="137"/>
      <c r="C106" s="135"/>
      <c r="D106" s="135"/>
      <c r="E106" s="135"/>
      <c r="F106" s="135"/>
      <c r="G106" s="135"/>
      <c r="H106" s="135"/>
    </row>
    <row r="108" spans="2:8">
      <c r="C108" s="52" t="s">
        <v>147</v>
      </c>
      <c r="E108" s="52" t="s">
        <v>90</v>
      </c>
    </row>
    <row r="109" spans="2:8">
      <c r="C109" s="69" t="b">
        <v>1</v>
      </c>
      <c r="E109" s="53">
        <f>N(C109)</f>
        <v>1</v>
      </c>
    </row>
    <row r="110" spans="2:8">
      <c r="C110" s="69" t="b">
        <v>0</v>
      </c>
      <c r="E110" s="53">
        <f t="shared" ref="E110:E115" si="1">N(C110)</f>
        <v>0</v>
      </c>
    </row>
    <row r="111" spans="2:8">
      <c r="C111" s="54">
        <v>100</v>
      </c>
      <c r="E111" s="54">
        <f t="shared" si="1"/>
        <v>100</v>
      </c>
    </row>
    <row r="112" spans="2:8">
      <c r="C112" s="54" t="s">
        <v>216</v>
      </c>
      <c r="E112" s="54">
        <f t="shared" si="1"/>
        <v>0</v>
      </c>
    </row>
    <row r="113" spans="2:8">
      <c r="C113" s="54"/>
      <c r="E113" s="54">
        <f t="shared" si="1"/>
        <v>0</v>
      </c>
    </row>
    <row r="114" spans="2:8">
      <c r="C114" s="54" t="s">
        <v>141</v>
      </c>
      <c r="E114" s="54">
        <f t="shared" si="1"/>
        <v>0</v>
      </c>
    </row>
    <row r="115" spans="2:8">
      <c r="C115" s="54" t="e">
        <f>5/0</f>
        <v>#DIV/0!</v>
      </c>
      <c r="E115" s="54" t="e">
        <f t="shared" si="1"/>
        <v>#DIV/0!</v>
      </c>
    </row>
    <row r="117" spans="2:8">
      <c r="B117" s="137" t="s">
        <v>237</v>
      </c>
      <c r="C117" s="135" t="s">
        <v>238</v>
      </c>
      <c r="D117" s="135"/>
      <c r="E117" s="135"/>
      <c r="F117" s="135"/>
      <c r="G117" s="135"/>
      <c r="H117" s="135"/>
    </row>
    <row r="118" spans="2:8">
      <c r="B118" s="137"/>
      <c r="C118" s="135"/>
      <c r="D118" s="135"/>
      <c r="E118" s="135"/>
      <c r="F118" s="135"/>
      <c r="G118" s="135"/>
      <c r="H118" s="135"/>
    </row>
    <row r="119" spans="2:8">
      <c r="B119" s="137"/>
      <c r="C119" s="135"/>
      <c r="D119" s="135"/>
      <c r="E119" s="135"/>
      <c r="F119" s="135"/>
      <c r="G119" s="135"/>
      <c r="H119" s="135"/>
    </row>
    <row r="120" spans="2:8">
      <c r="B120" s="137"/>
      <c r="C120" s="135"/>
      <c r="D120" s="135"/>
      <c r="E120" s="135"/>
      <c r="F120" s="135"/>
      <c r="G120" s="135"/>
      <c r="H120" s="135"/>
    </row>
    <row r="122" spans="2:8">
      <c r="C122" s="52" t="s">
        <v>235</v>
      </c>
      <c r="D122" s="52" t="s">
        <v>248</v>
      </c>
      <c r="E122" s="52" t="s">
        <v>90</v>
      </c>
    </row>
    <row r="123" spans="2:8">
      <c r="C123" s="54" t="s">
        <v>42</v>
      </c>
      <c r="D123" s="54" t="s">
        <v>141</v>
      </c>
      <c r="E123" s="72">
        <f>FIND(C123,D123)</f>
        <v>1</v>
      </c>
    </row>
    <row r="124" spans="2:8">
      <c r="C124" s="54" t="s">
        <v>228</v>
      </c>
      <c r="D124" s="54" t="s">
        <v>249</v>
      </c>
      <c r="E124" s="72">
        <f t="shared" ref="E124:E128" si="2">FIND(C124,D124)</f>
        <v>2</v>
      </c>
    </row>
    <row r="125" spans="2:8">
      <c r="C125" s="54" t="s">
        <v>229</v>
      </c>
      <c r="D125" s="54" t="s">
        <v>242</v>
      </c>
      <c r="E125" s="72">
        <f t="shared" si="2"/>
        <v>2</v>
      </c>
    </row>
    <row r="126" spans="2:8">
      <c r="C126" s="54" t="s">
        <v>239</v>
      </c>
      <c r="D126" s="54" t="s">
        <v>243</v>
      </c>
      <c r="E126" s="72">
        <f t="shared" si="2"/>
        <v>7</v>
      </c>
    </row>
    <row r="127" spans="2:8">
      <c r="C127" s="54" t="s">
        <v>240</v>
      </c>
      <c r="D127" s="54" t="s">
        <v>244</v>
      </c>
      <c r="E127" s="72">
        <f t="shared" si="2"/>
        <v>5</v>
      </c>
    </row>
    <row r="128" spans="2:8">
      <c r="C128" s="54" t="s">
        <v>241</v>
      </c>
      <c r="D128" s="54" t="s">
        <v>245</v>
      </c>
      <c r="E128" s="72" t="e">
        <f t="shared" si="2"/>
        <v>#VALUE!</v>
      </c>
    </row>
    <row r="130" spans="2:9">
      <c r="B130" s="137" t="s">
        <v>250</v>
      </c>
      <c r="C130" s="135" t="s">
        <v>251</v>
      </c>
      <c r="D130" s="135"/>
      <c r="E130" s="135"/>
      <c r="F130" s="135"/>
      <c r="G130" s="135"/>
      <c r="H130" s="135"/>
    </row>
    <row r="131" spans="2:9">
      <c r="B131" s="137"/>
      <c r="C131" s="135"/>
      <c r="D131" s="135"/>
      <c r="E131" s="135"/>
      <c r="F131" s="135"/>
      <c r="G131" s="135"/>
      <c r="H131" s="135"/>
    </row>
    <row r="132" spans="2:9">
      <c r="B132" s="137"/>
      <c r="C132" s="135"/>
      <c r="D132" s="135"/>
      <c r="E132" s="135"/>
      <c r="F132" s="135"/>
      <c r="G132" s="135"/>
      <c r="H132" s="135"/>
    </row>
    <row r="133" spans="2:9">
      <c r="B133" s="137"/>
      <c r="C133" s="135"/>
      <c r="D133" s="135"/>
      <c r="E133" s="135"/>
      <c r="F133" s="135"/>
      <c r="G133" s="135"/>
      <c r="H133" s="135"/>
    </row>
    <row r="135" spans="2:9">
      <c r="B135" s="160" t="s">
        <v>252</v>
      </c>
      <c r="C135" s="160"/>
      <c r="D135" s="160"/>
    </row>
    <row r="136" spans="2:9">
      <c r="B136" s="64">
        <v>1</v>
      </c>
      <c r="C136" s="64">
        <v>2</v>
      </c>
      <c r="D136" s="65">
        <v>3</v>
      </c>
    </row>
    <row r="137" spans="2:9">
      <c r="B137" s="64">
        <v>4</v>
      </c>
      <c r="C137" s="64">
        <v>5</v>
      </c>
      <c r="D137" s="65">
        <v>6</v>
      </c>
      <c r="F137" s="163" t="s">
        <v>90</v>
      </c>
      <c r="G137" s="163"/>
    </row>
    <row r="138" spans="2:9">
      <c r="B138" s="161" t="s">
        <v>253</v>
      </c>
      <c r="C138" s="161"/>
      <c r="F138" s="64">
        <f t="array" ref="F138:G139">MMULT(B136:D137,B139:C141)</f>
        <v>14</v>
      </c>
      <c r="G138" s="64">
        <v>32</v>
      </c>
    </row>
    <row r="139" spans="2:9">
      <c r="B139" s="64">
        <v>1</v>
      </c>
      <c r="C139" s="64">
        <v>4</v>
      </c>
      <c r="D139" s="75"/>
      <c r="E139" s="75"/>
      <c r="F139" s="64">
        <v>32</v>
      </c>
      <c r="G139" s="64">
        <v>77</v>
      </c>
      <c r="I139" s="5"/>
    </row>
    <row r="140" spans="2:9">
      <c r="B140" s="64">
        <v>2</v>
      </c>
      <c r="C140" s="64">
        <v>5</v>
      </c>
      <c r="D140" s="75"/>
      <c r="E140" s="76"/>
      <c r="F140" s="76"/>
      <c r="G140" s="76"/>
      <c r="H140" s="34"/>
    </row>
    <row r="141" spans="2:9">
      <c r="B141" s="64">
        <v>3</v>
      </c>
      <c r="C141" s="64">
        <v>6</v>
      </c>
      <c r="E141" s="34"/>
      <c r="F141" s="34"/>
      <c r="G141" s="34"/>
      <c r="H141" s="34"/>
    </row>
    <row r="142" spans="2:9">
      <c r="E142" s="34"/>
      <c r="F142" s="34"/>
      <c r="G142" s="34"/>
      <c r="H142" s="34"/>
    </row>
    <row r="143" spans="2:9">
      <c r="B143" s="137" t="s">
        <v>254</v>
      </c>
      <c r="C143" s="135" t="s">
        <v>255</v>
      </c>
      <c r="D143" s="135"/>
      <c r="E143" s="135"/>
      <c r="F143" s="135"/>
      <c r="G143" s="135"/>
      <c r="H143" s="135"/>
    </row>
    <row r="144" spans="2:9">
      <c r="B144" s="137"/>
      <c r="C144" s="135"/>
      <c r="D144" s="135"/>
      <c r="E144" s="135"/>
      <c r="F144" s="135"/>
      <c r="G144" s="135"/>
      <c r="H144" s="135"/>
    </row>
    <row r="145" spans="2:8">
      <c r="B145" s="137"/>
      <c r="C145" s="135"/>
      <c r="D145" s="135"/>
      <c r="E145" s="135"/>
      <c r="F145" s="135"/>
      <c r="G145" s="135"/>
      <c r="H145" s="135"/>
    </row>
    <row r="146" spans="2:8">
      <c r="B146" s="137"/>
      <c r="C146" s="135"/>
      <c r="D146" s="135"/>
      <c r="E146" s="135"/>
      <c r="F146" s="135"/>
      <c r="G146" s="135"/>
      <c r="H146" s="135"/>
    </row>
    <row r="148" spans="2:8">
      <c r="B148" s="162" t="s">
        <v>252</v>
      </c>
      <c r="C148" s="162"/>
      <c r="D148" s="162"/>
    </row>
    <row r="149" spans="2:8">
      <c r="B149" s="64">
        <v>1</v>
      </c>
      <c r="C149" s="64">
        <v>2</v>
      </c>
      <c r="D149" s="65">
        <v>3</v>
      </c>
    </row>
    <row r="150" spans="2:8">
      <c r="B150" s="64">
        <v>4</v>
      </c>
      <c r="C150" s="64">
        <v>5</v>
      </c>
      <c r="D150" s="65">
        <v>6</v>
      </c>
    </row>
    <row r="152" spans="2:8">
      <c r="B152" s="64">
        <f t="array" ref="B152:C154">TRANSPOSE(B149:D150)</f>
        <v>1</v>
      </c>
      <c r="C152" s="64">
        <v>4</v>
      </c>
      <c r="E152" s="64">
        <f t="array" ref="E152:F154">TRANSPOSE(B149:D150)</f>
        <v>1</v>
      </c>
      <c r="F152" s="64">
        <v>4</v>
      </c>
    </row>
    <row r="153" spans="2:8">
      <c r="B153" s="64">
        <v>2</v>
      </c>
      <c r="C153" s="64">
        <v>5</v>
      </c>
      <c r="E153" s="64">
        <v>2</v>
      </c>
      <c r="F153" s="64">
        <v>5</v>
      </c>
    </row>
    <row r="154" spans="2:8">
      <c r="B154" s="64">
        <v>3</v>
      </c>
      <c r="C154" s="64">
        <v>6</v>
      </c>
      <c r="E154" s="64">
        <v>3</v>
      </c>
      <c r="F154" s="64">
        <v>6</v>
      </c>
    </row>
    <row r="156" spans="2:8">
      <c r="B156" s="137" t="s">
        <v>258</v>
      </c>
      <c r="C156" s="135" t="s">
        <v>259</v>
      </c>
      <c r="D156" s="135"/>
      <c r="E156" s="135"/>
      <c r="F156" s="135"/>
      <c r="G156" s="135"/>
      <c r="H156" s="135"/>
    </row>
    <row r="157" spans="2:8">
      <c r="B157" s="137"/>
      <c r="C157" s="135"/>
      <c r="D157" s="135"/>
      <c r="E157" s="135"/>
      <c r="F157" s="135"/>
      <c r="G157" s="135"/>
      <c r="H157" s="135"/>
    </row>
    <row r="158" spans="2:8">
      <c r="B158" s="137"/>
      <c r="C158" s="135"/>
      <c r="D158" s="135"/>
      <c r="E158" s="135"/>
      <c r="F158" s="135"/>
      <c r="G158" s="135"/>
      <c r="H158" s="135"/>
    </row>
    <row r="159" spans="2:8">
      <c r="B159" s="137"/>
      <c r="C159" s="135"/>
      <c r="D159" s="135"/>
      <c r="E159" s="135"/>
      <c r="F159" s="135"/>
      <c r="G159" s="135"/>
      <c r="H159" s="135"/>
    </row>
    <row r="161" spans="2:8">
      <c r="B161" s="81" t="s">
        <v>260</v>
      </c>
      <c r="C161" s="81" t="s">
        <v>261</v>
      </c>
      <c r="D161" s="81" t="s">
        <v>262</v>
      </c>
      <c r="E161" s="81" t="s">
        <v>127</v>
      </c>
      <c r="F161" s="81" t="s">
        <v>263</v>
      </c>
      <c r="G161" s="81" t="s">
        <v>90</v>
      </c>
    </row>
    <row r="162" spans="2:8">
      <c r="B162" s="83">
        <v>1</v>
      </c>
      <c r="C162" s="83">
        <v>1</v>
      </c>
      <c r="D162" s="78"/>
      <c r="E162" s="78"/>
      <c r="F162" s="78"/>
      <c r="G162" s="87" t="str">
        <f>ADDRESS(B162,C162)</f>
        <v>$A$1</v>
      </c>
    </row>
    <row r="163" spans="2:8">
      <c r="B163" s="80">
        <v>1</v>
      </c>
      <c r="C163" s="80">
        <v>1</v>
      </c>
      <c r="D163" s="80">
        <v>1</v>
      </c>
      <c r="E163" s="80"/>
      <c r="F163" s="80"/>
      <c r="G163" s="87" t="str">
        <f>ADDRESS(B163,C163,D163)</f>
        <v>$A$1</v>
      </c>
      <c r="H163" s="79" t="s">
        <v>270</v>
      </c>
    </row>
    <row r="164" spans="2:8">
      <c r="B164" s="80">
        <v>1</v>
      </c>
      <c r="C164" s="80">
        <v>1</v>
      </c>
      <c r="D164" s="77">
        <v>2</v>
      </c>
      <c r="E164" s="80"/>
      <c r="F164" s="80"/>
      <c r="G164" s="77" t="str">
        <f t="shared" ref="G164:G166" si="3">ADDRESS(B164,C164,D164)</f>
        <v>A$1</v>
      </c>
      <c r="H164" s="138" t="s">
        <v>271</v>
      </c>
    </row>
    <row r="165" spans="2:8">
      <c r="B165" s="80">
        <v>1</v>
      </c>
      <c r="C165" s="80">
        <v>1</v>
      </c>
      <c r="D165" s="77">
        <v>3</v>
      </c>
      <c r="E165" s="80"/>
      <c r="F165" s="80"/>
      <c r="G165" s="77" t="str">
        <f t="shared" si="3"/>
        <v>$A1</v>
      </c>
      <c r="H165" s="138"/>
    </row>
    <row r="166" spans="2:8">
      <c r="B166" s="80">
        <v>1</v>
      </c>
      <c r="C166" s="80">
        <v>1</v>
      </c>
      <c r="D166" s="77">
        <v>4</v>
      </c>
      <c r="E166" s="80"/>
      <c r="F166" s="80"/>
      <c r="G166" s="77" t="str">
        <f t="shared" si="3"/>
        <v>A1</v>
      </c>
      <c r="H166" s="138"/>
    </row>
    <row r="167" spans="2:8">
      <c r="B167" s="80">
        <v>167</v>
      </c>
      <c r="C167" s="80">
        <v>3</v>
      </c>
      <c r="D167" s="80">
        <v>1</v>
      </c>
      <c r="E167" s="77" t="b">
        <v>1</v>
      </c>
      <c r="F167" s="80"/>
      <c r="G167" s="87" t="str">
        <f t="shared" ref="G167:G169" si="4">ADDRESS(B167,C167,D167,E167,F167)</f>
        <v>!$C$167</v>
      </c>
    </row>
    <row r="168" spans="2:8">
      <c r="B168" s="80">
        <v>167</v>
      </c>
      <c r="C168" s="80">
        <v>3</v>
      </c>
      <c r="D168" s="80">
        <v>1</v>
      </c>
      <c r="E168" s="77" t="b">
        <v>0</v>
      </c>
      <c r="F168" s="80"/>
      <c r="G168" s="87" t="str">
        <f t="shared" si="4"/>
        <v>!R167C3</v>
      </c>
    </row>
    <row r="169" spans="2:8">
      <c r="B169" s="80">
        <v>1</v>
      </c>
      <c r="C169" s="80">
        <v>1</v>
      </c>
      <c r="D169" s="80">
        <v>1</v>
      </c>
      <c r="E169" s="80" t="b">
        <v>1</v>
      </c>
      <c r="F169" s="80" t="s">
        <v>264</v>
      </c>
      <c r="G169" s="87" t="str">
        <f t="shared" si="4"/>
        <v>Sheet1!$A$1</v>
      </c>
    </row>
    <row r="171" spans="2:8" ht="18.75" customHeight="1">
      <c r="B171" s="140" t="s">
        <v>265</v>
      </c>
      <c r="C171" s="140"/>
      <c r="D171" s="140"/>
      <c r="E171" s="140"/>
      <c r="F171" s="140"/>
      <c r="G171" s="140"/>
      <c r="H171" s="140"/>
    </row>
    <row r="172" spans="2:8" ht="18.75" customHeight="1">
      <c r="B172" s="139" t="s">
        <v>266</v>
      </c>
      <c r="C172" s="139"/>
      <c r="D172" s="139"/>
      <c r="E172" s="139"/>
      <c r="F172" s="139"/>
      <c r="G172" s="139"/>
      <c r="H172" s="139"/>
    </row>
    <row r="173" spans="2:8" ht="36" customHeight="1">
      <c r="B173" s="139" t="s">
        <v>267</v>
      </c>
      <c r="C173" s="139"/>
      <c r="D173" s="139"/>
      <c r="E173" s="139"/>
      <c r="F173" s="139"/>
      <c r="G173" s="139"/>
      <c r="H173" s="139"/>
    </row>
    <row r="174" spans="2:8" ht="18.75" customHeight="1">
      <c r="B174" s="139" t="s">
        <v>268</v>
      </c>
      <c r="C174" s="139"/>
      <c r="D174" s="139"/>
      <c r="E174" s="139"/>
      <c r="F174" s="139"/>
      <c r="G174" s="139"/>
      <c r="H174" s="139"/>
    </row>
    <row r="175" spans="2:8" ht="36.75" customHeight="1">
      <c r="B175" s="139" t="s">
        <v>269</v>
      </c>
      <c r="C175" s="139"/>
      <c r="D175" s="139"/>
      <c r="E175" s="139"/>
      <c r="F175" s="139"/>
      <c r="G175" s="139"/>
      <c r="H175" s="139"/>
    </row>
    <row r="177" spans="2:8">
      <c r="B177" s="137" t="s">
        <v>272</v>
      </c>
      <c r="C177" s="135" t="s">
        <v>273</v>
      </c>
      <c r="D177" s="135"/>
      <c r="E177" s="135"/>
      <c r="F177" s="135"/>
      <c r="G177" s="135"/>
      <c r="H177" s="135"/>
    </row>
    <row r="178" spans="2:8">
      <c r="B178" s="137"/>
      <c r="C178" s="135"/>
      <c r="D178" s="135"/>
      <c r="E178" s="135"/>
      <c r="F178" s="135"/>
      <c r="G178" s="135"/>
      <c r="H178" s="135"/>
    </row>
    <row r="179" spans="2:8">
      <c r="B179" s="137"/>
      <c r="C179" s="135"/>
      <c r="D179" s="135"/>
      <c r="E179" s="135"/>
      <c r="F179" s="135"/>
      <c r="G179" s="135"/>
      <c r="H179" s="135"/>
    </row>
    <row r="180" spans="2:8">
      <c r="B180" s="137"/>
      <c r="C180" s="135"/>
      <c r="D180" s="135"/>
      <c r="E180" s="135"/>
      <c r="F180" s="135"/>
      <c r="G180" s="135"/>
      <c r="H180" s="135"/>
    </row>
    <row r="182" spans="2:8">
      <c r="B182" s="140" t="s">
        <v>274</v>
      </c>
      <c r="C182" s="140"/>
      <c r="D182" s="140"/>
      <c r="E182" s="140"/>
    </row>
    <row r="183" spans="2:8">
      <c r="B183" s="139" t="s">
        <v>275</v>
      </c>
      <c r="C183" s="139"/>
      <c r="D183" s="139"/>
      <c r="E183" s="139"/>
    </row>
    <row r="184" spans="2:8">
      <c r="B184" s="139" t="s">
        <v>276</v>
      </c>
      <c r="C184" s="139"/>
      <c r="D184" s="139"/>
      <c r="E184" s="139"/>
    </row>
    <row r="186" spans="2:8">
      <c r="B186" s="81" t="s">
        <v>1</v>
      </c>
      <c r="C186" s="81" t="s">
        <v>277</v>
      </c>
      <c r="D186" s="81" t="s">
        <v>2</v>
      </c>
      <c r="E186" s="81" t="s">
        <v>3</v>
      </c>
      <c r="G186" s="16"/>
      <c r="H186" s="84"/>
    </row>
    <row r="187" spans="2:8">
      <c r="B187" s="80" t="s">
        <v>4</v>
      </c>
      <c r="C187" s="58">
        <v>100</v>
      </c>
      <c r="D187" s="90">
        <v>3</v>
      </c>
      <c r="E187" s="58">
        <f>C187*D187</f>
        <v>300</v>
      </c>
      <c r="G187" s="81" t="s">
        <v>278</v>
      </c>
      <c r="H187" s="84"/>
    </row>
    <row r="188" spans="2:8">
      <c r="B188" s="80" t="s">
        <v>7</v>
      </c>
      <c r="C188" s="58">
        <v>27.5</v>
      </c>
      <c r="D188" s="80">
        <v>15</v>
      </c>
      <c r="E188" s="58">
        <f t="shared" ref="E188:E191" si="5">C188*D188</f>
        <v>412.5</v>
      </c>
      <c r="G188" s="58">
        <f>DAVERAGE(B186:E191,"Price",B193:E194)</f>
        <v>57.5</v>
      </c>
    </row>
    <row r="189" spans="2:8">
      <c r="B189" s="80" t="s">
        <v>5</v>
      </c>
      <c r="C189" s="58">
        <v>399.55</v>
      </c>
      <c r="D189" s="80">
        <v>20</v>
      </c>
      <c r="E189" s="58">
        <f t="shared" si="5"/>
        <v>7991</v>
      </c>
    </row>
    <row r="190" spans="2:8">
      <c r="B190" s="80" t="s">
        <v>4</v>
      </c>
      <c r="C190" s="89">
        <v>55</v>
      </c>
      <c r="D190" s="80">
        <v>18</v>
      </c>
      <c r="E190" s="58">
        <f t="shared" si="5"/>
        <v>990</v>
      </c>
    </row>
    <row r="191" spans="2:8">
      <c r="B191" s="80" t="s">
        <v>4</v>
      </c>
      <c r="C191" s="89">
        <v>60</v>
      </c>
      <c r="D191" s="80">
        <v>74</v>
      </c>
      <c r="E191" s="58">
        <f t="shared" si="5"/>
        <v>4440</v>
      </c>
      <c r="G191" s="88"/>
    </row>
    <row r="193" spans="2:8">
      <c r="B193" s="81" t="s">
        <v>1</v>
      </c>
      <c r="C193" s="81" t="s">
        <v>277</v>
      </c>
      <c r="D193" s="81" t="s">
        <v>2</v>
      </c>
      <c r="E193" s="81" t="s">
        <v>3</v>
      </c>
    </row>
    <row r="194" spans="2:8">
      <c r="B194" s="80" t="s">
        <v>4</v>
      </c>
      <c r="C194" s="58"/>
      <c r="D194" s="80" t="s">
        <v>279</v>
      </c>
      <c r="E194" s="58"/>
    </row>
    <row r="196" spans="2:8">
      <c r="B196" s="137" t="s">
        <v>280</v>
      </c>
      <c r="C196" s="135" t="s">
        <v>281</v>
      </c>
      <c r="D196" s="135"/>
      <c r="E196" s="135"/>
      <c r="F196" s="135"/>
      <c r="G196" s="135"/>
      <c r="H196" s="135"/>
    </row>
    <row r="197" spans="2:8">
      <c r="B197" s="137"/>
      <c r="C197" s="135"/>
      <c r="D197" s="135"/>
      <c r="E197" s="135"/>
      <c r="F197" s="135"/>
      <c r="G197" s="135"/>
      <c r="H197" s="135"/>
    </row>
    <row r="198" spans="2:8">
      <c r="B198" s="137"/>
      <c r="C198" s="135"/>
      <c r="D198" s="135"/>
      <c r="E198" s="135"/>
      <c r="F198" s="135"/>
      <c r="G198" s="135"/>
      <c r="H198" s="135"/>
    </row>
    <row r="199" spans="2:8">
      <c r="B199" s="137"/>
      <c r="C199" s="135"/>
      <c r="D199" s="135"/>
      <c r="E199" s="135"/>
      <c r="F199" s="135"/>
      <c r="G199" s="135"/>
      <c r="H199" s="135"/>
    </row>
    <row r="201" spans="2:8">
      <c r="B201" s="81" t="s">
        <v>1</v>
      </c>
      <c r="C201" s="81" t="s">
        <v>277</v>
      </c>
      <c r="D201" s="81" t="s">
        <v>2</v>
      </c>
      <c r="E201" s="81" t="s">
        <v>3</v>
      </c>
    </row>
    <row r="202" spans="2:8">
      <c r="B202" s="80" t="s">
        <v>4</v>
      </c>
      <c r="C202" s="89">
        <v>100</v>
      </c>
      <c r="D202" s="80">
        <v>3</v>
      </c>
      <c r="E202" s="58">
        <v>300</v>
      </c>
      <c r="G202" s="81" t="s">
        <v>15</v>
      </c>
    </row>
    <row r="203" spans="2:8">
      <c r="B203" s="80" t="s">
        <v>7</v>
      </c>
      <c r="C203" s="58">
        <v>27.5</v>
      </c>
      <c r="D203" s="80">
        <v>15</v>
      </c>
      <c r="E203" s="58">
        <v>412.5</v>
      </c>
      <c r="G203" s="91">
        <f>DCOUNT(B201:E206,"Total",B208:E209)</f>
        <v>2</v>
      </c>
    </row>
    <row r="204" spans="2:8">
      <c r="B204" s="80" t="s">
        <v>5</v>
      </c>
      <c r="C204" s="58">
        <v>399.55</v>
      </c>
      <c r="D204" s="80">
        <v>20</v>
      </c>
      <c r="E204" s="58">
        <v>7991</v>
      </c>
    </row>
    <row r="205" spans="2:8">
      <c r="B205" s="80" t="s">
        <v>4</v>
      </c>
      <c r="C205" s="58">
        <v>55</v>
      </c>
      <c r="D205" s="80">
        <v>18</v>
      </c>
      <c r="E205" s="58">
        <v>990</v>
      </c>
    </row>
    <row r="206" spans="2:8">
      <c r="B206" s="80" t="s">
        <v>4</v>
      </c>
      <c r="C206" s="89">
        <v>60</v>
      </c>
      <c r="D206" s="80">
        <v>74</v>
      </c>
      <c r="E206" s="58">
        <v>4440</v>
      </c>
    </row>
    <row r="208" spans="2:8">
      <c r="B208" s="81" t="s">
        <v>1</v>
      </c>
      <c r="C208" s="81" t="s">
        <v>277</v>
      </c>
      <c r="D208" s="81" t="s">
        <v>2</v>
      </c>
      <c r="E208" s="81" t="s">
        <v>3</v>
      </c>
    </row>
    <row r="209" spans="2:8">
      <c r="B209" s="80" t="s">
        <v>4</v>
      </c>
      <c r="C209" s="58" t="s">
        <v>282</v>
      </c>
      <c r="D209" s="80"/>
      <c r="E209" s="58"/>
    </row>
    <row r="211" spans="2:8">
      <c r="B211" s="137" t="s">
        <v>283</v>
      </c>
      <c r="C211" s="135" t="s">
        <v>284</v>
      </c>
      <c r="D211" s="135"/>
      <c r="E211" s="135"/>
      <c r="F211" s="135"/>
      <c r="G211" s="135"/>
      <c r="H211" s="135"/>
    </row>
    <row r="212" spans="2:8">
      <c r="B212" s="137"/>
      <c r="C212" s="135"/>
      <c r="D212" s="135"/>
      <c r="E212" s="135"/>
      <c r="F212" s="135"/>
      <c r="G212" s="135"/>
      <c r="H212" s="135"/>
    </row>
    <row r="213" spans="2:8">
      <c r="B213" s="137"/>
      <c r="C213" s="135"/>
      <c r="D213" s="135"/>
      <c r="E213" s="135"/>
      <c r="F213" s="135"/>
      <c r="G213" s="135"/>
      <c r="H213" s="135"/>
    </row>
    <row r="214" spans="2:8">
      <c r="B214" s="137"/>
      <c r="C214" s="135"/>
      <c r="D214" s="135"/>
      <c r="E214" s="135"/>
      <c r="F214" s="135"/>
      <c r="G214" s="135"/>
      <c r="H214" s="135"/>
    </row>
    <row r="216" spans="2:8">
      <c r="B216" s="81" t="s">
        <v>1</v>
      </c>
      <c r="C216" s="81" t="s">
        <v>277</v>
      </c>
      <c r="D216" s="81" t="s">
        <v>2</v>
      </c>
      <c r="E216" s="81" t="s">
        <v>3</v>
      </c>
    </row>
    <row r="217" spans="2:8">
      <c r="B217" s="80" t="s">
        <v>4</v>
      </c>
      <c r="C217" s="58">
        <v>100</v>
      </c>
      <c r="D217" s="80">
        <v>3</v>
      </c>
      <c r="E217" s="58">
        <v>300</v>
      </c>
      <c r="G217" s="81" t="s">
        <v>15</v>
      </c>
    </row>
    <row r="218" spans="2:8">
      <c r="B218" s="80" t="s">
        <v>7</v>
      </c>
      <c r="C218" s="58">
        <v>27.5</v>
      </c>
      <c r="D218" s="80">
        <v>15</v>
      </c>
      <c r="E218" s="58">
        <v>412.5</v>
      </c>
      <c r="G218" s="91">
        <f>DCOUNTA(B216:E221,"Color",B223:E224)</f>
        <v>2</v>
      </c>
    </row>
    <row r="219" spans="2:8">
      <c r="B219" s="80" t="s">
        <v>5</v>
      </c>
      <c r="C219" s="58">
        <v>399.55</v>
      </c>
      <c r="D219" s="80">
        <v>20</v>
      </c>
      <c r="E219" s="58">
        <v>7991</v>
      </c>
    </row>
    <row r="220" spans="2:8">
      <c r="B220" s="80" t="s">
        <v>4</v>
      </c>
      <c r="C220" s="58">
        <v>55</v>
      </c>
      <c r="D220" s="80">
        <v>18</v>
      </c>
      <c r="E220" s="58">
        <v>990</v>
      </c>
    </row>
    <row r="221" spans="2:8">
      <c r="B221" s="80" t="s">
        <v>4</v>
      </c>
      <c r="C221" s="58">
        <v>60</v>
      </c>
      <c r="D221" s="80">
        <v>74</v>
      </c>
      <c r="E221" s="58">
        <v>4440</v>
      </c>
    </row>
    <row r="223" spans="2:8">
      <c r="B223" s="81" t="s">
        <v>1</v>
      </c>
      <c r="C223" s="81" t="s">
        <v>277</v>
      </c>
      <c r="D223" s="81" t="s">
        <v>2</v>
      </c>
      <c r="E223" s="81" t="s">
        <v>3</v>
      </c>
    </row>
    <row r="224" spans="2:8">
      <c r="B224" s="80" t="s">
        <v>4</v>
      </c>
      <c r="C224" s="58" t="s">
        <v>282</v>
      </c>
      <c r="D224" s="80"/>
      <c r="E224" s="58"/>
    </row>
    <row r="226" spans="2:8">
      <c r="B226" s="137" t="s">
        <v>285</v>
      </c>
      <c r="C226" s="135" t="s">
        <v>286</v>
      </c>
      <c r="D226" s="135"/>
      <c r="E226" s="135"/>
      <c r="F226" s="135"/>
      <c r="G226" s="135"/>
      <c r="H226" s="135"/>
    </row>
    <row r="227" spans="2:8">
      <c r="B227" s="137"/>
      <c r="C227" s="135"/>
      <c r="D227" s="135"/>
      <c r="E227" s="135"/>
      <c r="F227" s="135"/>
      <c r="G227" s="135"/>
      <c r="H227" s="135"/>
    </row>
    <row r="228" spans="2:8">
      <c r="B228" s="137"/>
      <c r="C228" s="135"/>
      <c r="D228" s="135"/>
      <c r="E228" s="135"/>
      <c r="F228" s="135"/>
      <c r="G228" s="135"/>
      <c r="H228" s="135"/>
    </row>
    <row r="229" spans="2:8">
      <c r="B229" s="137"/>
      <c r="C229" s="135"/>
      <c r="D229" s="135"/>
      <c r="E229" s="135"/>
      <c r="F229" s="135"/>
      <c r="G229" s="135"/>
      <c r="H229" s="135"/>
    </row>
    <row r="231" spans="2:8">
      <c r="B231" s="81" t="s">
        <v>1</v>
      </c>
      <c r="C231" s="81" t="s">
        <v>277</v>
      </c>
      <c r="D231" s="81" t="s">
        <v>2</v>
      </c>
      <c r="E231" s="81" t="s">
        <v>3</v>
      </c>
    </row>
    <row r="232" spans="2:8">
      <c r="B232" s="96" t="s">
        <v>4</v>
      </c>
      <c r="C232" s="97">
        <v>100</v>
      </c>
      <c r="D232" s="96">
        <v>3</v>
      </c>
      <c r="E232" s="97">
        <v>300</v>
      </c>
      <c r="G232" s="81" t="s">
        <v>82</v>
      </c>
    </row>
    <row r="233" spans="2:8">
      <c r="B233" s="80" t="s">
        <v>7</v>
      </c>
      <c r="C233" s="58">
        <v>27.5</v>
      </c>
      <c r="D233" s="80">
        <v>15</v>
      </c>
      <c r="E233" s="58">
        <v>412.5</v>
      </c>
      <c r="G233" s="59">
        <f>DSUM(B231:E236,"Qty",B238:E239)</f>
        <v>95</v>
      </c>
    </row>
    <row r="234" spans="2:8">
      <c r="B234" s="80" t="s">
        <v>5</v>
      </c>
      <c r="C234" s="58">
        <v>399.55</v>
      </c>
      <c r="D234" s="80">
        <v>20</v>
      </c>
      <c r="E234" s="58">
        <v>7991</v>
      </c>
    </row>
    <row r="235" spans="2:8">
      <c r="B235" s="96" t="s">
        <v>4</v>
      </c>
      <c r="C235" s="97">
        <v>55</v>
      </c>
      <c r="D235" s="96">
        <v>18</v>
      </c>
      <c r="E235" s="97">
        <v>990</v>
      </c>
    </row>
    <row r="236" spans="2:8">
      <c r="B236" s="96" t="s">
        <v>4</v>
      </c>
      <c r="C236" s="97">
        <v>60</v>
      </c>
      <c r="D236" s="96">
        <v>74</v>
      </c>
      <c r="E236" s="97">
        <v>4440</v>
      </c>
    </row>
    <row r="238" spans="2:8">
      <c r="B238" s="81" t="s">
        <v>1</v>
      </c>
      <c r="C238" s="81" t="s">
        <v>277</v>
      </c>
      <c r="D238" s="81" t="s">
        <v>2</v>
      </c>
      <c r="E238" s="81" t="s">
        <v>3</v>
      </c>
    </row>
    <row r="239" spans="2:8">
      <c r="B239" s="80" t="s">
        <v>4</v>
      </c>
      <c r="C239" s="58"/>
      <c r="D239" s="80"/>
      <c r="E239" s="58"/>
    </row>
    <row r="241" spans="2:8">
      <c r="B241" s="137" t="s">
        <v>287</v>
      </c>
      <c r="C241" s="135" t="s">
        <v>288</v>
      </c>
      <c r="D241" s="135"/>
      <c r="E241" s="135"/>
      <c r="F241" s="135"/>
      <c r="G241" s="135"/>
      <c r="H241" s="135"/>
    </row>
    <row r="242" spans="2:8">
      <c r="B242" s="137"/>
      <c r="C242" s="135"/>
      <c r="D242" s="135"/>
      <c r="E242" s="135"/>
      <c r="F242" s="135"/>
      <c r="G242" s="135"/>
      <c r="H242" s="135"/>
    </row>
    <row r="243" spans="2:8">
      <c r="B243" s="137"/>
      <c r="C243" s="135"/>
      <c r="D243" s="135"/>
      <c r="E243" s="135"/>
      <c r="F243" s="135"/>
      <c r="G243" s="135"/>
      <c r="H243" s="135"/>
    </row>
    <row r="244" spans="2:8">
      <c r="B244" s="137"/>
      <c r="C244" s="135"/>
      <c r="D244" s="135"/>
      <c r="E244" s="135"/>
      <c r="F244" s="135"/>
      <c r="G244" s="135"/>
      <c r="H244" s="135"/>
    </row>
    <row r="246" spans="2:8">
      <c r="B246" s="86" t="s">
        <v>1</v>
      </c>
      <c r="C246" s="86" t="s">
        <v>277</v>
      </c>
      <c r="D246" s="86" t="s">
        <v>2</v>
      </c>
      <c r="E246" s="86" t="s">
        <v>3</v>
      </c>
    </row>
    <row r="247" spans="2:8">
      <c r="B247" s="96" t="s">
        <v>4</v>
      </c>
      <c r="C247" s="97">
        <v>100</v>
      </c>
      <c r="D247" s="85">
        <v>3</v>
      </c>
      <c r="E247" s="58">
        <v>300</v>
      </c>
    </row>
    <row r="248" spans="2:8">
      <c r="B248" s="85" t="s">
        <v>7</v>
      </c>
      <c r="C248" s="58">
        <v>27.5</v>
      </c>
      <c r="D248" s="85">
        <v>15</v>
      </c>
      <c r="E248" s="58">
        <v>412.5</v>
      </c>
      <c r="G248" s="86" t="s">
        <v>3</v>
      </c>
    </row>
    <row r="249" spans="2:8">
      <c r="B249" s="85" t="s">
        <v>5</v>
      </c>
      <c r="C249" s="58">
        <v>399.55</v>
      </c>
      <c r="D249" s="85">
        <v>20</v>
      </c>
      <c r="E249" s="58">
        <v>7991</v>
      </c>
      <c r="G249" s="59">
        <f>DGET(B246:E251,"Total",B253:E254)</f>
        <v>300</v>
      </c>
    </row>
    <row r="250" spans="2:8">
      <c r="B250" s="85" t="s">
        <v>4</v>
      </c>
      <c r="C250" s="58">
        <v>55</v>
      </c>
      <c r="D250" s="85">
        <v>18</v>
      </c>
      <c r="E250" s="58">
        <v>990</v>
      </c>
      <c r="H250" s="5" t="s">
        <v>292</v>
      </c>
    </row>
    <row r="251" spans="2:8">
      <c r="B251" s="96" t="s">
        <v>4</v>
      </c>
      <c r="C251" s="97">
        <v>50</v>
      </c>
      <c r="D251" s="85">
        <v>74</v>
      </c>
      <c r="E251" s="58">
        <v>4440</v>
      </c>
    </row>
    <row r="253" spans="2:8">
      <c r="B253" s="86" t="s">
        <v>1</v>
      </c>
      <c r="C253" s="86" t="s">
        <v>277</v>
      </c>
      <c r="D253" s="86" t="s">
        <v>2</v>
      </c>
      <c r="E253" s="86" t="s">
        <v>3</v>
      </c>
    </row>
    <row r="254" spans="2:8">
      <c r="B254" s="85" t="s">
        <v>4</v>
      </c>
      <c r="C254" s="58">
        <v>100</v>
      </c>
      <c r="D254" s="85"/>
      <c r="E254" s="58"/>
    </row>
    <row r="256" spans="2:8">
      <c r="B256" s="137" t="s">
        <v>289</v>
      </c>
      <c r="C256" s="135" t="s">
        <v>296</v>
      </c>
      <c r="D256" s="135"/>
      <c r="E256" s="135"/>
      <c r="F256" s="135"/>
      <c r="G256" s="135"/>
      <c r="H256" s="135"/>
    </row>
    <row r="257" spans="2:8">
      <c r="B257" s="137"/>
      <c r="C257" s="135"/>
      <c r="D257" s="135"/>
      <c r="E257" s="135"/>
      <c r="F257" s="135"/>
      <c r="G257" s="135"/>
      <c r="H257" s="135"/>
    </row>
    <row r="258" spans="2:8">
      <c r="B258" s="137"/>
      <c r="C258" s="135"/>
      <c r="D258" s="135"/>
      <c r="E258" s="135"/>
      <c r="F258" s="135"/>
      <c r="G258" s="135"/>
      <c r="H258" s="135"/>
    </row>
    <row r="259" spans="2:8">
      <c r="B259" s="137"/>
      <c r="C259" s="135"/>
      <c r="D259" s="135"/>
      <c r="E259" s="135"/>
      <c r="F259" s="135"/>
      <c r="G259" s="135"/>
      <c r="H259" s="135"/>
    </row>
    <row r="261" spans="2:8">
      <c r="B261" s="86" t="s">
        <v>1</v>
      </c>
      <c r="C261" s="86" t="s">
        <v>277</v>
      </c>
      <c r="D261" s="86" t="s">
        <v>2</v>
      </c>
      <c r="E261" s="86" t="s">
        <v>3</v>
      </c>
    </row>
    <row r="262" spans="2:8">
      <c r="B262" s="85" t="s">
        <v>4</v>
      </c>
      <c r="C262" s="58">
        <v>100</v>
      </c>
      <c r="D262" s="85">
        <v>3</v>
      </c>
      <c r="E262" s="58">
        <v>300</v>
      </c>
    </row>
    <row r="263" spans="2:8">
      <c r="B263" s="85" t="s">
        <v>7</v>
      </c>
      <c r="C263" s="58">
        <v>27.5</v>
      </c>
      <c r="D263" s="85">
        <v>15</v>
      </c>
      <c r="E263" s="58">
        <v>412.5</v>
      </c>
      <c r="G263" s="86" t="s">
        <v>290</v>
      </c>
    </row>
    <row r="264" spans="2:8">
      <c r="B264" s="85" t="s">
        <v>5</v>
      </c>
      <c r="C264" s="58">
        <v>399.55</v>
      </c>
      <c r="D264" s="85">
        <v>20</v>
      </c>
      <c r="E264" s="58">
        <v>7991</v>
      </c>
      <c r="G264" s="59">
        <f>DMAX(B261:E266,"Price",B268:E269)</f>
        <v>65</v>
      </c>
    </row>
    <row r="265" spans="2:8">
      <c r="B265" s="96" t="s">
        <v>4</v>
      </c>
      <c r="C265" s="97">
        <v>65</v>
      </c>
      <c r="D265" s="96">
        <v>70</v>
      </c>
      <c r="E265" s="97">
        <v>990</v>
      </c>
    </row>
    <row r="266" spans="2:8">
      <c r="B266" s="96" t="s">
        <v>4</v>
      </c>
      <c r="C266" s="97">
        <v>60</v>
      </c>
      <c r="D266" s="96">
        <v>74</v>
      </c>
      <c r="E266" s="97">
        <v>4440</v>
      </c>
    </row>
    <row r="268" spans="2:8">
      <c r="B268" s="86" t="s">
        <v>1</v>
      </c>
      <c r="C268" s="86" t="s">
        <v>277</v>
      </c>
      <c r="D268" s="86" t="s">
        <v>2</v>
      </c>
      <c r="E268" s="86" t="s">
        <v>3</v>
      </c>
    </row>
    <row r="269" spans="2:8">
      <c r="B269" s="96" t="s">
        <v>4</v>
      </c>
      <c r="C269" s="58"/>
      <c r="D269" s="96" t="s">
        <v>291</v>
      </c>
      <c r="E269" s="58"/>
    </row>
    <row r="271" spans="2:8">
      <c r="B271" s="137" t="s">
        <v>293</v>
      </c>
      <c r="C271" s="135" t="s">
        <v>294</v>
      </c>
      <c r="D271" s="135"/>
      <c r="E271" s="135"/>
      <c r="F271" s="135"/>
      <c r="G271" s="135"/>
      <c r="H271" s="135"/>
    </row>
    <row r="272" spans="2:8">
      <c r="B272" s="137"/>
      <c r="C272" s="135"/>
      <c r="D272" s="135"/>
      <c r="E272" s="135"/>
      <c r="F272" s="135"/>
      <c r="G272" s="135"/>
      <c r="H272" s="135"/>
    </row>
    <row r="273" spans="2:8">
      <c r="B273" s="137"/>
      <c r="C273" s="135"/>
      <c r="D273" s="135"/>
      <c r="E273" s="135"/>
      <c r="F273" s="135"/>
      <c r="G273" s="135"/>
      <c r="H273" s="135"/>
    </row>
    <row r="274" spans="2:8">
      <c r="B274" s="137"/>
      <c r="C274" s="135"/>
      <c r="D274" s="135"/>
      <c r="E274" s="135"/>
      <c r="F274" s="135"/>
      <c r="G274" s="135"/>
      <c r="H274" s="135"/>
    </row>
    <row r="276" spans="2:8">
      <c r="B276" s="86" t="s">
        <v>1</v>
      </c>
      <c r="C276" s="86" t="s">
        <v>277</v>
      </c>
      <c r="D276" s="86" t="s">
        <v>2</v>
      </c>
      <c r="E276" s="86" t="s">
        <v>3</v>
      </c>
    </row>
    <row r="277" spans="2:8">
      <c r="B277" s="85" t="s">
        <v>4</v>
      </c>
      <c r="C277" s="58">
        <v>100</v>
      </c>
      <c r="D277" s="85">
        <v>3</v>
      </c>
      <c r="E277" s="58">
        <v>300</v>
      </c>
    </row>
    <row r="278" spans="2:8">
      <c r="B278" s="85" t="s">
        <v>7</v>
      </c>
      <c r="C278" s="58">
        <v>27.5</v>
      </c>
      <c r="D278" s="85">
        <v>15</v>
      </c>
      <c r="E278" s="58">
        <v>412.5</v>
      </c>
      <c r="G278" s="86" t="s">
        <v>290</v>
      </c>
    </row>
    <row r="279" spans="2:8">
      <c r="B279" s="85" t="s">
        <v>5</v>
      </c>
      <c r="C279" s="58">
        <v>399.55</v>
      </c>
      <c r="D279" s="85">
        <v>20</v>
      </c>
      <c r="E279" s="58">
        <v>7991</v>
      </c>
      <c r="G279" s="59">
        <f>DMIN(B276:E281,"Price",B283:E284)</f>
        <v>55</v>
      </c>
    </row>
    <row r="280" spans="2:8">
      <c r="B280" s="85" t="s">
        <v>4</v>
      </c>
      <c r="C280" s="58">
        <v>55</v>
      </c>
      <c r="D280" s="85">
        <v>18</v>
      </c>
      <c r="E280" s="58">
        <v>990</v>
      </c>
    </row>
    <row r="281" spans="2:8">
      <c r="B281" s="85" t="s">
        <v>4</v>
      </c>
      <c r="C281" s="58">
        <v>60</v>
      </c>
      <c r="D281" s="85">
        <v>74</v>
      </c>
      <c r="E281" s="58">
        <v>4440</v>
      </c>
    </row>
    <row r="283" spans="2:8">
      <c r="B283" s="86" t="s">
        <v>1</v>
      </c>
      <c r="C283" s="86" t="s">
        <v>277</v>
      </c>
      <c r="D283" s="86" t="s">
        <v>2</v>
      </c>
      <c r="E283" s="86" t="s">
        <v>3</v>
      </c>
    </row>
    <row r="284" spans="2:8">
      <c r="B284" s="85" t="s">
        <v>4</v>
      </c>
      <c r="C284" s="58"/>
      <c r="D284" s="85" t="s">
        <v>295</v>
      </c>
      <c r="E284" s="58"/>
    </row>
    <row r="286" spans="2:8">
      <c r="B286" s="137" t="s">
        <v>297</v>
      </c>
      <c r="C286" s="135" t="s">
        <v>298</v>
      </c>
      <c r="D286" s="135"/>
      <c r="E286" s="135"/>
      <c r="F286" s="135"/>
      <c r="G286" s="135"/>
      <c r="H286" s="135"/>
    </row>
    <row r="287" spans="2:8">
      <c r="B287" s="137"/>
      <c r="C287" s="135"/>
      <c r="D287" s="135"/>
      <c r="E287" s="135"/>
      <c r="F287" s="135"/>
      <c r="G287" s="135"/>
      <c r="H287" s="135"/>
    </row>
    <row r="288" spans="2:8">
      <c r="B288" s="137"/>
      <c r="C288" s="135"/>
      <c r="D288" s="135"/>
      <c r="E288" s="135"/>
      <c r="F288" s="135"/>
      <c r="G288" s="135"/>
      <c r="H288" s="135"/>
    </row>
    <row r="289" spans="2:12">
      <c r="B289" s="137"/>
      <c r="C289" s="135"/>
      <c r="D289" s="135"/>
      <c r="E289" s="135"/>
      <c r="F289" s="135"/>
      <c r="G289" s="135"/>
      <c r="H289" s="135"/>
    </row>
    <row r="291" spans="2:12">
      <c r="B291" s="86" t="s">
        <v>1</v>
      </c>
      <c r="C291" s="86" t="s">
        <v>277</v>
      </c>
      <c r="D291" s="86" t="s">
        <v>2</v>
      </c>
      <c r="E291" s="86" t="s">
        <v>3</v>
      </c>
    </row>
    <row r="292" spans="2:12">
      <c r="B292" s="96" t="s">
        <v>4</v>
      </c>
      <c r="C292" s="97">
        <v>100</v>
      </c>
      <c r="D292" s="96">
        <v>3</v>
      </c>
      <c r="E292" s="97">
        <v>300</v>
      </c>
    </row>
    <row r="293" spans="2:12">
      <c r="B293" s="85" t="s">
        <v>7</v>
      </c>
      <c r="C293" s="58">
        <v>27.5</v>
      </c>
      <c r="D293" s="85">
        <v>15</v>
      </c>
      <c r="E293" s="58">
        <v>412.5</v>
      </c>
      <c r="G293" s="86" t="s">
        <v>299</v>
      </c>
    </row>
    <row r="294" spans="2:12">
      <c r="B294" s="85" t="s">
        <v>5</v>
      </c>
      <c r="C294" s="58">
        <v>399.55</v>
      </c>
      <c r="D294" s="85">
        <v>20</v>
      </c>
      <c r="E294" s="58">
        <v>7991</v>
      </c>
      <c r="G294" s="59">
        <f>DPRODUCT(B291:E296,"Qty",B298:E299)</f>
        <v>60</v>
      </c>
    </row>
    <row r="295" spans="2:12">
      <c r="B295" s="96" t="s">
        <v>4</v>
      </c>
      <c r="C295" s="97">
        <v>55</v>
      </c>
      <c r="D295" s="96">
        <v>2</v>
      </c>
      <c r="E295" s="97">
        <v>990</v>
      </c>
    </row>
    <row r="296" spans="2:12">
      <c r="B296" s="96" t="s">
        <v>4</v>
      </c>
      <c r="C296" s="97">
        <v>60</v>
      </c>
      <c r="D296" s="96">
        <v>10</v>
      </c>
      <c r="E296" s="97">
        <v>4440</v>
      </c>
    </row>
    <row r="298" spans="2:12">
      <c r="B298" s="86" t="s">
        <v>1</v>
      </c>
      <c r="C298" s="86" t="s">
        <v>277</v>
      </c>
      <c r="D298" s="86" t="s">
        <v>2</v>
      </c>
      <c r="E298" s="86" t="s">
        <v>3</v>
      </c>
    </row>
    <row r="299" spans="2:12">
      <c r="B299" s="85" t="s">
        <v>4</v>
      </c>
      <c r="C299" s="58"/>
      <c r="D299" s="85"/>
      <c r="E299" s="58"/>
    </row>
    <row r="301" spans="2:12">
      <c r="B301" s="137" t="s">
        <v>300</v>
      </c>
      <c r="C301" s="135" t="s">
        <v>302</v>
      </c>
      <c r="D301" s="135"/>
      <c r="E301" s="135"/>
      <c r="F301" s="135"/>
      <c r="G301" s="135"/>
      <c r="H301" s="135"/>
    </row>
    <row r="302" spans="2:12">
      <c r="B302" s="137"/>
      <c r="C302" s="135"/>
      <c r="D302" s="135"/>
      <c r="E302" s="135"/>
      <c r="F302" s="135"/>
      <c r="G302" s="135"/>
      <c r="H302" s="135"/>
    </row>
    <row r="304" spans="2:12">
      <c r="C304" s="95" t="s">
        <v>93</v>
      </c>
      <c r="D304" s="95" t="s">
        <v>94</v>
      </c>
      <c r="F304" s="95" t="s">
        <v>303</v>
      </c>
      <c r="H304" s="101" t="s">
        <v>304</v>
      </c>
      <c r="I304" s="71"/>
      <c r="J304" s="71"/>
      <c r="K304" s="71"/>
      <c r="L304" s="33"/>
    </row>
    <row r="305" spans="2:8">
      <c r="C305" s="94">
        <v>5</v>
      </c>
      <c r="D305" s="94">
        <v>3</v>
      </c>
      <c r="F305" s="94">
        <f>POWER(C305,D305)</f>
        <v>125</v>
      </c>
    </row>
    <row r="307" spans="2:8">
      <c r="B307" s="137" t="s">
        <v>305</v>
      </c>
      <c r="C307" s="135" t="s">
        <v>306</v>
      </c>
      <c r="D307" s="135"/>
      <c r="E307" s="135"/>
      <c r="F307" s="135"/>
      <c r="G307" s="135"/>
      <c r="H307" s="135"/>
    </row>
    <row r="308" spans="2:8">
      <c r="B308" s="137"/>
      <c r="C308" s="135"/>
      <c r="D308" s="135"/>
      <c r="E308" s="135"/>
      <c r="F308" s="135"/>
      <c r="G308" s="135"/>
      <c r="H308" s="135"/>
    </row>
    <row r="310" spans="2:8">
      <c r="C310" s="95" t="s">
        <v>301</v>
      </c>
      <c r="E310" s="95" t="s">
        <v>305</v>
      </c>
    </row>
    <row r="311" spans="2:8">
      <c r="C311" s="94">
        <v>5</v>
      </c>
      <c r="E311" s="93">
        <f>ABS(C311)</f>
        <v>5</v>
      </c>
    </row>
    <row r="312" spans="2:8">
      <c r="C312" s="94">
        <v>-5</v>
      </c>
      <c r="E312" s="93">
        <f>ABS(C312)</f>
        <v>5</v>
      </c>
    </row>
    <row r="314" spans="2:8">
      <c r="B314" s="137" t="s">
        <v>307</v>
      </c>
      <c r="C314" s="135" t="s">
        <v>316</v>
      </c>
      <c r="D314" s="135"/>
      <c r="E314" s="135"/>
      <c r="F314" s="135"/>
      <c r="G314" s="135"/>
      <c r="H314" s="135"/>
    </row>
    <row r="315" spans="2:8">
      <c r="B315" s="137"/>
      <c r="C315" s="135"/>
      <c r="D315" s="135"/>
      <c r="E315" s="135"/>
      <c r="F315" s="135"/>
      <c r="G315" s="135"/>
      <c r="H315" s="135"/>
    </row>
    <row r="317" spans="2:8">
      <c r="C317" s="95" t="s">
        <v>301</v>
      </c>
      <c r="E317" s="95" t="s">
        <v>307</v>
      </c>
      <c r="G317" s="164"/>
      <c r="H317" s="164"/>
    </row>
    <row r="318" spans="2:8">
      <c r="C318" s="94">
        <v>-1</v>
      </c>
      <c r="E318" s="93">
        <f>ACOS(C318)</f>
        <v>3.1415926535897931</v>
      </c>
      <c r="G318" s="164"/>
      <c r="H318" s="164"/>
    </row>
    <row r="320" spans="2:8">
      <c r="B320" s="138" t="s">
        <v>310</v>
      </c>
      <c r="C320" s="136" t="s">
        <v>309</v>
      </c>
      <c r="D320" s="136"/>
      <c r="E320" s="136"/>
      <c r="F320" s="136"/>
      <c r="G320" s="136"/>
    </row>
    <row r="321" spans="2:8">
      <c r="B321" s="138"/>
      <c r="C321" s="136" t="s">
        <v>312</v>
      </c>
      <c r="D321" s="136"/>
      <c r="E321" s="136"/>
      <c r="F321" s="136"/>
      <c r="G321" s="136"/>
    </row>
    <row r="323" spans="2:8">
      <c r="B323" s="137" t="s">
        <v>308</v>
      </c>
      <c r="C323" s="135" t="s">
        <v>311</v>
      </c>
      <c r="D323" s="135"/>
      <c r="E323" s="135"/>
      <c r="F323" s="135"/>
      <c r="G323" s="135"/>
      <c r="H323" s="135"/>
    </row>
    <row r="324" spans="2:8">
      <c r="B324" s="137"/>
      <c r="C324" s="135"/>
      <c r="D324" s="135"/>
      <c r="E324" s="135"/>
      <c r="F324" s="135"/>
      <c r="G324" s="135"/>
      <c r="H324" s="135"/>
    </row>
    <row r="326" spans="2:8">
      <c r="C326" s="95" t="s">
        <v>301</v>
      </c>
      <c r="E326" s="95" t="s">
        <v>308</v>
      </c>
    </row>
    <row r="327" spans="2:8">
      <c r="C327" s="94">
        <v>-1</v>
      </c>
      <c r="E327" s="93">
        <f>ASIN(C327)</f>
        <v>-1.5707963267948966</v>
      </c>
    </row>
    <row r="329" spans="2:8" ht="18.75" customHeight="1">
      <c r="B329" s="138" t="s">
        <v>310</v>
      </c>
      <c r="C329" s="136" t="s">
        <v>309</v>
      </c>
      <c r="D329" s="136"/>
      <c r="E329" s="136"/>
      <c r="F329" s="136"/>
      <c r="G329" s="136"/>
    </row>
    <row r="330" spans="2:8" ht="18.75" customHeight="1">
      <c r="B330" s="138"/>
      <c r="C330" s="136" t="s">
        <v>312</v>
      </c>
      <c r="D330" s="136"/>
      <c r="E330" s="136"/>
      <c r="F330" s="136"/>
      <c r="G330" s="136"/>
    </row>
    <row r="332" spans="2:8">
      <c r="B332" s="137" t="s">
        <v>313</v>
      </c>
      <c r="C332" s="135" t="s">
        <v>314</v>
      </c>
      <c r="D332" s="135"/>
      <c r="E332" s="135"/>
      <c r="F332" s="135"/>
      <c r="G332" s="135"/>
      <c r="H332" s="135"/>
    </row>
    <row r="333" spans="2:8">
      <c r="B333" s="137"/>
      <c r="C333" s="135"/>
      <c r="D333" s="135"/>
      <c r="E333" s="135"/>
      <c r="F333" s="135"/>
      <c r="G333" s="135"/>
      <c r="H333" s="135"/>
    </row>
    <row r="335" spans="2:8">
      <c r="C335" s="95" t="s">
        <v>301</v>
      </c>
      <c r="E335" s="95" t="s">
        <v>313</v>
      </c>
    </row>
    <row r="336" spans="2:8">
      <c r="C336" s="94">
        <v>-5</v>
      </c>
      <c r="E336" s="93">
        <f>ATAN(C336)</f>
        <v>-1.3734007669450159</v>
      </c>
    </row>
    <row r="338" spans="2:8">
      <c r="B338" s="138" t="s">
        <v>310</v>
      </c>
      <c r="C338" s="136" t="s">
        <v>315</v>
      </c>
      <c r="D338" s="136"/>
      <c r="E338" s="136"/>
      <c r="F338" s="136"/>
      <c r="G338" s="136"/>
    </row>
    <row r="339" spans="2:8">
      <c r="B339" s="138"/>
      <c r="C339" s="136" t="s">
        <v>312</v>
      </c>
      <c r="D339" s="136"/>
      <c r="E339" s="136"/>
      <c r="F339" s="136"/>
      <c r="G339" s="136"/>
    </row>
    <row r="341" spans="2:8">
      <c r="B341" s="137" t="s">
        <v>317</v>
      </c>
      <c r="C341" s="135" t="s">
        <v>318</v>
      </c>
      <c r="D341" s="135"/>
      <c r="E341" s="135"/>
      <c r="F341" s="135"/>
      <c r="G341" s="135"/>
      <c r="H341" s="135"/>
    </row>
    <row r="342" spans="2:8">
      <c r="B342" s="137"/>
      <c r="C342" s="135"/>
      <c r="D342" s="135"/>
      <c r="E342" s="135"/>
      <c r="F342" s="135"/>
      <c r="G342" s="135"/>
      <c r="H342" s="135"/>
    </row>
    <row r="344" spans="2:8">
      <c r="C344" s="95" t="s">
        <v>319</v>
      </c>
      <c r="D344" s="95" t="s">
        <v>320</v>
      </c>
      <c r="F344" s="95" t="s">
        <v>317</v>
      </c>
    </row>
    <row r="345" spans="2:8">
      <c r="C345" s="94">
        <v>-1</v>
      </c>
      <c r="D345" s="94">
        <v>5</v>
      </c>
      <c r="F345" s="93">
        <f>ATAN2(C345,D345)</f>
        <v>1.7681918866447772</v>
      </c>
    </row>
    <row r="347" spans="2:8">
      <c r="B347" s="138" t="s">
        <v>310</v>
      </c>
      <c r="C347" s="136" t="s">
        <v>315</v>
      </c>
      <c r="D347" s="136"/>
      <c r="E347" s="136"/>
      <c r="F347" s="136"/>
      <c r="G347" s="136"/>
    </row>
    <row r="348" spans="2:8">
      <c r="B348" s="138"/>
      <c r="C348" s="136" t="s">
        <v>312</v>
      </c>
      <c r="D348" s="136"/>
      <c r="E348" s="136"/>
      <c r="F348" s="136"/>
      <c r="G348" s="136"/>
    </row>
    <row r="350" spans="2:8">
      <c r="B350" s="134" t="s">
        <v>321</v>
      </c>
      <c r="C350" s="135" t="s">
        <v>322</v>
      </c>
      <c r="D350" s="135"/>
      <c r="E350" s="135"/>
      <c r="F350" s="135"/>
      <c r="G350" s="135"/>
      <c r="H350" s="135"/>
    </row>
    <row r="351" spans="2:8">
      <c r="B351" s="137"/>
      <c r="C351" s="135"/>
      <c r="D351" s="135"/>
      <c r="E351" s="135"/>
      <c r="F351" s="135"/>
      <c r="G351" s="135"/>
      <c r="H351" s="135"/>
    </row>
    <row r="353" spans="2:8">
      <c r="C353" s="95" t="s">
        <v>323</v>
      </c>
      <c r="D353" s="95" t="s">
        <v>324</v>
      </c>
      <c r="F353" s="95" t="s">
        <v>325</v>
      </c>
    </row>
    <row r="354" spans="2:8">
      <c r="C354" s="94">
        <v>2.31</v>
      </c>
      <c r="D354" s="94">
        <v>1</v>
      </c>
      <c r="F354" s="93">
        <f>CEILING(C354,D354)</f>
        <v>3</v>
      </c>
    </row>
    <row r="355" spans="2:8">
      <c r="C355" s="34"/>
      <c r="D355" s="34"/>
      <c r="F355" s="16"/>
    </row>
    <row r="356" spans="2:8">
      <c r="B356" s="92" t="s">
        <v>310</v>
      </c>
      <c r="C356" s="136" t="s">
        <v>328</v>
      </c>
      <c r="D356" s="136"/>
      <c r="E356" s="136"/>
      <c r="F356" s="136"/>
      <c r="G356" s="136"/>
    </row>
    <row r="358" spans="2:8">
      <c r="B358" s="134" t="s">
        <v>326</v>
      </c>
      <c r="C358" s="135" t="s">
        <v>327</v>
      </c>
      <c r="D358" s="135"/>
      <c r="E358" s="135"/>
      <c r="F358" s="135"/>
      <c r="G358" s="135"/>
      <c r="H358" s="135"/>
    </row>
    <row r="359" spans="2:8">
      <c r="B359" s="137"/>
      <c r="C359" s="135"/>
      <c r="D359" s="135"/>
      <c r="E359" s="135"/>
      <c r="F359" s="135"/>
      <c r="G359" s="135"/>
      <c r="H359" s="135"/>
    </row>
    <row r="361" spans="2:8">
      <c r="C361" s="95" t="s">
        <v>323</v>
      </c>
      <c r="D361" s="95" t="s">
        <v>324</v>
      </c>
      <c r="F361" s="95" t="s">
        <v>326</v>
      </c>
    </row>
    <row r="362" spans="2:8">
      <c r="C362" s="94">
        <v>2.31</v>
      </c>
      <c r="D362" s="94">
        <v>1</v>
      </c>
      <c r="F362" s="93">
        <f>FLOOR(C362,D362)</f>
        <v>2</v>
      </c>
    </row>
    <row r="364" spans="2:8">
      <c r="B364" s="92" t="s">
        <v>310</v>
      </c>
      <c r="C364" s="136" t="s">
        <v>328</v>
      </c>
      <c r="D364" s="136"/>
      <c r="E364" s="136"/>
      <c r="F364" s="136"/>
      <c r="G364" s="136"/>
    </row>
    <row r="366" spans="2:8">
      <c r="B366" s="134" t="s">
        <v>329</v>
      </c>
      <c r="C366" s="135" t="s">
        <v>330</v>
      </c>
      <c r="D366" s="135"/>
      <c r="E366" s="135"/>
      <c r="F366" s="135"/>
      <c r="G366" s="135"/>
      <c r="H366" s="135"/>
    </row>
    <row r="367" spans="2:8">
      <c r="B367" s="137"/>
      <c r="C367" s="135"/>
      <c r="D367" s="135"/>
      <c r="E367" s="135"/>
      <c r="F367" s="135"/>
      <c r="G367" s="135"/>
      <c r="H367" s="135"/>
    </row>
    <row r="369" spans="2:8">
      <c r="C369" s="95" t="s">
        <v>331</v>
      </c>
      <c r="D369" s="95" t="s">
        <v>331</v>
      </c>
      <c r="F369" s="95" t="s">
        <v>329</v>
      </c>
    </row>
    <row r="370" spans="2:8">
      <c r="C370" s="94">
        <v>4</v>
      </c>
      <c r="D370" s="94">
        <v>15</v>
      </c>
      <c r="F370" s="93">
        <f>GCD(C370,D370)</f>
        <v>1</v>
      </c>
    </row>
    <row r="372" spans="2:8">
      <c r="B372" s="134" t="s">
        <v>332</v>
      </c>
      <c r="C372" s="135" t="s">
        <v>333</v>
      </c>
      <c r="D372" s="135"/>
      <c r="E372" s="135"/>
      <c r="F372" s="135"/>
      <c r="G372" s="135"/>
      <c r="H372" s="135"/>
    </row>
    <row r="373" spans="2:8">
      <c r="B373" s="137"/>
      <c r="C373" s="135"/>
      <c r="D373" s="135"/>
      <c r="E373" s="135"/>
      <c r="F373" s="135"/>
      <c r="G373" s="135"/>
      <c r="H373" s="135"/>
    </row>
    <row r="375" spans="2:8">
      <c r="C375" s="95" t="s">
        <v>331</v>
      </c>
      <c r="D375" s="95" t="s">
        <v>331</v>
      </c>
      <c r="F375" s="95" t="s">
        <v>332</v>
      </c>
    </row>
    <row r="376" spans="2:8">
      <c r="C376" s="94">
        <v>4</v>
      </c>
      <c r="D376" s="94">
        <v>15</v>
      </c>
      <c r="F376" s="93">
        <f>LCM(C376,D376)</f>
        <v>60</v>
      </c>
    </row>
    <row r="378" spans="2:8">
      <c r="B378" s="134" t="s">
        <v>334</v>
      </c>
      <c r="C378" s="135" t="s">
        <v>335</v>
      </c>
      <c r="D378" s="135"/>
      <c r="E378" s="135"/>
      <c r="F378" s="135"/>
      <c r="G378" s="135"/>
      <c r="H378" s="135"/>
    </row>
    <row r="379" spans="2:8">
      <c r="B379" s="137"/>
      <c r="C379" s="135"/>
      <c r="D379" s="135"/>
      <c r="E379" s="135"/>
      <c r="F379" s="135"/>
      <c r="G379" s="135"/>
      <c r="H379" s="135"/>
    </row>
    <row r="381" spans="2:8">
      <c r="C381" s="100" t="s">
        <v>331</v>
      </c>
      <c r="E381" s="100" t="s">
        <v>334</v>
      </c>
    </row>
    <row r="382" spans="2:8">
      <c r="C382" s="99">
        <v>5</v>
      </c>
      <c r="E382" s="98">
        <f>EXP(C382)</f>
        <v>148.4131591025766</v>
      </c>
    </row>
    <row r="384" spans="2:8">
      <c r="B384" s="134" t="s">
        <v>336</v>
      </c>
      <c r="C384" s="135" t="s">
        <v>337</v>
      </c>
      <c r="D384" s="135"/>
      <c r="E384" s="135"/>
      <c r="F384" s="135"/>
      <c r="G384" s="135"/>
      <c r="H384" s="135"/>
    </row>
    <row r="385" spans="2:8">
      <c r="B385" s="137"/>
      <c r="C385" s="135"/>
      <c r="D385" s="135"/>
      <c r="E385" s="135"/>
      <c r="F385" s="135"/>
      <c r="G385" s="135"/>
      <c r="H385" s="135"/>
    </row>
    <row r="387" spans="2:8">
      <c r="C387" s="100" t="s">
        <v>331</v>
      </c>
      <c r="E387" s="100" t="s">
        <v>336</v>
      </c>
    </row>
    <row r="388" spans="2:8">
      <c r="C388" s="99">
        <v>5</v>
      </c>
      <c r="E388" s="98">
        <f>FACT(C388)</f>
        <v>120</v>
      </c>
    </row>
    <row r="390" spans="2:8">
      <c r="B390" s="134" t="s">
        <v>338</v>
      </c>
      <c r="C390" s="135" t="s">
        <v>339</v>
      </c>
      <c r="D390" s="135"/>
      <c r="E390" s="135"/>
      <c r="F390" s="135"/>
      <c r="G390" s="135"/>
      <c r="H390" s="135"/>
    </row>
    <row r="391" spans="2:8">
      <c r="B391" s="137"/>
      <c r="C391" s="135"/>
      <c r="D391" s="135"/>
      <c r="E391" s="135"/>
      <c r="F391" s="135"/>
      <c r="G391" s="135"/>
      <c r="H391" s="135"/>
    </row>
    <row r="393" spans="2:8">
      <c r="C393" s="100" t="s">
        <v>331</v>
      </c>
      <c r="E393" s="100" t="s">
        <v>338</v>
      </c>
      <c r="H393" s="5">
        <f>LN(C394)</f>
        <v>0</v>
      </c>
    </row>
    <row r="394" spans="2:8">
      <c r="C394" s="99">
        <v>1</v>
      </c>
      <c r="E394" s="98">
        <f>LN(C394)</f>
        <v>0</v>
      </c>
      <c r="H394" s="5">
        <f>LN(2)</f>
        <v>0.69314718055994529</v>
      </c>
    </row>
    <row r="396" spans="2:8">
      <c r="B396" s="134" t="s">
        <v>340</v>
      </c>
      <c r="C396" s="135" t="s">
        <v>341</v>
      </c>
      <c r="D396" s="135"/>
      <c r="E396" s="135"/>
      <c r="F396" s="135"/>
      <c r="G396" s="135"/>
      <c r="H396" s="135"/>
    </row>
    <row r="397" spans="2:8">
      <c r="B397" s="137"/>
      <c r="C397" s="135"/>
      <c r="D397" s="135"/>
      <c r="E397" s="135"/>
      <c r="F397" s="135"/>
      <c r="G397" s="135"/>
      <c r="H397" s="135"/>
    </row>
    <row r="399" spans="2:8">
      <c r="C399" s="100" t="s">
        <v>331</v>
      </c>
      <c r="E399" s="100" t="s">
        <v>340</v>
      </c>
      <c r="H399" s="5">
        <f>LOG(C400,5)</f>
        <v>0.43067655807339306</v>
      </c>
    </row>
    <row r="400" spans="2:8">
      <c r="C400" s="99">
        <v>2</v>
      </c>
      <c r="E400" s="98">
        <f>LOG(C400,2)</f>
        <v>1</v>
      </c>
    </row>
    <row r="402" spans="2:8">
      <c r="B402" s="134" t="s">
        <v>342</v>
      </c>
      <c r="C402" s="135" t="s">
        <v>343</v>
      </c>
      <c r="D402" s="135"/>
      <c r="E402" s="135"/>
      <c r="F402" s="135"/>
      <c r="G402" s="135"/>
      <c r="H402" s="135"/>
    </row>
    <row r="403" spans="2:8">
      <c r="B403" s="137"/>
      <c r="C403" s="135"/>
      <c r="D403" s="135"/>
      <c r="E403" s="135"/>
      <c r="F403" s="135"/>
      <c r="G403" s="135"/>
      <c r="H403" s="135"/>
    </row>
    <row r="405" spans="2:8">
      <c r="C405" s="100" t="s">
        <v>331</v>
      </c>
      <c r="E405" s="100" t="s">
        <v>342</v>
      </c>
      <c r="H405" s="5">
        <f>LOG10(5)</f>
        <v>0.69897000433601886</v>
      </c>
    </row>
    <row r="406" spans="2:8">
      <c r="C406" s="99">
        <v>2</v>
      </c>
      <c r="E406" s="98">
        <f>LOG10(C406)</f>
        <v>0.3010299956639812</v>
      </c>
    </row>
    <row r="408" spans="2:8" ht="18.75" customHeight="1">
      <c r="B408" s="134" t="s">
        <v>344</v>
      </c>
      <c r="C408" s="135" t="s">
        <v>345</v>
      </c>
      <c r="D408" s="135"/>
      <c r="E408" s="135"/>
      <c r="F408" s="135"/>
      <c r="G408" s="135"/>
      <c r="H408" s="135"/>
    </row>
    <row r="409" spans="2:8">
      <c r="B409" s="134"/>
      <c r="C409" s="135"/>
      <c r="D409" s="135"/>
      <c r="E409" s="135"/>
      <c r="F409" s="135"/>
      <c r="G409" s="135"/>
      <c r="H409" s="135"/>
    </row>
    <row r="410" spans="2:8">
      <c r="B410" s="134"/>
      <c r="C410" s="135"/>
      <c r="D410" s="135"/>
      <c r="E410" s="135"/>
      <c r="F410" s="135"/>
      <c r="G410" s="135"/>
      <c r="H410" s="135"/>
    </row>
    <row r="412" spans="2:8">
      <c r="C412" s="99">
        <v>1</v>
      </c>
      <c r="D412" s="99">
        <v>3</v>
      </c>
      <c r="F412" s="100" t="s">
        <v>344</v>
      </c>
    </row>
    <row r="413" spans="2:8">
      <c r="C413" s="99">
        <v>2</v>
      </c>
      <c r="D413" s="99">
        <v>4</v>
      </c>
      <c r="F413" s="98">
        <f>MDETERM(C412:D413)</f>
        <v>-2</v>
      </c>
    </row>
    <row r="415" spans="2:8">
      <c r="B415" s="134" t="s">
        <v>346</v>
      </c>
      <c r="C415" s="135" t="s">
        <v>347</v>
      </c>
      <c r="D415" s="135"/>
      <c r="E415" s="135"/>
      <c r="F415" s="135"/>
      <c r="G415" s="135"/>
      <c r="H415" s="135"/>
    </row>
    <row r="416" spans="2:8">
      <c r="B416" s="134"/>
      <c r="C416" s="135"/>
      <c r="D416" s="135"/>
      <c r="E416" s="135"/>
      <c r="F416" s="135"/>
      <c r="G416" s="135"/>
      <c r="H416" s="135"/>
    </row>
    <row r="417" spans="2:8">
      <c r="B417" s="134"/>
      <c r="C417" s="135"/>
      <c r="D417" s="135"/>
      <c r="E417" s="135"/>
      <c r="F417" s="135"/>
      <c r="G417" s="135"/>
      <c r="H417" s="135"/>
    </row>
    <row r="419" spans="2:8">
      <c r="C419" s="99">
        <v>4</v>
      </c>
      <c r="D419" s="99">
        <v>3</v>
      </c>
      <c r="F419" s="99">
        <f t="array" ref="F419:G420">MINVERSE(C419:D420)</f>
        <v>-2</v>
      </c>
      <c r="G419" s="99">
        <v>3</v>
      </c>
    </row>
    <row r="420" spans="2:8">
      <c r="C420" s="99">
        <v>3</v>
      </c>
      <c r="D420" s="99">
        <v>2</v>
      </c>
      <c r="F420" s="99">
        <v>3</v>
      </c>
      <c r="G420" s="99">
        <v>-4</v>
      </c>
    </row>
    <row r="422" spans="2:8">
      <c r="B422" s="134" t="s">
        <v>250</v>
      </c>
      <c r="C422" s="135" t="s">
        <v>348</v>
      </c>
      <c r="D422" s="135"/>
      <c r="E422" s="135"/>
      <c r="F422" s="135"/>
      <c r="G422" s="135"/>
      <c r="H422" s="135"/>
    </row>
    <row r="423" spans="2:8">
      <c r="B423" s="134"/>
      <c r="C423" s="135"/>
      <c r="D423" s="135"/>
      <c r="E423" s="135"/>
      <c r="F423" s="135"/>
      <c r="G423" s="135"/>
      <c r="H423" s="135"/>
    </row>
    <row r="424" spans="2:8">
      <c r="B424" s="134"/>
      <c r="C424" s="135"/>
      <c r="D424" s="135"/>
      <c r="E424" s="135"/>
      <c r="F424" s="135"/>
      <c r="G424" s="135"/>
      <c r="H424" s="135"/>
    </row>
    <row r="426" spans="2:8">
      <c r="B426" s="99">
        <v>4</v>
      </c>
      <c r="C426" s="99">
        <v>3</v>
      </c>
    </row>
    <row r="427" spans="2:8">
      <c r="B427" s="99">
        <v>3</v>
      </c>
      <c r="C427" s="99">
        <v>2</v>
      </c>
      <c r="E427" s="99">
        <f t="array" ref="E427:F428">MMULT(B426:C427,B429:C430)</f>
        <v>43</v>
      </c>
      <c r="F427" s="99">
        <v>36</v>
      </c>
    </row>
    <row r="428" spans="2:8">
      <c r="E428" s="99">
        <v>31</v>
      </c>
      <c r="F428" s="99">
        <v>26</v>
      </c>
    </row>
    <row r="429" spans="2:8">
      <c r="B429" s="99">
        <v>7</v>
      </c>
      <c r="C429" s="99">
        <v>6</v>
      </c>
    </row>
    <row r="430" spans="2:8">
      <c r="B430" s="99">
        <v>5</v>
      </c>
      <c r="C430" s="99">
        <v>4</v>
      </c>
    </row>
    <row r="432" spans="2:8">
      <c r="B432" s="134" t="s">
        <v>378</v>
      </c>
      <c r="C432" s="135" t="s">
        <v>381</v>
      </c>
      <c r="D432" s="135"/>
      <c r="E432" s="135"/>
      <c r="F432" s="135"/>
      <c r="G432" s="135"/>
      <c r="H432" s="135"/>
    </row>
    <row r="433" spans="2:8">
      <c r="B433" s="134"/>
      <c r="C433" s="135"/>
      <c r="D433" s="135"/>
      <c r="E433" s="135"/>
      <c r="F433" s="135"/>
      <c r="G433" s="135"/>
      <c r="H433" s="135"/>
    </row>
    <row r="434" spans="2:8">
      <c r="B434" s="134"/>
      <c r="C434" s="135"/>
      <c r="D434" s="135"/>
      <c r="E434" s="135"/>
      <c r="F434" s="135"/>
      <c r="G434" s="135"/>
      <c r="H434" s="135"/>
    </row>
    <row r="436" spans="2:8">
      <c r="B436"/>
      <c r="C436" s="102" t="s">
        <v>23</v>
      </c>
      <c r="D436" s="102" t="s">
        <v>377</v>
      </c>
      <c r="E436" s="102" t="s">
        <v>378</v>
      </c>
      <c r="F436"/>
      <c r="G436" s="1"/>
    </row>
    <row r="437" spans="2:8" ht="37.5">
      <c r="B437"/>
      <c r="C437" s="103" t="s">
        <v>379</v>
      </c>
      <c r="D437" s="113" t="s">
        <v>380</v>
      </c>
      <c r="E437" s="112" t="str">
        <f>HYPERLINK(D437,C437)</f>
        <v>Google</v>
      </c>
      <c r="F437"/>
      <c r="G437" s="1"/>
    </row>
    <row r="439" spans="2:8">
      <c r="B439" s="134" t="s">
        <v>441</v>
      </c>
      <c r="C439" s="135" t="s">
        <v>382</v>
      </c>
      <c r="D439" s="135"/>
      <c r="E439" s="135"/>
      <c r="F439" s="135"/>
      <c r="G439" s="135"/>
      <c r="H439" s="135"/>
    </row>
    <row r="440" spans="2:8">
      <c r="B440" s="134"/>
      <c r="C440" s="135"/>
      <c r="D440" s="135"/>
      <c r="E440" s="135"/>
      <c r="F440" s="135"/>
      <c r="G440" s="135"/>
      <c r="H440" s="135"/>
    </row>
    <row r="441" spans="2:8">
      <c r="B441" s="134"/>
      <c r="C441" s="135"/>
      <c r="D441" s="135"/>
      <c r="E441" s="135"/>
      <c r="F441" s="135"/>
      <c r="G441" s="135"/>
      <c r="H441" s="135"/>
    </row>
    <row r="443" spans="2:8">
      <c r="C443" s="108" t="s">
        <v>23</v>
      </c>
      <c r="D443" s="108" t="s">
        <v>377</v>
      </c>
    </row>
    <row r="444" spans="2:8">
      <c r="C444" s="117">
        <v>123.5</v>
      </c>
      <c r="D444" s="113">
        <f>VALUE(C444)</f>
        <v>123.5</v>
      </c>
    </row>
    <row r="445" spans="2:8">
      <c r="C445" s="118">
        <v>44323</v>
      </c>
      <c r="D445" s="113">
        <f t="shared" ref="D445:D447" si="6">VALUE(C445)</f>
        <v>44323</v>
      </c>
    </row>
    <row r="446" spans="2:8">
      <c r="C446" s="119" t="s">
        <v>88</v>
      </c>
      <c r="D446" s="113" t="e">
        <f t="shared" si="6"/>
        <v>#VALUE!</v>
      </c>
    </row>
    <row r="447" spans="2:8">
      <c r="C447" s="120">
        <v>0.32500000000000001</v>
      </c>
      <c r="D447" s="113">
        <f t="shared" si="6"/>
        <v>0.32500000000000001</v>
      </c>
    </row>
    <row r="449" spans="2:8">
      <c r="B449" s="134" t="s">
        <v>384</v>
      </c>
      <c r="C449" s="135" t="s">
        <v>385</v>
      </c>
      <c r="D449" s="135"/>
      <c r="E449" s="135"/>
      <c r="F449" s="135"/>
      <c r="G449" s="135"/>
      <c r="H449" s="135"/>
    </row>
    <row r="450" spans="2:8">
      <c r="B450" s="134"/>
      <c r="C450" s="135"/>
      <c r="D450" s="135"/>
      <c r="E450" s="135"/>
      <c r="F450" s="135"/>
      <c r="G450" s="135"/>
      <c r="H450" s="135"/>
    </row>
    <row r="451" spans="2:8">
      <c r="B451" s="134"/>
      <c r="C451" s="135"/>
      <c r="D451" s="135"/>
      <c r="E451" s="135"/>
      <c r="F451" s="135"/>
      <c r="G451" s="135"/>
      <c r="H451" s="135"/>
    </row>
    <row r="453" spans="2:8">
      <c r="C453" s="108" t="s">
        <v>386</v>
      </c>
      <c r="D453" s="108" t="s">
        <v>387</v>
      </c>
      <c r="E453" s="108" t="s">
        <v>388</v>
      </c>
      <c r="F453" s="108" t="s">
        <v>90</v>
      </c>
    </row>
    <row r="454" spans="2:8">
      <c r="C454" s="106" t="s">
        <v>389</v>
      </c>
      <c r="D454" s="106" t="s">
        <v>390</v>
      </c>
      <c r="E454" s="106" t="s">
        <v>391</v>
      </c>
      <c r="F454" s="106" t="str">
        <f>CONCATENATE(E454," ",C454," ",D454)</f>
        <v>Ms. Priyanka Dutta</v>
      </c>
      <c r="H454" s="5" t="str">
        <f>CONCATENATE(E454," ",C454," ",D454)</f>
        <v>Ms. Priyanka Dutta</v>
      </c>
    </row>
    <row r="456" spans="2:8" ht="18.75" customHeight="1">
      <c r="C456" s="134" t="s">
        <v>392</v>
      </c>
      <c r="D456" s="134"/>
      <c r="E456" s="134"/>
      <c r="F456" s="134"/>
    </row>
    <row r="457" spans="2:8">
      <c r="C457" s="108" t="s">
        <v>386</v>
      </c>
      <c r="D457" s="108" t="s">
        <v>387</v>
      </c>
      <c r="E457" s="108" t="s">
        <v>388</v>
      </c>
      <c r="F457" s="108" t="s">
        <v>90</v>
      </c>
    </row>
    <row r="458" spans="2:8">
      <c r="C458" s="106" t="s">
        <v>389</v>
      </c>
      <c r="D458" s="106" t="s">
        <v>390</v>
      </c>
      <c r="E458" s="106" t="s">
        <v>391</v>
      </c>
      <c r="F458" s="106" t="str">
        <f>E458&amp;" "&amp;C458&amp;" "&amp;D458</f>
        <v>Ms. Priyanka Dutta</v>
      </c>
      <c r="H458" s="5" t="str">
        <f>E458&amp;" "&amp;C458&amp;" "&amp;D458</f>
        <v>Ms. Priyanka Dutta</v>
      </c>
    </row>
    <row r="459" spans="2:8">
      <c r="C459" s="74"/>
    </row>
    <row r="460" spans="2:8">
      <c r="B460" s="134" t="s">
        <v>427</v>
      </c>
      <c r="C460" s="135" t="s">
        <v>428</v>
      </c>
      <c r="D460" s="135"/>
      <c r="E460" s="135"/>
      <c r="F460" s="135"/>
      <c r="G460" s="135"/>
      <c r="H460" s="135"/>
    </row>
    <row r="461" spans="2:8">
      <c r="B461" s="134"/>
      <c r="C461" s="135"/>
      <c r="D461" s="135"/>
      <c r="E461" s="135"/>
      <c r="F461" s="135"/>
      <c r="G461" s="135"/>
      <c r="H461" s="135"/>
    </row>
    <row r="462" spans="2:8">
      <c r="B462" s="134"/>
      <c r="C462" s="135"/>
      <c r="D462" s="135"/>
      <c r="E462" s="135"/>
      <c r="F462" s="135"/>
      <c r="G462" s="135"/>
      <c r="H462" s="135"/>
    </row>
    <row r="464" spans="2:8">
      <c r="C464" s="125" t="s">
        <v>429</v>
      </c>
      <c r="D464" s="125" t="s">
        <v>430</v>
      </c>
      <c r="E464" s="125" t="s">
        <v>431</v>
      </c>
    </row>
    <row r="465" spans="2:8">
      <c r="C465" s="124" t="s">
        <v>432</v>
      </c>
      <c r="D465" s="124" t="str">
        <f>SUBSTITUTE(C465,"t","b")</f>
        <v>bubble</v>
      </c>
      <c r="E465" s="131" t="s">
        <v>435</v>
      </c>
    </row>
    <row r="466" spans="2:8">
      <c r="C466" s="124" t="s">
        <v>432</v>
      </c>
      <c r="D466" s="124" t="str">
        <f>SUBSTITUTE(C466,"t","b",1)</f>
        <v>buttle</v>
      </c>
      <c r="E466" s="131" t="s">
        <v>436</v>
      </c>
    </row>
    <row r="467" spans="2:8">
      <c r="C467" s="124" t="s">
        <v>433</v>
      </c>
      <c r="D467" s="124" t="str">
        <f>SUBSTITUTE(C467,"cat","dog")</f>
        <v>Cat, dog</v>
      </c>
      <c r="E467" s="132" t="s">
        <v>437</v>
      </c>
    </row>
    <row r="468" spans="2:8">
      <c r="C468" s="124" t="s">
        <v>434</v>
      </c>
      <c r="D468" s="124" t="str">
        <f>SUBSTITUTE(C468,"#","")</f>
        <v>Cash</v>
      </c>
      <c r="E468" s="132" t="s">
        <v>438</v>
      </c>
    </row>
    <row r="470" spans="2:8">
      <c r="B470" s="134" t="s">
        <v>440</v>
      </c>
      <c r="C470" s="135" t="s">
        <v>442</v>
      </c>
      <c r="D470" s="135"/>
      <c r="E470" s="135"/>
      <c r="F470" s="135"/>
      <c r="G470" s="135"/>
      <c r="H470" s="135"/>
    </row>
    <row r="471" spans="2:8">
      <c r="B471" s="134"/>
      <c r="C471" s="135"/>
      <c r="D471" s="135"/>
      <c r="E471" s="135"/>
      <c r="F471" s="135"/>
      <c r="G471" s="135"/>
      <c r="H471" s="135"/>
    </row>
    <row r="472" spans="2:8">
      <c r="B472" s="134"/>
      <c r="C472" s="135"/>
      <c r="D472" s="135"/>
      <c r="E472" s="135"/>
      <c r="F472" s="135"/>
      <c r="G472" s="135"/>
      <c r="H472" s="135"/>
    </row>
    <row r="474" spans="2:8">
      <c r="C474" s="125" t="s">
        <v>443</v>
      </c>
      <c r="D474" s="125" t="s">
        <v>444</v>
      </c>
      <c r="E474" s="125" t="s">
        <v>445</v>
      </c>
    </row>
    <row r="475" spans="2:8">
      <c r="C475" s="124">
        <v>12</v>
      </c>
      <c r="D475" s="124">
        <v>2</v>
      </c>
      <c r="E475" s="133">
        <f>MOD(C475,D475)</f>
        <v>0</v>
      </c>
    </row>
    <row r="476" spans="2:8">
      <c r="C476" s="124">
        <v>17</v>
      </c>
      <c r="D476" s="124">
        <v>3</v>
      </c>
      <c r="E476" s="133">
        <f t="shared" ref="E476:E478" si="7">MOD(C476,D476)</f>
        <v>2</v>
      </c>
    </row>
    <row r="477" spans="2:8">
      <c r="C477" s="124">
        <v>9</v>
      </c>
      <c r="D477" s="124">
        <v>5</v>
      </c>
      <c r="E477" s="133">
        <f t="shared" si="7"/>
        <v>4</v>
      </c>
    </row>
    <row r="478" spans="2:8">
      <c r="C478" s="124">
        <v>23</v>
      </c>
      <c r="D478" s="124">
        <v>6</v>
      </c>
      <c r="E478" s="133">
        <f t="shared" si="7"/>
        <v>5</v>
      </c>
    </row>
    <row r="480" spans="2:8">
      <c r="B480" s="134" t="s">
        <v>446</v>
      </c>
      <c r="C480" s="135" t="s">
        <v>447</v>
      </c>
      <c r="D480" s="135"/>
      <c r="E480" s="135"/>
      <c r="F480" s="135"/>
      <c r="G480" s="135"/>
      <c r="H480" s="135"/>
    </row>
    <row r="481" spans="2:8">
      <c r="B481" s="134"/>
      <c r="C481" s="135"/>
      <c r="D481" s="135"/>
      <c r="E481" s="135"/>
      <c r="F481" s="135"/>
      <c r="G481" s="135"/>
      <c r="H481" s="135"/>
    </row>
    <row r="482" spans="2:8">
      <c r="B482" s="134"/>
      <c r="C482" s="135"/>
      <c r="D482" s="135"/>
      <c r="E482" s="135"/>
      <c r="F482" s="135"/>
      <c r="G482" s="135"/>
      <c r="H482" s="135"/>
    </row>
    <row r="484" spans="2:8">
      <c r="C484" s="125" t="s">
        <v>448</v>
      </c>
      <c r="D484" s="125" t="s">
        <v>449</v>
      </c>
    </row>
    <row r="485" spans="2:8">
      <c r="C485" s="124">
        <f>ROW()</f>
        <v>485</v>
      </c>
      <c r="D485" s="124" t="s">
        <v>450</v>
      </c>
    </row>
    <row r="486" spans="2:8">
      <c r="C486" s="124">
        <f>ROW(C486)</f>
        <v>486</v>
      </c>
      <c r="D486" s="124" t="s">
        <v>452</v>
      </c>
    </row>
    <row r="488" spans="2:8">
      <c r="B488" s="134" t="s">
        <v>453</v>
      </c>
      <c r="C488" s="135" t="s">
        <v>459</v>
      </c>
      <c r="D488" s="135"/>
      <c r="E488" s="135"/>
      <c r="F488" s="135"/>
      <c r="G488" s="135"/>
      <c r="H488" s="135"/>
    </row>
    <row r="489" spans="2:8">
      <c r="B489" s="134"/>
      <c r="C489" s="135"/>
      <c r="D489" s="135"/>
      <c r="E489" s="135"/>
      <c r="F489" s="135"/>
      <c r="G489" s="135"/>
      <c r="H489" s="135"/>
    </row>
    <row r="490" spans="2:8">
      <c r="B490" s="134"/>
      <c r="C490" s="135"/>
      <c r="D490" s="135"/>
      <c r="E490" s="135"/>
      <c r="F490" s="135"/>
      <c r="G490" s="135"/>
      <c r="H490" s="135"/>
    </row>
    <row r="492" spans="2:8">
      <c r="C492" s="129" t="s">
        <v>448</v>
      </c>
      <c r="D492" s="129" t="s">
        <v>449</v>
      </c>
    </row>
    <row r="493" spans="2:8">
      <c r="C493" s="128">
        <f>COLUMN()</f>
        <v>3</v>
      </c>
      <c r="D493" s="128" t="s">
        <v>454</v>
      </c>
      <c r="F493" s="210"/>
    </row>
    <row r="494" spans="2:8">
      <c r="C494" s="128">
        <f>COLUMN(E494)</f>
        <v>5</v>
      </c>
      <c r="D494" s="128" t="s">
        <v>465</v>
      </c>
    </row>
    <row r="496" spans="2:8">
      <c r="B496" s="134" t="s">
        <v>460</v>
      </c>
      <c r="C496" s="135" t="s">
        <v>455</v>
      </c>
      <c r="D496" s="135"/>
      <c r="E496" s="135"/>
      <c r="F496" s="135"/>
      <c r="G496" s="135"/>
      <c r="H496" s="135"/>
    </row>
    <row r="497" spans="2:8">
      <c r="B497" s="134"/>
      <c r="C497" s="135"/>
      <c r="D497" s="135"/>
      <c r="E497" s="135"/>
      <c r="F497" s="135"/>
      <c r="G497" s="135"/>
      <c r="H497" s="135"/>
    </row>
    <row r="498" spans="2:8">
      <c r="B498" s="134"/>
      <c r="C498" s="135"/>
      <c r="D498" s="135"/>
      <c r="E498" s="135"/>
      <c r="F498" s="135"/>
      <c r="G498" s="135"/>
      <c r="H498" s="135"/>
    </row>
    <row r="500" spans="2:8">
      <c r="C500" s="129" t="s">
        <v>448</v>
      </c>
      <c r="D500" s="129" t="s">
        <v>449</v>
      </c>
    </row>
    <row r="501" spans="2:8">
      <c r="C501" s="128">
        <f>COLUMNS(C501)</f>
        <v>1</v>
      </c>
      <c r="D501" s="128" t="s">
        <v>456</v>
      </c>
    </row>
    <row r="502" spans="2:8">
      <c r="C502" s="128">
        <f>COLUMNS(C502:E502)</f>
        <v>3</v>
      </c>
      <c r="D502" s="128" t="s">
        <v>457</v>
      </c>
      <c r="E502" s="1">
        <f>COLUMNS(A1:E1)</f>
        <v>5</v>
      </c>
    </row>
    <row r="503" spans="2:8">
      <c r="C503" s="128">
        <f>COLUMNS(A:Z)</f>
        <v>26</v>
      </c>
      <c r="D503" s="128" t="s">
        <v>458</v>
      </c>
    </row>
    <row r="505" spans="2:8">
      <c r="B505" s="134" t="s">
        <v>461</v>
      </c>
      <c r="C505" s="135" t="s">
        <v>462</v>
      </c>
      <c r="D505" s="135"/>
      <c r="E505" s="135"/>
      <c r="F505" s="135"/>
      <c r="G505" s="135"/>
      <c r="H505" s="135"/>
    </row>
    <row r="506" spans="2:8">
      <c r="B506" s="134"/>
      <c r="C506" s="135"/>
      <c r="D506" s="135"/>
      <c r="E506" s="135"/>
      <c r="F506" s="135"/>
      <c r="G506" s="135"/>
      <c r="H506" s="135"/>
    </row>
    <row r="507" spans="2:8">
      <c r="B507" s="134"/>
      <c r="C507" s="135"/>
      <c r="D507" s="135"/>
      <c r="E507" s="135"/>
      <c r="F507" s="135"/>
      <c r="G507" s="135"/>
      <c r="H507" s="135"/>
    </row>
    <row r="509" spans="2:8">
      <c r="C509" s="129" t="s">
        <v>429</v>
      </c>
      <c r="D509" s="129" t="s">
        <v>430</v>
      </c>
      <c r="E509" s="129" t="s">
        <v>449</v>
      </c>
    </row>
    <row r="510" spans="2:8">
      <c r="C510" s="128" t="s">
        <v>88</v>
      </c>
      <c r="D510" s="128" t="str">
        <f>PROPER(C510)</f>
        <v>Apple</v>
      </c>
      <c r="E510" s="213" t="s">
        <v>463</v>
      </c>
    </row>
    <row r="511" spans="2:8">
      <c r="C511" s="128" t="s">
        <v>87</v>
      </c>
      <c r="D511" s="128" t="str">
        <f>PROPER(C511)</f>
        <v>Apple</v>
      </c>
      <c r="E511" s="214"/>
    </row>
    <row r="512" spans="2:8">
      <c r="C512" s="128" t="s">
        <v>464</v>
      </c>
      <c r="D512" s="128" t="str">
        <f>PROPER(C512)</f>
        <v>Apple, Mango</v>
      </c>
      <c r="E512" s="214"/>
    </row>
    <row r="513" spans="2:8">
      <c r="C513" s="211">
        <v>1234.5899999999999</v>
      </c>
      <c r="D513" s="128" t="str">
        <f>PROPER(C513)</f>
        <v>1234.59</v>
      </c>
      <c r="E513" s="215"/>
    </row>
    <row r="515" spans="2:8">
      <c r="B515" s="134" t="s">
        <v>466</v>
      </c>
      <c r="C515" s="135" t="s">
        <v>467</v>
      </c>
      <c r="D515" s="135"/>
      <c r="E515" s="135"/>
      <c r="F515" s="135"/>
      <c r="G515" s="135"/>
      <c r="H515" s="135"/>
    </row>
    <row r="516" spans="2:8">
      <c r="B516" s="134"/>
      <c r="C516" s="135"/>
      <c r="D516" s="135"/>
      <c r="E516" s="135"/>
      <c r="F516" s="135"/>
      <c r="G516" s="135"/>
      <c r="H516" s="135"/>
    </row>
    <row r="517" spans="2:8">
      <c r="B517" s="134"/>
      <c r="C517" s="135"/>
      <c r="D517" s="135"/>
      <c r="E517" s="135"/>
      <c r="F517" s="135"/>
      <c r="G517" s="135"/>
      <c r="H517" s="135"/>
    </row>
    <row r="519" spans="2:8">
      <c r="C519" s="129" t="s">
        <v>429</v>
      </c>
      <c r="D519" s="129" t="s">
        <v>430</v>
      </c>
      <c r="E519" s="129" t="s">
        <v>449</v>
      </c>
    </row>
    <row r="520" spans="2:8">
      <c r="C520" s="128">
        <v>1</v>
      </c>
      <c r="D520" s="128" t="str">
        <f>CHOOSE(C520,"red","green","blue","yellow")</f>
        <v>red</v>
      </c>
      <c r="E520" s="213" t="s">
        <v>469</v>
      </c>
    </row>
    <row r="521" spans="2:8">
      <c r="C521" s="128">
        <v>3</v>
      </c>
      <c r="D521" s="128" t="str">
        <f t="shared" ref="D521:D523" si="8">CHOOSE(C521,"red","green","blue","yellow")</f>
        <v>blue</v>
      </c>
      <c r="E521" s="214"/>
    </row>
    <row r="522" spans="2:8">
      <c r="C522" s="128">
        <v>2</v>
      </c>
      <c r="D522" s="128" t="str">
        <f t="shared" si="8"/>
        <v>green</v>
      </c>
      <c r="E522" s="214"/>
    </row>
    <row r="523" spans="2:8">
      <c r="C523" s="128">
        <v>4</v>
      </c>
      <c r="D523" s="128" t="str">
        <f t="shared" si="8"/>
        <v>yellow</v>
      </c>
      <c r="E523" s="215"/>
    </row>
    <row r="525" spans="2:8">
      <c r="B525" s="134" t="s">
        <v>468</v>
      </c>
      <c r="C525" s="135" t="s">
        <v>467</v>
      </c>
      <c r="D525" s="135"/>
      <c r="E525" s="135"/>
      <c r="F525" s="135"/>
      <c r="G525" s="135"/>
      <c r="H525" s="135"/>
    </row>
    <row r="526" spans="2:8">
      <c r="B526" s="134"/>
      <c r="C526" s="135"/>
      <c r="D526" s="135"/>
      <c r="E526" s="135"/>
      <c r="F526" s="135"/>
      <c r="G526" s="135"/>
      <c r="H526" s="135"/>
    </row>
    <row r="527" spans="2:8">
      <c r="B527" s="134"/>
      <c r="C527" s="135"/>
      <c r="D527" s="135"/>
      <c r="E527" s="135"/>
      <c r="F527" s="135"/>
      <c r="G527" s="135"/>
      <c r="H527" s="135"/>
    </row>
    <row r="529" spans="3:5">
      <c r="C529" s="129" t="s">
        <v>429</v>
      </c>
      <c r="D529" s="129" t="s">
        <v>430</v>
      </c>
      <c r="E529" s="129" t="s">
        <v>449</v>
      </c>
    </row>
    <row r="530" spans="3:5">
      <c r="C530" s="128">
        <v>100</v>
      </c>
      <c r="D530" s="128" t="str">
        <f>TEXT(C530,"$#,##0")</f>
        <v>$100</v>
      </c>
      <c r="E530" s="218" t="s">
        <v>470</v>
      </c>
    </row>
    <row r="531" spans="3:5">
      <c r="C531" s="128">
        <v>0.85</v>
      </c>
      <c r="D531" s="128" t="str">
        <f>TEXT(C531,"0%")</f>
        <v>85%</v>
      </c>
      <c r="E531" s="218" t="s">
        <v>471</v>
      </c>
    </row>
    <row r="532" spans="3:5">
      <c r="C532" s="216">
        <v>0.75</v>
      </c>
      <c r="D532" s="128" t="str">
        <f>TEXT(C532, "hh:mm")</f>
        <v>18:00</v>
      </c>
      <c r="E532" s="218" t="s">
        <v>472</v>
      </c>
    </row>
    <row r="533" spans="3:5">
      <c r="C533" s="217">
        <v>0.15</v>
      </c>
      <c r="D533" s="128" t="str">
        <f>"Profits are up "&amp; TEXT(C533,"0%")</f>
        <v>Profits are up 15%</v>
      </c>
      <c r="E533" s="212" t="s">
        <v>473</v>
      </c>
    </row>
  </sheetData>
  <mergeCells count="178">
    <mergeCell ref="B488:B490"/>
    <mergeCell ref="C488:H490"/>
    <mergeCell ref="B496:B498"/>
    <mergeCell ref="C496:H498"/>
    <mergeCell ref="B505:B507"/>
    <mergeCell ref="C505:H507"/>
    <mergeCell ref="B515:B517"/>
    <mergeCell ref="C515:H517"/>
    <mergeCell ref="B525:B527"/>
    <mergeCell ref="C525:H527"/>
    <mergeCell ref="E520:E523"/>
    <mergeCell ref="E510:E513"/>
    <mergeCell ref="B432:B434"/>
    <mergeCell ref="C432:H434"/>
    <mergeCell ref="B402:B403"/>
    <mergeCell ref="C402:H403"/>
    <mergeCell ref="B408:B410"/>
    <mergeCell ref="C408:H410"/>
    <mergeCell ref="B415:B417"/>
    <mergeCell ref="C415:H417"/>
    <mergeCell ref="B422:B424"/>
    <mergeCell ref="C422:H424"/>
    <mergeCell ref="B384:B385"/>
    <mergeCell ref="C384:H385"/>
    <mergeCell ref="B390:B391"/>
    <mergeCell ref="C390:H391"/>
    <mergeCell ref="B396:B397"/>
    <mergeCell ref="C396:H397"/>
    <mergeCell ref="C271:H274"/>
    <mergeCell ref="B314:B315"/>
    <mergeCell ref="C314:H315"/>
    <mergeCell ref="G317:H317"/>
    <mergeCell ref="B323:B324"/>
    <mergeCell ref="C323:H324"/>
    <mergeCell ref="G318:H318"/>
    <mergeCell ref="B329:B330"/>
    <mergeCell ref="C329:G329"/>
    <mergeCell ref="C330:G330"/>
    <mergeCell ref="B320:B321"/>
    <mergeCell ref="C320:G320"/>
    <mergeCell ref="C321:G321"/>
    <mergeCell ref="B332:B333"/>
    <mergeCell ref="C332:H333"/>
    <mergeCell ref="B338:B339"/>
    <mergeCell ref="C66:H68"/>
    <mergeCell ref="B66:B68"/>
    <mergeCell ref="B117:B120"/>
    <mergeCell ref="C117:H120"/>
    <mergeCell ref="B130:B133"/>
    <mergeCell ref="C130:H133"/>
    <mergeCell ref="B175:H175"/>
    <mergeCell ref="B156:B159"/>
    <mergeCell ref="C156:H159"/>
    <mergeCell ref="B135:D135"/>
    <mergeCell ref="B138:C138"/>
    <mergeCell ref="B143:B146"/>
    <mergeCell ref="C143:H146"/>
    <mergeCell ref="B148:D148"/>
    <mergeCell ref="F137:G137"/>
    <mergeCell ref="B171:H171"/>
    <mergeCell ref="B172:H172"/>
    <mergeCell ref="H164:H166"/>
    <mergeCell ref="B103:B106"/>
    <mergeCell ref="C103:H106"/>
    <mergeCell ref="E70:F70"/>
    <mergeCell ref="E71:F71"/>
    <mergeCell ref="E72:F72"/>
    <mergeCell ref="E73:F73"/>
    <mergeCell ref="E74:F74"/>
    <mergeCell ref="E95:F95"/>
    <mergeCell ref="E96:F96"/>
    <mergeCell ref="B76:B78"/>
    <mergeCell ref="C76:H78"/>
    <mergeCell ref="E80:F80"/>
    <mergeCell ref="E81:F81"/>
    <mergeCell ref="C89:H92"/>
    <mergeCell ref="B89:B92"/>
    <mergeCell ref="C13:H13"/>
    <mergeCell ref="B14:H14"/>
    <mergeCell ref="B18:H18"/>
    <mergeCell ref="B57:C58"/>
    <mergeCell ref="D57:H58"/>
    <mergeCell ref="C21:H21"/>
    <mergeCell ref="C22:H22"/>
    <mergeCell ref="C23:H23"/>
    <mergeCell ref="C25:H25"/>
    <mergeCell ref="C20:H20"/>
    <mergeCell ref="B27:B28"/>
    <mergeCell ref="C32:H32"/>
    <mergeCell ref="B33:H33"/>
    <mergeCell ref="B29:D29"/>
    <mergeCell ref="E29:H29"/>
    <mergeCell ref="E30:H30"/>
    <mergeCell ref="B30:D30"/>
    <mergeCell ref="C27:H28"/>
    <mergeCell ref="B37:D37"/>
    <mergeCell ref="E37:H37"/>
    <mergeCell ref="B38:D38"/>
    <mergeCell ref="B55:D55"/>
    <mergeCell ref="E55:H55"/>
    <mergeCell ref="B16:B17"/>
    <mergeCell ref="C16:H17"/>
    <mergeCell ref="D24:H24"/>
    <mergeCell ref="B49:D49"/>
    <mergeCell ref="E49:H49"/>
    <mergeCell ref="B54:D54"/>
    <mergeCell ref="E54:H54"/>
    <mergeCell ref="B51:B53"/>
    <mergeCell ref="C51:H53"/>
    <mergeCell ref="B45:B46"/>
    <mergeCell ref="C45:H46"/>
    <mergeCell ref="B47:D47"/>
    <mergeCell ref="B35:B36"/>
    <mergeCell ref="C35:H36"/>
    <mergeCell ref="E47:H47"/>
    <mergeCell ref="B48:D48"/>
    <mergeCell ref="E48:H48"/>
    <mergeCell ref="B40:B41"/>
    <mergeCell ref="C40:H41"/>
    <mergeCell ref="B42:D42"/>
    <mergeCell ref="E42:H42"/>
    <mergeCell ref="B43:D43"/>
    <mergeCell ref="E38:H38"/>
    <mergeCell ref="E43:H43"/>
    <mergeCell ref="B173:H173"/>
    <mergeCell ref="B174:H174"/>
    <mergeCell ref="B177:B180"/>
    <mergeCell ref="C177:H180"/>
    <mergeCell ref="B182:E182"/>
    <mergeCell ref="B183:E183"/>
    <mergeCell ref="B184:E184"/>
    <mergeCell ref="B196:B199"/>
    <mergeCell ref="C196:H199"/>
    <mergeCell ref="B378:B379"/>
    <mergeCell ref="C378:H379"/>
    <mergeCell ref="B211:B214"/>
    <mergeCell ref="C211:H214"/>
    <mergeCell ref="B226:B229"/>
    <mergeCell ref="C226:H229"/>
    <mergeCell ref="B301:B302"/>
    <mergeCell ref="C301:H302"/>
    <mergeCell ref="B307:B308"/>
    <mergeCell ref="C307:H308"/>
    <mergeCell ref="B286:B289"/>
    <mergeCell ref="C286:H289"/>
    <mergeCell ref="B241:B244"/>
    <mergeCell ref="C241:H244"/>
    <mergeCell ref="B256:B259"/>
    <mergeCell ref="C256:H259"/>
    <mergeCell ref="B271:B274"/>
    <mergeCell ref="C338:G338"/>
    <mergeCell ref="C339:G339"/>
    <mergeCell ref="B341:B342"/>
    <mergeCell ref="C341:H342"/>
    <mergeCell ref="B347:B348"/>
    <mergeCell ref="C347:G347"/>
    <mergeCell ref="C348:G348"/>
    <mergeCell ref="B372:B373"/>
    <mergeCell ref="C372:H373"/>
    <mergeCell ref="B350:B351"/>
    <mergeCell ref="C350:H351"/>
    <mergeCell ref="B358:B359"/>
    <mergeCell ref="C358:H359"/>
    <mergeCell ref="C364:G364"/>
    <mergeCell ref="C356:G356"/>
    <mergeCell ref="B366:B367"/>
    <mergeCell ref="C366:H367"/>
    <mergeCell ref="B460:B462"/>
    <mergeCell ref="C460:H462"/>
    <mergeCell ref="B470:B472"/>
    <mergeCell ref="C470:H472"/>
    <mergeCell ref="B480:B482"/>
    <mergeCell ref="C480:H482"/>
    <mergeCell ref="B439:B441"/>
    <mergeCell ref="C439:H441"/>
    <mergeCell ref="B449:B451"/>
    <mergeCell ref="C449:H451"/>
    <mergeCell ref="C456:F456"/>
  </mergeCells>
  <pageMargins left="0.7" right="0.7" top="0.75" bottom="0.75" header="0.3" footer="0.3"/>
  <pageSetup orientation="portrait" r:id="rId1"/>
  <ignoredErrors>
    <ignoredError sqref="E128" evalError="1"/>
  </ignoredErrors>
</worksheet>
</file>

<file path=xl/worksheets/sheet2.xml><?xml version="1.0" encoding="utf-8"?>
<worksheet xmlns="http://schemas.openxmlformats.org/spreadsheetml/2006/main" xmlns:r="http://schemas.openxmlformats.org/officeDocument/2006/relationships">
  <dimension ref="B2:K14"/>
  <sheetViews>
    <sheetView workbookViewId="0">
      <selection activeCell="G6" sqref="G6"/>
    </sheetView>
  </sheetViews>
  <sheetFormatPr defaultRowHeight="18.75"/>
  <cols>
    <col min="1" max="3" width="9.140625" style="1"/>
    <col min="4" max="4" width="16.42578125" style="1" customWidth="1"/>
    <col min="5" max="5" width="8.42578125" style="1" bestFit="1" customWidth="1"/>
    <col min="6" max="6" width="10.42578125" style="1" bestFit="1" customWidth="1"/>
    <col min="7" max="7" width="25.140625" style="1" customWidth="1"/>
    <col min="8" max="16384" width="9.140625" style="1"/>
  </cols>
  <sheetData>
    <row r="2" spans="2:11">
      <c r="B2" s="168" t="s">
        <v>44</v>
      </c>
      <c r="C2" s="168"/>
      <c r="D2" s="168"/>
      <c r="E2" s="168"/>
      <c r="F2" s="168"/>
      <c r="G2" s="168"/>
      <c r="H2" s="168"/>
      <c r="I2" s="168"/>
      <c r="J2" s="168"/>
      <c r="K2" s="168"/>
    </row>
    <row r="3" spans="2:11">
      <c r="B3" s="168"/>
      <c r="C3" s="168"/>
      <c r="D3" s="168"/>
      <c r="E3" s="168"/>
      <c r="F3" s="168"/>
      <c r="G3" s="168"/>
      <c r="H3" s="168"/>
      <c r="I3" s="168"/>
      <c r="J3" s="168"/>
      <c r="K3" s="168"/>
    </row>
    <row r="5" spans="2:11">
      <c r="C5" s="20" t="s">
        <v>23</v>
      </c>
      <c r="D5" s="20" t="s">
        <v>45</v>
      </c>
      <c r="E5" s="16"/>
      <c r="F5" s="20" t="s">
        <v>52</v>
      </c>
      <c r="G5" s="20" t="s">
        <v>53</v>
      </c>
    </row>
    <row r="6" spans="2:11">
      <c r="C6" s="3" t="s">
        <v>42</v>
      </c>
      <c r="D6" s="21">
        <v>32509</v>
      </c>
      <c r="E6" s="18"/>
      <c r="F6" s="19">
        <v>1989</v>
      </c>
      <c r="G6" s="22">
        <f>COUNTIFS(D6:D12,"&gt;="&amp;DATE(F6,1,1),D6:D12,"&lt;="&amp;DATE(F6,12,31))</f>
        <v>1</v>
      </c>
    </row>
    <row r="7" spans="2:11">
      <c r="C7" s="3" t="s">
        <v>46</v>
      </c>
      <c r="D7" s="21">
        <v>34753</v>
      </c>
      <c r="E7" s="18"/>
      <c r="F7" s="19">
        <v>1995</v>
      </c>
      <c r="G7" s="22">
        <f t="shared" ref="G7:G8" si="0">COUNTIFS(D7:D13,"&gt;="&amp;DATE(F7,1,1),D7:D13,"&lt;="&amp;DATE(F7,12,31))</f>
        <v>2</v>
      </c>
    </row>
    <row r="8" spans="2:11">
      <c r="C8" s="3" t="s">
        <v>47</v>
      </c>
      <c r="D8" s="21">
        <v>34788</v>
      </c>
      <c r="E8" s="18"/>
      <c r="F8" s="19">
        <v>2000</v>
      </c>
      <c r="G8" s="22">
        <f t="shared" si="0"/>
        <v>4</v>
      </c>
    </row>
    <row r="9" spans="2:11">
      <c r="C9" s="3" t="s">
        <v>48</v>
      </c>
      <c r="D9" s="21">
        <v>36880</v>
      </c>
      <c r="E9" s="18"/>
      <c r="F9" s="18"/>
      <c r="G9" s="18"/>
    </row>
    <row r="10" spans="2:11">
      <c r="C10" s="3" t="s">
        <v>49</v>
      </c>
      <c r="D10" s="21">
        <v>36816</v>
      </c>
      <c r="E10" s="18"/>
      <c r="F10" s="167" t="s">
        <v>55</v>
      </c>
      <c r="G10" s="167"/>
      <c r="H10" s="167"/>
      <c r="I10" s="167"/>
      <c r="J10" s="167"/>
      <c r="K10" s="167"/>
    </row>
    <row r="11" spans="2:11">
      <c r="C11" s="3" t="s">
        <v>50</v>
      </c>
      <c r="D11" s="21">
        <v>36716</v>
      </c>
      <c r="E11" s="18"/>
      <c r="F11" s="165" t="s">
        <v>54</v>
      </c>
      <c r="G11" s="166"/>
      <c r="H11" s="166"/>
      <c r="I11" s="166"/>
      <c r="J11" s="166"/>
      <c r="K11" s="166"/>
    </row>
    <row r="12" spans="2:11">
      <c r="C12" s="3" t="s">
        <v>51</v>
      </c>
      <c r="D12" s="21">
        <v>36627</v>
      </c>
      <c r="E12" s="18"/>
      <c r="F12" s="166"/>
      <c r="G12" s="166"/>
      <c r="H12" s="166"/>
      <c r="I12" s="166"/>
      <c r="J12" s="166"/>
      <c r="K12" s="166"/>
    </row>
    <row r="13" spans="2:11">
      <c r="D13" s="17"/>
      <c r="E13" s="18"/>
      <c r="F13" s="18"/>
      <c r="G13" s="18"/>
    </row>
    <row r="14" spans="2:11">
      <c r="D14" s="17"/>
      <c r="E14" s="18"/>
      <c r="F14" s="18"/>
      <c r="G14" s="18"/>
    </row>
  </sheetData>
  <mergeCells count="3">
    <mergeCell ref="F11:K12"/>
    <mergeCell ref="F10:K10"/>
    <mergeCell ref="B2:K3"/>
  </mergeCells>
  <pageMargins left="0.7" right="0.7" top="0.75" bottom="0.75" header="0.3" footer="0.3"/>
  <ignoredErrors>
    <ignoredError sqref="G7:G8" formulaRange="1"/>
  </ignoredErrors>
</worksheet>
</file>

<file path=xl/worksheets/sheet3.xml><?xml version="1.0" encoding="utf-8"?>
<worksheet xmlns="http://schemas.openxmlformats.org/spreadsheetml/2006/main" xmlns:r="http://schemas.openxmlformats.org/officeDocument/2006/relationships">
  <dimension ref="B2:K12"/>
  <sheetViews>
    <sheetView workbookViewId="0">
      <selection activeCell="B2" sqref="B2:K3"/>
    </sheetView>
  </sheetViews>
  <sheetFormatPr defaultRowHeight="18.75"/>
  <cols>
    <col min="1" max="2" width="9.140625" style="1"/>
    <col min="3" max="3" width="8" style="1" bestFit="1" customWidth="1"/>
    <col min="4" max="4" width="7.5703125" style="1" bestFit="1" customWidth="1"/>
    <col min="5" max="5" width="9.140625" style="1"/>
    <col min="6" max="6" width="7.28515625" style="1" bestFit="1" customWidth="1"/>
    <col min="7" max="7" width="9.42578125" style="1" bestFit="1" customWidth="1"/>
    <col min="8" max="8" width="33.140625" style="1" bestFit="1" customWidth="1"/>
    <col min="9" max="16384" width="9.140625" style="1"/>
  </cols>
  <sheetData>
    <row r="2" spans="2:11">
      <c r="B2" s="168" t="s">
        <v>56</v>
      </c>
      <c r="C2" s="168"/>
      <c r="D2" s="168"/>
      <c r="E2" s="168"/>
      <c r="F2" s="168"/>
      <c r="G2" s="168"/>
      <c r="H2" s="168"/>
      <c r="I2" s="168"/>
      <c r="J2" s="168"/>
      <c r="K2" s="168"/>
    </row>
    <row r="3" spans="2:11">
      <c r="B3" s="168"/>
      <c r="C3" s="168"/>
      <c r="D3" s="168"/>
      <c r="E3" s="168"/>
      <c r="F3" s="168"/>
      <c r="G3" s="168"/>
      <c r="H3" s="168"/>
      <c r="I3" s="168"/>
      <c r="J3" s="168"/>
      <c r="K3" s="168"/>
    </row>
    <row r="5" spans="2:11">
      <c r="C5" s="20" t="s">
        <v>23</v>
      </c>
      <c r="D5" s="20" t="s">
        <v>57</v>
      </c>
      <c r="E5" s="16"/>
      <c r="F5" s="20" t="s">
        <v>58</v>
      </c>
      <c r="G5" s="20" t="s">
        <v>59</v>
      </c>
      <c r="H5" s="20" t="s">
        <v>15</v>
      </c>
    </row>
    <row r="6" spans="2:11">
      <c r="C6" s="3" t="s">
        <v>42</v>
      </c>
      <c r="D6" s="23">
        <v>84</v>
      </c>
      <c r="E6" s="18"/>
      <c r="F6" s="19">
        <v>70</v>
      </c>
      <c r="G6" s="19">
        <v>80</v>
      </c>
      <c r="H6" s="20">
        <f>COUNTIFS($D$6:$D$12,"&gt;="&amp;F6,$D$6:$D$12,"&lt;"&amp;G6)</f>
        <v>2</v>
      </c>
    </row>
    <row r="7" spans="2:11">
      <c r="C7" s="3" t="s">
        <v>46</v>
      </c>
      <c r="D7" s="23">
        <v>99</v>
      </c>
      <c r="E7" s="18"/>
      <c r="F7" s="19">
        <v>80</v>
      </c>
      <c r="G7" s="19">
        <v>90</v>
      </c>
      <c r="H7" s="20">
        <f t="shared" ref="H7:H8" si="0">COUNTIFS($D$6:$D$12,"&gt;="&amp;F7,$D$6:$D$12,"&lt;"&amp;G7)</f>
        <v>3</v>
      </c>
    </row>
    <row r="8" spans="2:11">
      <c r="C8" s="3" t="s">
        <v>47</v>
      </c>
      <c r="D8" s="23">
        <v>73</v>
      </c>
      <c r="E8" s="18"/>
      <c r="F8" s="19">
        <v>90</v>
      </c>
      <c r="G8" s="19">
        <v>100</v>
      </c>
      <c r="H8" s="20">
        <f t="shared" si="0"/>
        <v>2</v>
      </c>
    </row>
    <row r="9" spans="2:11">
      <c r="C9" s="3" t="s">
        <v>48</v>
      </c>
      <c r="D9" s="23">
        <v>89</v>
      </c>
      <c r="E9" s="18"/>
      <c r="F9" s="18"/>
      <c r="G9" s="18"/>
    </row>
    <row r="10" spans="2:11">
      <c r="C10" s="3" t="s">
        <v>49</v>
      </c>
      <c r="D10" s="23">
        <v>90</v>
      </c>
      <c r="E10" s="18"/>
      <c r="F10" s="167" t="s">
        <v>55</v>
      </c>
      <c r="G10" s="167"/>
      <c r="H10" s="167"/>
      <c r="I10" s="167"/>
      <c r="J10" s="167"/>
      <c r="K10" s="167"/>
    </row>
    <row r="11" spans="2:11">
      <c r="C11" s="3" t="s">
        <v>50</v>
      </c>
      <c r="D11" s="23">
        <v>72</v>
      </c>
      <c r="E11" s="18"/>
      <c r="F11" s="165" t="s">
        <v>61</v>
      </c>
      <c r="G11" s="166"/>
      <c r="H11" s="166"/>
      <c r="I11" s="166"/>
      <c r="J11" s="166"/>
      <c r="K11" s="166"/>
    </row>
    <row r="12" spans="2:11">
      <c r="C12" s="3" t="s">
        <v>51</v>
      </c>
      <c r="D12" s="23">
        <v>80</v>
      </c>
      <c r="E12" s="18"/>
      <c r="F12" s="166"/>
      <c r="G12" s="166"/>
      <c r="H12" s="166"/>
      <c r="I12" s="166"/>
      <c r="J12" s="166"/>
      <c r="K12" s="166"/>
    </row>
  </sheetData>
  <mergeCells count="3">
    <mergeCell ref="B2:K3"/>
    <mergeCell ref="F10:K10"/>
    <mergeCell ref="F11:K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2:L15"/>
  <sheetViews>
    <sheetView workbookViewId="0">
      <selection activeCell="B2" sqref="B2:K3"/>
    </sheetView>
  </sheetViews>
  <sheetFormatPr defaultRowHeight="18.75"/>
  <cols>
    <col min="1" max="16384" width="9.140625" style="1"/>
  </cols>
  <sheetData>
    <row r="2" spans="2:12">
      <c r="B2" s="168" t="s">
        <v>62</v>
      </c>
      <c r="C2" s="168"/>
      <c r="D2" s="168"/>
      <c r="E2" s="168"/>
      <c r="F2" s="168"/>
      <c r="G2" s="168"/>
      <c r="H2" s="168"/>
      <c r="I2" s="168"/>
      <c r="J2" s="168"/>
      <c r="K2" s="168"/>
    </row>
    <row r="3" spans="2:12">
      <c r="B3" s="168"/>
      <c r="C3" s="168"/>
      <c r="D3" s="168"/>
      <c r="E3" s="168"/>
      <c r="F3" s="168"/>
      <c r="G3" s="168"/>
      <c r="H3" s="168"/>
      <c r="I3" s="168"/>
      <c r="J3" s="168"/>
      <c r="K3" s="168"/>
    </row>
    <row r="5" spans="2:12">
      <c r="C5" s="4" t="s">
        <v>63</v>
      </c>
      <c r="D5" s="4" t="s">
        <v>64</v>
      </c>
      <c r="E5" s="4" t="s">
        <v>1</v>
      </c>
    </row>
    <row r="6" spans="2:12">
      <c r="C6" s="3" t="s">
        <v>65</v>
      </c>
      <c r="D6" s="3" t="s">
        <v>72</v>
      </c>
      <c r="E6" s="3" t="s">
        <v>4</v>
      </c>
    </row>
    <row r="7" spans="2:12">
      <c r="C7" s="3" t="s">
        <v>66</v>
      </c>
      <c r="D7" s="3" t="s">
        <v>72</v>
      </c>
      <c r="E7" s="3" t="s">
        <v>4</v>
      </c>
      <c r="H7" s="138" t="s">
        <v>74</v>
      </c>
      <c r="I7" s="138"/>
      <c r="J7" s="178">
        <f>COUNTIF(E6:E12,"Red")</f>
        <v>4</v>
      </c>
      <c r="K7" s="178"/>
    </row>
    <row r="8" spans="2:12">
      <c r="C8" s="3" t="s">
        <v>67</v>
      </c>
      <c r="D8" s="3" t="s">
        <v>72</v>
      </c>
      <c r="E8" s="3" t="s">
        <v>4</v>
      </c>
    </row>
    <row r="9" spans="2:12">
      <c r="C9" s="3" t="s">
        <v>68</v>
      </c>
      <c r="D9" s="3" t="s">
        <v>72</v>
      </c>
      <c r="E9" s="3" t="s">
        <v>7</v>
      </c>
      <c r="L9"/>
    </row>
    <row r="10" spans="2:12">
      <c r="C10" s="3" t="s">
        <v>69</v>
      </c>
      <c r="D10" s="3" t="s">
        <v>72</v>
      </c>
      <c r="E10" s="3" t="s">
        <v>7</v>
      </c>
      <c r="G10" s="175" t="s">
        <v>55</v>
      </c>
      <c r="H10" s="176"/>
      <c r="I10" s="176"/>
      <c r="J10" s="176"/>
      <c r="K10" s="177"/>
      <c r="L10"/>
    </row>
    <row r="11" spans="2:12" ht="18.75" customHeight="1">
      <c r="C11" s="3" t="s">
        <v>70</v>
      </c>
      <c r="D11" s="3" t="s">
        <v>72</v>
      </c>
      <c r="E11" s="3" t="s">
        <v>5</v>
      </c>
      <c r="G11" s="169" t="s">
        <v>73</v>
      </c>
      <c r="H11" s="170"/>
      <c r="I11" s="170"/>
      <c r="J11" s="170"/>
      <c r="K11" s="171"/>
      <c r="L11"/>
    </row>
    <row r="12" spans="2:12">
      <c r="C12" s="3" t="s">
        <v>71</v>
      </c>
      <c r="D12" s="3" t="s">
        <v>72</v>
      </c>
      <c r="E12" s="3" t="s">
        <v>4</v>
      </c>
      <c r="G12" s="172"/>
      <c r="H12" s="173"/>
      <c r="I12" s="173"/>
      <c r="J12" s="173"/>
      <c r="K12" s="174"/>
      <c r="L12"/>
    </row>
    <row r="13" spans="2:12">
      <c r="L13"/>
    </row>
    <row r="14" spans="2:12">
      <c r="L14"/>
    </row>
    <row r="15" spans="2:12">
      <c r="L15"/>
    </row>
  </sheetData>
  <mergeCells count="5">
    <mergeCell ref="B2:K3"/>
    <mergeCell ref="G11:K12"/>
    <mergeCell ref="G10:K10"/>
    <mergeCell ref="H7:I7"/>
    <mergeCell ref="J7:K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B2:K13"/>
  <sheetViews>
    <sheetView workbookViewId="0">
      <selection activeCell="I9" sqref="I9:J9"/>
    </sheetView>
  </sheetViews>
  <sheetFormatPr defaultRowHeight="18.75"/>
  <cols>
    <col min="1" max="16384" width="9.140625" style="1"/>
  </cols>
  <sheetData>
    <row r="2" spans="2:11">
      <c r="B2" s="168" t="s">
        <v>91</v>
      </c>
      <c r="C2" s="168"/>
      <c r="D2" s="168"/>
      <c r="E2" s="168"/>
      <c r="F2" s="168"/>
      <c r="G2" s="168"/>
      <c r="H2" s="168"/>
      <c r="I2" s="168"/>
      <c r="J2" s="168"/>
      <c r="K2" s="168"/>
    </row>
    <row r="3" spans="2:11">
      <c r="B3" s="168"/>
      <c r="C3" s="168"/>
      <c r="D3" s="168"/>
      <c r="E3" s="168"/>
      <c r="F3" s="168"/>
      <c r="G3" s="168"/>
      <c r="H3" s="168"/>
      <c r="I3" s="168"/>
      <c r="J3" s="168"/>
      <c r="K3" s="168"/>
    </row>
    <row r="5" spans="2:11">
      <c r="C5" s="179" t="s">
        <v>92</v>
      </c>
      <c r="D5" s="179"/>
      <c r="G5" s="179" t="s">
        <v>92</v>
      </c>
      <c r="H5" s="179"/>
      <c r="I5" s="179" t="s">
        <v>15</v>
      </c>
      <c r="J5" s="179"/>
    </row>
    <row r="6" spans="2:11">
      <c r="C6" s="162" t="s">
        <v>42</v>
      </c>
      <c r="D6" s="162"/>
      <c r="G6" s="162" t="s">
        <v>42</v>
      </c>
      <c r="H6" s="162"/>
      <c r="I6" s="162">
        <f>SUMPRODUCT(--EXACT(G6,$C$6:$D$12))</f>
        <v>3</v>
      </c>
      <c r="J6" s="162"/>
    </row>
    <row r="7" spans="2:11">
      <c r="C7" s="162" t="s">
        <v>42</v>
      </c>
      <c r="D7" s="162"/>
      <c r="G7" s="162" t="s">
        <v>93</v>
      </c>
      <c r="H7" s="162"/>
      <c r="I7" s="162">
        <f>SUMPRODUCT(--EXACT(G7,$C$6:$D$12))</f>
        <v>2</v>
      </c>
      <c r="J7" s="162"/>
    </row>
    <row r="8" spans="2:11">
      <c r="C8" s="162" t="s">
        <v>42</v>
      </c>
      <c r="D8" s="162"/>
      <c r="G8" s="162" t="s">
        <v>46</v>
      </c>
      <c r="H8" s="162"/>
      <c r="I8" s="162">
        <f t="shared" ref="I8" si="0">SUMPRODUCT(--EXACT(G8,$C$6:$D$12))</f>
        <v>1</v>
      </c>
      <c r="J8" s="162"/>
    </row>
    <row r="9" spans="2:11">
      <c r="C9" s="162" t="s">
        <v>93</v>
      </c>
      <c r="D9" s="162"/>
      <c r="G9" s="162" t="s">
        <v>94</v>
      </c>
      <c r="H9" s="162"/>
      <c r="I9" s="162">
        <f>SUMPRODUCT(--EXACT(G9,$C$6:$D$12))</f>
        <v>1</v>
      </c>
      <c r="J9" s="162"/>
    </row>
    <row r="10" spans="2:11">
      <c r="C10" s="162" t="s">
        <v>93</v>
      </c>
      <c r="D10" s="162"/>
    </row>
    <row r="11" spans="2:11">
      <c r="C11" s="162" t="s">
        <v>46</v>
      </c>
      <c r="D11" s="162"/>
      <c r="F11" s="175" t="s">
        <v>55</v>
      </c>
      <c r="G11" s="176"/>
      <c r="H11" s="176"/>
      <c r="I11" s="176"/>
      <c r="J11" s="177"/>
    </row>
    <row r="12" spans="2:11">
      <c r="C12" s="162" t="s">
        <v>94</v>
      </c>
      <c r="D12" s="162"/>
      <c r="F12" s="169" t="s">
        <v>95</v>
      </c>
      <c r="G12" s="170"/>
      <c r="H12" s="170"/>
      <c r="I12" s="170"/>
      <c r="J12" s="171"/>
    </row>
    <row r="13" spans="2:11">
      <c r="F13" s="172"/>
      <c r="G13" s="173"/>
      <c r="H13" s="173"/>
      <c r="I13" s="173"/>
      <c r="J13" s="174"/>
    </row>
  </sheetData>
  <mergeCells count="21">
    <mergeCell ref="F11:J11"/>
    <mergeCell ref="F12:J13"/>
    <mergeCell ref="C10:D10"/>
    <mergeCell ref="C11:D11"/>
    <mergeCell ref="C12:D12"/>
    <mergeCell ref="B2:K3"/>
    <mergeCell ref="C5:D5"/>
    <mergeCell ref="C6:D6"/>
    <mergeCell ref="C7:D7"/>
    <mergeCell ref="C8:D8"/>
    <mergeCell ref="G5:H5"/>
    <mergeCell ref="I5:J5"/>
    <mergeCell ref="G6:H6"/>
    <mergeCell ref="I6:J6"/>
    <mergeCell ref="G7:H7"/>
    <mergeCell ref="I7:J7"/>
    <mergeCell ref="C9:D9"/>
    <mergeCell ref="I8:J8"/>
    <mergeCell ref="G9:H9"/>
    <mergeCell ref="I9:J9"/>
    <mergeCell ref="G8:H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2:K11"/>
  <sheetViews>
    <sheetView workbookViewId="0">
      <selection activeCell="G6" sqref="G6"/>
    </sheetView>
  </sheetViews>
  <sheetFormatPr defaultRowHeight="18.75"/>
  <cols>
    <col min="1" max="2" width="9.140625" style="1"/>
    <col min="3" max="3" width="18.28515625" style="1" customWidth="1"/>
    <col min="4" max="5" width="9.140625" style="1"/>
    <col min="6" max="6" width="35.140625" style="1" customWidth="1"/>
    <col min="7" max="7" width="12.5703125" style="1" customWidth="1"/>
    <col min="8" max="16384" width="9.140625" style="1"/>
  </cols>
  <sheetData>
    <row r="2" spans="2:11">
      <c r="B2" s="168" t="s">
        <v>98</v>
      </c>
      <c r="C2" s="168"/>
      <c r="D2" s="168"/>
      <c r="E2" s="168"/>
      <c r="F2" s="168"/>
      <c r="G2" s="168"/>
      <c r="H2" s="168"/>
      <c r="I2" s="168"/>
      <c r="J2" s="168"/>
      <c r="K2" s="168"/>
    </row>
    <row r="3" spans="2:11">
      <c r="B3" s="168"/>
      <c r="C3" s="168"/>
      <c r="D3" s="168"/>
      <c r="E3" s="168"/>
      <c r="F3" s="168"/>
      <c r="G3" s="168"/>
      <c r="H3" s="168"/>
      <c r="I3" s="168"/>
      <c r="J3" s="168"/>
      <c r="K3" s="168"/>
    </row>
    <row r="5" spans="2:11">
      <c r="C5" s="4" t="s">
        <v>99</v>
      </c>
      <c r="F5" s="4" t="s">
        <v>105</v>
      </c>
      <c r="G5" s="4" t="s">
        <v>15</v>
      </c>
    </row>
    <row r="6" spans="2:11">
      <c r="C6" s="26" t="s">
        <v>100</v>
      </c>
      <c r="F6" s="29" t="s">
        <v>106</v>
      </c>
      <c r="G6" s="25">
        <f>COUNTIF(C6:C11,"apples")+COUNTIF(C6:C11,"pears")</f>
        <v>3</v>
      </c>
    </row>
    <row r="7" spans="2:11">
      <c r="C7" s="26" t="s">
        <v>101</v>
      </c>
      <c r="F7" s="29" t="s">
        <v>107</v>
      </c>
      <c r="G7" s="25">
        <f>COUNTIF(C7:C12,"apples")+COUNTIF(C7:C12,"pears")</f>
        <v>2</v>
      </c>
    </row>
    <row r="8" spans="2:11">
      <c r="C8" s="26" t="s">
        <v>102</v>
      </c>
    </row>
    <row r="9" spans="2:11">
      <c r="C9" s="26" t="s">
        <v>103</v>
      </c>
      <c r="F9" s="175" t="s">
        <v>55</v>
      </c>
      <c r="G9" s="176"/>
      <c r="H9" s="176"/>
      <c r="I9" s="176"/>
      <c r="J9" s="177"/>
    </row>
    <row r="10" spans="2:11">
      <c r="C10" s="26" t="s">
        <v>104</v>
      </c>
      <c r="F10" s="169" t="s">
        <v>108</v>
      </c>
      <c r="G10" s="170"/>
      <c r="H10" s="170"/>
      <c r="I10" s="170"/>
      <c r="J10" s="171"/>
    </row>
    <row r="11" spans="2:11">
      <c r="C11" s="26" t="s">
        <v>100</v>
      </c>
      <c r="F11" s="172"/>
      <c r="G11" s="173"/>
      <c r="H11" s="173"/>
      <c r="I11" s="173"/>
      <c r="J11" s="174"/>
    </row>
  </sheetData>
  <mergeCells count="3">
    <mergeCell ref="B2:K3"/>
    <mergeCell ref="F9:J9"/>
    <mergeCell ref="F10:J1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B2:K13"/>
  <sheetViews>
    <sheetView workbookViewId="0">
      <selection activeCell="C19" sqref="C19"/>
    </sheetView>
  </sheetViews>
  <sheetFormatPr defaultRowHeight="18.75"/>
  <cols>
    <col min="1" max="2" width="9.140625" style="1"/>
    <col min="3" max="3" width="18.28515625" style="1" customWidth="1"/>
    <col min="4" max="4" width="16.28515625" style="1" customWidth="1"/>
    <col min="5" max="5" width="9.140625" style="1"/>
    <col min="6" max="6" width="18.42578125" style="1" customWidth="1"/>
    <col min="7" max="7" width="12.5703125" style="1" customWidth="1"/>
    <col min="8" max="16384" width="9.140625" style="1"/>
  </cols>
  <sheetData>
    <row r="2" spans="2:11">
      <c r="B2" s="168" t="s">
        <v>109</v>
      </c>
      <c r="C2" s="168"/>
      <c r="D2" s="168"/>
      <c r="E2" s="168"/>
      <c r="F2" s="168"/>
      <c r="G2" s="168"/>
      <c r="H2" s="168"/>
      <c r="I2" s="168"/>
      <c r="J2" s="168"/>
      <c r="K2" s="168"/>
    </row>
    <row r="3" spans="2:11">
      <c r="B3" s="168"/>
      <c r="C3" s="168"/>
      <c r="D3" s="168"/>
      <c r="E3" s="168"/>
      <c r="F3" s="168"/>
      <c r="G3" s="168"/>
      <c r="H3" s="168"/>
      <c r="I3" s="168"/>
      <c r="J3" s="168"/>
      <c r="K3" s="168"/>
    </row>
    <row r="5" spans="2:11">
      <c r="C5" s="4" t="s">
        <v>110</v>
      </c>
      <c r="D5" s="4" t="s">
        <v>111</v>
      </c>
      <c r="F5" s="4" t="s">
        <v>112</v>
      </c>
      <c r="G5"/>
    </row>
    <row r="6" spans="2:11">
      <c r="C6" s="28" t="s">
        <v>100</v>
      </c>
      <c r="D6" s="27">
        <v>24</v>
      </c>
      <c r="F6" s="27" t="s">
        <v>100</v>
      </c>
      <c r="G6"/>
      <c r="H6" s="178">
        <f>SUMPRODUCT(COUNTIF(C6:C11,F6:F7))</f>
        <v>3</v>
      </c>
      <c r="I6" s="178"/>
    </row>
    <row r="7" spans="2:11">
      <c r="C7" s="28" t="s">
        <v>101</v>
      </c>
      <c r="D7" s="27">
        <v>12</v>
      </c>
      <c r="F7" s="27" t="s">
        <v>104</v>
      </c>
      <c r="G7"/>
      <c r="H7" s="178"/>
      <c r="I7" s="178"/>
    </row>
    <row r="8" spans="2:11">
      <c r="C8" s="28" t="s">
        <v>102</v>
      </c>
      <c r="D8" s="27">
        <v>36</v>
      </c>
      <c r="F8" s="33"/>
      <c r="G8"/>
    </row>
    <row r="9" spans="2:11">
      <c r="C9" s="28" t="s">
        <v>103</v>
      </c>
      <c r="D9" s="27">
        <v>48</v>
      </c>
      <c r="F9" s="33"/>
      <c r="G9" s="34"/>
    </row>
    <row r="10" spans="2:11" ht="18.75" customHeight="1">
      <c r="C10" s="28" t="s">
        <v>104</v>
      </c>
      <c r="D10" s="27">
        <v>15</v>
      </c>
    </row>
    <row r="11" spans="2:11">
      <c r="C11" s="28" t="s">
        <v>100</v>
      </c>
      <c r="D11" s="27">
        <v>10</v>
      </c>
      <c r="F11" s="175" t="s">
        <v>55</v>
      </c>
      <c r="G11" s="176"/>
      <c r="H11" s="176"/>
      <c r="I11" s="176"/>
      <c r="J11" s="177"/>
    </row>
    <row r="12" spans="2:11">
      <c r="F12" s="169" t="s">
        <v>113</v>
      </c>
      <c r="G12" s="170"/>
      <c r="H12" s="170"/>
      <c r="I12" s="170"/>
      <c r="J12" s="171"/>
    </row>
    <row r="13" spans="2:11">
      <c r="F13" s="172"/>
      <c r="G13" s="173"/>
      <c r="H13" s="173"/>
      <c r="I13" s="173"/>
      <c r="J13" s="174"/>
    </row>
  </sheetData>
  <mergeCells count="4">
    <mergeCell ref="B2:K3"/>
    <mergeCell ref="F11:J11"/>
    <mergeCell ref="F12:J13"/>
    <mergeCell ref="H6:I7"/>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2:K16"/>
  <sheetViews>
    <sheetView workbookViewId="0">
      <selection activeCell="L9" sqref="L9"/>
    </sheetView>
  </sheetViews>
  <sheetFormatPr defaultRowHeight="18.75"/>
  <cols>
    <col min="1" max="2" width="9.140625" style="1"/>
    <col min="3" max="3" width="18.28515625" style="1" customWidth="1"/>
    <col min="4" max="4" width="16.28515625" style="1" customWidth="1"/>
    <col min="5" max="5" width="9.140625" style="1"/>
    <col min="6" max="6" width="18.42578125" style="1" customWidth="1"/>
    <col min="7" max="7" width="12.5703125" style="1" customWidth="1"/>
    <col min="8" max="16384" width="9.140625" style="1"/>
  </cols>
  <sheetData>
    <row r="2" spans="2:11">
      <c r="B2" s="168" t="s">
        <v>114</v>
      </c>
      <c r="C2" s="168"/>
      <c r="D2" s="168"/>
      <c r="E2" s="168"/>
      <c r="F2" s="168"/>
      <c r="G2" s="168"/>
      <c r="H2" s="168"/>
      <c r="I2" s="168"/>
      <c r="J2" s="168"/>
      <c r="K2" s="168"/>
    </row>
    <row r="3" spans="2:11">
      <c r="B3" s="168"/>
      <c r="C3" s="168"/>
      <c r="D3" s="168"/>
      <c r="E3" s="168"/>
      <c r="F3" s="168"/>
      <c r="G3" s="168"/>
      <c r="H3" s="168"/>
      <c r="I3" s="168"/>
      <c r="J3" s="168"/>
      <c r="K3" s="168"/>
    </row>
    <row r="5" spans="2:11">
      <c r="C5" s="4" t="s">
        <v>110</v>
      </c>
      <c r="D5" s="4" t="s">
        <v>57</v>
      </c>
      <c r="F5" s="4" t="s">
        <v>105</v>
      </c>
      <c r="G5" s="4" t="s">
        <v>15</v>
      </c>
    </row>
    <row r="6" spans="2:11">
      <c r="C6" s="28" t="s">
        <v>100</v>
      </c>
      <c r="D6" s="27">
        <v>24</v>
      </c>
      <c r="F6" s="27" t="s">
        <v>122</v>
      </c>
      <c r="G6" s="27">
        <f>COUNTIF($D$6:$D$11,F6)</f>
        <v>5</v>
      </c>
      <c r="H6" s="35"/>
      <c r="I6" s="35"/>
    </row>
    <row r="7" spans="2:11">
      <c r="C7" s="28" t="s">
        <v>101</v>
      </c>
      <c r="D7" s="27">
        <v>12</v>
      </c>
      <c r="F7" s="27" t="s">
        <v>115</v>
      </c>
      <c r="G7" s="27">
        <f>COUNTIF($D$6:$D$11,F7)</f>
        <v>3</v>
      </c>
      <c r="H7" s="35"/>
      <c r="I7" s="35"/>
    </row>
    <row r="8" spans="2:11">
      <c r="C8" s="28" t="s">
        <v>102</v>
      </c>
      <c r="D8" s="27">
        <v>36</v>
      </c>
      <c r="F8" s="33"/>
      <c r="G8"/>
    </row>
    <row r="9" spans="2:11">
      <c r="C9" s="28" t="s">
        <v>103</v>
      </c>
      <c r="D9" s="27">
        <v>48</v>
      </c>
      <c r="F9" s="33"/>
      <c r="G9" s="34"/>
    </row>
    <row r="10" spans="2:11" ht="18.75" customHeight="1">
      <c r="C10" s="28" t="s">
        <v>104</v>
      </c>
      <c r="D10" s="27">
        <v>15</v>
      </c>
    </row>
    <row r="11" spans="2:11">
      <c r="C11" s="28" t="s">
        <v>100</v>
      </c>
      <c r="D11" s="27">
        <v>100</v>
      </c>
      <c r="F11" s="175" t="s">
        <v>55</v>
      </c>
      <c r="G11" s="176"/>
      <c r="H11" s="176"/>
      <c r="I11" s="176"/>
      <c r="J11" s="177"/>
    </row>
    <row r="12" spans="2:11">
      <c r="F12" s="169" t="s">
        <v>116</v>
      </c>
      <c r="G12" s="170"/>
      <c r="H12" s="170"/>
      <c r="I12" s="170"/>
      <c r="J12" s="171"/>
    </row>
    <row r="13" spans="2:11">
      <c r="F13" s="172"/>
      <c r="G13" s="173"/>
      <c r="H13" s="173"/>
      <c r="I13" s="173"/>
      <c r="J13" s="174"/>
    </row>
    <row r="15" spans="2:11" ht="18.75" customHeight="1">
      <c r="C15" s="180" t="s">
        <v>117</v>
      </c>
      <c r="D15" s="180"/>
      <c r="E15" s="180"/>
      <c r="F15" s="180"/>
      <c r="G15" s="180"/>
      <c r="H15" s="180"/>
      <c r="I15" s="180"/>
      <c r="J15" s="180"/>
    </row>
    <row r="16" spans="2:11">
      <c r="C16" s="180"/>
      <c r="D16" s="180"/>
      <c r="E16" s="180"/>
      <c r="F16" s="180"/>
      <c r="G16" s="180"/>
      <c r="H16" s="180"/>
      <c r="I16" s="180"/>
      <c r="J16" s="180"/>
    </row>
  </sheetData>
  <mergeCells count="4">
    <mergeCell ref="B2:K3"/>
    <mergeCell ref="F11:J11"/>
    <mergeCell ref="F12:J13"/>
    <mergeCell ref="C15:J16"/>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B2:K15"/>
  <sheetViews>
    <sheetView workbookViewId="0">
      <selection activeCell="D6" sqref="D6:D11"/>
    </sheetView>
  </sheetViews>
  <sheetFormatPr defaultRowHeight="18.75"/>
  <cols>
    <col min="1" max="1" width="9.140625" style="1"/>
    <col min="2" max="2" width="7.7109375" style="1" bestFit="1" customWidth="1"/>
    <col min="3" max="4" width="9.140625" style="1" bestFit="1" customWidth="1"/>
    <col min="5" max="5" width="9.140625" style="1"/>
    <col min="6" max="6" width="7.85546875" style="1" customWidth="1"/>
    <col min="7" max="7" width="9.85546875" style="1" bestFit="1" customWidth="1"/>
    <col min="8" max="8" width="8" style="1" bestFit="1" customWidth="1"/>
    <col min="9" max="16384" width="9.140625" style="1"/>
  </cols>
  <sheetData>
    <row r="2" spans="2:11">
      <c r="B2" s="168" t="s">
        <v>118</v>
      </c>
      <c r="C2" s="168"/>
      <c r="D2" s="168"/>
      <c r="E2" s="168"/>
      <c r="F2" s="168"/>
      <c r="G2" s="168"/>
      <c r="H2" s="168"/>
      <c r="I2" s="168"/>
      <c r="J2" s="168"/>
      <c r="K2" s="168"/>
    </row>
    <row r="3" spans="2:11">
      <c r="B3" s="168"/>
      <c r="C3" s="168"/>
      <c r="D3" s="168"/>
      <c r="E3" s="168"/>
      <c r="F3" s="168"/>
      <c r="G3" s="168"/>
      <c r="H3" s="168"/>
      <c r="I3" s="168"/>
      <c r="J3" s="168"/>
      <c r="K3" s="168"/>
    </row>
    <row r="5" spans="2:11">
      <c r="B5" s="4" t="s">
        <v>110</v>
      </c>
      <c r="C5" s="36">
        <v>44228</v>
      </c>
      <c r="D5" s="36">
        <v>44229</v>
      </c>
      <c r="E5" s="36">
        <v>44230</v>
      </c>
      <c r="G5" s="4" t="s">
        <v>119</v>
      </c>
      <c r="H5" s="4" t="s">
        <v>120</v>
      </c>
      <c r="I5" s="4" t="s">
        <v>15</v>
      </c>
    </row>
    <row r="6" spans="2:11">
      <c r="B6" s="28" t="s">
        <v>42</v>
      </c>
      <c r="C6" s="27">
        <v>10</v>
      </c>
      <c r="D6" s="28">
        <v>5</v>
      </c>
      <c r="E6" s="28">
        <v>3</v>
      </c>
      <c r="G6" s="27">
        <v>5</v>
      </c>
      <c r="H6" s="27">
        <v>10</v>
      </c>
      <c r="I6" s="38">
        <f>COUNTIF($C$6:$E$6,"&lt;"&amp;G6) + COUNTIF($C$6:$E$6,"&gt;"&amp;H6)</f>
        <v>1</v>
      </c>
      <c r="J6" s="37"/>
      <c r="K6" s="37"/>
    </row>
    <row r="7" spans="2:11">
      <c r="B7" s="28" t="s">
        <v>46</v>
      </c>
      <c r="C7" s="27">
        <v>6</v>
      </c>
      <c r="D7" s="28">
        <v>8</v>
      </c>
      <c r="E7" s="28">
        <v>2</v>
      </c>
      <c r="G7" s="27">
        <v>7</v>
      </c>
      <c r="H7" s="27">
        <v>12</v>
      </c>
      <c r="I7" s="38">
        <f>COUNTIF($C$6:$E$6,"&lt;"&amp;G7) + COUNTIF($C$6:$E$6,"&gt;"&amp;H7)</f>
        <v>2</v>
      </c>
    </row>
    <row r="8" spans="2:11">
      <c r="B8" s="28" t="s">
        <v>47</v>
      </c>
      <c r="C8" s="27">
        <v>11</v>
      </c>
      <c r="D8" s="28">
        <v>2</v>
      </c>
      <c r="E8" s="28">
        <v>8</v>
      </c>
      <c r="F8" s="33"/>
      <c r="G8"/>
    </row>
    <row r="9" spans="2:11">
      <c r="B9" s="28" t="s">
        <v>48</v>
      </c>
      <c r="C9" s="27">
        <v>7</v>
      </c>
      <c r="D9" s="28">
        <v>1</v>
      </c>
      <c r="E9" s="28">
        <v>3</v>
      </c>
      <c r="F9" s="33"/>
    </row>
    <row r="10" spans="2:11">
      <c r="B10" s="28" t="s">
        <v>49</v>
      </c>
      <c r="C10" s="27">
        <v>2</v>
      </c>
      <c r="D10" s="28">
        <v>3</v>
      </c>
      <c r="E10" s="28">
        <v>5</v>
      </c>
    </row>
    <row r="11" spans="2:11">
      <c r="B11" s="28" t="s">
        <v>50</v>
      </c>
      <c r="C11" s="27">
        <v>1</v>
      </c>
      <c r="D11" s="28">
        <v>2</v>
      </c>
      <c r="E11" s="28">
        <v>3</v>
      </c>
    </row>
    <row r="13" spans="2:11">
      <c r="B13" s="167" t="s">
        <v>55</v>
      </c>
      <c r="C13" s="167"/>
      <c r="D13" s="167"/>
      <c r="E13" s="167"/>
      <c r="F13" s="167"/>
      <c r="G13" s="167"/>
      <c r="H13" s="167"/>
      <c r="I13" s="167"/>
      <c r="J13" s="167"/>
      <c r="K13" s="167"/>
    </row>
    <row r="14" spans="2:11">
      <c r="B14" s="165" t="s">
        <v>121</v>
      </c>
      <c r="C14" s="165"/>
      <c r="D14" s="165"/>
      <c r="E14" s="165"/>
      <c r="F14" s="165"/>
      <c r="G14" s="165"/>
      <c r="H14" s="165"/>
      <c r="I14" s="165"/>
      <c r="J14" s="165"/>
      <c r="K14" s="165"/>
    </row>
    <row r="15" spans="2:11">
      <c r="B15" s="165"/>
      <c r="C15" s="165"/>
      <c r="D15" s="165"/>
      <c r="E15" s="165"/>
      <c r="F15" s="165"/>
      <c r="G15" s="165"/>
      <c r="H15" s="165"/>
      <c r="I15" s="165"/>
      <c r="J15" s="165"/>
      <c r="K15" s="165"/>
    </row>
  </sheetData>
  <mergeCells count="3">
    <mergeCell ref="B2:K3"/>
    <mergeCell ref="B13:K13"/>
    <mergeCell ref="B14:K15"/>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B2:I15"/>
  <sheetViews>
    <sheetView workbookViewId="0">
      <selection activeCell="J10" sqref="J10"/>
    </sheetView>
  </sheetViews>
  <sheetFormatPr defaultRowHeight="18.75"/>
  <cols>
    <col min="1" max="1" width="9.140625" style="1"/>
    <col min="2" max="2" width="10.7109375" style="1" bestFit="1" customWidth="1"/>
    <col min="3" max="3" width="10.42578125" style="1" bestFit="1" customWidth="1"/>
    <col min="4" max="4" width="11.7109375" style="1" bestFit="1" customWidth="1"/>
    <col min="5" max="5" width="7.85546875" style="1" customWidth="1"/>
    <col min="6" max="6" width="14.42578125" style="1" bestFit="1" customWidth="1"/>
    <col min="7" max="16384" width="9.140625" style="1"/>
  </cols>
  <sheetData>
    <row r="2" spans="2:9">
      <c r="B2" s="168" t="s">
        <v>123</v>
      </c>
      <c r="C2" s="168"/>
      <c r="D2" s="168"/>
      <c r="E2" s="168"/>
      <c r="F2" s="168"/>
      <c r="G2" s="168"/>
      <c r="H2" s="168"/>
      <c r="I2" s="168"/>
    </row>
    <row r="3" spans="2:9">
      <c r="B3" s="168"/>
      <c r="C3" s="168"/>
      <c r="D3" s="168"/>
      <c r="E3" s="168"/>
      <c r="F3" s="168"/>
      <c r="G3" s="168"/>
      <c r="H3" s="168"/>
      <c r="I3" s="168"/>
    </row>
    <row r="5" spans="2:9">
      <c r="B5" s="4" t="s">
        <v>124</v>
      </c>
      <c r="C5" s="36" t="s">
        <v>125</v>
      </c>
      <c r="D5" s="36" t="s">
        <v>126</v>
      </c>
      <c r="F5" s="4" t="s">
        <v>105</v>
      </c>
      <c r="G5" s="181" t="s">
        <v>15</v>
      </c>
      <c r="H5" s="181"/>
    </row>
    <row r="6" spans="2:9">
      <c r="B6" s="32" t="s">
        <v>127</v>
      </c>
      <c r="C6" s="31">
        <v>10</v>
      </c>
      <c r="D6" s="32" t="s">
        <v>133</v>
      </c>
      <c r="F6" s="31" t="s">
        <v>135</v>
      </c>
      <c r="G6" s="182">
        <f>COUNTIF(D6:D11,F6)</f>
        <v>4</v>
      </c>
      <c r="H6" s="182"/>
      <c r="I6" s="37"/>
    </row>
    <row r="7" spans="2:9">
      <c r="B7" s="32" t="s">
        <v>128</v>
      </c>
      <c r="C7" s="31">
        <v>6</v>
      </c>
      <c r="D7" s="32" t="s">
        <v>133</v>
      </c>
      <c r="F7" s="31" t="s">
        <v>136</v>
      </c>
      <c r="G7" s="183">
        <f>COUNTIF(D6:D11,"&lt;&gt;Pending")</f>
        <v>3</v>
      </c>
      <c r="H7" s="184"/>
    </row>
    <row r="8" spans="2:9">
      <c r="B8" s="32" t="s">
        <v>129</v>
      </c>
      <c r="C8" s="31">
        <v>11</v>
      </c>
      <c r="D8" s="32" t="s">
        <v>134</v>
      </c>
      <c r="E8" s="33"/>
    </row>
    <row r="9" spans="2:9">
      <c r="B9" s="32" t="s">
        <v>130</v>
      </c>
      <c r="C9" s="31">
        <v>7</v>
      </c>
      <c r="D9" s="32" t="s">
        <v>134</v>
      </c>
      <c r="E9" s="33"/>
    </row>
    <row r="10" spans="2:9">
      <c r="B10" s="32" t="s">
        <v>131</v>
      </c>
      <c r="C10" s="31">
        <v>2</v>
      </c>
      <c r="D10" s="32" t="s">
        <v>134</v>
      </c>
    </row>
    <row r="11" spans="2:9">
      <c r="B11" s="32" t="s">
        <v>132</v>
      </c>
      <c r="C11" s="31">
        <v>1</v>
      </c>
      <c r="D11" s="32" t="s">
        <v>151</v>
      </c>
    </row>
    <row r="13" spans="2:9">
      <c r="B13" s="167" t="s">
        <v>55</v>
      </c>
      <c r="C13" s="167"/>
      <c r="D13" s="167"/>
      <c r="E13" s="167"/>
      <c r="F13" s="167"/>
      <c r="G13" s="167"/>
      <c r="H13" s="167"/>
      <c r="I13" s="167"/>
    </row>
    <row r="14" spans="2:9">
      <c r="B14" s="165" t="s">
        <v>137</v>
      </c>
      <c r="C14" s="165"/>
      <c r="D14" s="165"/>
      <c r="E14" s="165"/>
      <c r="F14" s="165"/>
      <c r="G14" s="165"/>
      <c r="H14" s="165"/>
      <c r="I14" s="165"/>
    </row>
    <row r="15" spans="2:9">
      <c r="B15" s="165"/>
      <c r="C15" s="165"/>
      <c r="D15" s="165"/>
      <c r="E15" s="165"/>
      <c r="F15" s="165"/>
      <c r="G15" s="165"/>
      <c r="H15" s="165"/>
      <c r="I15" s="165"/>
    </row>
  </sheetData>
  <mergeCells count="6">
    <mergeCell ref="B2:I3"/>
    <mergeCell ref="B13:I13"/>
    <mergeCell ref="B14:I15"/>
    <mergeCell ref="G5:H5"/>
    <mergeCell ref="G6:H6"/>
    <mergeCell ref="G7:H7"/>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B2:J15"/>
  <sheetViews>
    <sheetView workbookViewId="0">
      <selection activeCell="G18" sqref="G18"/>
    </sheetView>
  </sheetViews>
  <sheetFormatPr defaultRowHeight="18.75"/>
  <cols>
    <col min="1" max="1" width="9.140625" style="1"/>
    <col min="2" max="2" width="10.7109375" style="1" bestFit="1" customWidth="1"/>
    <col min="3" max="3" width="10.42578125" style="1" bestFit="1" customWidth="1"/>
    <col min="4" max="4" width="11.7109375" style="1" bestFit="1" customWidth="1"/>
    <col min="5" max="5" width="7.85546875" style="1" customWidth="1"/>
    <col min="6" max="6" width="14.42578125" style="1" bestFit="1" customWidth="1"/>
    <col min="7" max="16384" width="9.140625" style="1"/>
  </cols>
  <sheetData>
    <row r="2" spans="2:10">
      <c r="B2" s="168" t="s">
        <v>152</v>
      </c>
      <c r="C2" s="168"/>
      <c r="D2" s="168"/>
      <c r="E2" s="168"/>
      <c r="F2" s="168"/>
      <c r="G2" s="168"/>
      <c r="H2" s="168"/>
      <c r="I2" s="168"/>
    </row>
    <row r="3" spans="2:10">
      <c r="B3" s="168"/>
      <c r="C3" s="168"/>
      <c r="D3" s="168"/>
      <c r="E3" s="168"/>
      <c r="F3" s="168"/>
      <c r="G3" s="168"/>
      <c r="H3" s="168"/>
      <c r="I3" s="168"/>
    </row>
    <row r="5" spans="2:10">
      <c r="B5" s="4" t="s">
        <v>23</v>
      </c>
      <c r="C5" s="36" t="s">
        <v>153</v>
      </c>
      <c r="D5" s="36" t="s">
        <v>154</v>
      </c>
      <c r="F5" s="4" t="s">
        <v>23</v>
      </c>
      <c r="G5" s="185" t="s">
        <v>132</v>
      </c>
      <c r="H5" s="185"/>
    </row>
    <row r="6" spans="2:10">
      <c r="B6" s="32" t="s">
        <v>127</v>
      </c>
      <c r="C6" s="31">
        <v>10</v>
      </c>
      <c r="D6" s="43">
        <v>5</v>
      </c>
      <c r="F6" s="4" t="s">
        <v>154</v>
      </c>
      <c r="G6" s="182">
        <f>INDEX(C6:D11,MATCH(G5,B6:B11,0),2)</f>
        <v>2</v>
      </c>
      <c r="H6" s="182"/>
      <c r="I6" s="37"/>
    </row>
    <row r="7" spans="2:10">
      <c r="B7" s="32" t="s">
        <v>128</v>
      </c>
      <c r="C7" s="31">
        <v>6</v>
      </c>
      <c r="D7" s="32">
        <v>8</v>
      </c>
      <c r="F7"/>
      <c r="G7"/>
      <c r="H7"/>
    </row>
    <row r="8" spans="2:10">
      <c r="B8" s="32" t="s">
        <v>129</v>
      </c>
      <c r="C8" s="31">
        <v>11</v>
      </c>
      <c r="D8" s="43">
        <v>2</v>
      </c>
      <c r="E8" s="33"/>
      <c r="G8" s="48"/>
      <c r="H8" s="48"/>
      <c r="I8" s="48"/>
      <c r="J8" s="48"/>
    </row>
    <row r="9" spans="2:10">
      <c r="B9" s="32" t="s">
        <v>130</v>
      </c>
      <c r="C9" s="31">
        <v>7</v>
      </c>
      <c r="D9" s="32">
        <v>1</v>
      </c>
      <c r="E9" s="33"/>
      <c r="G9" s="48"/>
      <c r="H9" s="48"/>
      <c r="I9" s="48"/>
      <c r="J9" s="48"/>
    </row>
    <row r="10" spans="2:10">
      <c r="B10" s="32" t="s">
        <v>131</v>
      </c>
      <c r="C10" s="31">
        <v>2</v>
      </c>
      <c r="D10" s="32">
        <v>3</v>
      </c>
      <c r="G10" s="48"/>
      <c r="H10" s="48"/>
      <c r="I10" s="48"/>
      <c r="J10" s="48"/>
    </row>
    <row r="11" spans="2:10">
      <c r="B11" s="32" t="s">
        <v>132</v>
      </c>
      <c r="C11" s="31">
        <v>1</v>
      </c>
      <c r="D11" s="43">
        <v>2</v>
      </c>
    </row>
    <row r="13" spans="2:10">
      <c r="B13" s="167" t="s">
        <v>55</v>
      </c>
      <c r="C13" s="167"/>
      <c r="D13" s="167"/>
      <c r="E13" s="167"/>
      <c r="F13" s="167"/>
      <c r="G13" s="167"/>
      <c r="H13" s="167"/>
      <c r="I13" s="167"/>
    </row>
    <row r="14" spans="2:10">
      <c r="B14" s="165" t="s">
        <v>155</v>
      </c>
      <c r="C14" s="165"/>
      <c r="D14" s="165"/>
      <c r="E14" s="165"/>
      <c r="F14" s="165"/>
      <c r="G14" s="165"/>
      <c r="H14" s="165"/>
      <c r="I14" s="165"/>
    </row>
    <row r="15" spans="2:10">
      <c r="B15" s="165"/>
      <c r="C15" s="165"/>
      <c r="D15" s="165"/>
      <c r="E15" s="165"/>
      <c r="F15" s="165"/>
      <c r="G15" s="165"/>
      <c r="H15" s="165"/>
      <c r="I15" s="165"/>
    </row>
  </sheetData>
  <mergeCells count="5">
    <mergeCell ref="B2:I3"/>
    <mergeCell ref="G5:H5"/>
    <mergeCell ref="G6:H6"/>
    <mergeCell ref="B13:I13"/>
    <mergeCell ref="B14:I1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B2:K15"/>
  <sheetViews>
    <sheetView workbookViewId="0">
      <selection activeCell="M12" sqref="M12"/>
    </sheetView>
  </sheetViews>
  <sheetFormatPr defaultRowHeight="18.75"/>
  <cols>
    <col min="1" max="1" width="9.140625" style="1"/>
    <col min="2" max="2" width="10.7109375" style="1" bestFit="1" customWidth="1"/>
    <col min="3" max="3" width="10.42578125" style="1" bestFit="1" customWidth="1"/>
    <col min="4" max="4" width="11.7109375" style="1" bestFit="1" customWidth="1"/>
    <col min="5" max="5" width="7.85546875" style="1" customWidth="1"/>
    <col min="6" max="6" width="14.42578125" style="1" bestFit="1" customWidth="1"/>
    <col min="7" max="16384" width="9.140625" style="1"/>
  </cols>
  <sheetData>
    <row r="2" spans="2:11">
      <c r="B2" s="168" t="s">
        <v>156</v>
      </c>
      <c r="C2" s="168"/>
      <c r="D2" s="168"/>
      <c r="E2" s="168"/>
      <c r="F2" s="168"/>
      <c r="G2" s="168"/>
      <c r="H2" s="168"/>
      <c r="I2" s="168"/>
    </row>
    <row r="3" spans="2:11">
      <c r="B3" s="168"/>
      <c r="C3" s="168"/>
      <c r="D3" s="168"/>
      <c r="E3" s="168"/>
      <c r="F3" s="168"/>
      <c r="G3" s="168"/>
      <c r="H3" s="168"/>
      <c r="I3" s="168"/>
    </row>
    <row r="5" spans="2:11">
      <c r="B5" s="4" t="s">
        <v>23</v>
      </c>
      <c r="C5" s="36" t="s">
        <v>153</v>
      </c>
      <c r="D5" s="36" t="s">
        <v>154</v>
      </c>
      <c r="F5" s="4" t="s">
        <v>23</v>
      </c>
      <c r="G5" s="182" t="s">
        <v>129</v>
      </c>
      <c r="H5" s="182"/>
    </row>
    <row r="6" spans="2:11">
      <c r="B6" s="32" t="s">
        <v>127</v>
      </c>
      <c r="C6" s="31">
        <v>10</v>
      </c>
      <c r="D6" s="32">
        <v>5</v>
      </c>
      <c r="F6" s="4" t="s">
        <v>157</v>
      </c>
      <c r="G6" s="182" t="s">
        <v>153</v>
      </c>
      <c r="H6" s="182"/>
      <c r="I6" s="37"/>
    </row>
    <row r="7" spans="2:11">
      <c r="B7" s="32" t="s">
        <v>128</v>
      </c>
      <c r="C7" s="31">
        <v>6</v>
      </c>
      <c r="D7" s="32">
        <v>8</v>
      </c>
      <c r="F7" s="4" t="s">
        <v>147</v>
      </c>
      <c r="G7" s="141">
        <f>INDEX(C6:D11,MATCH(G5,B6:B11,0),MATCH(G6,C5:D5,0))</f>
        <v>11</v>
      </c>
      <c r="H7" s="143"/>
    </row>
    <row r="8" spans="2:11">
      <c r="B8" s="32" t="s">
        <v>129</v>
      </c>
      <c r="C8" s="31">
        <v>11</v>
      </c>
      <c r="D8" s="43">
        <v>2</v>
      </c>
      <c r="E8" s="33"/>
    </row>
    <row r="9" spans="2:11">
      <c r="B9" s="32" t="s">
        <v>130</v>
      </c>
      <c r="C9" s="31">
        <v>7</v>
      </c>
      <c r="D9" s="32">
        <v>1</v>
      </c>
      <c r="E9" s="33"/>
      <c r="F9" s="186">
        <f>INDEX(C6:D11,MATCH(G5,B6:B11,0),MATCH(G6,C5:D5,0))</f>
        <v>11</v>
      </c>
      <c r="G9" s="186"/>
      <c r="H9" s="186"/>
      <c r="I9" s="186"/>
      <c r="J9" s="186"/>
      <c r="K9" s="186"/>
    </row>
    <row r="10" spans="2:11">
      <c r="B10" s="32" t="s">
        <v>131</v>
      </c>
      <c r="C10" s="31">
        <v>2</v>
      </c>
      <c r="D10" s="32">
        <v>3</v>
      </c>
      <c r="F10" s="186"/>
      <c r="G10" s="186"/>
      <c r="H10" s="186"/>
      <c r="I10" s="186"/>
      <c r="J10" s="186"/>
      <c r="K10" s="186"/>
    </row>
    <row r="11" spans="2:11">
      <c r="B11" s="32" t="s">
        <v>132</v>
      </c>
      <c r="C11" s="31">
        <v>1</v>
      </c>
      <c r="D11" s="32">
        <v>2</v>
      </c>
    </row>
    <row r="13" spans="2:11">
      <c r="B13" s="167" t="s">
        <v>55</v>
      </c>
      <c r="C13" s="167"/>
      <c r="D13" s="167"/>
      <c r="E13" s="167"/>
      <c r="F13" s="167"/>
      <c r="G13" s="167"/>
      <c r="H13" s="167"/>
      <c r="I13" s="167"/>
    </row>
    <row r="14" spans="2:11">
      <c r="B14" s="165" t="s">
        <v>155</v>
      </c>
      <c r="C14" s="165"/>
      <c r="D14" s="165"/>
      <c r="E14" s="165"/>
      <c r="F14" s="165"/>
      <c r="G14" s="165"/>
      <c r="H14" s="165"/>
      <c r="I14" s="165"/>
    </row>
    <row r="15" spans="2:11">
      <c r="B15" s="165"/>
      <c r="C15" s="165"/>
      <c r="D15" s="165"/>
      <c r="E15" s="165"/>
      <c r="F15" s="165"/>
      <c r="G15" s="165"/>
      <c r="H15" s="165"/>
      <c r="I15" s="165"/>
    </row>
  </sheetData>
  <mergeCells count="7">
    <mergeCell ref="B2:I3"/>
    <mergeCell ref="G5:H5"/>
    <mergeCell ref="G6:H6"/>
    <mergeCell ref="B13:I13"/>
    <mergeCell ref="B14:I15"/>
    <mergeCell ref="G7:H7"/>
    <mergeCell ref="F9:K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sheetPr>
    <tabColor rgb="FFC00000"/>
  </sheetPr>
  <dimension ref="B2:J15"/>
  <sheetViews>
    <sheetView workbookViewId="0">
      <selection activeCell="G10" sqref="G10"/>
    </sheetView>
  </sheetViews>
  <sheetFormatPr defaultRowHeight="18.75"/>
  <cols>
    <col min="1" max="1" width="9.140625" style="1"/>
    <col min="2" max="2" width="10.7109375" style="1" bestFit="1" customWidth="1"/>
    <col min="3" max="3" width="10.42578125" style="1" bestFit="1" customWidth="1"/>
    <col min="4" max="4" width="11.7109375" style="1" bestFit="1" customWidth="1"/>
    <col min="5" max="5" width="7.85546875" style="1" customWidth="1"/>
    <col min="6" max="6" width="14.42578125" style="1" bestFit="1" customWidth="1"/>
    <col min="7" max="7" width="17.85546875" style="1" customWidth="1"/>
    <col min="8" max="16384" width="9.140625" style="1"/>
  </cols>
  <sheetData>
    <row r="2" spans="2:10">
      <c r="B2" s="168" t="s">
        <v>158</v>
      </c>
      <c r="C2" s="168"/>
      <c r="D2" s="168"/>
      <c r="E2" s="168"/>
      <c r="F2" s="168"/>
      <c r="G2" s="168"/>
      <c r="H2" s="168"/>
    </row>
    <row r="3" spans="2:10">
      <c r="B3" s="168"/>
      <c r="C3" s="168"/>
      <c r="D3" s="168"/>
      <c r="E3" s="168"/>
      <c r="F3" s="168"/>
      <c r="G3" s="168"/>
      <c r="H3" s="168"/>
    </row>
    <row r="5" spans="2:10">
      <c r="B5" s="41" t="s">
        <v>23</v>
      </c>
      <c r="C5" s="36" t="s">
        <v>160</v>
      </c>
      <c r="D5" s="36" t="s">
        <v>161</v>
      </c>
      <c r="F5" s="41" t="s">
        <v>23</v>
      </c>
      <c r="G5" s="47" t="s">
        <v>129</v>
      </c>
    </row>
    <row r="6" spans="2:10">
      <c r="B6" s="40" t="s">
        <v>127</v>
      </c>
      <c r="C6" s="39">
        <v>10</v>
      </c>
      <c r="D6" s="40" t="s">
        <v>162</v>
      </c>
      <c r="F6" s="41" t="s">
        <v>157</v>
      </c>
      <c r="G6" s="47">
        <v>9</v>
      </c>
      <c r="H6" s="37"/>
    </row>
    <row r="7" spans="2:10">
      <c r="B7" s="40" t="s">
        <v>128</v>
      </c>
      <c r="C7" s="39">
        <v>6</v>
      </c>
      <c r="D7" s="40" t="s">
        <v>163</v>
      </c>
      <c r="F7" s="41" t="s">
        <v>147</v>
      </c>
      <c r="G7" s="45" t="e">
        <f>INDEX(C6:D11,MATCH(G5,B6:B11,0),MATCH(G6,C5:D5,0))</f>
        <v>#N/A</v>
      </c>
    </row>
    <row r="8" spans="2:10">
      <c r="B8" s="40" t="s">
        <v>129</v>
      </c>
      <c r="C8" s="39">
        <v>11</v>
      </c>
      <c r="D8" s="40" t="s">
        <v>164</v>
      </c>
      <c r="E8" s="33"/>
    </row>
    <row r="9" spans="2:10">
      <c r="B9" s="40" t="s">
        <v>130</v>
      </c>
      <c r="C9" s="39">
        <v>7</v>
      </c>
      <c r="D9" s="40" t="s">
        <v>162</v>
      </c>
      <c r="E9" s="33"/>
      <c r="F9" s="49" t="e">
        <f t="array" ref="F9">INDEX(D6:D11,MATCH(G6,IF(B6:B11 = G5,C6:C11),1))</f>
        <v>#N/A</v>
      </c>
      <c r="G9" s="49"/>
      <c r="H9" s="49"/>
      <c r="I9" s="49"/>
      <c r="J9" s="49"/>
    </row>
    <row r="10" spans="2:10">
      <c r="B10" s="40" t="s">
        <v>131</v>
      </c>
      <c r="C10" s="39">
        <v>2</v>
      </c>
      <c r="D10" s="40" t="s">
        <v>162</v>
      </c>
      <c r="F10" s="49"/>
      <c r="G10" s="49" t="b">
        <f t="array" ref="G10">IF(B6:B11=G5,C6:C11)</f>
        <v>0</v>
      </c>
      <c r="H10" s="49"/>
      <c r="I10" s="49"/>
      <c r="J10" s="49"/>
    </row>
    <row r="11" spans="2:10">
      <c r="B11" s="40" t="s">
        <v>132</v>
      </c>
      <c r="C11" s="39">
        <v>1</v>
      </c>
      <c r="D11" s="40" t="s">
        <v>163</v>
      </c>
    </row>
    <row r="12" spans="2:10">
      <c r="H12" s="55"/>
    </row>
    <row r="13" spans="2:10">
      <c r="B13" s="167" t="s">
        <v>55</v>
      </c>
      <c r="C13" s="167"/>
      <c r="D13" s="167"/>
      <c r="E13" s="167"/>
      <c r="F13" s="167"/>
      <c r="G13" s="167"/>
      <c r="H13" s="167"/>
    </row>
    <row r="14" spans="2:10">
      <c r="B14" s="165" t="s">
        <v>159</v>
      </c>
      <c r="C14" s="165"/>
      <c r="D14" s="165"/>
      <c r="E14" s="165"/>
      <c r="F14" s="165"/>
      <c r="G14" s="165"/>
      <c r="H14" s="165"/>
    </row>
    <row r="15" spans="2:10">
      <c r="B15" s="165"/>
      <c r="C15" s="165"/>
      <c r="D15" s="165"/>
      <c r="E15" s="165"/>
      <c r="F15" s="165"/>
      <c r="G15" s="165"/>
      <c r="H15" s="165"/>
    </row>
  </sheetData>
  <mergeCells count="3">
    <mergeCell ref="B14:H15"/>
    <mergeCell ref="B2:H3"/>
    <mergeCell ref="B13:H13"/>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B2:K14"/>
  <sheetViews>
    <sheetView workbookViewId="0">
      <selection activeCell="C5" sqref="C5:D10"/>
    </sheetView>
  </sheetViews>
  <sheetFormatPr defaultRowHeight="18.75"/>
  <cols>
    <col min="1" max="1" width="9.140625" style="1"/>
    <col min="2" max="2" width="10.7109375" style="1" bestFit="1" customWidth="1"/>
    <col min="3" max="3" width="10.42578125" style="1" bestFit="1" customWidth="1"/>
    <col min="4" max="4" width="11.7109375" style="1" bestFit="1" customWidth="1"/>
    <col min="5" max="5" width="7.85546875" style="1" customWidth="1"/>
    <col min="6" max="6" width="19" style="1" bestFit="1" customWidth="1"/>
    <col min="7" max="16384" width="9.140625" style="1"/>
  </cols>
  <sheetData>
    <row r="2" spans="2:11">
      <c r="B2" s="168" t="s">
        <v>165</v>
      </c>
      <c r="C2" s="168"/>
      <c r="D2" s="168"/>
      <c r="E2" s="168"/>
      <c r="F2" s="168"/>
      <c r="G2" s="168"/>
      <c r="H2" s="168"/>
      <c r="I2" s="168"/>
    </row>
    <row r="3" spans="2:11">
      <c r="B3" s="168"/>
      <c r="C3" s="168"/>
      <c r="D3" s="168"/>
      <c r="E3" s="168"/>
      <c r="F3" s="168"/>
      <c r="G3" s="168"/>
      <c r="H3" s="168"/>
      <c r="I3" s="168"/>
    </row>
    <row r="5" spans="2:11">
      <c r="B5"/>
      <c r="C5" s="36" t="s">
        <v>57</v>
      </c>
      <c r="D5" s="36" t="s">
        <v>167</v>
      </c>
      <c r="F5"/>
      <c r="G5"/>
      <c r="H5"/>
    </row>
    <row r="6" spans="2:11">
      <c r="B6"/>
      <c r="C6" s="39">
        <v>0</v>
      </c>
      <c r="D6" s="40" t="s">
        <v>49</v>
      </c>
      <c r="F6" s="41" t="s">
        <v>168</v>
      </c>
      <c r="G6" s="182">
        <v>90</v>
      </c>
      <c r="H6" s="182"/>
      <c r="I6" s="37"/>
    </row>
    <row r="7" spans="2:11">
      <c r="B7"/>
      <c r="C7" s="39">
        <v>60</v>
      </c>
      <c r="D7" s="40" t="s">
        <v>48</v>
      </c>
      <c r="F7" s="41" t="s">
        <v>169</v>
      </c>
      <c r="G7" s="141" t="str">
        <f>INDEX(D6:D10,MATCH(G6,C6:C10,1))</f>
        <v>A</v>
      </c>
      <c r="H7" s="143"/>
    </row>
    <row r="8" spans="2:11">
      <c r="B8"/>
      <c r="C8" s="39">
        <v>70</v>
      </c>
      <c r="D8" s="40" t="s">
        <v>47</v>
      </c>
      <c r="E8" s="33"/>
    </row>
    <row r="9" spans="2:11">
      <c r="B9"/>
      <c r="C9" s="39">
        <v>80</v>
      </c>
      <c r="D9" s="40" t="s">
        <v>46</v>
      </c>
      <c r="E9" s="33"/>
      <c r="F9" s="186"/>
      <c r="G9" s="186"/>
      <c r="H9" s="186"/>
      <c r="I9" s="186"/>
      <c r="J9" s="186"/>
      <c r="K9" s="186"/>
    </row>
    <row r="10" spans="2:11">
      <c r="B10"/>
      <c r="C10" s="39">
        <v>90</v>
      </c>
      <c r="D10" s="40" t="s">
        <v>42</v>
      </c>
      <c r="F10" s="186"/>
      <c r="G10" s="186"/>
      <c r="H10" s="186"/>
      <c r="I10" s="186"/>
      <c r="J10" s="186"/>
      <c r="K10" s="186"/>
    </row>
    <row r="12" spans="2:11">
      <c r="B12" s="167" t="s">
        <v>55</v>
      </c>
      <c r="C12" s="167"/>
      <c r="D12" s="167"/>
      <c r="E12" s="167"/>
      <c r="F12" s="167"/>
      <c r="G12" s="167"/>
      <c r="H12" s="167"/>
      <c r="I12" s="167"/>
    </row>
    <row r="13" spans="2:11">
      <c r="B13" s="165" t="s">
        <v>166</v>
      </c>
      <c r="C13" s="165"/>
      <c r="D13" s="165"/>
      <c r="E13" s="165"/>
      <c r="F13" s="165"/>
      <c r="G13" s="165"/>
      <c r="H13" s="165"/>
      <c r="I13" s="165"/>
    </row>
    <row r="14" spans="2:11">
      <c r="B14" s="165"/>
      <c r="C14" s="165"/>
      <c r="D14" s="165"/>
      <c r="E14" s="165"/>
      <c r="F14" s="165"/>
      <c r="G14" s="165"/>
      <c r="H14" s="165"/>
      <c r="I14" s="165"/>
    </row>
  </sheetData>
  <mergeCells count="6">
    <mergeCell ref="B13:I14"/>
    <mergeCell ref="B2:I3"/>
    <mergeCell ref="G6:H6"/>
    <mergeCell ref="G7:H7"/>
    <mergeCell ref="F9:K10"/>
    <mergeCell ref="B12:I12"/>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B2:K14"/>
  <sheetViews>
    <sheetView workbookViewId="0">
      <selection activeCell="H15" sqref="H15"/>
    </sheetView>
  </sheetViews>
  <sheetFormatPr defaultRowHeight="18.75"/>
  <cols>
    <col min="1" max="1" width="9.140625" style="1"/>
    <col min="2" max="2" width="10.7109375" style="1" bestFit="1" customWidth="1"/>
    <col min="3" max="3" width="10.42578125" style="1" bestFit="1" customWidth="1"/>
    <col min="4" max="4" width="11.7109375" style="1" bestFit="1" customWidth="1"/>
    <col min="5" max="5" width="7.85546875" style="1" customWidth="1"/>
    <col min="6" max="6" width="19" style="1" bestFit="1" customWidth="1"/>
    <col min="7" max="16384" width="9.140625" style="1"/>
  </cols>
  <sheetData>
    <row r="2" spans="2:11">
      <c r="B2" s="168" t="s">
        <v>170</v>
      </c>
      <c r="C2" s="168"/>
      <c r="D2" s="168"/>
      <c r="E2" s="168"/>
      <c r="F2" s="168"/>
      <c r="G2" s="168"/>
      <c r="H2" s="168"/>
      <c r="I2" s="168"/>
    </row>
    <row r="3" spans="2:11">
      <c r="B3" s="168"/>
      <c r="C3" s="168"/>
      <c r="D3" s="168"/>
      <c r="E3" s="168"/>
      <c r="F3" s="168"/>
      <c r="G3" s="168"/>
      <c r="H3" s="168"/>
      <c r="I3" s="168"/>
    </row>
    <row r="5" spans="2:11">
      <c r="B5" s="36" t="s">
        <v>173</v>
      </c>
      <c r="C5" s="36" t="s">
        <v>171</v>
      </c>
      <c r="D5" s="36" t="s">
        <v>172</v>
      </c>
      <c r="F5"/>
      <c r="G5"/>
      <c r="H5"/>
    </row>
    <row r="6" spans="2:11">
      <c r="B6" s="39" t="s">
        <v>174</v>
      </c>
      <c r="C6" s="39">
        <v>1000</v>
      </c>
      <c r="D6" s="50">
        <v>0</v>
      </c>
      <c r="F6" s="41" t="s">
        <v>125</v>
      </c>
      <c r="G6" s="182">
        <v>48000</v>
      </c>
      <c r="H6" s="182"/>
      <c r="I6" s="37"/>
    </row>
    <row r="7" spans="2:11">
      <c r="B7" s="39" t="s">
        <v>175</v>
      </c>
      <c r="C7" s="39">
        <v>2500</v>
      </c>
      <c r="D7" s="50">
        <v>0.05</v>
      </c>
      <c r="F7" s="41" t="s">
        <v>172</v>
      </c>
      <c r="G7" s="187">
        <f>VLOOKUP(G6,C6:D10,2,TRUE)</f>
        <v>0.23</v>
      </c>
      <c r="H7" s="188"/>
    </row>
    <row r="8" spans="2:11">
      <c r="B8" s="39" t="s">
        <v>176</v>
      </c>
      <c r="C8" s="39">
        <v>5000</v>
      </c>
      <c r="D8" s="50">
        <v>0.12</v>
      </c>
      <c r="E8" s="33"/>
      <c r="F8"/>
      <c r="G8"/>
      <c r="H8"/>
    </row>
    <row r="9" spans="2:11">
      <c r="B9" s="39" t="s">
        <v>177</v>
      </c>
      <c r="C9" s="39">
        <v>15000</v>
      </c>
      <c r="D9" s="50">
        <v>0.23</v>
      </c>
      <c r="E9" s="33"/>
      <c r="F9" s="189">
        <f>VLOOKUP(G6,C6:D10,2,TRUE)</f>
        <v>0.23</v>
      </c>
      <c r="G9" s="189"/>
      <c r="H9" s="189"/>
      <c r="I9" s="189"/>
      <c r="J9" s="189"/>
      <c r="K9" s="189"/>
    </row>
    <row r="10" spans="2:11">
      <c r="B10" s="39" t="s">
        <v>178</v>
      </c>
      <c r="C10" s="39">
        <v>50000</v>
      </c>
      <c r="D10" s="50">
        <v>0.3</v>
      </c>
      <c r="F10" s="189"/>
      <c r="G10" s="189"/>
      <c r="H10" s="189"/>
      <c r="I10" s="189"/>
      <c r="J10" s="189"/>
      <c r="K10" s="189"/>
    </row>
    <row r="12" spans="2:11">
      <c r="B12" s="167" t="s">
        <v>55</v>
      </c>
      <c r="C12" s="167"/>
      <c r="D12" s="167"/>
      <c r="E12" s="167"/>
      <c r="F12" s="167"/>
      <c r="G12" s="167"/>
      <c r="H12" s="167"/>
      <c r="I12" s="167"/>
    </row>
    <row r="13" spans="2:11">
      <c r="B13" s="165" t="s">
        <v>179</v>
      </c>
      <c r="C13" s="165"/>
      <c r="D13" s="165"/>
      <c r="E13" s="165"/>
      <c r="F13" s="165"/>
      <c r="G13" s="165"/>
      <c r="H13" s="165"/>
      <c r="I13" s="165"/>
    </row>
    <row r="14" spans="2:11">
      <c r="B14" s="165"/>
      <c r="C14" s="165"/>
      <c r="D14" s="165"/>
      <c r="E14" s="165"/>
      <c r="F14" s="165"/>
      <c r="G14" s="165"/>
      <c r="H14" s="165"/>
      <c r="I14" s="165"/>
    </row>
  </sheetData>
  <mergeCells count="6">
    <mergeCell ref="B13:I14"/>
    <mergeCell ref="B2:I3"/>
    <mergeCell ref="G6:H6"/>
    <mergeCell ref="G7:H7"/>
    <mergeCell ref="F9:K10"/>
    <mergeCell ref="B12:I12"/>
  </mergeCells>
  <pageMargins left="0.7" right="0.7" top="0.75" bottom="0.75" header="0.3" footer="0.3"/>
</worksheet>
</file>

<file path=xl/worksheets/sheet16.xml><?xml version="1.0" encoding="utf-8"?>
<worksheet xmlns="http://schemas.openxmlformats.org/spreadsheetml/2006/main" xmlns:r="http://schemas.openxmlformats.org/officeDocument/2006/relationships">
  <sheetPr>
    <tabColor rgb="FFC00000"/>
  </sheetPr>
  <dimension ref="B2:K14"/>
  <sheetViews>
    <sheetView workbookViewId="0">
      <selection activeCell="F21" sqref="F21"/>
    </sheetView>
  </sheetViews>
  <sheetFormatPr defaultRowHeight="18.75"/>
  <cols>
    <col min="1" max="1" width="9.140625" style="1"/>
    <col min="2" max="2" width="10.7109375" style="1" bestFit="1" customWidth="1"/>
    <col min="3" max="3" width="10.42578125" style="1" bestFit="1" customWidth="1"/>
    <col min="4" max="4" width="11.7109375" style="1" bestFit="1" customWidth="1"/>
    <col min="5" max="5" width="7.85546875" style="1" customWidth="1"/>
    <col min="6" max="6" width="19" style="1" bestFit="1" customWidth="1"/>
    <col min="7" max="7" width="15" style="1" customWidth="1"/>
    <col min="8" max="8" width="16.42578125" style="1" customWidth="1"/>
    <col min="9" max="16384" width="9.140625" style="1"/>
  </cols>
  <sheetData>
    <row r="2" spans="2:11">
      <c r="B2" s="168" t="s">
        <v>180</v>
      </c>
      <c r="C2" s="168"/>
      <c r="D2" s="168"/>
      <c r="E2" s="168"/>
      <c r="F2" s="168"/>
      <c r="G2" s="168"/>
      <c r="H2" s="168"/>
      <c r="I2" s="168"/>
    </row>
    <row r="3" spans="2:11">
      <c r="B3" s="168"/>
      <c r="C3" s="168"/>
      <c r="D3" s="168"/>
      <c r="E3" s="168"/>
      <c r="F3" s="168"/>
      <c r="G3" s="168"/>
      <c r="H3" s="168"/>
      <c r="I3" s="168"/>
    </row>
    <row r="5" spans="2:11">
      <c r="B5" s="36" t="s">
        <v>181</v>
      </c>
      <c r="C5" s="36" t="s">
        <v>182</v>
      </c>
      <c r="D5" s="36" t="s">
        <v>183</v>
      </c>
      <c r="F5" s="41" t="s">
        <v>184</v>
      </c>
      <c r="G5" s="36" t="s">
        <v>182</v>
      </c>
      <c r="H5" s="36" t="s">
        <v>181</v>
      </c>
    </row>
    <row r="6" spans="2:11">
      <c r="B6" s="39" t="s">
        <v>174</v>
      </c>
      <c r="C6" s="39">
        <v>1000</v>
      </c>
      <c r="D6" s="39">
        <f>C6+(COUNTIF($C$6:C6,C6)-1)*0.01</f>
        <v>1000</v>
      </c>
      <c r="F6" s="42">
        <v>1</v>
      </c>
      <c r="G6" s="42">
        <v>1000</v>
      </c>
      <c r="H6" s="42" t="s">
        <v>174</v>
      </c>
      <c r="I6" s="37"/>
    </row>
    <row r="7" spans="2:11">
      <c r="B7" s="39" t="s">
        <v>175</v>
      </c>
      <c r="C7" s="39">
        <v>2500</v>
      </c>
      <c r="D7" s="39">
        <f>C7+(COUNTIF($C$6:C7,C7)-1)*0.01</f>
        <v>2500</v>
      </c>
      <c r="F7"/>
      <c r="G7"/>
      <c r="H7"/>
    </row>
    <row r="8" spans="2:11">
      <c r="B8" s="39" t="s">
        <v>176</v>
      </c>
      <c r="C8" s="39">
        <v>5000</v>
      </c>
      <c r="D8" s="39">
        <f>C8+(COUNTIF($C$6:C8,C8)-1)*0.01</f>
        <v>5000</v>
      </c>
      <c r="E8" s="33"/>
      <c r="F8"/>
      <c r="G8"/>
      <c r="H8"/>
    </row>
    <row r="9" spans="2:11">
      <c r="B9" s="39" t="s">
        <v>177</v>
      </c>
      <c r="C9" s="39">
        <v>15000</v>
      </c>
      <c r="D9" s="39">
        <f>C9+(COUNTIF($C$6:C9,C9)-1)*0.01</f>
        <v>15000</v>
      </c>
      <c r="E9" s="33"/>
      <c r="F9" s="189"/>
      <c r="G9" s="189"/>
      <c r="H9" s="189"/>
      <c r="I9" s="189"/>
      <c r="J9" s="189"/>
      <c r="K9" s="189"/>
    </row>
    <row r="10" spans="2:11">
      <c r="B10" s="39" t="s">
        <v>178</v>
      </c>
      <c r="C10" s="39">
        <v>50000</v>
      </c>
      <c r="D10" s="39">
        <f>C10+(COUNTIF($C$6:C10,C10)-1)*0.01</f>
        <v>50000</v>
      </c>
      <c r="F10" s="189"/>
      <c r="G10" s="189"/>
      <c r="H10" s="189"/>
      <c r="I10" s="189"/>
      <c r="J10" s="189"/>
      <c r="K10" s="189"/>
    </row>
    <row r="12" spans="2:11">
      <c r="B12" s="167" t="s">
        <v>55</v>
      </c>
      <c r="C12" s="167"/>
      <c r="D12" s="167"/>
      <c r="E12" s="167"/>
      <c r="F12" s="167"/>
      <c r="G12" s="167"/>
      <c r="H12" s="167"/>
      <c r="I12" s="167"/>
    </row>
    <row r="13" spans="2:11">
      <c r="B13" s="165" t="s">
        <v>179</v>
      </c>
      <c r="C13" s="165"/>
      <c r="D13" s="165"/>
      <c r="E13" s="165"/>
      <c r="F13" s="165"/>
      <c r="G13" s="165"/>
      <c r="H13" s="165"/>
      <c r="I13" s="165"/>
    </row>
    <row r="14" spans="2:11">
      <c r="B14" s="165"/>
      <c r="C14" s="165"/>
      <c r="D14" s="165"/>
      <c r="E14" s="165"/>
      <c r="F14" s="165"/>
      <c r="G14" s="165"/>
      <c r="H14" s="165"/>
      <c r="I14" s="165"/>
    </row>
  </sheetData>
  <mergeCells count="4">
    <mergeCell ref="B2:I3"/>
    <mergeCell ref="F9:K10"/>
    <mergeCell ref="B12:I12"/>
    <mergeCell ref="B13:I14"/>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B2:J14"/>
  <sheetViews>
    <sheetView workbookViewId="0">
      <selection activeCell="H15" sqref="H15"/>
    </sheetView>
  </sheetViews>
  <sheetFormatPr defaultRowHeight="18.75"/>
  <cols>
    <col min="1" max="1" width="9.140625" style="1"/>
    <col min="2" max="2" width="10.7109375" style="1" bestFit="1" customWidth="1"/>
    <col min="3" max="3" width="10.42578125" style="1" bestFit="1" customWidth="1"/>
    <col min="4" max="4" width="11.7109375" style="1" bestFit="1" customWidth="1"/>
    <col min="5" max="5" width="7.85546875" style="1" customWidth="1"/>
    <col min="6" max="7" width="15" style="1" customWidth="1"/>
    <col min="8" max="16384" width="9.140625" style="1"/>
  </cols>
  <sheetData>
    <row r="2" spans="2:10">
      <c r="B2" s="190" t="s">
        <v>185</v>
      </c>
      <c r="C2" s="191"/>
      <c r="D2" s="191"/>
      <c r="E2" s="191"/>
      <c r="F2" s="191"/>
      <c r="G2" s="191"/>
      <c r="H2" s="192"/>
    </row>
    <row r="3" spans="2:10">
      <c r="B3" s="193"/>
      <c r="C3" s="194"/>
      <c r="D3" s="194"/>
      <c r="E3" s="194"/>
      <c r="F3" s="194"/>
      <c r="G3" s="194"/>
      <c r="H3" s="195"/>
    </row>
    <row r="5" spans="2:10">
      <c r="B5" s="36" t="s">
        <v>186</v>
      </c>
      <c r="C5" s="36" t="s">
        <v>57</v>
      </c>
      <c r="D5" s="36" t="s">
        <v>167</v>
      </c>
      <c r="F5" s="41" t="s">
        <v>57</v>
      </c>
      <c r="G5" s="36" t="s">
        <v>167</v>
      </c>
    </row>
    <row r="6" spans="2:10">
      <c r="B6" s="39" t="s">
        <v>174</v>
      </c>
      <c r="C6" s="39">
        <v>0</v>
      </c>
      <c r="D6" s="40" t="s">
        <v>49</v>
      </c>
      <c r="F6" s="42">
        <v>72</v>
      </c>
      <c r="G6" s="42" t="str">
        <f>VLOOKUP(F6,C6:D10,2,TRUE)</f>
        <v>C</v>
      </c>
      <c r="H6" s="37"/>
    </row>
    <row r="7" spans="2:10">
      <c r="B7" s="39" t="s">
        <v>175</v>
      </c>
      <c r="C7" s="39">
        <v>60</v>
      </c>
      <c r="D7" s="40" t="s">
        <v>48</v>
      </c>
      <c r="F7"/>
      <c r="G7"/>
    </row>
    <row r="8" spans="2:10">
      <c r="B8" s="39" t="s">
        <v>176</v>
      </c>
      <c r="C8" s="39">
        <v>70</v>
      </c>
      <c r="D8" s="40" t="s">
        <v>47</v>
      </c>
      <c r="E8" s="33"/>
      <c r="F8"/>
      <c r="G8"/>
    </row>
    <row r="9" spans="2:10">
      <c r="B9" s="39" t="s">
        <v>177</v>
      </c>
      <c r="C9" s="39">
        <v>80</v>
      </c>
      <c r="D9" s="40" t="s">
        <v>46</v>
      </c>
      <c r="E9" s="33"/>
      <c r="F9" s="189"/>
      <c r="G9" s="189"/>
      <c r="H9" s="189"/>
      <c r="I9" s="189"/>
      <c r="J9" s="189"/>
    </row>
    <row r="10" spans="2:10">
      <c r="B10" s="39" t="s">
        <v>178</v>
      </c>
      <c r="C10" s="39">
        <v>90</v>
      </c>
      <c r="D10" s="40" t="s">
        <v>42</v>
      </c>
      <c r="F10" s="189"/>
      <c r="G10" s="189"/>
      <c r="H10" s="189"/>
      <c r="I10" s="189"/>
      <c r="J10" s="189"/>
    </row>
    <row r="12" spans="2:10">
      <c r="B12" s="167" t="s">
        <v>55</v>
      </c>
      <c r="C12" s="167"/>
      <c r="D12" s="167"/>
      <c r="E12" s="167"/>
      <c r="F12" s="167"/>
      <c r="G12" s="167"/>
      <c r="H12" s="167"/>
    </row>
    <row r="13" spans="2:10">
      <c r="B13" s="165"/>
      <c r="C13" s="165"/>
      <c r="D13" s="165"/>
      <c r="E13" s="165"/>
      <c r="F13" s="165"/>
      <c r="G13" s="165"/>
      <c r="H13" s="165"/>
    </row>
    <row r="14" spans="2:10">
      <c r="B14" s="165"/>
      <c r="C14" s="165"/>
      <c r="D14" s="165"/>
      <c r="E14" s="165"/>
      <c r="F14" s="165"/>
      <c r="G14" s="165"/>
      <c r="H14" s="165"/>
    </row>
  </sheetData>
  <mergeCells count="4">
    <mergeCell ref="B2:H3"/>
    <mergeCell ref="F9:J10"/>
    <mergeCell ref="B12:H12"/>
    <mergeCell ref="B13:H14"/>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dimension ref="B2:J14"/>
  <sheetViews>
    <sheetView workbookViewId="0">
      <selection activeCell="E17" sqref="E17"/>
    </sheetView>
  </sheetViews>
  <sheetFormatPr defaultRowHeight="18.75"/>
  <cols>
    <col min="1" max="1" width="9.140625" style="1"/>
    <col min="2" max="2" width="10.7109375" style="1" bestFit="1" customWidth="1"/>
    <col min="3" max="3" width="13.42578125" style="1" bestFit="1" customWidth="1"/>
    <col min="4" max="4" width="11.7109375" style="1" bestFit="1" customWidth="1"/>
    <col min="5" max="5" width="7.85546875" style="1" customWidth="1"/>
    <col min="6" max="7" width="15" style="1" customWidth="1"/>
    <col min="8" max="16384" width="9.140625" style="1"/>
  </cols>
  <sheetData>
    <row r="2" spans="2:10">
      <c r="B2" s="190" t="s">
        <v>187</v>
      </c>
      <c r="C2" s="191"/>
      <c r="D2" s="191"/>
      <c r="E2" s="191"/>
      <c r="F2" s="191"/>
      <c r="G2" s="191"/>
      <c r="H2" s="192"/>
    </row>
    <row r="3" spans="2:10">
      <c r="B3" s="193"/>
      <c r="C3" s="194"/>
      <c r="D3" s="194"/>
      <c r="E3" s="194"/>
      <c r="F3" s="194"/>
      <c r="G3" s="194"/>
      <c r="H3" s="195"/>
    </row>
    <row r="5" spans="2:10">
      <c r="B5"/>
      <c r="C5" s="36" t="s">
        <v>188</v>
      </c>
      <c r="D5" s="36" t="s">
        <v>189</v>
      </c>
      <c r="F5" s="41" t="s">
        <v>160</v>
      </c>
      <c r="G5" s="36" t="s">
        <v>190</v>
      </c>
    </row>
    <row r="6" spans="2:10">
      <c r="B6"/>
      <c r="C6" s="39">
        <v>0</v>
      </c>
      <c r="D6" s="40">
        <v>1500</v>
      </c>
      <c r="F6" s="42">
        <v>2.25</v>
      </c>
      <c r="G6" s="42">
        <f>VLOOKUP(F6,C6:D10,2,1)*F6</f>
        <v>5625</v>
      </c>
      <c r="H6" s="37"/>
    </row>
    <row r="7" spans="2:10">
      <c r="B7"/>
      <c r="C7" s="39">
        <v>1</v>
      </c>
      <c r="D7" s="40">
        <v>2500</v>
      </c>
      <c r="F7"/>
      <c r="G7"/>
    </row>
    <row r="8" spans="2:10">
      <c r="B8"/>
      <c r="C8" s="39">
        <v>5</v>
      </c>
      <c r="D8" s="40">
        <v>3700</v>
      </c>
      <c r="E8" s="33"/>
      <c r="F8"/>
      <c r="G8"/>
    </row>
    <row r="9" spans="2:10">
      <c r="B9"/>
      <c r="C9" s="39">
        <v>10</v>
      </c>
      <c r="D9" s="40">
        <v>4000</v>
      </c>
      <c r="E9" s="33"/>
      <c r="F9" s="189"/>
      <c r="G9" s="189"/>
      <c r="H9" s="189"/>
      <c r="I9" s="189"/>
      <c r="J9" s="189"/>
    </row>
    <row r="10" spans="2:10">
      <c r="B10"/>
      <c r="C10" s="39">
        <v>20</v>
      </c>
      <c r="D10" s="40">
        <v>6300</v>
      </c>
      <c r="F10" s="189"/>
      <c r="G10" s="189"/>
      <c r="H10" s="189"/>
      <c r="I10" s="189"/>
      <c r="J10" s="189"/>
    </row>
    <row r="12" spans="2:10">
      <c r="B12" s="167" t="s">
        <v>55</v>
      </c>
      <c r="C12" s="167"/>
      <c r="D12" s="167"/>
      <c r="E12" s="167"/>
      <c r="F12" s="167"/>
      <c r="G12" s="167"/>
      <c r="H12" s="167"/>
    </row>
    <row r="13" spans="2:10">
      <c r="B13" s="165"/>
      <c r="C13" s="165"/>
      <c r="D13" s="165"/>
      <c r="E13" s="165"/>
      <c r="F13" s="165"/>
      <c r="G13" s="165"/>
      <c r="H13" s="165"/>
    </row>
    <row r="14" spans="2:10">
      <c r="B14" s="165"/>
      <c r="C14" s="165"/>
      <c r="D14" s="165"/>
      <c r="E14" s="165"/>
      <c r="F14" s="165"/>
      <c r="G14" s="165"/>
      <c r="H14" s="165"/>
    </row>
  </sheetData>
  <mergeCells count="4">
    <mergeCell ref="B2:H3"/>
    <mergeCell ref="F9:J10"/>
    <mergeCell ref="B12:H12"/>
    <mergeCell ref="B13:H14"/>
  </mergeCells>
  <pageMargins left="0.7" right="0.7" top="0.75" bottom="0.75" header="0.3" footer="0.3"/>
</worksheet>
</file>

<file path=xl/worksheets/sheet19.xml><?xml version="1.0" encoding="utf-8"?>
<worksheet xmlns="http://schemas.openxmlformats.org/spreadsheetml/2006/main" xmlns:r="http://schemas.openxmlformats.org/officeDocument/2006/relationships">
  <sheetPr>
    <tabColor theme="0"/>
  </sheetPr>
  <dimension ref="B2:J14"/>
  <sheetViews>
    <sheetView workbookViewId="0">
      <selection activeCell="D19" sqref="D19"/>
    </sheetView>
  </sheetViews>
  <sheetFormatPr defaultRowHeight="18.75"/>
  <cols>
    <col min="1" max="1" width="9.140625" style="1"/>
    <col min="2" max="2" width="10.7109375" style="1" bestFit="1" customWidth="1"/>
    <col min="3" max="3" width="13.42578125" style="1" bestFit="1" customWidth="1"/>
    <col min="4" max="4" width="11.7109375" style="1" bestFit="1" customWidth="1"/>
    <col min="5" max="5" width="7.85546875" style="1" customWidth="1"/>
    <col min="6" max="7" width="15" style="1" customWidth="1"/>
    <col min="8" max="10" width="9.140625" style="1"/>
    <col min="11" max="11" width="44" style="1" bestFit="1" customWidth="1"/>
    <col min="12" max="16384" width="9.140625" style="1"/>
  </cols>
  <sheetData>
    <row r="2" spans="2:10">
      <c r="B2" s="190" t="s">
        <v>193</v>
      </c>
      <c r="C2" s="191"/>
      <c r="D2" s="191"/>
      <c r="E2" s="191"/>
      <c r="F2" s="191"/>
      <c r="G2" s="191"/>
      <c r="H2" s="192"/>
    </row>
    <row r="3" spans="2:10">
      <c r="B3" s="193"/>
      <c r="C3" s="194"/>
      <c r="D3" s="194"/>
      <c r="E3" s="194"/>
      <c r="F3" s="194"/>
      <c r="G3" s="194"/>
      <c r="H3" s="195"/>
    </row>
    <row r="5" spans="2:10">
      <c r="B5"/>
      <c r="C5" s="36" t="s">
        <v>23</v>
      </c>
      <c r="D5" s="36" t="s">
        <v>191</v>
      </c>
      <c r="F5" s="41" t="s">
        <v>23</v>
      </c>
      <c r="G5" s="36" t="s">
        <v>191</v>
      </c>
    </row>
    <row r="6" spans="2:10">
      <c r="B6"/>
      <c r="C6" s="39" t="s">
        <v>42</v>
      </c>
      <c r="D6" s="40">
        <v>75</v>
      </c>
      <c r="F6" s="42" t="s">
        <v>93</v>
      </c>
      <c r="G6" s="42">
        <f t="array" ref="G6">INDEX(D6:D10,MATCH(TRUE,EXACT(F6,C6:C10),0))</f>
        <v>22</v>
      </c>
      <c r="H6" s="37"/>
    </row>
    <row r="7" spans="2:10">
      <c r="B7"/>
      <c r="C7" s="39" t="s">
        <v>46</v>
      </c>
      <c r="D7" s="40">
        <v>52</v>
      </c>
      <c r="F7"/>
      <c r="G7"/>
    </row>
    <row r="8" spans="2:10">
      <c r="B8"/>
      <c r="C8" s="39" t="s">
        <v>93</v>
      </c>
      <c r="D8" s="40">
        <v>22</v>
      </c>
      <c r="E8" s="33"/>
      <c r="F8"/>
      <c r="G8"/>
    </row>
    <row r="9" spans="2:10">
      <c r="B9"/>
      <c r="C9" s="39" t="s">
        <v>47</v>
      </c>
      <c r="D9" s="40">
        <v>36</v>
      </c>
      <c r="E9" s="33"/>
      <c r="F9" s="51">
        <f t="array" ref="F9">INDEX(D6:D10,MATCH(TRUE,EXACT(F6,C6:C10),0))</f>
        <v>22</v>
      </c>
      <c r="G9" s="51"/>
      <c r="H9" s="51"/>
      <c r="I9" s="51"/>
      <c r="J9" s="51"/>
    </row>
    <row r="10" spans="2:10">
      <c r="B10"/>
      <c r="C10" s="39" t="s">
        <v>192</v>
      </c>
      <c r="D10" s="40">
        <v>68</v>
      </c>
      <c r="F10" s="51"/>
      <c r="G10" s="51"/>
      <c r="H10" s="51"/>
      <c r="I10" s="51"/>
      <c r="J10" s="51"/>
    </row>
    <row r="12" spans="2:10">
      <c r="B12" s="167" t="s">
        <v>55</v>
      </c>
      <c r="C12" s="167"/>
      <c r="D12" s="167"/>
      <c r="E12" s="167"/>
      <c r="F12" s="167"/>
      <c r="G12" s="167"/>
      <c r="H12" s="167"/>
    </row>
    <row r="13" spans="2:10">
      <c r="B13" s="165" t="s">
        <v>194</v>
      </c>
      <c r="C13" s="165"/>
      <c r="D13" s="165"/>
      <c r="E13" s="165"/>
      <c r="F13" s="165"/>
      <c r="G13" s="165"/>
      <c r="H13" s="165"/>
    </row>
    <row r="14" spans="2:10">
      <c r="B14" s="165"/>
      <c r="C14" s="165"/>
      <c r="D14" s="165"/>
      <c r="E14" s="165"/>
      <c r="F14" s="165"/>
      <c r="G14" s="165"/>
      <c r="H14" s="165"/>
    </row>
  </sheetData>
  <mergeCells count="3">
    <mergeCell ref="B2:H3"/>
    <mergeCell ref="B12:H12"/>
    <mergeCell ref="B13:H14"/>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B2:K16"/>
  <sheetViews>
    <sheetView workbookViewId="0">
      <selection activeCell="L12" sqref="L12"/>
    </sheetView>
  </sheetViews>
  <sheetFormatPr defaultRowHeight="18.75"/>
  <cols>
    <col min="1" max="1" width="9.140625" style="1"/>
    <col min="2" max="2" width="10.42578125" style="1" bestFit="1" customWidth="1"/>
    <col min="3" max="3" width="15.140625" style="1" bestFit="1" customWidth="1"/>
    <col min="4" max="4" width="11.7109375" style="1" customWidth="1"/>
    <col min="5" max="5" width="11.5703125" style="1" customWidth="1"/>
    <col min="6" max="6" width="7.85546875" style="1" customWidth="1"/>
    <col min="7" max="7" width="15.140625" style="1" bestFit="1" customWidth="1"/>
    <col min="8" max="8" width="14.28515625" style="1" customWidth="1"/>
    <col min="9" max="9" width="17.85546875" style="1" customWidth="1"/>
    <col min="10" max="11" width="9.140625" style="1"/>
    <col min="12" max="12" width="44" style="1" bestFit="1" customWidth="1"/>
    <col min="13" max="16384" width="9.140625" style="1"/>
  </cols>
  <sheetData>
    <row r="2" spans="2:11">
      <c r="B2" s="190" t="s">
        <v>195</v>
      </c>
      <c r="C2" s="191"/>
      <c r="D2" s="191"/>
      <c r="E2" s="191"/>
      <c r="F2" s="191"/>
      <c r="G2" s="191"/>
      <c r="H2" s="191"/>
      <c r="I2" s="192"/>
    </row>
    <row r="3" spans="2:11">
      <c r="B3" s="193"/>
      <c r="C3" s="194"/>
      <c r="D3" s="194"/>
      <c r="E3" s="194"/>
      <c r="F3" s="194"/>
      <c r="G3" s="194"/>
      <c r="H3" s="194"/>
      <c r="I3" s="195"/>
    </row>
    <row r="4" spans="2:11">
      <c r="G4"/>
      <c r="H4"/>
      <c r="I4"/>
    </row>
    <row r="5" spans="2:11">
      <c r="B5" s="36" t="s">
        <v>125</v>
      </c>
      <c r="C5" s="36" t="s">
        <v>196</v>
      </c>
      <c r="D5" s="36" t="s">
        <v>197</v>
      </c>
      <c r="E5" s="36" t="s">
        <v>198</v>
      </c>
      <c r="F5"/>
      <c r="G5" s="197" t="s">
        <v>201</v>
      </c>
      <c r="H5" s="198"/>
      <c r="I5" s="199"/>
    </row>
    <row r="6" spans="2:11" ht="37.5">
      <c r="B6" s="60">
        <v>1000</v>
      </c>
      <c r="C6" s="46">
        <f>B6*$H$6</f>
        <v>30</v>
      </c>
      <c r="D6" s="58">
        <f>C6*VLOOKUP(B6,$G$8:$I$11,2,TRUE)</f>
        <v>19.5</v>
      </c>
      <c r="E6" s="58">
        <f>D6*VLOOKUP(C6,$G$8:$I$11,3,TRUE)</f>
        <v>9.75</v>
      </c>
      <c r="F6"/>
      <c r="G6" s="57" t="s">
        <v>199</v>
      </c>
      <c r="H6" s="196">
        <v>0.03</v>
      </c>
      <c r="I6" s="196"/>
    </row>
    <row r="7" spans="2:11">
      <c r="B7" s="60">
        <v>1500</v>
      </c>
      <c r="C7" s="46">
        <f t="shared" ref="C7:C10" si="0">B7*$H$6</f>
        <v>45</v>
      </c>
      <c r="D7" s="58">
        <f>C7*VLOOKUP(B7,$G$8:$I$11,2,TRUE)</f>
        <v>29.25</v>
      </c>
      <c r="E7" s="58">
        <f t="shared" ref="E7:E10" si="1">D7*VLOOKUP(C7,$G$8:$I$11,3,TRUE)</f>
        <v>14.625</v>
      </c>
      <c r="F7"/>
      <c r="G7" s="36" t="s">
        <v>125</v>
      </c>
      <c r="H7" s="36" t="s">
        <v>197</v>
      </c>
      <c r="I7" s="36" t="s">
        <v>198</v>
      </c>
    </row>
    <row r="8" spans="2:11">
      <c r="B8" s="60">
        <v>2000</v>
      </c>
      <c r="C8" s="46">
        <f t="shared" si="0"/>
        <v>60</v>
      </c>
      <c r="D8" s="58">
        <f>C8*VLOOKUP(B8,$G$8:$I$11,2,TRUE)</f>
        <v>42</v>
      </c>
      <c r="E8" s="58">
        <f t="shared" si="1"/>
        <v>21</v>
      </c>
      <c r="F8" s="34"/>
      <c r="G8" s="61">
        <v>0</v>
      </c>
      <c r="H8" s="62">
        <v>0.5</v>
      </c>
      <c r="I8" s="62">
        <v>0.5</v>
      </c>
    </row>
    <row r="9" spans="2:11">
      <c r="B9" s="60">
        <v>2500</v>
      </c>
      <c r="C9" s="46">
        <f t="shared" si="0"/>
        <v>75</v>
      </c>
      <c r="D9" s="58">
        <f>C9*VLOOKUP(B9,$G$8:$I$11,2,TRUE)</f>
        <v>52.5</v>
      </c>
      <c r="E9" s="58">
        <f t="shared" si="1"/>
        <v>26.25</v>
      </c>
      <c r="F9" s="34"/>
      <c r="G9" s="61">
        <v>1000</v>
      </c>
      <c r="H9" s="62">
        <v>0.65</v>
      </c>
      <c r="I9" s="62">
        <v>0.35</v>
      </c>
      <c r="J9" s="51"/>
      <c r="K9" s="51"/>
    </row>
    <row r="10" spans="2:11">
      <c r="B10" s="60">
        <v>3000</v>
      </c>
      <c r="C10" s="46">
        <f t="shared" si="0"/>
        <v>90</v>
      </c>
      <c r="D10" s="58">
        <f>C10*VLOOKUP(B10,$G$8:$I$11,2,TRUE)</f>
        <v>67.5</v>
      </c>
      <c r="E10" s="58">
        <f t="shared" si="1"/>
        <v>33.75</v>
      </c>
      <c r="F10" s="34"/>
      <c r="G10" s="61">
        <v>2000</v>
      </c>
      <c r="H10" s="62">
        <v>0.7</v>
      </c>
      <c r="I10" s="62">
        <v>0.2</v>
      </c>
      <c r="J10" s="51"/>
      <c r="K10" s="51"/>
    </row>
    <row r="11" spans="2:11">
      <c r="B11" s="34"/>
      <c r="C11" s="34"/>
      <c r="D11" s="56"/>
      <c r="E11" s="34"/>
      <c r="F11" s="34"/>
      <c r="G11" s="61">
        <v>3000</v>
      </c>
      <c r="H11" s="62">
        <v>0.75</v>
      </c>
      <c r="I11" s="62">
        <v>0.15</v>
      </c>
      <c r="J11" s="51"/>
      <c r="K11" s="51"/>
    </row>
    <row r="12" spans="2:11">
      <c r="B12" s="34"/>
      <c r="C12" s="34"/>
      <c r="D12" s="56"/>
      <c r="E12" s="34"/>
      <c r="F12" s="34"/>
      <c r="G12" s="51"/>
      <c r="H12" s="51"/>
      <c r="I12" s="51"/>
      <c r="J12" s="51"/>
      <c r="K12" s="51"/>
    </row>
    <row r="14" spans="2:11">
      <c r="B14" s="175" t="s">
        <v>55</v>
      </c>
      <c r="C14" s="176"/>
      <c r="D14" s="176"/>
      <c r="E14" s="176"/>
      <c r="F14" s="176"/>
      <c r="G14" s="176"/>
      <c r="H14" s="176"/>
      <c r="I14" s="177"/>
    </row>
    <row r="15" spans="2:11" ht="18.75" customHeight="1">
      <c r="B15" s="169" t="s">
        <v>200</v>
      </c>
      <c r="C15" s="170"/>
      <c r="D15" s="170"/>
      <c r="E15" s="170"/>
      <c r="F15" s="170"/>
      <c r="G15" s="170"/>
      <c r="H15" s="170"/>
      <c r="I15" s="171"/>
    </row>
    <row r="16" spans="2:11">
      <c r="B16" s="172"/>
      <c r="C16" s="173"/>
      <c r="D16" s="173"/>
      <c r="E16" s="173"/>
      <c r="F16" s="173"/>
      <c r="G16" s="173"/>
      <c r="H16" s="173"/>
      <c r="I16" s="174"/>
    </row>
  </sheetData>
  <mergeCells count="5">
    <mergeCell ref="B14:I14"/>
    <mergeCell ref="B15:I16"/>
    <mergeCell ref="B2:I3"/>
    <mergeCell ref="H6:I6"/>
    <mergeCell ref="G5:I5"/>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B2:K16"/>
  <sheetViews>
    <sheetView workbookViewId="0">
      <selection activeCell="G18" sqref="G18"/>
    </sheetView>
  </sheetViews>
  <sheetFormatPr defaultRowHeight="18.75"/>
  <cols>
    <col min="1" max="1" width="9.140625" style="1"/>
    <col min="2" max="2" width="10.42578125" style="1" bestFit="1" customWidth="1"/>
    <col min="3" max="3" width="15.140625" style="1" bestFit="1" customWidth="1"/>
    <col min="4" max="4" width="11.7109375" style="1" customWidth="1"/>
    <col min="5" max="5" width="11.5703125" style="1" customWidth="1"/>
    <col min="6" max="6" width="7.85546875" style="1" customWidth="1"/>
    <col min="7" max="7" width="15.140625" style="1" customWidth="1"/>
    <col min="8" max="8" width="8" style="1" customWidth="1"/>
    <col min="9" max="9" width="17.85546875" style="1" customWidth="1"/>
    <col min="10" max="11" width="9.140625" style="1"/>
    <col min="12" max="12" width="44" style="1" bestFit="1" customWidth="1"/>
    <col min="13" max="16384" width="9.140625" style="1"/>
  </cols>
  <sheetData>
    <row r="2" spans="2:11">
      <c r="B2" s="190" t="s">
        <v>202</v>
      </c>
      <c r="C2" s="191"/>
      <c r="D2" s="191"/>
      <c r="E2" s="191"/>
      <c r="F2" s="191"/>
      <c r="G2" s="191"/>
      <c r="H2" s="191"/>
      <c r="I2" s="192"/>
    </row>
    <row r="3" spans="2:11">
      <c r="B3" s="193"/>
      <c r="C3" s="194"/>
      <c r="D3" s="194"/>
      <c r="E3" s="194"/>
      <c r="F3" s="194"/>
      <c r="G3" s="194"/>
      <c r="H3" s="194"/>
      <c r="I3" s="195"/>
    </row>
    <row r="4" spans="2:11">
      <c r="G4"/>
      <c r="H4"/>
      <c r="I4"/>
    </row>
    <row r="5" spans="2:11">
      <c r="B5"/>
      <c r="C5" s="36" t="s">
        <v>181</v>
      </c>
      <c r="D5" s="36" t="s">
        <v>0</v>
      </c>
      <c r="E5" s="36" t="s">
        <v>125</v>
      </c>
      <c r="F5"/>
      <c r="G5"/>
      <c r="H5"/>
      <c r="I5"/>
    </row>
    <row r="6" spans="2:11">
      <c r="B6"/>
      <c r="C6" s="66" t="s">
        <v>203</v>
      </c>
      <c r="D6" s="63">
        <v>44287</v>
      </c>
      <c r="E6" s="59">
        <v>1000</v>
      </c>
      <c r="F6"/>
      <c r="G6" s="57" t="s">
        <v>181</v>
      </c>
      <c r="H6"/>
      <c r="I6" s="57" t="s">
        <v>208</v>
      </c>
    </row>
    <row r="7" spans="2:11">
      <c r="B7"/>
      <c r="C7" s="66" t="s">
        <v>204</v>
      </c>
      <c r="D7" s="63">
        <v>43830</v>
      </c>
      <c r="E7" s="59">
        <v>1500</v>
      </c>
      <c r="F7"/>
      <c r="G7" s="54" t="s">
        <v>204</v>
      </c>
      <c r="H7"/>
      <c r="I7" s="60">
        <f>SUMPRODUCT(--(COUNTIF(C6:C10,G7:G9) = 0))</f>
        <v>1</v>
      </c>
      <c r="J7"/>
    </row>
    <row r="8" spans="2:11">
      <c r="B8"/>
      <c r="C8" s="66" t="s">
        <v>205</v>
      </c>
      <c r="D8" s="63">
        <v>43895</v>
      </c>
      <c r="E8" s="59">
        <v>2000</v>
      </c>
      <c r="F8" s="34"/>
      <c r="G8" s="54" t="s">
        <v>207</v>
      </c>
      <c r="H8"/>
      <c r="I8"/>
      <c r="J8"/>
    </row>
    <row r="9" spans="2:11">
      <c r="B9"/>
      <c r="C9" s="66" t="s">
        <v>206</v>
      </c>
      <c r="D9" s="63">
        <v>43627</v>
      </c>
      <c r="E9" s="59">
        <v>1500</v>
      </c>
      <c r="F9" s="34"/>
      <c r="G9" s="46" t="s">
        <v>210</v>
      </c>
      <c r="H9"/>
      <c r="I9"/>
      <c r="J9"/>
      <c r="K9" s="51"/>
    </row>
    <row r="10" spans="2:11">
      <c r="B10"/>
      <c r="C10" s="66" t="s">
        <v>207</v>
      </c>
      <c r="D10" s="63">
        <v>44158</v>
      </c>
      <c r="E10" s="59">
        <v>3500</v>
      </c>
      <c r="F10" s="34"/>
      <c r="G10"/>
      <c r="H10"/>
      <c r="I10"/>
      <c r="J10"/>
      <c r="K10" s="51"/>
    </row>
    <row r="11" spans="2:11">
      <c r="B11" s="34"/>
      <c r="C11" s="34"/>
      <c r="D11" s="56"/>
      <c r="E11" s="34"/>
      <c r="F11" s="34"/>
      <c r="G11"/>
      <c r="H11"/>
      <c r="I11"/>
      <c r="J11"/>
      <c r="K11" s="51"/>
    </row>
    <row r="12" spans="2:11">
      <c r="B12" s="34"/>
      <c r="C12" s="34"/>
      <c r="D12" s="56"/>
      <c r="E12" s="34"/>
      <c r="F12" s="34"/>
      <c r="G12" s="51"/>
      <c r="H12" s="51"/>
      <c r="I12" s="51"/>
      <c r="J12" s="51"/>
      <c r="K12" s="51"/>
    </row>
    <row r="14" spans="2:11">
      <c r="B14" s="175" t="s">
        <v>55</v>
      </c>
      <c r="C14" s="176"/>
      <c r="D14" s="176"/>
      <c r="E14" s="176"/>
      <c r="F14" s="176"/>
      <c r="G14" s="176"/>
      <c r="H14" s="176"/>
      <c r="I14" s="177"/>
    </row>
    <row r="15" spans="2:11" ht="18.75" customHeight="1">
      <c r="B15" s="169" t="s">
        <v>209</v>
      </c>
      <c r="C15" s="170"/>
      <c r="D15" s="170"/>
      <c r="E15" s="170"/>
      <c r="F15" s="170"/>
      <c r="G15" s="170"/>
      <c r="H15" s="170"/>
      <c r="I15" s="171"/>
    </row>
    <row r="16" spans="2:11">
      <c r="B16" s="172"/>
      <c r="C16" s="173"/>
      <c r="D16" s="173"/>
      <c r="E16" s="173"/>
      <c r="F16" s="173"/>
      <c r="G16" s="173"/>
      <c r="H16" s="173"/>
      <c r="I16" s="174"/>
    </row>
  </sheetData>
  <mergeCells count="3">
    <mergeCell ref="B2:I3"/>
    <mergeCell ref="B14:I14"/>
    <mergeCell ref="B15:I1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B2:K14"/>
  <sheetViews>
    <sheetView workbookViewId="0">
      <selection activeCell="E18" sqref="E18"/>
    </sheetView>
  </sheetViews>
  <sheetFormatPr defaultRowHeight="18.75"/>
  <cols>
    <col min="1" max="1" width="9.140625" style="1"/>
    <col min="2" max="2" width="10.42578125" style="1" bestFit="1" customWidth="1"/>
    <col min="3" max="3" width="15.140625" style="1" bestFit="1" customWidth="1"/>
    <col min="4" max="4" width="11.7109375" style="1" customWidth="1"/>
    <col min="5" max="5" width="11.5703125" style="1" customWidth="1"/>
    <col min="6" max="6" width="7.85546875" style="1" customWidth="1"/>
    <col min="7" max="7" width="15.140625" style="1" customWidth="1"/>
    <col min="8" max="8" width="8" style="1" customWidth="1"/>
    <col min="9" max="9" width="17.85546875" style="1" customWidth="1"/>
    <col min="10" max="11" width="9.140625" style="1"/>
    <col min="12" max="12" width="44" style="1" bestFit="1" customWidth="1"/>
    <col min="13" max="16384" width="9.140625" style="1"/>
  </cols>
  <sheetData>
    <row r="2" spans="2:11">
      <c r="B2" s="190" t="s">
        <v>218</v>
      </c>
      <c r="C2" s="191"/>
      <c r="D2" s="191"/>
      <c r="E2" s="191"/>
      <c r="F2" s="191"/>
      <c r="G2" s="191"/>
      <c r="H2" s="191"/>
      <c r="I2" s="192"/>
    </row>
    <row r="3" spans="2:11">
      <c r="B3" s="193"/>
      <c r="C3" s="194"/>
      <c r="D3" s="194"/>
      <c r="E3" s="194"/>
      <c r="F3" s="194"/>
      <c r="G3" s="194"/>
      <c r="H3" s="194"/>
      <c r="I3" s="195"/>
    </row>
    <row r="4" spans="2:11">
      <c r="G4"/>
      <c r="H4"/>
      <c r="I4"/>
    </row>
    <row r="5" spans="2:11">
      <c r="B5"/>
      <c r="C5" s="200" t="s">
        <v>211</v>
      </c>
      <c r="D5" s="200"/>
      <c r="E5" s="200"/>
      <c r="F5" s="200"/>
      <c r="G5" s="200"/>
      <c r="H5"/>
      <c r="I5" s="57" t="s">
        <v>208</v>
      </c>
    </row>
    <row r="6" spans="2:11">
      <c r="B6"/>
      <c r="C6" s="201" t="s">
        <v>212</v>
      </c>
      <c r="D6" s="201"/>
      <c r="E6" s="201"/>
      <c r="F6" s="201"/>
      <c r="G6" s="201"/>
      <c r="H6"/>
      <c r="I6" s="60">
        <f>SUMPRODUCT(N(LEN(C6:G8)&gt;50))</f>
        <v>1</v>
      </c>
    </row>
    <row r="7" spans="2:11">
      <c r="B7"/>
      <c r="C7" s="201" t="s">
        <v>213</v>
      </c>
      <c r="D7" s="201"/>
      <c r="E7" s="201"/>
      <c r="F7" s="201"/>
      <c r="G7" s="201"/>
      <c r="H7"/>
      <c r="J7"/>
    </row>
    <row r="8" spans="2:11">
      <c r="B8"/>
      <c r="C8" s="201" t="s">
        <v>217</v>
      </c>
      <c r="D8" s="201"/>
      <c r="E8" s="201"/>
      <c r="F8" s="201"/>
      <c r="G8" s="201"/>
      <c r="H8"/>
      <c r="I8"/>
      <c r="J8"/>
    </row>
    <row r="9" spans="2:11">
      <c r="B9" s="67"/>
      <c r="C9" s="202"/>
      <c r="D9" s="202"/>
      <c r="E9" s="202"/>
      <c r="F9" s="202"/>
      <c r="G9" s="202"/>
      <c r="H9"/>
      <c r="I9"/>
      <c r="J9"/>
      <c r="K9" s="51"/>
    </row>
    <row r="10" spans="2:11">
      <c r="B10" s="67"/>
      <c r="C10" s="202"/>
      <c r="D10" s="202"/>
      <c r="E10" s="202"/>
      <c r="F10" s="202"/>
      <c r="G10" s="202"/>
      <c r="H10"/>
      <c r="I10"/>
      <c r="J10"/>
      <c r="K10" s="51"/>
    </row>
    <row r="12" spans="2:11">
      <c r="B12" s="175" t="s">
        <v>55</v>
      </c>
      <c r="C12" s="176"/>
      <c r="D12" s="176"/>
      <c r="E12" s="176"/>
      <c r="F12" s="176"/>
      <c r="G12" s="176"/>
      <c r="H12" s="176"/>
      <c r="I12" s="177"/>
    </row>
    <row r="13" spans="2:11" ht="18.75" customHeight="1">
      <c r="B13" s="169" t="s">
        <v>221</v>
      </c>
      <c r="C13" s="170"/>
      <c r="D13" s="170"/>
      <c r="E13" s="170"/>
      <c r="F13" s="170"/>
      <c r="G13" s="170"/>
      <c r="H13" s="170"/>
      <c r="I13" s="171"/>
    </row>
    <row r="14" spans="2:11">
      <c r="B14" s="172"/>
      <c r="C14" s="173"/>
      <c r="D14" s="173"/>
      <c r="E14" s="173"/>
      <c r="F14" s="173"/>
      <c r="G14" s="173"/>
      <c r="H14" s="173"/>
      <c r="I14" s="174"/>
    </row>
  </sheetData>
  <mergeCells count="9">
    <mergeCell ref="B2:I3"/>
    <mergeCell ref="B12:I12"/>
    <mergeCell ref="B13:I14"/>
    <mergeCell ref="C5:G5"/>
    <mergeCell ref="C6:G6"/>
    <mergeCell ref="C7:G7"/>
    <mergeCell ref="C8:G8"/>
    <mergeCell ref="C9:G9"/>
    <mergeCell ref="C10:G1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B2:K14"/>
  <sheetViews>
    <sheetView workbookViewId="0">
      <selection activeCell="E6" sqref="E6:F6"/>
    </sheetView>
  </sheetViews>
  <sheetFormatPr defaultRowHeight="18.75"/>
  <cols>
    <col min="1" max="1" width="9.140625" style="1"/>
    <col min="2" max="2" width="10.42578125" style="1" bestFit="1" customWidth="1"/>
    <col min="3" max="3" width="15.140625" style="1" bestFit="1" customWidth="1"/>
    <col min="4" max="4" width="11.7109375" style="1" customWidth="1"/>
    <col min="5" max="5" width="11.5703125" style="1" customWidth="1"/>
    <col min="6" max="6" width="7.85546875" style="1" customWidth="1"/>
    <col min="7" max="7" width="15.140625" style="1" customWidth="1"/>
    <col min="8" max="8" width="8" style="1" customWidth="1"/>
    <col min="9" max="9" width="17.85546875" style="1" customWidth="1"/>
    <col min="10" max="11" width="9.140625" style="1"/>
    <col min="12" max="12" width="44" style="1" bestFit="1" customWidth="1"/>
    <col min="13" max="16384" width="9.140625" style="1"/>
  </cols>
  <sheetData>
    <row r="2" spans="2:11">
      <c r="B2" s="190" t="s">
        <v>246</v>
      </c>
      <c r="C2" s="191"/>
      <c r="D2" s="191"/>
      <c r="E2" s="191"/>
      <c r="F2" s="191"/>
      <c r="G2" s="191"/>
      <c r="H2" s="191"/>
      <c r="I2" s="192"/>
    </row>
    <row r="3" spans="2:11">
      <c r="B3" s="193"/>
      <c r="C3" s="194"/>
      <c r="D3" s="194"/>
      <c r="E3" s="194"/>
      <c r="F3" s="194"/>
      <c r="G3" s="194"/>
      <c r="H3" s="194"/>
      <c r="I3" s="195"/>
    </row>
    <row r="4" spans="2:11">
      <c r="G4"/>
      <c r="H4"/>
      <c r="I4"/>
    </row>
    <row r="5" spans="2:11">
      <c r="B5"/>
      <c r="C5" s="36" t="s">
        <v>219</v>
      </c>
      <c r="D5" s="70"/>
      <c r="E5" s="203" t="s">
        <v>15</v>
      </c>
      <c r="F5" s="203"/>
      <c r="G5" s="70"/>
      <c r="H5"/>
    </row>
    <row r="6" spans="2:11">
      <c r="B6"/>
      <c r="C6" s="68" t="s">
        <v>220</v>
      </c>
      <c r="D6" s="71"/>
      <c r="E6" s="204">
        <f>COUNTIF(C6:C10,"app*")</f>
        <v>3</v>
      </c>
      <c r="F6" s="204"/>
      <c r="G6" s="71"/>
      <c r="H6"/>
    </row>
    <row r="7" spans="2:11">
      <c r="B7"/>
      <c r="C7" s="68" t="s">
        <v>222</v>
      </c>
      <c r="D7" s="71"/>
      <c r="E7" s="71"/>
      <c r="F7" s="71"/>
      <c r="G7" s="71"/>
      <c r="H7"/>
      <c r="J7"/>
    </row>
    <row r="8" spans="2:11">
      <c r="B8"/>
      <c r="C8" s="68" t="s">
        <v>223</v>
      </c>
      <c r="D8" s="71"/>
      <c r="E8" s="71"/>
      <c r="F8" s="71"/>
      <c r="G8" s="71"/>
      <c r="H8"/>
      <c r="I8"/>
      <c r="J8"/>
    </row>
    <row r="9" spans="2:11">
      <c r="B9" s="67"/>
      <c r="C9" s="68" t="s">
        <v>224</v>
      </c>
      <c r="D9" s="71"/>
      <c r="E9" s="71"/>
      <c r="F9" s="71"/>
      <c r="G9" s="71"/>
      <c r="H9"/>
      <c r="I9"/>
      <c r="J9"/>
      <c r="K9" s="51"/>
    </row>
    <row r="10" spans="2:11">
      <c r="B10" s="67"/>
      <c r="C10" s="68" t="s">
        <v>225</v>
      </c>
      <c r="D10" s="71"/>
      <c r="E10" s="71"/>
      <c r="F10" s="71"/>
      <c r="G10" s="71"/>
      <c r="H10"/>
      <c r="I10"/>
      <c r="J10"/>
      <c r="K10" s="51"/>
    </row>
    <row r="12" spans="2:11">
      <c r="B12" s="175" t="s">
        <v>55</v>
      </c>
      <c r="C12" s="176"/>
      <c r="D12" s="176"/>
      <c r="E12" s="176"/>
      <c r="F12" s="176"/>
      <c r="G12" s="176"/>
      <c r="H12" s="176"/>
      <c r="I12" s="177"/>
    </row>
    <row r="13" spans="2:11" ht="18.75" customHeight="1">
      <c r="B13" s="169" t="s">
        <v>226</v>
      </c>
      <c r="C13" s="170"/>
      <c r="D13" s="170"/>
      <c r="E13" s="170"/>
      <c r="F13" s="170"/>
      <c r="G13" s="170"/>
      <c r="H13" s="170"/>
      <c r="I13" s="171"/>
    </row>
    <row r="14" spans="2:11">
      <c r="B14" s="172"/>
      <c r="C14" s="173"/>
      <c r="D14" s="173"/>
      <c r="E14" s="173"/>
      <c r="F14" s="173"/>
      <c r="G14" s="173"/>
      <c r="H14" s="173"/>
      <c r="I14" s="174"/>
    </row>
  </sheetData>
  <mergeCells count="5">
    <mergeCell ref="B12:I12"/>
    <mergeCell ref="B13:I14"/>
    <mergeCell ref="E5:F5"/>
    <mergeCell ref="E6:F6"/>
    <mergeCell ref="B2:I3"/>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B2:K18"/>
  <sheetViews>
    <sheetView workbookViewId="0">
      <selection activeCell="I11" sqref="I11"/>
    </sheetView>
  </sheetViews>
  <sheetFormatPr defaultRowHeight="18.75"/>
  <cols>
    <col min="1" max="1" width="9.140625" style="1"/>
    <col min="2" max="2" width="10.42578125" style="1" bestFit="1" customWidth="1"/>
    <col min="3" max="3" width="15.140625" style="1" bestFit="1" customWidth="1"/>
    <col min="4" max="4" width="11.7109375" style="1" customWidth="1"/>
    <col min="5" max="5" width="11.5703125" style="1" customWidth="1"/>
    <col min="6" max="6" width="7.85546875" style="1" customWidth="1"/>
    <col min="7" max="7" width="15.140625" style="1" customWidth="1"/>
    <col min="8" max="8" width="8" style="1" customWidth="1"/>
    <col min="9" max="9" width="17.85546875" style="1" customWidth="1"/>
    <col min="10" max="11" width="9.140625" style="1"/>
    <col min="12" max="12" width="44" style="1" bestFit="1" customWidth="1"/>
    <col min="13" max="16384" width="9.140625" style="1"/>
  </cols>
  <sheetData>
    <row r="2" spans="2:11">
      <c r="B2" s="190" t="s">
        <v>227</v>
      </c>
      <c r="C2" s="191"/>
      <c r="D2" s="191"/>
      <c r="E2" s="191"/>
      <c r="F2" s="191"/>
      <c r="G2" s="191"/>
      <c r="H2" s="191"/>
      <c r="I2" s="192"/>
    </row>
    <row r="3" spans="2:11">
      <c r="B3" s="193"/>
      <c r="C3" s="194"/>
      <c r="D3" s="194"/>
      <c r="E3" s="194"/>
      <c r="F3" s="194"/>
      <c r="G3" s="194"/>
      <c r="H3" s="194"/>
      <c r="I3" s="195"/>
    </row>
    <row r="4" spans="2:11">
      <c r="G4"/>
      <c r="H4"/>
      <c r="I4"/>
    </row>
    <row r="5" spans="2:11">
      <c r="B5"/>
      <c r="C5" s="36" t="s">
        <v>219</v>
      </c>
      <c r="D5" s="70"/>
      <c r="E5" s="203" t="s">
        <v>15</v>
      </c>
      <c r="F5" s="203"/>
      <c r="G5" s="203" t="s">
        <v>15</v>
      </c>
      <c r="H5" s="203"/>
      <c r="I5" s="57" t="s">
        <v>90</v>
      </c>
      <c r="J5" s="14"/>
    </row>
    <row r="6" spans="2:11">
      <c r="B6"/>
      <c r="C6" s="68" t="s">
        <v>228</v>
      </c>
      <c r="D6" s="71"/>
      <c r="E6" s="205" t="b">
        <f>ISNUMBER(FIND("abc",C6:C10))</f>
        <v>1</v>
      </c>
      <c r="F6" s="205"/>
      <c r="G6" s="204" t="b">
        <f>ISNUMBER(FIND("def",C6:C10))</f>
        <v>0</v>
      </c>
      <c r="H6" s="204"/>
      <c r="I6" s="54">
        <f>SUMPRODUCT(--((E6+G6)&gt;0))</f>
        <v>1</v>
      </c>
    </row>
    <row r="7" spans="2:11">
      <c r="B7"/>
      <c r="C7" s="68" t="s">
        <v>229</v>
      </c>
      <c r="D7" s="71"/>
      <c r="E7" s="204" t="b">
        <f t="shared" ref="E7:E10" si="0">ISNUMBER(FIND("abc",C7:C11))</f>
        <v>0</v>
      </c>
      <c r="F7" s="204"/>
      <c r="G7" s="205" t="b">
        <f t="shared" ref="G7:G10" si="1">ISNUMBER(FIND("def",C7:C11))</f>
        <v>1</v>
      </c>
      <c r="H7" s="205"/>
      <c r="I7" s="54">
        <f t="shared" ref="I7:I10" si="2">SUMPRODUCT(--((E7+G7)&gt;0))</f>
        <v>1</v>
      </c>
      <c r="J7"/>
    </row>
    <row r="8" spans="2:11">
      <c r="B8"/>
      <c r="C8" s="68" t="s">
        <v>230</v>
      </c>
      <c r="D8" s="71"/>
      <c r="E8" s="205" t="b">
        <f t="shared" si="0"/>
        <v>1</v>
      </c>
      <c r="F8" s="205"/>
      <c r="G8" s="205" t="b">
        <f t="shared" si="1"/>
        <v>1</v>
      </c>
      <c r="H8" s="205"/>
      <c r="I8" s="54">
        <f t="shared" si="2"/>
        <v>1</v>
      </c>
      <c r="J8"/>
    </row>
    <row r="9" spans="2:11">
      <c r="B9" s="67"/>
      <c r="C9" s="68" t="s">
        <v>231</v>
      </c>
      <c r="D9" s="71"/>
      <c r="E9" s="204" t="b">
        <f t="shared" si="0"/>
        <v>0</v>
      </c>
      <c r="F9" s="204"/>
      <c r="G9" s="204" t="b">
        <f t="shared" si="1"/>
        <v>0</v>
      </c>
      <c r="H9" s="204"/>
      <c r="I9" s="54">
        <f t="shared" si="2"/>
        <v>0</v>
      </c>
      <c r="J9"/>
      <c r="K9" s="51"/>
    </row>
    <row r="10" spans="2:11">
      <c r="B10" s="67"/>
      <c r="C10" s="68" t="s">
        <v>232</v>
      </c>
      <c r="D10" s="71"/>
      <c r="E10" s="204" t="b">
        <f t="shared" si="0"/>
        <v>0</v>
      </c>
      <c r="F10" s="204"/>
      <c r="G10" s="204" t="b">
        <f t="shared" si="1"/>
        <v>0</v>
      </c>
      <c r="H10" s="204"/>
      <c r="I10" s="54">
        <f t="shared" si="2"/>
        <v>0</v>
      </c>
      <c r="J10"/>
      <c r="K10" s="51"/>
    </row>
    <row r="12" spans="2:11">
      <c r="B12" s="175" t="s">
        <v>55</v>
      </c>
      <c r="C12" s="176"/>
      <c r="D12" s="176"/>
      <c r="E12" s="176"/>
      <c r="F12" s="176"/>
      <c r="G12" s="176"/>
      <c r="H12" s="176"/>
      <c r="I12" s="177"/>
    </row>
    <row r="13" spans="2:11" ht="18.75" customHeight="1">
      <c r="B13" s="169" t="s">
        <v>233</v>
      </c>
      <c r="C13" s="170"/>
      <c r="D13" s="170"/>
      <c r="E13" s="170"/>
      <c r="F13" s="170"/>
      <c r="G13" s="170"/>
      <c r="H13" s="170"/>
      <c r="I13" s="171"/>
    </row>
    <row r="14" spans="2:11">
      <c r="B14" s="172"/>
      <c r="C14" s="173"/>
      <c r="D14" s="173"/>
      <c r="E14" s="173"/>
      <c r="F14" s="173"/>
      <c r="G14" s="173"/>
      <c r="H14" s="173"/>
      <c r="I14" s="174"/>
    </row>
    <row r="15" spans="2:11" s="74" customFormat="1">
      <c r="B15" s="73"/>
      <c r="C15" s="73"/>
      <c r="D15" s="73"/>
      <c r="E15" s="73"/>
      <c r="F15" s="73"/>
      <c r="G15" s="73"/>
      <c r="H15" s="73"/>
      <c r="I15" s="73"/>
    </row>
    <row r="16" spans="2:11">
      <c r="B16" s="167" t="s">
        <v>247</v>
      </c>
      <c r="C16" s="167"/>
      <c r="D16" s="167"/>
      <c r="E16" s="167"/>
      <c r="F16" s="167"/>
      <c r="G16" s="167"/>
      <c r="H16" s="167"/>
      <c r="I16" s="167"/>
    </row>
    <row r="17" spans="2:9">
      <c r="B17" s="206">
        <f>SUMPRODUCT(--((ISNUMBER(FIND("abc",C6:C10)) +  ISNUMBER(FIND("def",C6:C10)))&gt;0))</f>
        <v>3</v>
      </c>
      <c r="C17" s="206"/>
      <c r="D17" s="206"/>
      <c r="E17" s="206"/>
      <c r="F17" s="206"/>
      <c r="G17" s="206"/>
      <c r="H17" s="206"/>
      <c r="I17" s="206"/>
    </row>
    <row r="18" spans="2:9">
      <c r="B18" s="206"/>
      <c r="C18" s="206"/>
      <c r="D18" s="206"/>
      <c r="E18" s="206"/>
      <c r="F18" s="206"/>
      <c r="G18" s="206"/>
      <c r="H18" s="206"/>
      <c r="I18" s="206"/>
    </row>
  </sheetData>
  <mergeCells count="17">
    <mergeCell ref="B17:I18"/>
    <mergeCell ref="B16:I16"/>
    <mergeCell ref="G6:H6"/>
    <mergeCell ref="G7:H7"/>
    <mergeCell ref="G8:H8"/>
    <mergeCell ref="G9:H9"/>
    <mergeCell ref="G10:H10"/>
    <mergeCell ref="B2:I3"/>
    <mergeCell ref="E5:F5"/>
    <mergeCell ref="E6:F6"/>
    <mergeCell ref="B12:I12"/>
    <mergeCell ref="B13:I14"/>
    <mergeCell ref="E7:F7"/>
    <mergeCell ref="E8:F8"/>
    <mergeCell ref="E9:F9"/>
    <mergeCell ref="E10:F10"/>
    <mergeCell ref="G5:H5"/>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B2:K14"/>
  <sheetViews>
    <sheetView workbookViewId="0">
      <selection activeCell="I8" sqref="I8"/>
    </sheetView>
  </sheetViews>
  <sheetFormatPr defaultRowHeight="18.75"/>
  <cols>
    <col min="1" max="1" width="9.140625" style="1"/>
    <col min="2" max="2" width="10.42578125" style="1" bestFit="1" customWidth="1"/>
    <col min="3" max="3" width="15.140625" style="1" bestFit="1" customWidth="1"/>
    <col min="4" max="4" width="11.7109375" style="1" customWidth="1"/>
    <col min="5" max="5" width="11.5703125" style="1" customWidth="1"/>
    <col min="6" max="6" width="7.85546875" style="1" customWidth="1"/>
    <col min="7" max="7" width="15.140625" style="1" customWidth="1"/>
    <col min="8" max="8" width="8" style="1" customWidth="1"/>
    <col min="9" max="9" width="17.85546875" style="1" customWidth="1"/>
    <col min="10" max="11" width="9.140625" style="1"/>
    <col min="12" max="12" width="44" style="1" bestFit="1" customWidth="1"/>
    <col min="13" max="16384" width="9.140625" style="1"/>
  </cols>
  <sheetData>
    <row r="2" spans="2:11">
      <c r="B2" s="190" t="s">
        <v>234</v>
      </c>
      <c r="C2" s="191"/>
      <c r="D2" s="191"/>
      <c r="E2" s="191"/>
      <c r="F2" s="191"/>
      <c r="G2" s="191"/>
      <c r="H2" s="191"/>
      <c r="I2" s="192"/>
    </row>
    <row r="3" spans="2:11">
      <c r="B3" s="193"/>
      <c r="C3" s="194"/>
      <c r="D3" s="194"/>
      <c r="E3" s="194"/>
      <c r="F3" s="194"/>
      <c r="G3" s="194"/>
      <c r="H3" s="194"/>
      <c r="I3" s="195"/>
    </row>
    <row r="4" spans="2:11">
      <c r="G4"/>
      <c r="H4"/>
      <c r="I4"/>
    </row>
    <row r="5" spans="2:11">
      <c r="B5"/>
      <c r="C5" s="36" t="s">
        <v>235</v>
      </c>
      <c r="D5" s="70"/>
      <c r="E5" s="203" t="s">
        <v>15</v>
      </c>
      <c r="F5" s="203"/>
      <c r="G5" s="70"/>
      <c r="H5"/>
    </row>
    <row r="6" spans="2:11">
      <c r="B6"/>
      <c r="C6" s="68" t="e">
        <f>5/0</f>
        <v>#DIV/0!</v>
      </c>
      <c r="D6" s="71"/>
      <c r="E6" s="204">
        <f>SUMPRODUCT(--ISERROR(C6:C10))</f>
        <v>3</v>
      </c>
      <c r="F6" s="204"/>
      <c r="G6" s="71"/>
      <c r="H6"/>
    </row>
    <row r="7" spans="2:11">
      <c r="B7"/>
      <c r="C7" s="68" t="s">
        <v>141</v>
      </c>
      <c r="D7" s="71"/>
      <c r="E7" s="71"/>
      <c r="F7" s="71"/>
      <c r="G7" s="71"/>
      <c r="H7"/>
      <c r="J7"/>
    </row>
    <row r="8" spans="2:11">
      <c r="B8"/>
      <c r="C8" s="68" t="e">
        <v>#VALUE!</v>
      </c>
      <c r="D8" s="71"/>
      <c r="E8" s="71"/>
      <c r="F8" s="71"/>
      <c r="G8" s="71"/>
      <c r="H8"/>
      <c r="I8"/>
      <c r="J8"/>
    </row>
    <row r="9" spans="2:11">
      <c r="B9" s="67"/>
      <c r="C9" s="68" t="s">
        <v>231</v>
      </c>
      <c r="D9" s="71"/>
      <c r="E9" s="71"/>
      <c r="F9" s="71"/>
      <c r="G9" s="71"/>
      <c r="H9"/>
      <c r="I9"/>
      <c r="J9"/>
      <c r="K9" s="51"/>
    </row>
    <row r="10" spans="2:11">
      <c r="B10" s="67"/>
      <c r="C10" s="68" t="e">
        <v>#N/A</v>
      </c>
      <c r="D10" s="71"/>
      <c r="E10" s="71"/>
      <c r="F10" s="71"/>
      <c r="G10" s="71"/>
      <c r="H10"/>
      <c r="I10"/>
      <c r="J10"/>
      <c r="K10" s="51"/>
    </row>
    <row r="12" spans="2:11">
      <c r="B12" s="175" t="s">
        <v>55</v>
      </c>
      <c r="C12" s="176"/>
      <c r="D12" s="176"/>
      <c r="E12" s="176"/>
      <c r="F12" s="176"/>
      <c r="G12" s="176"/>
      <c r="H12" s="176"/>
      <c r="I12" s="177"/>
    </row>
    <row r="13" spans="2:11" ht="18.75" customHeight="1">
      <c r="B13" s="169" t="s">
        <v>236</v>
      </c>
      <c r="C13" s="170"/>
      <c r="D13" s="170"/>
      <c r="E13" s="170"/>
      <c r="F13" s="170"/>
      <c r="G13" s="170"/>
      <c r="H13" s="170"/>
      <c r="I13" s="171"/>
    </row>
    <row r="14" spans="2:11">
      <c r="B14" s="172"/>
      <c r="C14" s="173"/>
      <c r="D14" s="173"/>
      <c r="E14" s="173"/>
      <c r="F14" s="173"/>
      <c r="G14" s="173"/>
      <c r="H14" s="173"/>
      <c r="I14" s="174"/>
    </row>
  </sheetData>
  <mergeCells count="5">
    <mergeCell ref="B2:I3"/>
    <mergeCell ref="E5:F5"/>
    <mergeCell ref="E6:F6"/>
    <mergeCell ref="B12:I12"/>
    <mergeCell ref="B13:I14"/>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B2:K14"/>
  <sheetViews>
    <sheetView workbookViewId="0">
      <selection activeCell="B2" sqref="B2:I14"/>
    </sheetView>
  </sheetViews>
  <sheetFormatPr defaultRowHeight="18.75"/>
  <cols>
    <col min="1" max="1" width="9.140625" style="1"/>
    <col min="2" max="2" width="10.42578125" style="1" bestFit="1" customWidth="1"/>
    <col min="3" max="3" width="15.140625" style="1" bestFit="1" customWidth="1"/>
    <col min="4" max="4" width="11.7109375" style="1" customWidth="1"/>
    <col min="5" max="5" width="11.5703125" style="1" customWidth="1"/>
    <col min="6" max="6" width="7.85546875" style="1" customWidth="1"/>
    <col min="7" max="7" width="15.140625" style="1" customWidth="1"/>
    <col min="8" max="8" width="8" style="1" customWidth="1"/>
    <col min="9" max="9" width="17.85546875" style="1" customWidth="1"/>
    <col min="10" max="11" width="9.140625" style="1"/>
    <col min="12" max="12" width="44" style="1" bestFit="1" customWidth="1"/>
    <col min="13" max="16384" width="9.140625" style="1"/>
  </cols>
  <sheetData>
    <row r="2" spans="2:11">
      <c r="B2" s="190" t="s">
        <v>257</v>
      </c>
      <c r="C2" s="191"/>
      <c r="D2" s="191"/>
      <c r="E2" s="191"/>
      <c r="F2" s="191"/>
      <c r="G2" s="191"/>
      <c r="H2" s="191"/>
      <c r="I2" s="192"/>
    </row>
    <row r="3" spans="2:11">
      <c r="B3" s="193"/>
      <c r="C3" s="194"/>
      <c r="D3" s="194"/>
      <c r="E3" s="194"/>
      <c r="F3" s="194"/>
      <c r="G3" s="194"/>
      <c r="H3" s="194"/>
      <c r="I3" s="195"/>
    </row>
    <row r="4" spans="2:11">
      <c r="G4"/>
      <c r="H4"/>
      <c r="I4"/>
    </row>
    <row r="5" spans="2:11">
      <c r="B5"/>
      <c r="C5" s="82" t="s">
        <v>219</v>
      </c>
      <c r="D5" s="70"/>
      <c r="E5" s="203" t="s">
        <v>15</v>
      </c>
      <c r="F5" s="203"/>
      <c r="G5" s="70"/>
      <c r="H5"/>
    </row>
    <row r="6" spans="2:11">
      <c r="B6"/>
      <c r="C6" s="68" t="s">
        <v>220</v>
      </c>
      <c r="D6" s="71"/>
      <c r="E6" s="204">
        <f>COUNTIF(C6:C10,"*-S")</f>
        <v>2</v>
      </c>
      <c r="F6" s="204"/>
      <c r="G6" s="71"/>
      <c r="H6"/>
    </row>
    <row r="7" spans="2:11">
      <c r="B7"/>
      <c r="C7" s="68" t="s">
        <v>222</v>
      </c>
      <c r="D7" s="71"/>
      <c r="E7" s="71"/>
      <c r="F7" s="71"/>
      <c r="G7" s="71"/>
      <c r="H7"/>
      <c r="J7"/>
    </row>
    <row r="8" spans="2:11">
      <c r="B8"/>
      <c r="C8" s="68" t="s">
        <v>223</v>
      </c>
      <c r="D8" s="71"/>
      <c r="E8" s="71"/>
      <c r="F8" s="71"/>
      <c r="G8" s="71"/>
      <c r="H8"/>
      <c r="I8"/>
      <c r="J8"/>
    </row>
    <row r="9" spans="2:11">
      <c r="B9" s="67"/>
      <c r="C9" s="68" t="s">
        <v>224</v>
      </c>
      <c r="D9" s="71"/>
      <c r="E9" s="71"/>
      <c r="F9" s="71"/>
      <c r="G9" s="71"/>
      <c r="H9"/>
      <c r="I9"/>
      <c r="J9"/>
      <c r="K9" s="51"/>
    </row>
    <row r="10" spans="2:11">
      <c r="B10" s="67"/>
      <c r="C10" s="68" t="s">
        <v>225</v>
      </c>
      <c r="D10" s="71"/>
      <c r="E10" s="71"/>
      <c r="F10" s="71"/>
      <c r="G10" s="71"/>
      <c r="H10"/>
      <c r="I10"/>
      <c r="J10"/>
      <c r="K10" s="51"/>
    </row>
    <row r="12" spans="2:11">
      <c r="B12" s="175" t="s">
        <v>55</v>
      </c>
      <c r="C12" s="176"/>
      <c r="D12" s="176"/>
      <c r="E12" s="176"/>
      <c r="F12" s="176"/>
      <c r="G12" s="176"/>
      <c r="H12" s="176"/>
      <c r="I12" s="177"/>
    </row>
    <row r="13" spans="2:11" ht="18.75" customHeight="1">
      <c r="B13" s="169" t="s">
        <v>256</v>
      </c>
      <c r="C13" s="170"/>
      <c r="D13" s="170"/>
      <c r="E13" s="170"/>
      <c r="F13" s="170"/>
      <c r="G13" s="170"/>
      <c r="H13" s="170"/>
      <c r="I13" s="171"/>
    </row>
    <row r="14" spans="2:11">
      <c r="B14" s="172"/>
      <c r="C14" s="173"/>
      <c r="D14" s="173"/>
      <c r="E14" s="173"/>
      <c r="F14" s="173"/>
      <c r="G14" s="173"/>
      <c r="H14" s="173"/>
      <c r="I14" s="174"/>
    </row>
  </sheetData>
  <mergeCells count="5">
    <mergeCell ref="B2:I3"/>
    <mergeCell ref="E5:F5"/>
    <mergeCell ref="E6:F6"/>
    <mergeCell ref="B12:I12"/>
    <mergeCell ref="B13:I14"/>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B2:Q16"/>
  <sheetViews>
    <sheetView workbookViewId="0">
      <selection activeCell="I9" sqref="I9"/>
    </sheetView>
  </sheetViews>
  <sheetFormatPr defaultRowHeight="15"/>
  <cols>
    <col min="1" max="1" width="9.140625" style="105"/>
    <col min="2" max="2" width="8.42578125" style="105" bestFit="1" customWidth="1"/>
    <col min="3" max="6" width="14.42578125" style="105" bestFit="1" customWidth="1"/>
    <col min="7" max="8" width="9.140625" style="105"/>
    <col min="9" max="10" width="12.7109375" style="105" bestFit="1" customWidth="1"/>
    <col min="11" max="16384" width="9.140625" style="105"/>
  </cols>
  <sheetData>
    <row r="2" spans="2:17">
      <c r="B2" s="190" t="s">
        <v>349</v>
      </c>
      <c r="C2" s="191"/>
      <c r="D2" s="191"/>
      <c r="E2" s="191"/>
      <c r="F2" s="191"/>
      <c r="G2" s="191"/>
      <c r="H2" s="191"/>
      <c r="I2" s="192"/>
    </row>
    <row r="3" spans="2:17">
      <c r="B3" s="193"/>
      <c r="C3" s="194"/>
      <c r="D3" s="194"/>
      <c r="E3" s="194"/>
      <c r="F3" s="194"/>
      <c r="G3" s="194"/>
      <c r="H3" s="194"/>
      <c r="I3" s="195"/>
    </row>
    <row r="4" spans="2:17" ht="18.75">
      <c r="B4" s="1"/>
      <c r="C4" s="1"/>
      <c r="D4" s="1"/>
      <c r="E4" s="1"/>
      <c r="F4" s="1"/>
      <c r="G4"/>
      <c r="H4"/>
      <c r="I4"/>
      <c r="L4" s="123"/>
      <c r="M4" s="123"/>
      <c r="N4" s="123"/>
      <c r="O4" s="123"/>
      <c r="P4" s="123"/>
      <c r="Q4" s="123"/>
    </row>
    <row r="5" spans="2:17" ht="18.75" customHeight="1">
      <c r="B5"/>
      <c r="C5" s="102" t="s">
        <v>110</v>
      </c>
      <c r="D5" s="102" t="s">
        <v>350</v>
      </c>
      <c r="E5" s="102" t="s">
        <v>351</v>
      </c>
      <c r="F5" s="102" t="s">
        <v>352</v>
      </c>
      <c r="G5" s="70"/>
      <c r="H5"/>
      <c r="I5" s="1"/>
      <c r="L5" s="123"/>
      <c r="M5" s="123"/>
      <c r="N5" s="123"/>
      <c r="O5" s="123"/>
      <c r="P5" s="123"/>
      <c r="Q5" s="123"/>
    </row>
    <row r="6" spans="2:17" ht="18.75">
      <c r="B6"/>
      <c r="C6" s="103" t="s">
        <v>353</v>
      </c>
      <c r="D6" s="103">
        <v>19092014</v>
      </c>
      <c r="E6" s="103">
        <v>31122014</v>
      </c>
      <c r="F6" s="103">
        <f>(LEFT(E6,2)&amp;"/"&amp;MID(E6,3,2)&amp;"/"&amp;RIGHT(E6,4))-(LEFT(D6,2)&amp;"/"&amp;MID(D6,3,2)&amp;"/"&amp;RIGHT(D6,4))</f>
        <v>103</v>
      </c>
      <c r="G6" s="71"/>
      <c r="H6" s="207" t="str">
        <f>(LEFT(E6,2)&amp;"/"&amp;MID(E6,3,2)&amp;"/"&amp;RIGHT(E6,4))</f>
        <v>31/12/2014</v>
      </c>
      <c r="I6" s="208"/>
      <c r="J6" s="208"/>
      <c r="K6" s="208"/>
      <c r="L6" s="110"/>
      <c r="M6" s="110"/>
      <c r="N6" s="110"/>
      <c r="O6" s="110"/>
      <c r="P6" s="110"/>
      <c r="Q6" s="110"/>
    </row>
    <row r="7" spans="2:17" ht="18.75">
      <c r="B7"/>
      <c r="C7" s="103" t="s">
        <v>355</v>
      </c>
      <c r="D7" s="103">
        <v>19092014</v>
      </c>
      <c r="E7" s="103">
        <v>25112014</v>
      </c>
      <c r="F7" s="103">
        <f t="shared" ref="F7:F10" si="0">(LEFT(E7,2)&amp;"/"&amp;MID(E7,3,2)&amp;"/"&amp;RIGHT(E7,4))-(LEFT(D7,2)&amp;"/"&amp;MID(D7,3,2)&amp;"/"&amp;RIGHT(D7,4))</f>
        <v>67</v>
      </c>
      <c r="G7" s="71"/>
      <c r="H7"/>
      <c r="I7" s="1"/>
      <c r="L7" s="123"/>
      <c r="M7" s="123"/>
      <c r="N7" s="123"/>
      <c r="O7" s="123"/>
      <c r="P7" s="123"/>
      <c r="Q7" s="123"/>
    </row>
    <row r="8" spans="2:17" ht="18.75">
      <c r="B8"/>
      <c r="C8" s="103" t="s">
        <v>356</v>
      </c>
      <c r="D8" s="103">
        <v>19092014</v>
      </c>
      <c r="E8" s="103">
        <v>26102014</v>
      </c>
      <c r="F8" s="103">
        <f t="shared" si="0"/>
        <v>37</v>
      </c>
      <c r="G8" s="71"/>
      <c r="H8"/>
      <c r="I8"/>
      <c r="L8" s="123"/>
      <c r="M8" s="123"/>
      <c r="N8" s="123"/>
      <c r="O8" s="123"/>
      <c r="P8" s="123"/>
      <c r="Q8" s="123"/>
    </row>
    <row r="9" spans="2:17" ht="18.75">
      <c r="B9" s="67"/>
      <c r="C9" s="103" t="s">
        <v>357</v>
      </c>
      <c r="D9" s="103">
        <v>19092014</v>
      </c>
      <c r="E9" s="111" t="s">
        <v>361</v>
      </c>
      <c r="F9" s="103">
        <f t="shared" si="0"/>
        <v>14</v>
      </c>
      <c r="G9" s="71"/>
      <c r="H9"/>
      <c r="I9"/>
      <c r="L9" s="123"/>
      <c r="M9" s="123"/>
      <c r="N9" s="123"/>
      <c r="O9" s="123"/>
      <c r="P9" s="123"/>
      <c r="Q9" s="123"/>
    </row>
    <row r="10" spans="2:17" ht="18.75">
      <c r="B10" s="67"/>
      <c r="C10" s="103" t="s">
        <v>358</v>
      </c>
      <c r="D10" s="111">
        <v>19092014</v>
      </c>
      <c r="E10" s="111" t="s">
        <v>360</v>
      </c>
      <c r="F10" s="103">
        <f t="shared" si="0"/>
        <v>81</v>
      </c>
      <c r="G10" s="71"/>
      <c r="H10"/>
      <c r="I10"/>
      <c r="L10" s="123"/>
      <c r="M10" s="123"/>
      <c r="N10" s="123"/>
      <c r="O10" s="123"/>
      <c r="P10" s="123"/>
      <c r="Q10" s="123"/>
    </row>
    <row r="11" spans="2:17" ht="18.75">
      <c r="B11" s="1"/>
      <c r="C11" s="1"/>
      <c r="D11" s="1"/>
      <c r="E11" s="1"/>
      <c r="F11" s="1"/>
      <c r="G11" s="1"/>
      <c r="H11" s="1"/>
      <c r="I11" s="1"/>
      <c r="L11" s="123"/>
      <c r="M11" s="123"/>
      <c r="N11" s="123"/>
      <c r="O11" s="123"/>
      <c r="P11" s="123"/>
      <c r="Q11" s="123"/>
    </row>
    <row r="12" spans="2:17" ht="18.75">
      <c r="B12" s="175" t="s">
        <v>55</v>
      </c>
      <c r="C12" s="176"/>
      <c r="D12" s="176"/>
      <c r="E12" s="176"/>
      <c r="F12" s="176"/>
      <c r="G12" s="176"/>
      <c r="H12" s="176"/>
      <c r="I12" s="177"/>
    </row>
    <row r="13" spans="2:17" ht="15" customHeight="1">
      <c r="B13" s="165" t="s">
        <v>354</v>
      </c>
      <c r="C13" s="165"/>
      <c r="D13" s="165"/>
      <c r="E13" s="165"/>
      <c r="F13" s="165"/>
      <c r="G13" s="165"/>
      <c r="H13" s="165"/>
      <c r="I13" s="165"/>
    </row>
    <row r="14" spans="2:17" ht="15" customHeight="1">
      <c r="B14" s="165"/>
      <c r="C14" s="165"/>
      <c r="D14" s="165"/>
      <c r="E14" s="165"/>
      <c r="F14" s="165"/>
      <c r="G14" s="165"/>
      <c r="H14" s="165"/>
      <c r="I14" s="165"/>
    </row>
    <row r="15" spans="2:17" ht="15" customHeight="1">
      <c r="B15" s="165"/>
      <c r="C15" s="165"/>
      <c r="D15" s="165"/>
      <c r="E15" s="165"/>
      <c r="F15" s="165"/>
      <c r="G15" s="165"/>
      <c r="H15" s="165"/>
      <c r="I15" s="165"/>
    </row>
    <row r="16" spans="2:17" ht="15" customHeight="1">
      <c r="B16" s="165"/>
      <c r="C16" s="165"/>
      <c r="D16" s="165"/>
      <c r="E16" s="165"/>
      <c r="F16" s="165"/>
      <c r="G16" s="165"/>
      <c r="H16" s="165"/>
      <c r="I16" s="165"/>
    </row>
  </sheetData>
  <mergeCells count="4">
    <mergeCell ref="B2:I3"/>
    <mergeCell ref="B12:I12"/>
    <mergeCell ref="B13:I16"/>
    <mergeCell ref="H6:K6"/>
  </mergeCells>
  <pageMargins left="0.7" right="0.7" top="0.75" bottom="0.75" header="0.3" footer="0.3"/>
  <pageSetup orientation="portrait" r:id="rId1"/>
  <ignoredErrors>
    <ignoredError sqref="E9:E10" numberStoredAsText="1"/>
  </ignoredErrors>
</worksheet>
</file>

<file path=xl/worksheets/sheet28.xml><?xml version="1.0" encoding="utf-8"?>
<worksheet xmlns="http://schemas.openxmlformats.org/spreadsheetml/2006/main" xmlns:r="http://schemas.openxmlformats.org/officeDocument/2006/relationships">
  <dimension ref="B2:G15"/>
  <sheetViews>
    <sheetView workbookViewId="0">
      <selection activeCell="J13" sqref="J13"/>
    </sheetView>
  </sheetViews>
  <sheetFormatPr defaultRowHeight="15"/>
  <cols>
    <col min="3" max="3" width="8.42578125" bestFit="1" customWidth="1"/>
    <col min="4" max="4" width="12.85546875" bestFit="1" customWidth="1"/>
    <col min="5" max="5" width="19.140625" bestFit="1" customWidth="1"/>
  </cols>
  <sheetData>
    <row r="2" spans="2:7">
      <c r="B2" s="190" t="s">
        <v>359</v>
      </c>
      <c r="C2" s="191"/>
      <c r="D2" s="191"/>
      <c r="E2" s="191"/>
      <c r="F2" s="191"/>
      <c r="G2" s="192"/>
    </row>
    <row r="3" spans="2:7">
      <c r="B3" s="193"/>
      <c r="C3" s="194"/>
      <c r="D3" s="194"/>
      <c r="E3" s="194"/>
      <c r="F3" s="194"/>
      <c r="G3" s="195"/>
    </row>
    <row r="4" spans="2:7" ht="18.75">
      <c r="B4" s="1"/>
      <c r="C4" s="1"/>
      <c r="D4" s="1"/>
      <c r="E4" s="1"/>
    </row>
    <row r="5" spans="2:7" ht="18.75">
      <c r="C5" s="102" t="s">
        <v>110</v>
      </c>
      <c r="D5" s="102" t="s">
        <v>362</v>
      </c>
      <c r="E5" s="102" t="s">
        <v>363</v>
      </c>
      <c r="G5" s="1"/>
    </row>
    <row r="6" spans="2:7" ht="18.75">
      <c r="C6" s="103" t="s">
        <v>353</v>
      </c>
      <c r="D6" s="103">
        <v>123</v>
      </c>
      <c r="E6" s="103" t="str">
        <f>IF(LEN(D6)&gt;3,"0"&amp;D6,"000"&amp;D6)</f>
        <v>000123</v>
      </c>
      <c r="G6" s="1"/>
    </row>
    <row r="7" spans="2:7" ht="18.75">
      <c r="C7" s="103" t="s">
        <v>355</v>
      </c>
      <c r="D7" s="103">
        <v>12051</v>
      </c>
      <c r="E7" s="103" t="str">
        <f t="shared" ref="E7:E10" si="0">IF(LEN(D7)&gt;3,"0"&amp;D7,"000"&amp;D7)</f>
        <v>012051</v>
      </c>
      <c r="G7" s="1"/>
    </row>
    <row r="8" spans="2:7" ht="18.75">
      <c r="C8" s="103" t="s">
        <v>356</v>
      </c>
      <c r="D8" s="103">
        <v>112</v>
      </c>
      <c r="E8" s="103" t="str">
        <f t="shared" si="0"/>
        <v>000112</v>
      </c>
    </row>
    <row r="9" spans="2:7" ht="18.75">
      <c r="B9" s="67"/>
      <c r="C9" s="103" t="s">
        <v>357</v>
      </c>
      <c r="D9" s="103">
        <v>11236</v>
      </c>
      <c r="E9" s="103" t="str">
        <f t="shared" si="0"/>
        <v>011236</v>
      </c>
    </row>
    <row r="10" spans="2:7" ht="18.75">
      <c r="B10" s="67"/>
      <c r="C10" s="103" t="s">
        <v>358</v>
      </c>
      <c r="D10" s="103">
        <v>19563</v>
      </c>
      <c r="E10" s="103" t="str">
        <f t="shared" si="0"/>
        <v>019563</v>
      </c>
    </row>
    <row r="11" spans="2:7" ht="18.75">
      <c r="B11" s="1"/>
      <c r="C11" s="1"/>
      <c r="D11" s="1"/>
      <c r="E11" s="1"/>
      <c r="F11" s="1"/>
      <c r="G11" s="1"/>
    </row>
    <row r="12" spans="2:7" ht="18.75">
      <c r="B12" s="175" t="s">
        <v>55</v>
      </c>
      <c r="C12" s="176"/>
      <c r="D12" s="176"/>
      <c r="E12" s="176"/>
      <c r="F12" s="176"/>
      <c r="G12" s="177"/>
    </row>
    <row r="13" spans="2:7">
      <c r="B13" s="165" t="s">
        <v>364</v>
      </c>
      <c r="C13" s="165"/>
      <c r="D13" s="165"/>
      <c r="E13" s="165"/>
      <c r="F13" s="165"/>
      <c r="G13" s="165"/>
    </row>
    <row r="14" spans="2:7">
      <c r="B14" s="165"/>
      <c r="C14" s="165"/>
      <c r="D14" s="165"/>
      <c r="E14" s="165"/>
      <c r="F14" s="165"/>
      <c r="G14" s="165"/>
    </row>
    <row r="15" spans="2:7">
      <c r="B15" s="165"/>
      <c r="C15" s="165"/>
      <c r="D15" s="165"/>
      <c r="E15" s="165"/>
      <c r="F15" s="165"/>
      <c r="G15" s="165"/>
    </row>
  </sheetData>
  <mergeCells count="3">
    <mergeCell ref="B2:G3"/>
    <mergeCell ref="B12:G12"/>
    <mergeCell ref="B13:G15"/>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B2:G18"/>
  <sheetViews>
    <sheetView workbookViewId="0">
      <selection activeCell="B13" sqref="B13:G14"/>
    </sheetView>
  </sheetViews>
  <sheetFormatPr defaultRowHeight="15"/>
  <cols>
    <col min="3" max="3" width="21.140625" bestFit="1" customWidth="1"/>
    <col min="4" max="4" width="12.85546875" bestFit="1" customWidth="1"/>
    <col min="5" max="5" width="19.140625" bestFit="1" customWidth="1"/>
  </cols>
  <sheetData>
    <row r="2" spans="2:7">
      <c r="B2" s="190" t="s">
        <v>365</v>
      </c>
      <c r="C2" s="191"/>
      <c r="D2" s="191"/>
      <c r="E2" s="191"/>
      <c r="F2" s="191"/>
      <c r="G2" s="192"/>
    </row>
    <row r="3" spans="2:7">
      <c r="B3" s="193"/>
      <c r="C3" s="194"/>
      <c r="D3" s="194"/>
      <c r="E3" s="194"/>
      <c r="F3" s="194"/>
      <c r="G3" s="195"/>
    </row>
    <row r="4" spans="2:7" ht="18.75">
      <c r="B4" s="1"/>
      <c r="C4" s="1"/>
      <c r="D4" s="1"/>
      <c r="E4" s="1"/>
    </row>
    <row r="5" spans="2:7" ht="18.75">
      <c r="C5" s="102" t="s">
        <v>366</v>
      </c>
      <c r="D5" s="102" t="s">
        <v>23</v>
      </c>
      <c r="E5" s="102" t="s">
        <v>367</v>
      </c>
      <c r="G5" s="1"/>
    </row>
    <row r="6" spans="2:7" ht="18.75">
      <c r="C6" s="103" t="s">
        <v>368</v>
      </c>
      <c r="D6" s="103" t="str">
        <f>LEFT(C6, SEARCH(" ",C6,1)-1)</f>
        <v>Alice</v>
      </c>
      <c r="E6" s="103" t="str">
        <f>RIGHT(C6,LEN(C6)-FIND(" ",C6,1))</f>
        <v>Newton</v>
      </c>
      <c r="G6" s="1"/>
    </row>
    <row r="7" spans="2:7" ht="18.75">
      <c r="C7" s="103" t="s">
        <v>369</v>
      </c>
      <c r="D7" s="103" t="str">
        <f t="shared" ref="D7:D10" si="0">LEFT(C7, SEARCH(" ",C7,1)-1)</f>
        <v>Sam</v>
      </c>
      <c r="E7" s="103" t="str">
        <f t="shared" ref="E7:E10" si="1">RIGHT(C7,LEN(C7)-FIND(" ",C7,1))</f>
        <v>Rock</v>
      </c>
      <c r="G7" s="1"/>
    </row>
    <row r="8" spans="2:7" ht="18.75">
      <c r="C8" s="103" t="s">
        <v>370</v>
      </c>
      <c r="D8" s="103" t="str">
        <f t="shared" si="0"/>
        <v>Benson</v>
      </c>
      <c r="E8" s="103" t="str">
        <f t="shared" si="1"/>
        <v>Grand</v>
      </c>
    </row>
    <row r="9" spans="2:7" ht="18.75">
      <c r="B9" s="67"/>
      <c r="C9" s="103" t="s">
        <v>371</v>
      </c>
      <c r="D9" s="103" t="str">
        <f t="shared" si="0"/>
        <v>May</v>
      </c>
      <c r="E9" s="103" t="str">
        <f t="shared" si="1"/>
        <v>Swanson</v>
      </c>
    </row>
    <row r="10" spans="2:7" ht="18.75">
      <c r="B10" s="67"/>
      <c r="C10" s="103" t="s">
        <v>372</v>
      </c>
      <c r="D10" s="103" t="str">
        <f t="shared" si="0"/>
        <v>George</v>
      </c>
      <c r="E10" s="103" t="str">
        <f t="shared" si="1"/>
        <v>Hendricks</v>
      </c>
    </row>
    <row r="12" spans="2:7" ht="18.75">
      <c r="B12" s="175" t="s">
        <v>373</v>
      </c>
      <c r="C12" s="176"/>
      <c r="D12" s="176"/>
      <c r="E12" s="176"/>
      <c r="F12" s="176"/>
      <c r="G12" s="177"/>
    </row>
    <row r="13" spans="2:7">
      <c r="B13" s="165" t="s">
        <v>374</v>
      </c>
      <c r="C13" s="165"/>
      <c r="D13" s="165"/>
      <c r="E13" s="165"/>
      <c r="F13" s="165"/>
      <c r="G13" s="165"/>
    </row>
    <row r="14" spans="2:7">
      <c r="B14" s="165"/>
      <c r="C14" s="165"/>
      <c r="D14" s="165"/>
      <c r="E14" s="165"/>
      <c r="F14" s="165"/>
      <c r="G14" s="165"/>
    </row>
    <row r="16" spans="2:7" ht="18.75">
      <c r="B16" s="175" t="s">
        <v>375</v>
      </c>
      <c r="C16" s="176"/>
      <c r="D16" s="176"/>
      <c r="E16" s="176"/>
      <c r="F16" s="176"/>
      <c r="G16" s="177"/>
    </row>
    <row r="17" spans="2:7">
      <c r="B17" s="165" t="s">
        <v>376</v>
      </c>
      <c r="C17" s="165"/>
      <c r="D17" s="165"/>
      <c r="E17" s="165"/>
      <c r="F17" s="165"/>
      <c r="G17" s="165"/>
    </row>
    <row r="18" spans="2:7">
      <c r="B18" s="165"/>
      <c r="C18" s="165"/>
      <c r="D18" s="165"/>
      <c r="E18" s="165"/>
      <c r="F18" s="165"/>
      <c r="G18" s="165"/>
    </row>
  </sheetData>
  <mergeCells count="5">
    <mergeCell ref="B2:G3"/>
    <mergeCell ref="B12:G12"/>
    <mergeCell ref="B13:G14"/>
    <mergeCell ref="B16:G16"/>
    <mergeCell ref="B17:G18"/>
  </mergeCells>
  <pageMargins left="0.7" right="0.7" top="0.75" bottom="0.75" header="0.3" footer="0.3"/>
</worksheet>
</file>

<file path=xl/worksheets/sheet30.xml><?xml version="1.0" encoding="utf-8"?>
<worksheet xmlns="http://schemas.openxmlformats.org/spreadsheetml/2006/main" xmlns:r="http://schemas.openxmlformats.org/officeDocument/2006/relationships">
  <sheetPr>
    <tabColor rgb="FFFF0000"/>
  </sheetPr>
  <dimension ref="B2:G14"/>
  <sheetViews>
    <sheetView workbookViewId="0">
      <selection activeCell="J18" sqref="J18"/>
    </sheetView>
  </sheetViews>
  <sheetFormatPr defaultRowHeight="15"/>
  <cols>
    <col min="3" max="3" width="21.140625" bestFit="1" customWidth="1"/>
    <col min="4" max="4" width="12.85546875" bestFit="1" customWidth="1"/>
    <col min="5" max="5" width="19.140625" bestFit="1" customWidth="1"/>
  </cols>
  <sheetData>
    <row r="2" spans="2:7">
      <c r="B2" s="190" t="s">
        <v>383</v>
      </c>
      <c r="C2" s="191"/>
      <c r="D2" s="191"/>
      <c r="E2" s="191"/>
      <c r="F2" s="191"/>
      <c r="G2" s="192"/>
    </row>
    <row r="3" spans="2:7">
      <c r="B3" s="193"/>
      <c r="C3" s="194"/>
      <c r="D3" s="194"/>
      <c r="E3" s="194"/>
      <c r="F3" s="194"/>
      <c r="G3" s="195"/>
    </row>
    <row r="4" spans="2:7" ht="18.75">
      <c r="B4" s="1"/>
      <c r="C4" s="1"/>
      <c r="D4" s="1"/>
      <c r="E4" s="1"/>
    </row>
    <row r="5" spans="2:7" ht="18.75">
      <c r="C5" s="108" t="s">
        <v>366</v>
      </c>
      <c r="D5" s="108" t="s">
        <v>23</v>
      </c>
      <c r="E5" s="108" t="s">
        <v>367</v>
      </c>
      <c r="G5" s="1"/>
    </row>
    <row r="6" spans="2:7" ht="18.75">
      <c r="C6" s="109" t="s">
        <v>368</v>
      </c>
      <c r="D6" s="109" t="str">
        <f>LEFT(C6, SEARCH(" ",C6,1)-1)</f>
        <v>Alice</v>
      </c>
      <c r="E6" s="109" t="str">
        <f>RIGHT(C6,LEN(C6)-FIND(" ",C6,1))</f>
        <v>Newton</v>
      </c>
      <c r="G6" s="1"/>
    </row>
    <row r="7" spans="2:7" ht="18.75">
      <c r="C7" s="109" t="s">
        <v>369</v>
      </c>
      <c r="D7" s="109" t="str">
        <f t="shared" ref="D7:D10" si="0">LEFT(C7, SEARCH(" ",C7,1)-1)</f>
        <v>Sam</v>
      </c>
      <c r="E7" s="109" t="str">
        <f t="shared" ref="E7:E10" si="1">RIGHT(C7,LEN(C7)-FIND(" ",C7,1))</f>
        <v>Rock</v>
      </c>
      <c r="G7" s="1"/>
    </row>
    <row r="8" spans="2:7" ht="18.75">
      <c r="C8" s="109" t="s">
        <v>370</v>
      </c>
      <c r="D8" s="109" t="str">
        <f t="shared" si="0"/>
        <v>Benson</v>
      </c>
      <c r="E8" s="109" t="str">
        <f t="shared" si="1"/>
        <v>Grand</v>
      </c>
    </row>
    <row r="9" spans="2:7" ht="18.75">
      <c r="B9" s="67"/>
      <c r="C9" s="109" t="s">
        <v>371</v>
      </c>
      <c r="D9" s="109" t="str">
        <f t="shared" si="0"/>
        <v>May</v>
      </c>
      <c r="E9" s="109" t="str">
        <f t="shared" si="1"/>
        <v>Swanson</v>
      </c>
    </row>
    <row r="10" spans="2:7" ht="18.75">
      <c r="B10" s="67"/>
      <c r="C10" s="109" t="s">
        <v>372</v>
      </c>
      <c r="D10" s="109" t="str">
        <f t="shared" si="0"/>
        <v>George</v>
      </c>
      <c r="E10" s="109" t="str">
        <f t="shared" si="1"/>
        <v>Hendricks</v>
      </c>
    </row>
    <row r="12" spans="2:7" ht="18.75">
      <c r="B12" s="175" t="s">
        <v>55</v>
      </c>
      <c r="C12" s="176"/>
      <c r="D12" s="176"/>
      <c r="E12" s="176"/>
      <c r="F12" s="176"/>
      <c r="G12" s="177"/>
    </row>
    <row r="13" spans="2:7">
      <c r="B13" s="165"/>
      <c r="C13" s="165"/>
      <c r="D13" s="165"/>
      <c r="E13" s="165"/>
      <c r="F13" s="165"/>
      <c r="G13" s="165"/>
    </row>
    <row r="14" spans="2:7">
      <c r="B14" s="165"/>
      <c r="C14" s="165"/>
      <c r="D14" s="165"/>
      <c r="E14" s="165"/>
      <c r="F14" s="165"/>
      <c r="G14" s="165"/>
    </row>
  </sheetData>
  <mergeCells count="3">
    <mergeCell ref="B2:G3"/>
    <mergeCell ref="B12:G12"/>
    <mergeCell ref="B13:G14"/>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B2:G18"/>
  <sheetViews>
    <sheetView workbookViewId="0">
      <selection activeCell="H10" sqref="H10:H12"/>
    </sheetView>
  </sheetViews>
  <sheetFormatPr defaultRowHeight="15"/>
  <cols>
    <col min="2" max="2" width="21.140625" bestFit="1" customWidth="1"/>
    <col min="3" max="3" width="23.5703125" bestFit="1" customWidth="1"/>
    <col min="4" max="4" width="14.85546875" customWidth="1"/>
    <col min="5" max="5" width="33.140625" customWidth="1"/>
  </cols>
  <sheetData>
    <row r="2" spans="2:7">
      <c r="B2" s="168" t="s">
        <v>415</v>
      </c>
      <c r="C2" s="168"/>
      <c r="D2" s="168"/>
      <c r="E2" s="168"/>
    </row>
    <row r="3" spans="2:7">
      <c r="B3" s="168"/>
      <c r="C3" s="168"/>
      <c r="D3" s="168"/>
      <c r="E3" s="168"/>
    </row>
    <row r="4" spans="2:7" ht="18.75">
      <c r="B4" s="1"/>
      <c r="C4" s="1"/>
      <c r="D4" s="1"/>
      <c r="E4" s="1"/>
    </row>
    <row r="5" spans="2:7" ht="18.75">
      <c r="B5" s="108" t="s">
        <v>366</v>
      </c>
      <c r="C5" s="107" t="s">
        <v>23</v>
      </c>
      <c r="D5" s="127" t="s">
        <v>23</v>
      </c>
      <c r="E5" s="127" t="s">
        <v>399</v>
      </c>
    </row>
    <row r="6" spans="2:7" ht="18.75">
      <c r="B6" s="109" t="s">
        <v>368</v>
      </c>
      <c r="C6" s="121" t="s">
        <v>393</v>
      </c>
      <c r="D6" s="109" t="str">
        <f>LEFT(C6,FIND("@",C6)-1)</f>
        <v>alice</v>
      </c>
      <c r="E6" s="116" t="str">
        <f>RIGHT(C6,LEN(C6)-FIND("@",C6))</f>
        <v>gmail.com</v>
      </c>
    </row>
    <row r="7" spans="2:7" ht="18.75">
      <c r="B7" s="109" t="s">
        <v>369</v>
      </c>
      <c r="C7" s="121" t="s">
        <v>394</v>
      </c>
      <c r="D7" s="109" t="str">
        <f t="shared" ref="D7:D10" si="0">LEFT(C7,FIND("@",C7)-1)</f>
        <v>sam</v>
      </c>
      <c r="E7" s="116" t="str">
        <f t="shared" ref="E7:E9" si="1">RIGHT(C7,LEN(C7)-FIND("@",C7))</f>
        <v>gmail.com</v>
      </c>
    </row>
    <row r="8" spans="2:7" ht="18.75">
      <c r="B8" s="109" t="s">
        <v>370</v>
      </c>
      <c r="C8" s="121" t="s">
        <v>395</v>
      </c>
      <c r="D8" s="109" t="str">
        <f t="shared" si="0"/>
        <v>benson</v>
      </c>
      <c r="E8" s="116" t="str">
        <f t="shared" si="1"/>
        <v>gmail.com</v>
      </c>
      <c r="G8" s="122"/>
    </row>
    <row r="9" spans="2:7" ht="18.75">
      <c r="B9" s="109" t="s">
        <v>371</v>
      </c>
      <c r="C9" s="121" t="s">
        <v>396</v>
      </c>
      <c r="D9" s="109" t="str">
        <f t="shared" si="0"/>
        <v>may</v>
      </c>
      <c r="E9" s="116" t="str">
        <f t="shared" si="1"/>
        <v>gmail.com</v>
      </c>
    </row>
    <row r="10" spans="2:7" ht="18.75">
      <c r="B10" s="109" t="s">
        <v>372</v>
      </c>
      <c r="C10" s="121" t="s">
        <v>397</v>
      </c>
      <c r="D10" s="109" t="str">
        <f t="shared" si="0"/>
        <v>george</v>
      </c>
      <c r="E10" s="116" t="str">
        <f>RIGHT(C10,LEN(C10)-FIND("@",C10))</f>
        <v>gmail.com</v>
      </c>
    </row>
    <row r="12" spans="2:7" ht="18.75">
      <c r="B12" s="175" t="s">
        <v>55</v>
      </c>
      <c r="C12" s="176"/>
      <c r="D12" s="176"/>
      <c r="E12" s="176"/>
    </row>
    <row r="13" spans="2:7">
      <c r="B13" s="165" t="s">
        <v>398</v>
      </c>
      <c r="C13" s="165"/>
      <c r="D13" s="165"/>
      <c r="E13" s="165"/>
    </row>
    <row r="14" spans="2:7">
      <c r="B14" s="165"/>
      <c r="C14" s="165"/>
      <c r="D14" s="165"/>
      <c r="E14" s="165"/>
    </row>
    <row r="16" spans="2:7" ht="15" customHeight="1">
      <c r="B16" s="167" t="s">
        <v>55</v>
      </c>
      <c r="C16" s="167"/>
      <c r="D16" s="167"/>
      <c r="E16" s="167"/>
    </row>
    <row r="17" spans="2:5" ht="15" customHeight="1">
      <c r="B17" s="165" t="s">
        <v>413</v>
      </c>
      <c r="C17" s="165"/>
      <c r="D17" s="165"/>
      <c r="E17" s="165"/>
    </row>
    <row r="18" spans="2:5">
      <c r="B18" s="165"/>
      <c r="C18" s="165"/>
      <c r="D18" s="165"/>
      <c r="E18" s="165"/>
    </row>
  </sheetData>
  <mergeCells count="5">
    <mergeCell ref="B16:E16"/>
    <mergeCell ref="B17:E18"/>
    <mergeCell ref="B2:E3"/>
    <mergeCell ref="B12:E12"/>
    <mergeCell ref="B13:E14"/>
  </mergeCell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dimension ref="B2:G14"/>
  <sheetViews>
    <sheetView workbookViewId="0">
      <selection activeCell="K6" sqref="K6"/>
    </sheetView>
  </sheetViews>
  <sheetFormatPr defaultRowHeight="15"/>
  <cols>
    <col min="2" max="2" width="21.140625" bestFit="1" customWidth="1"/>
    <col min="3" max="3" width="23.5703125" bestFit="1" customWidth="1"/>
    <col min="4" max="4" width="14.85546875" bestFit="1" customWidth="1"/>
  </cols>
  <sheetData>
    <row r="2" spans="2:7">
      <c r="B2" s="190" t="s">
        <v>400</v>
      </c>
      <c r="C2" s="191"/>
      <c r="D2" s="191"/>
      <c r="E2" s="191"/>
      <c r="F2" s="191"/>
      <c r="G2" s="192"/>
    </row>
    <row r="3" spans="2:7">
      <c r="B3" s="193"/>
      <c r="C3" s="194"/>
      <c r="D3" s="194"/>
      <c r="E3" s="194"/>
      <c r="F3" s="194"/>
      <c r="G3" s="195"/>
    </row>
    <row r="4" spans="2:7" ht="18.75">
      <c r="B4" s="1"/>
      <c r="C4" s="1"/>
      <c r="D4" s="1"/>
      <c r="E4" s="1"/>
    </row>
    <row r="5" spans="2:7" ht="18.75">
      <c r="B5" s="115" t="s">
        <v>367</v>
      </c>
      <c r="C5" s="114" t="s">
        <v>23</v>
      </c>
      <c r="D5" s="200" t="s">
        <v>411</v>
      </c>
      <c r="E5" s="200"/>
      <c r="F5" s="200"/>
      <c r="G5" s="1"/>
    </row>
    <row r="6" spans="2:7" ht="18.75">
      <c r="B6" s="109" t="s">
        <v>406</v>
      </c>
      <c r="C6" s="121" t="s">
        <v>401</v>
      </c>
      <c r="D6" s="201" t="str">
        <f>LOWER(LEFT(C6)&amp;B6)&amp;"@gmail.com"</f>
        <v>anewton@gmail.com</v>
      </c>
      <c r="E6" s="201"/>
      <c r="F6" s="201"/>
      <c r="G6" s="1"/>
    </row>
    <row r="7" spans="2:7" ht="18.75">
      <c r="B7" s="109" t="s">
        <v>407</v>
      </c>
      <c r="C7" s="121" t="s">
        <v>402</v>
      </c>
      <c r="D7" s="201" t="str">
        <f t="shared" ref="D7:D9" si="0">LOWER(LEFT(C7)&amp;B7)&amp;"@gmail.com"</f>
        <v>srock@gmail.com</v>
      </c>
      <c r="E7" s="201"/>
      <c r="F7" s="201"/>
      <c r="G7" s="1"/>
    </row>
    <row r="8" spans="2:7" ht="18.75">
      <c r="B8" s="109" t="s">
        <v>408</v>
      </c>
      <c r="C8" s="121" t="s">
        <v>403</v>
      </c>
      <c r="D8" s="201" t="str">
        <f t="shared" si="0"/>
        <v>bgrand@gmail.com</v>
      </c>
      <c r="E8" s="201"/>
      <c r="F8" s="201"/>
    </row>
    <row r="9" spans="2:7" ht="18.75">
      <c r="B9" s="109" t="s">
        <v>409</v>
      </c>
      <c r="C9" s="121" t="s">
        <v>404</v>
      </c>
      <c r="D9" s="201" t="str">
        <f t="shared" si="0"/>
        <v>mswanson@gmail.com</v>
      </c>
      <c r="E9" s="201"/>
      <c r="F9" s="201"/>
    </row>
    <row r="10" spans="2:7" ht="18.75">
      <c r="B10" s="109" t="s">
        <v>410</v>
      </c>
      <c r="C10" s="121" t="s">
        <v>405</v>
      </c>
      <c r="D10" s="201" t="str">
        <f>LOWER(LEFT(C10,3)&amp;B10)&amp;"@yahoo.com"</f>
        <v>geohendricks@yahoo.com</v>
      </c>
      <c r="E10" s="201"/>
      <c r="F10" s="201"/>
    </row>
    <row r="12" spans="2:7" ht="18.75">
      <c r="B12" s="175" t="s">
        <v>55</v>
      </c>
      <c r="C12" s="176"/>
      <c r="D12" s="176"/>
      <c r="E12" s="176"/>
      <c r="F12" s="176"/>
      <c r="G12" s="177"/>
    </row>
    <row r="13" spans="2:7">
      <c r="B13" s="165" t="s">
        <v>412</v>
      </c>
      <c r="C13" s="165"/>
      <c r="D13" s="165"/>
      <c r="E13" s="165"/>
      <c r="F13" s="165"/>
      <c r="G13" s="165"/>
    </row>
    <row r="14" spans="2:7">
      <c r="B14" s="165"/>
      <c r="C14" s="165"/>
      <c r="D14" s="165"/>
      <c r="E14" s="165"/>
      <c r="F14" s="165"/>
      <c r="G14" s="165"/>
    </row>
  </sheetData>
  <mergeCells count="9">
    <mergeCell ref="D9:F9"/>
    <mergeCell ref="D10:F10"/>
    <mergeCell ref="B2:G3"/>
    <mergeCell ref="B12:G12"/>
    <mergeCell ref="B13:G14"/>
    <mergeCell ref="D5:F5"/>
    <mergeCell ref="D6:F6"/>
    <mergeCell ref="D7:F7"/>
    <mergeCell ref="D8:F8"/>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B2:D12"/>
  <sheetViews>
    <sheetView workbookViewId="0">
      <selection activeCell="D6" sqref="D6:D8"/>
    </sheetView>
  </sheetViews>
  <sheetFormatPr defaultRowHeight="15"/>
  <cols>
    <col min="2" max="2" width="33.140625" customWidth="1"/>
    <col min="3" max="3" width="22.28515625" customWidth="1"/>
    <col min="4" max="4" width="68.140625" customWidth="1"/>
  </cols>
  <sheetData>
    <row r="2" spans="2:4">
      <c r="B2" s="168" t="s">
        <v>414</v>
      </c>
      <c r="C2" s="168"/>
      <c r="D2" s="168"/>
    </row>
    <row r="3" spans="2:4">
      <c r="B3" s="168"/>
      <c r="C3" s="168"/>
      <c r="D3" s="168"/>
    </row>
    <row r="4" spans="2:4" ht="18.75">
      <c r="B4" s="1"/>
      <c r="C4" s="1"/>
      <c r="D4" s="1"/>
    </row>
    <row r="5" spans="2:4" ht="18.75">
      <c r="B5" s="197" t="s">
        <v>366</v>
      </c>
      <c r="C5" s="199"/>
      <c r="D5" s="115" t="s">
        <v>411</v>
      </c>
    </row>
    <row r="6" spans="2:4" ht="18.75">
      <c r="B6" s="207" t="s">
        <v>416</v>
      </c>
      <c r="C6" s="209"/>
      <c r="D6" s="130" t="str">
        <f>LEFT(B6,FIND("/",B6,9))</f>
        <v>https://www.google.com/</v>
      </c>
    </row>
    <row r="7" spans="2:4" ht="18.75">
      <c r="B7" s="207" t="s">
        <v>417</v>
      </c>
      <c r="C7" s="209"/>
      <c r="D7" s="130" t="str">
        <f t="shared" ref="D7:D8" si="0">LEFT(B7,FIND("/",B7,9))</f>
        <v>https://www.youtube.com/</v>
      </c>
    </row>
    <row r="8" spans="2:4" ht="18.75">
      <c r="B8" s="207" t="s">
        <v>418</v>
      </c>
      <c r="C8" s="209"/>
      <c r="D8" s="130" t="str">
        <f t="shared" si="0"/>
        <v>https://www.amazon.in/</v>
      </c>
    </row>
    <row r="10" spans="2:4" ht="18.75">
      <c r="B10" s="167" t="s">
        <v>55</v>
      </c>
      <c r="C10" s="167"/>
      <c r="D10" s="167"/>
    </row>
    <row r="11" spans="2:4">
      <c r="B11" s="165" t="s">
        <v>419</v>
      </c>
      <c r="C11" s="165"/>
      <c r="D11" s="165"/>
    </row>
    <row r="12" spans="2:4">
      <c r="B12" s="165"/>
      <c r="C12" s="165"/>
      <c r="D12" s="165"/>
    </row>
  </sheetData>
  <mergeCells count="7">
    <mergeCell ref="B2:D3"/>
    <mergeCell ref="B10:D10"/>
    <mergeCell ref="B11:D12"/>
    <mergeCell ref="B5:C5"/>
    <mergeCell ref="B6:C6"/>
    <mergeCell ref="B7:C7"/>
    <mergeCell ref="B8:C8"/>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B2:D12"/>
  <sheetViews>
    <sheetView workbookViewId="0">
      <selection activeCell="D6" sqref="D6:D8"/>
    </sheetView>
  </sheetViews>
  <sheetFormatPr defaultRowHeight="15"/>
  <cols>
    <col min="2" max="2" width="36.28515625" customWidth="1"/>
    <col min="3" max="3" width="31.5703125" customWidth="1"/>
    <col min="4" max="4" width="55.5703125" customWidth="1"/>
  </cols>
  <sheetData>
    <row r="2" spans="2:4">
      <c r="B2" s="168" t="s">
        <v>420</v>
      </c>
      <c r="C2" s="168"/>
      <c r="D2" s="168"/>
    </row>
    <row r="3" spans="2:4">
      <c r="B3" s="168"/>
      <c r="C3" s="168"/>
      <c r="D3" s="168"/>
    </row>
    <row r="4" spans="2:4" ht="18.75">
      <c r="B4" s="1"/>
      <c r="C4" s="1"/>
      <c r="D4" s="1"/>
    </row>
    <row r="5" spans="2:4" ht="18.75">
      <c r="B5" s="197" t="s">
        <v>366</v>
      </c>
      <c r="C5" s="199"/>
      <c r="D5" s="115" t="s">
        <v>411</v>
      </c>
    </row>
    <row r="6" spans="2:4" ht="18.75">
      <c r="B6" s="207" t="s">
        <v>416</v>
      </c>
      <c r="C6" s="209"/>
      <c r="D6" s="116" t="str">
        <f>LEFT(B6,FIND("/",B6,9)-1)</f>
        <v>https://www.google.com</v>
      </c>
    </row>
    <row r="7" spans="2:4" ht="18.75">
      <c r="B7" s="207" t="s">
        <v>417</v>
      </c>
      <c r="C7" s="209"/>
      <c r="D7" s="126" t="str">
        <f t="shared" ref="D7:D8" si="0">LEFT(B7,FIND("/",B7,9)-1)</f>
        <v>https://www.youtube.com</v>
      </c>
    </row>
    <row r="8" spans="2:4" ht="18.75">
      <c r="B8" s="207" t="s">
        <v>418</v>
      </c>
      <c r="C8" s="209"/>
      <c r="D8" s="126" t="str">
        <f t="shared" si="0"/>
        <v>https://www.amazon.in</v>
      </c>
    </row>
    <row r="10" spans="2:4" ht="18.75">
      <c r="B10" s="167" t="s">
        <v>55</v>
      </c>
      <c r="C10" s="167"/>
      <c r="D10" s="167"/>
    </row>
    <row r="11" spans="2:4">
      <c r="B11" s="165" t="s">
        <v>421</v>
      </c>
      <c r="C11" s="165"/>
      <c r="D11" s="165"/>
    </row>
    <row r="12" spans="2:4">
      <c r="B12" s="165"/>
      <c r="C12" s="165"/>
      <c r="D12" s="165"/>
    </row>
  </sheetData>
  <mergeCells count="7">
    <mergeCell ref="B10:D10"/>
    <mergeCell ref="B11:D12"/>
    <mergeCell ref="B2:D3"/>
    <mergeCell ref="B5:C5"/>
    <mergeCell ref="B6:C6"/>
    <mergeCell ref="B7:C7"/>
    <mergeCell ref="B8:C8"/>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B2:C12"/>
  <sheetViews>
    <sheetView workbookViewId="0">
      <selection activeCell="C18" sqref="C18"/>
    </sheetView>
  </sheetViews>
  <sheetFormatPr defaultRowHeight="15"/>
  <cols>
    <col min="2" max="2" width="49.42578125" customWidth="1"/>
    <col min="3" max="3" width="75.85546875" customWidth="1"/>
  </cols>
  <sheetData>
    <row r="2" spans="2:3">
      <c r="B2" s="168" t="s">
        <v>424</v>
      </c>
      <c r="C2" s="168"/>
    </row>
    <row r="3" spans="2:3">
      <c r="B3" s="168"/>
      <c r="C3" s="168"/>
    </row>
    <row r="4" spans="2:3" ht="18.75">
      <c r="B4" s="1"/>
      <c r="C4" s="1"/>
    </row>
    <row r="5" spans="2:3" ht="18.75">
      <c r="B5" s="125" t="s">
        <v>422</v>
      </c>
      <c r="C5" s="125" t="s">
        <v>423</v>
      </c>
    </row>
    <row r="6" spans="2:3" ht="18.75">
      <c r="B6" s="126" t="s">
        <v>425</v>
      </c>
      <c r="C6" s="126">
        <f>SUBSTITUTE(SUBSTITUTE(SUBSTITUTE(SUBSTITUTE(SUBSTITUTE(B6,"(",""),")",""),"-","")," ",""),".","")+0</f>
        <v>8014568765</v>
      </c>
    </row>
    <row r="7" spans="2:3" ht="18.75">
      <c r="B7" s="126" t="s">
        <v>439</v>
      </c>
      <c r="C7" s="126">
        <f>SUBSTITUTE(SUBSTITUTE(SUBSTITUTE(SUBSTITUTE(SUBSTITUTE(B7,"(",""),")",""),"-","")," ",""),".","")+0</f>
        <v>9078456362</v>
      </c>
    </row>
    <row r="8" spans="2:3" ht="18.75">
      <c r="B8" s="126" t="s">
        <v>451</v>
      </c>
      <c r="C8" s="126" t="str">
        <f>SUBSTITUTE(SUBSTITUTE(B8,"(",""),")","")</f>
        <v>945-692 - 3025</v>
      </c>
    </row>
    <row r="10" spans="2:3" ht="18.75">
      <c r="B10" s="167" t="s">
        <v>55</v>
      </c>
      <c r="C10" s="167"/>
    </row>
    <row r="11" spans="2:3">
      <c r="B11" s="165" t="s">
        <v>426</v>
      </c>
      <c r="C11" s="165"/>
    </row>
    <row r="12" spans="2:3" ht="28.5" customHeight="1">
      <c r="B12" s="165"/>
      <c r="C12" s="165"/>
    </row>
  </sheetData>
  <mergeCells count="3">
    <mergeCell ref="B11:C12"/>
    <mergeCell ref="B2:C3"/>
    <mergeCell ref="B10:C10"/>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B2:C12"/>
  <sheetViews>
    <sheetView workbookViewId="0">
      <selection activeCell="B2" sqref="B2:C12"/>
    </sheetView>
  </sheetViews>
  <sheetFormatPr defaultRowHeight="15"/>
  <cols>
    <col min="2" max="2" width="35.140625" customWidth="1"/>
    <col min="3" max="3" width="43.140625" customWidth="1"/>
  </cols>
  <sheetData>
    <row r="2" spans="2:3">
      <c r="B2" s="168"/>
      <c r="C2" s="168"/>
    </row>
    <row r="3" spans="2:3">
      <c r="B3" s="168"/>
      <c r="C3" s="168"/>
    </row>
    <row r="4" spans="2:3" ht="18.75">
      <c r="B4" s="1"/>
      <c r="C4" s="1"/>
    </row>
    <row r="5" spans="2:3" ht="18.75">
      <c r="B5" s="125"/>
      <c r="C5" s="125"/>
    </row>
    <row r="6" spans="2:3" ht="18.75">
      <c r="B6" s="126"/>
      <c r="C6" s="126"/>
    </row>
    <row r="7" spans="2:3" ht="18.75">
      <c r="B7" s="126"/>
      <c r="C7" s="126"/>
    </row>
    <row r="8" spans="2:3" ht="18.75">
      <c r="B8" s="126"/>
      <c r="C8" s="126"/>
    </row>
    <row r="10" spans="2:3" ht="18.75">
      <c r="B10" s="167"/>
      <c r="C10" s="167"/>
    </row>
    <row r="11" spans="2:3">
      <c r="B11" s="165"/>
      <c r="C11" s="165"/>
    </row>
    <row r="12" spans="2:3">
      <c r="B12" s="165"/>
      <c r="C12" s="165"/>
    </row>
  </sheetData>
  <mergeCells count="3">
    <mergeCell ref="B2:C3"/>
    <mergeCell ref="B10:C10"/>
    <mergeCell ref="B11:C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Related Functions</vt:lpstr>
      <vt:lpstr>Prob - 1</vt:lpstr>
      <vt:lpstr>Prob - 2</vt:lpstr>
      <vt:lpstr>Prob - 3</vt:lpstr>
      <vt:lpstr>Prob - 4</vt:lpstr>
      <vt:lpstr>Prob - 5</vt:lpstr>
      <vt:lpstr>Prob - 6</vt:lpstr>
      <vt:lpstr>Prob - 7</vt:lpstr>
      <vt:lpstr>Prob - 8</vt:lpstr>
      <vt:lpstr>Prob - 9</vt:lpstr>
      <vt:lpstr>Prob - 10</vt:lpstr>
      <vt:lpstr>Prob - 11</vt:lpstr>
      <vt:lpstr>Prob - 12</vt:lpstr>
      <vt:lpstr>Prob - 13</vt:lpstr>
      <vt:lpstr>Prob - 14</vt:lpstr>
      <vt:lpstr>Prob - 15</vt:lpstr>
      <vt:lpstr>Prob - 16</vt:lpstr>
      <vt:lpstr>Prob - 17</vt:lpstr>
      <vt:lpstr>Prob - 18</vt:lpstr>
      <vt:lpstr>Prob - 19</vt:lpstr>
      <vt:lpstr>Prob - 20</vt:lpstr>
      <vt:lpstr>Prob - 21</vt:lpstr>
      <vt:lpstr>Prob - 22</vt:lpstr>
      <vt:lpstr>Prob - 23</vt:lpstr>
      <vt:lpstr>Prob - 24</vt:lpstr>
      <vt:lpstr>Prob - 25</vt:lpstr>
      <vt:lpstr>Prob - 26</vt:lpstr>
      <vt:lpstr>Prob - 27</vt:lpstr>
      <vt:lpstr>Prob - 28</vt:lpstr>
      <vt:lpstr>Prob - 29</vt:lpstr>
      <vt:lpstr>Prob - 30</vt:lpstr>
      <vt:lpstr>Prob - 31</vt:lpstr>
      <vt:lpstr>Prob - 32</vt:lpstr>
      <vt:lpstr>Prob - 33</vt:lpstr>
      <vt:lpstr>Prob -34</vt:lpstr>
      <vt:lpstr>Prob - 35</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CK</dc:creator>
  <cp:lastModifiedBy>CK</cp:lastModifiedBy>
  <dcterms:created xsi:type="dcterms:W3CDTF">2021-04-18T14:24:40Z</dcterms:created>
  <dcterms:modified xsi:type="dcterms:W3CDTF">2021-08-15T04:05:02Z</dcterms:modified>
</cp:coreProperties>
</file>