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EGA\Source_Code (Ms-Excel)\"/>
    </mc:Choice>
  </mc:AlternateContent>
  <bookViews>
    <workbookView xWindow="120" yWindow="75" windowWidth="12120" windowHeight="8790" activeTab="14"/>
  </bookViews>
  <sheets>
    <sheet name="COUNT" sheetId="10" r:id="rId1"/>
    <sheet name="Dollar Sign" sheetId="24" r:id="rId2"/>
    <sheet name="EXP" sheetId="23" r:id="rId3"/>
    <sheet name="HLOOKUP" sheetId="22" r:id="rId4"/>
    <sheet name="IF" sheetId="21" r:id="rId5"/>
    <sheet name="LN" sheetId="20" r:id="rId6"/>
    <sheet name="MAX" sheetId="19" r:id="rId7"/>
    <sheet name="MMULT" sheetId="18" r:id="rId8"/>
    <sheet name="NORMSDIST" sheetId="17" r:id="rId9"/>
    <sheet name="PV" sheetId="16" r:id="rId10"/>
    <sheet name="SQRT" sheetId="15" r:id="rId11"/>
    <sheet name="SUMIF" sheetId="14" r:id="rId12"/>
    <sheet name="SUMPRODUCT" sheetId="13" r:id="rId13"/>
    <sheet name="TRANSPOSE" sheetId="12" r:id="rId14"/>
    <sheet name="VLOOKUP" sheetId="11" r:id="rId15"/>
  </sheets>
  <definedNames>
    <definedName name="_xlnm._FilterDatabase" localSheetId="14" hidden="1">VLOOKUP!$A$4:$J$31</definedName>
  </definedNames>
  <calcPr calcId="152511"/>
</workbook>
</file>

<file path=xl/calcChain.xml><?xml version="1.0" encoding="utf-8"?>
<calcChain xmlns="http://schemas.openxmlformats.org/spreadsheetml/2006/main">
  <c r="M9" i="11" l="1"/>
  <c r="M10" i="11"/>
  <c r="M11" i="11"/>
  <c r="M8" i="11"/>
  <c r="B2" i="11"/>
  <c r="G4" i="13"/>
  <c r="F9" i="14"/>
  <c r="F12" i="14"/>
  <c r="F11" i="14"/>
  <c r="F10" i="14"/>
  <c r="F4" i="14"/>
  <c r="H24" i="18" a="1"/>
  <c r="H24" i="18"/>
  <c r="I24" i="18"/>
  <c r="H25" i="18"/>
  <c r="I25" i="18"/>
  <c r="H26" i="18"/>
  <c r="I26" i="18"/>
  <c r="I13" i="18" a="1"/>
  <c r="I13" i="18" s="1"/>
  <c r="D4" i="16"/>
  <c r="F8" i="18"/>
  <c r="E8" i="18"/>
  <c r="F7" i="18"/>
  <c r="E7" i="18"/>
  <c r="J15" i="18" l="1"/>
  <c r="K14" i="18"/>
  <c r="I14" i="18"/>
  <c r="J13" i="18"/>
  <c r="K15" i="18"/>
  <c r="I15" i="18"/>
  <c r="J14" i="18"/>
  <c r="K13" i="18"/>
  <c r="F7" i="21"/>
  <c r="F6" i="21"/>
  <c r="F7" i="22"/>
  <c r="E2" i="22"/>
  <c r="B6" i="23"/>
  <c r="B5" i="23"/>
  <c r="B4" i="24"/>
  <c r="D8" i="13"/>
  <c r="C8" i="13"/>
  <c r="F3" i="10"/>
  <c r="F4" i="10"/>
  <c r="F5" i="10"/>
  <c r="B3" i="24"/>
  <c r="C3" i="24"/>
  <c r="D3" i="24"/>
  <c r="E3" i="24"/>
  <c r="F3" i="24"/>
  <c r="G3" i="24"/>
  <c r="H3" i="24"/>
  <c r="I3" i="24"/>
  <c r="J3" i="24"/>
  <c r="K3" i="24"/>
  <c r="C4" i="24"/>
  <c r="D4" i="24"/>
  <c r="E4" i="24"/>
  <c r="F4" i="24"/>
  <c r="G4" i="24"/>
  <c r="H4" i="24"/>
  <c r="I4" i="24"/>
  <c r="J4" i="24"/>
  <c r="K4" i="24"/>
  <c r="B5" i="24"/>
  <c r="C5" i="24"/>
  <c r="D5" i="24"/>
  <c r="E5" i="24"/>
  <c r="F5" i="24"/>
  <c r="G5" i="24"/>
  <c r="H5" i="24"/>
  <c r="I5" i="24"/>
  <c r="J5" i="24"/>
  <c r="K5" i="24"/>
  <c r="B6" i="24"/>
  <c r="C6" i="24"/>
  <c r="D6" i="24"/>
  <c r="E6" i="24"/>
  <c r="F6" i="24"/>
  <c r="G6" i="24"/>
  <c r="H6" i="24"/>
  <c r="I6" i="24"/>
  <c r="J6" i="24"/>
  <c r="K6" i="24"/>
  <c r="B7" i="24"/>
  <c r="C7" i="24"/>
  <c r="D7" i="24"/>
  <c r="E7" i="24"/>
  <c r="F7" i="24"/>
  <c r="G7" i="24"/>
  <c r="H7" i="24"/>
  <c r="I7" i="24"/>
  <c r="J7" i="24"/>
  <c r="K7" i="24"/>
  <c r="B8" i="24"/>
  <c r="C8" i="24"/>
  <c r="D8" i="24"/>
  <c r="E8" i="24"/>
  <c r="F8" i="24"/>
  <c r="G8" i="24"/>
  <c r="H8" i="24"/>
  <c r="I8" i="24"/>
  <c r="J8" i="24"/>
  <c r="K8" i="24"/>
  <c r="B9" i="24"/>
  <c r="C9" i="24"/>
  <c r="D9" i="24"/>
  <c r="E9" i="24"/>
  <c r="F9" i="24"/>
  <c r="G9" i="24"/>
  <c r="H9" i="24"/>
  <c r="I9" i="24"/>
  <c r="J9" i="24"/>
  <c r="K9" i="24"/>
  <c r="B10" i="24"/>
  <c r="C10" i="24"/>
  <c r="D10" i="24"/>
  <c r="E10" i="24"/>
  <c r="F10" i="24"/>
  <c r="G10" i="24"/>
  <c r="H10" i="24"/>
  <c r="I10" i="24"/>
  <c r="J10" i="24"/>
  <c r="K10" i="24"/>
  <c r="B11" i="24"/>
  <c r="C11" i="24"/>
  <c r="D11" i="24"/>
  <c r="E11" i="24"/>
  <c r="F11" i="24"/>
  <c r="G11" i="24"/>
  <c r="H11" i="24"/>
  <c r="I11" i="24"/>
  <c r="J11" i="24"/>
  <c r="K11" i="24"/>
  <c r="B12" i="24"/>
  <c r="C12" i="24"/>
  <c r="D12" i="24"/>
  <c r="E12" i="24"/>
  <c r="F12" i="24"/>
  <c r="G12" i="24"/>
  <c r="H12" i="24"/>
  <c r="I12" i="24"/>
  <c r="J12" i="24"/>
  <c r="K12" i="24"/>
  <c r="B2" i="23"/>
  <c r="B3" i="23"/>
  <c r="B4" i="23"/>
  <c r="E3" i="22"/>
  <c r="E4" i="22"/>
  <c r="E5" i="22"/>
  <c r="D2" i="21"/>
  <c r="D3" i="21"/>
  <c r="D4" i="21"/>
  <c r="D5" i="21"/>
  <c r="D6" i="21"/>
  <c r="D7" i="21"/>
  <c r="D8" i="21"/>
  <c r="D9" i="21"/>
  <c r="D10" i="21"/>
  <c r="D11" i="21"/>
  <c r="B2" i="20"/>
  <c r="A3" i="20"/>
  <c r="B3" i="20" s="1"/>
  <c r="A4" i="20"/>
  <c r="B4" i="20" s="1"/>
  <c r="A5" i="20"/>
  <c r="B5" i="20" s="1"/>
  <c r="C4" i="19"/>
  <c r="C5" i="19"/>
  <c r="A7" i="18" a="1"/>
  <c r="A7" i="18" s="1"/>
  <c r="H7" i="18" a="1"/>
  <c r="H7" i="18" s="1"/>
  <c r="I7" i="18" a="1"/>
  <c r="I7" i="18" s="1"/>
  <c r="H8" i="18" a="1"/>
  <c r="H8" i="18" s="1"/>
  <c r="I8" i="18"/>
  <c r="I8" i="18" a="1"/>
  <c r="A18" i="18"/>
  <c r="A18" i="18" a="1"/>
  <c r="B18" i="18"/>
  <c r="C18" i="18"/>
  <c r="E18" i="18"/>
  <c r="F18" i="18"/>
  <c r="G18" i="18"/>
  <c r="A19" i="18"/>
  <c r="B19" i="18"/>
  <c r="C19" i="18"/>
  <c r="E19" i="18"/>
  <c r="F19" i="18"/>
  <c r="G19" i="18"/>
  <c r="A20" i="18"/>
  <c r="B20" i="18"/>
  <c r="C20" i="18"/>
  <c r="E20" i="18"/>
  <c r="F20" i="18"/>
  <c r="G20" i="18"/>
  <c r="A29" i="18" a="1"/>
  <c r="A29" i="18" s="1"/>
  <c r="A30" i="18"/>
  <c r="A31" i="18"/>
  <c r="B2" i="17"/>
  <c r="B3" i="17"/>
  <c r="B4" i="17"/>
  <c r="B5" i="17"/>
  <c r="B2" i="16"/>
  <c r="D2" i="16" s="1"/>
  <c r="B2" i="15"/>
  <c r="B3" i="15"/>
  <c r="A4" i="15"/>
  <c r="B4" i="15" s="1"/>
  <c r="F5" i="14"/>
  <c r="F6" i="14"/>
  <c r="F7" i="14"/>
  <c r="B5" i="13"/>
  <c r="A3" i="12" a="1"/>
  <c r="A3" i="12" s="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A8" i="18" l="1"/>
  <c r="A5" i="12"/>
  <c r="A4" i="12"/>
  <c r="B31" i="18"/>
  <c r="B30" i="18"/>
  <c r="B29" i="18"/>
  <c r="B8" i="18"/>
  <c r="B7" i="18"/>
</calcChain>
</file>

<file path=xl/comments1.xml><?xml version="1.0" encoding="utf-8"?>
<comments xmlns="http://schemas.openxmlformats.org/spreadsheetml/2006/main">
  <authors>
    <author>David Juran</author>
  </authors>
  <commentList>
    <comment ref="F3" authorId="0" shapeId="0">
      <text>
        <r>
          <rPr>
            <b/>
            <sz val="10"/>
            <color indexed="81"/>
            <rFont val="Arial"/>
            <family val="2"/>
          </rPr>
          <t>=COUNT(C2:C34)</t>
        </r>
      </text>
    </comment>
    <comment ref="F4" authorId="0" shapeId="0">
      <text>
        <r>
          <rPr>
            <b/>
            <sz val="10"/>
            <color indexed="81"/>
            <rFont val="Arial"/>
            <family val="2"/>
          </rPr>
          <t>=COUNTA(A2:A34)</t>
        </r>
      </text>
    </comment>
    <comment ref="F5" authorId="0" shapeId="0">
      <text>
        <r>
          <rPr>
            <b/>
            <sz val="10"/>
            <color indexed="81"/>
            <rFont val="Arial"/>
            <family val="2"/>
          </rPr>
          <t>=COUNTIF(C2:C34,12)</t>
        </r>
      </text>
    </comment>
  </commentList>
</comments>
</file>

<file path=xl/comments2.xml><?xml version="1.0" encoding="utf-8"?>
<comments xmlns="http://schemas.openxmlformats.org/spreadsheetml/2006/main">
  <authors>
    <author>David Juran</author>
  </authors>
  <commentList>
    <comment ref="B3" authorId="0" shapeId="0">
      <text>
        <r>
          <rPr>
            <b/>
            <sz val="10"/>
            <color indexed="81"/>
            <rFont val="Arial"/>
            <family val="2"/>
          </rPr>
          <t>=B$2*$A3</t>
        </r>
      </text>
    </comment>
  </commentList>
</comments>
</file>

<file path=xl/comments3.xml><?xml version="1.0" encoding="utf-8"?>
<comments xmlns="http://schemas.openxmlformats.org/spreadsheetml/2006/main">
  <authors>
    <author>David Juran</author>
  </authors>
  <commentList>
    <comment ref="B2" authorId="0" shapeId="0">
      <text>
        <r>
          <rPr>
            <b/>
            <sz val="10"/>
            <color indexed="81"/>
            <rFont val="Arial"/>
            <family val="2"/>
          </rPr>
          <t>=EXP(A2)</t>
        </r>
      </text>
    </comment>
    <comment ref="B3" authorId="0" shapeId="0">
      <text>
        <r>
          <rPr>
            <b/>
            <sz val="10"/>
            <color indexed="81"/>
            <rFont val="Arial"/>
            <family val="2"/>
          </rPr>
          <t>=EXP(A3)</t>
        </r>
      </text>
    </comment>
    <comment ref="B4" authorId="0" shapeId="0">
      <text>
        <r>
          <rPr>
            <b/>
            <sz val="10"/>
            <color indexed="81"/>
            <rFont val="Arial"/>
            <family val="2"/>
          </rPr>
          <t>=EXP(LN(A4))</t>
        </r>
      </text>
    </comment>
  </commentList>
</comments>
</file>

<file path=xl/comments4.xml><?xml version="1.0" encoding="utf-8"?>
<comments xmlns="http://schemas.openxmlformats.org/spreadsheetml/2006/main">
  <authors>
    <author>David Juran</author>
  </authors>
  <commentList>
    <comment ref="E2" authorId="0" shapeId="0">
      <text>
        <r>
          <rPr>
            <b/>
            <sz val="10"/>
            <color indexed="81"/>
            <rFont val="Arial"/>
            <family val="2"/>
          </rPr>
          <t>=HLOOKUP("Axles", A2:C5,2,TRUE)</t>
        </r>
      </text>
    </comment>
    <comment ref="E3" authorId="0" shapeId="0">
      <text>
        <r>
          <rPr>
            <b/>
            <sz val="10"/>
            <color indexed="81"/>
            <rFont val="Arial"/>
            <family val="2"/>
          </rPr>
          <t>=HLOOKUP("Bearings",A2:C5,3,FALSE)</t>
        </r>
      </text>
    </comment>
    <comment ref="E4" authorId="0" shapeId="0">
      <text>
        <r>
          <rPr>
            <b/>
            <sz val="10"/>
            <color indexed="81"/>
            <rFont val="Arial"/>
            <family val="2"/>
          </rPr>
          <t>=HLOOKUP("Bearings",A2:C5,3,TRUE)</t>
        </r>
      </text>
    </comment>
    <comment ref="E5" authorId="0" shapeId="0">
      <text>
        <r>
          <rPr>
            <b/>
            <sz val="10"/>
            <color indexed="81"/>
            <rFont val="Arial"/>
            <family val="2"/>
          </rPr>
          <t>=HLOOKUP("Bolts",A2:C5,4,)</t>
        </r>
      </text>
    </comment>
  </commentList>
</comments>
</file>

<file path=xl/comments5.xml><?xml version="1.0" encoding="utf-8"?>
<comments xmlns="http://schemas.openxmlformats.org/spreadsheetml/2006/main">
  <authors>
    <author>David Juran</author>
  </authors>
  <commentList>
    <comment ref="D2" authorId="0" shapeId="0">
      <text>
        <r>
          <rPr>
            <b/>
            <sz val="10"/>
            <color indexed="81"/>
            <rFont val="Arial"/>
            <family val="2"/>
          </rPr>
          <t>=IF(C2&gt;$D$13,"A",IF(C2&gt;$D$14,"B","C"))</t>
        </r>
      </text>
    </comment>
  </commentList>
</comments>
</file>

<file path=xl/comments6.xml><?xml version="1.0" encoding="utf-8"?>
<comments xmlns="http://schemas.openxmlformats.org/spreadsheetml/2006/main">
  <authors>
    <author>David Juran</author>
  </authors>
  <commentList>
    <comment ref="B2" authorId="0" shapeId="0">
      <text>
        <r>
          <rPr>
            <b/>
            <sz val="10"/>
            <color indexed="81"/>
            <rFont val="Arial"/>
            <family val="2"/>
          </rPr>
          <t>=LN(A2)</t>
        </r>
      </text>
    </comment>
    <comment ref="B3" authorId="0" shapeId="0">
      <text>
        <r>
          <rPr>
            <b/>
            <sz val="10"/>
            <color indexed="81"/>
            <rFont val="Arial"/>
            <family val="2"/>
          </rPr>
          <t>=LN(A3)</t>
        </r>
      </text>
    </comment>
    <comment ref="B4" authorId="0" shapeId="0">
      <text>
        <r>
          <rPr>
            <b/>
            <sz val="10"/>
            <color indexed="81"/>
            <rFont val="Arial"/>
            <family val="2"/>
          </rPr>
          <t>=LN(A4)</t>
        </r>
      </text>
    </comment>
    <comment ref="B5" authorId="0" shapeId="0">
      <text>
        <r>
          <rPr>
            <b/>
            <sz val="10"/>
            <color indexed="81"/>
            <rFont val="Arial"/>
            <family val="2"/>
          </rPr>
          <t>=EXP(A5)</t>
        </r>
      </text>
    </comment>
  </commentList>
</comments>
</file>

<file path=xl/comments7.xml><?xml version="1.0" encoding="utf-8"?>
<comments xmlns="http://schemas.openxmlformats.org/spreadsheetml/2006/main">
  <authors>
    <author>David Juran</author>
  </authors>
  <commentList>
    <comment ref="C4" authorId="0" shapeId="0">
      <text>
        <r>
          <rPr>
            <b/>
            <sz val="10"/>
            <color indexed="81"/>
            <rFont val="Arial"/>
            <family val="2"/>
          </rPr>
          <t>=MAX(A1:A5)</t>
        </r>
      </text>
    </comment>
    <comment ref="C5" authorId="0" shapeId="0">
      <text>
        <r>
          <rPr>
            <b/>
            <sz val="10"/>
            <color indexed="81"/>
            <rFont val="Arial"/>
            <family val="2"/>
          </rPr>
          <t>=MAX(A1:A5,30)</t>
        </r>
      </text>
    </comment>
  </commentList>
</comments>
</file>

<file path=xl/comments8.xml><?xml version="1.0" encoding="utf-8"?>
<comments xmlns="http://schemas.openxmlformats.org/spreadsheetml/2006/main">
  <authors>
    <author>David Juran</author>
    <author>djuran</author>
  </authors>
  <commentList>
    <comment ref="B7" authorId="0" shapeId="0">
      <text>
        <r>
          <rPr>
            <b/>
            <sz val="10"/>
            <color indexed="81"/>
            <rFont val="Arial"/>
            <family val="2"/>
          </rPr>
          <t>=MMULT({1,3;7,2},{2,0;0,2})</t>
        </r>
      </text>
    </comment>
    <comment ref="B29" authorId="1" shapeId="0">
      <text>
        <r>
          <rPr>
            <b/>
            <sz val="10"/>
            <color indexed="81"/>
            <rFont val="Arial"/>
            <family val="2"/>
          </rPr>
          <t>=MMULT(A24:B26,E24:F25)</t>
        </r>
      </text>
    </comment>
  </commentList>
</comments>
</file>

<file path=xl/comments9.xml><?xml version="1.0" encoding="utf-8"?>
<comments xmlns="http://schemas.openxmlformats.org/spreadsheetml/2006/main">
  <authors>
    <author>David Juran</author>
  </authors>
  <commentList>
    <comment ref="B2" authorId="0" shapeId="0">
      <text>
        <r>
          <rPr>
            <b/>
            <sz val="10"/>
            <color indexed="81"/>
            <rFont val="Arial"/>
            <family val="2"/>
          </rPr>
          <t>=NORMSDIST(A2)</t>
        </r>
      </text>
    </comment>
    <comment ref="B3" authorId="0" shapeId="0">
      <text>
        <r>
          <rPr>
            <b/>
            <sz val="10"/>
            <color indexed="81"/>
            <rFont val="Arial"/>
            <family val="2"/>
          </rPr>
          <t>=NORMSDIST(A3)</t>
        </r>
      </text>
    </comment>
    <comment ref="B4" authorId="0" shapeId="0">
      <text>
        <r>
          <rPr>
            <b/>
            <sz val="10"/>
            <color indexed="81"/>
            <rFont val="Arial"/>
            <family val="2"/>
          </rPr>
          <t>=NORMSDIST(A4)</t>
        </r>
      </text>
    </comment>
    <comment ref="B5" authorId="0" shapeId="0">
      <text>
        <r>
          <rPr>
            <b/>
            <sz val="10"/>
            <color indexed="81"/>
            <rFont val="Arial"/>
            <family val="2"/>
          </rPr>
          <t>=NORMSDIST(A5)</t>
        </r>
      </text>
    </comment>
  </commentList>
</comments>
</file>

<file path=xl/comments10.xml><?xml version="1.0" encoding="utf-8"?>
<comments xmlns="http://schemas.openxmlformats.org/spreadsheetml/2006/main">
  <authors>
    <author>David Juran</author>
  </authors>
  <commentList>
    <comment ref="D2" authorId="0" shapeId="0">
      <text>
        <r>
          <rPr>
            <b/>
            <sz val="10"/>
            <color indexed="81"/>
            <rFont val="Arial"/>
            <family val="2"/>
          </rPr>
          <t>=PV(B1/12,B2*12,B3,,)</t>
        </r>
      </text>
    </comment>
  </commentList>
</comments>
</file>

<file path=xl/comments11.xml><?xml version="1.0" encoding="utf-8"?>
<comments xmlns="http://schemas.openxmlformats.org/spreadsheetml/2006/main">
  <authors>
    <author>David Juran</author>
  </authors>
  <commentList>
    <comment ref="B2" authorId="0" shapeId="0">
      <text>
        <r>
          <rPr>
            <b/>
            <sz val="10"/>
            <color indexed="81"/>
            <rFont val="Arial"/>
            <family val="2"/>
          </rPr>
          <t>=SQRT(A2)</t>
        </r>
      </text>
    </comment>
    <comment ref="B3" authorId="0" shapeId="0">
      <text>
        <r>
          <rPr>
            <b/>
            <sz val="10"/>
            <color indexed="81"/>
            <rFont val="Arial"/>
            <family val="2"/>
          </rPr>
          <t>=SQRT(A3)</t>
        </r>
      </text>
    </comment>
    <comment ref="B4" authorId="0" shapeId="0">
      <text>
        <r>
          <rPr>
            <b/>
            <sz val="10"/>
            <color indexed="81"/>
            <rFont val="Arial"/>
            <family val="2"/>
          </rPr>
          <t>=SQRT(A4)</t>
        </r>
      </text>
    </comment>
  </commentList>
</comments>
</file>

<file path=xl/comments12.xml><?xml version="1.0" encoding="utf-8"?>
<comments xmlns="http://schemas.openxmlformats.org/spreadsheetml/2006/main">
  <authors>
    <author>David Juran</author>
  </authors>
  <commentList>
    <comment ref="F4" authorId="0" shapeId="0">
      <text>
        <r>
          <rPr>
            <b/>
            <sz val="10"/>
            <color indexed="81"/>
            <rFont val="Arial"/>
            <family val="2"/>
          </rPr>
          <t>=SUMIF($C$2:$C$21,E4,$B$2:$B$21)</t>
        </r>
      </text>
    </comment>
    <comment ref="F5" authorId="0" shapeId="0">
      <text>
        <r>
          <rPr>
            <b/>
            <sz val="10"/>
            <color indexed="81"/>
            <rFont val="Arial"/>
            <family val="2"/>
          </rPr>
          <t>=SUMIF($C$2:$C$21,E5,$B$2:$B$21)</t>
        </r>
      </text>
    </comment>
    <comment ref="F6" authorId="0" shapeId="0">
      <text>
        <r>
          <rPr>
            <b/>
            <sz val="10"/>
            <color indexed="81"/>
            <rFont val="Arial"/>
            <family val="2"/>
          </rPr>
          <t>=SUMIF($C$2:$C$21,E6,$B$2:$B$21)</t>
        </r>
      </text>
    </comment>
    <comment ref="F7" authorId="0" shapeId="0">
      <text>
        <r>
          <rPr>
            <b/>
            <sz val="10"/>
            <color indexed="81"/>
            <rFont val="Arial"/>
            <family val="2"/>
          </rPr>
          <t>=SUMIF($C$2:$C$21,E7,$B$2:$B$21)</t>
        </r>
      </text>
    </comment>
  </commentList>
</comments>
</file>

<file path=xl/comments13.xml><?xml version="1.0" encoding="utf-8"?>
<comments xmlns="http://schemas.openxmlformats.org/spreadsheetml/2006/main">
  <authors>
    <author>David Juran</author>
  </authors>
  <commentList>
    <comment ref="B5" authorId="0" shapeId="0">
      <text>
        <r>
          <rPr>
            <b/>
            <sz val="10"/>
            <color indexed="81"/>
            <rFont val="Arial"/>
            <family val="2"/>
          </rPr>
          <t>=SUMPRODUCT(A1:B3,D1:E3)</t>
        </r>
      </text>
    </comment>
  </commentList>
</comments>
</file>

<file path=xl/comments14.xml><?xml version="1.0" encoding="utf-8"?>
<comments xmlns="http://schemas.openxmlformats.org/spreadsheetml/2006/main">
  <authors>
    <author>David Juran</author>
  </authors>
  <commentList>
    <comment ref="A3" authorId="0" shapeId="0">
      <text>
        <r>
          <rPr>
            <b/>
            <sz val="10"/>
            <color indexed="81"/>
            <rFont val="Arial"/>
            <family val="2"/>
          </rPr>
          <t>=TRANSPOSE(A1:C1)</t>
        </r>
      </text>
    </comment>
  </commentList>
</comments>
</file>

<file path=xl/comments15.xml><?xml version="1.0" encoding="utf-8"?>
<comments xmlns="http://schemas.openxmlformats.org/spreadsheetml/2006/main">
  <authors>
    <author>David Juran</author>
  </authors>
  <commentList>
    <comment ref="B2" authorId="0" shapeId="0">
      <text>
        <r>
          <rPr>
            <b/>
            <sz val="10"/>
            <color indexed="81"/>
            <rFont val="Arial"/>
            <family val="2"/>
          </rPr>
          <t>=VLOOKUP(A2,A5:J31,6,0)</t>
        </r>
      </text>
    </comment>
  </commentList>
</comments>
</file>

<file path=xl/sharedStrings.xml><?xml version="1.0" encoding="utf-8"?>
<sst xmlns="http://schemas.openxmlformats.org/spreadsheetml/2006/main" count="221" uniqueCount="180">
  <si>
    <t>A standard multiplication table:</t>
  </si>
  <si>
    <t>Axles</t>
  </si>
  <si>
    <t>Bearings</t>
  </si>
  <si>
    <t>Bolts</t>
  </si>
  <si>
    <t>Pam</t>
  </si>
  <si>
    <t>Anderson</t>
  </si>
  <si>
    <t>Albert</t>
  </si>
  <si>
    <t>Einstein</t>
  </si>
  <si>
    <t>William</t>
  </si>
  <si>
    <t>Basie</t>
  </si>
  <si>
    <t>Mark</t>
  </si>
  <si>
    <t>Fydrich</t>
  </si>
  <si>
    <t>James</t>
  </si>
  <si>
    <t>Traficant</t>
  </si>
  <si>
    <t>Guest</t>
  </si>
  <si>
    <t>Christopher</t>
  </si>
  <si>
    <t>Holly</t>
  </si>
  <si>
    <t>Jackson</t>
  </si>
  <si>
    <t>Exam Score</t>
  </si>
  <si>
    <t>Grade</t>
  </si>
  <si>
    <t>Jeane</t>
  </si>
  <si>
    <t>Kirkpatrick</t>
  </si>
  <si>
    <t>Bart</t>
  </si>
  <si>
    <t>Simpson</t>
  </si>
  <si>
    <t xml:space="preserve">Amelia </t>
  </si>
  <si>
    <t xml:space="preserve">Earhart </t>
  </si>
  <si>
    <t>Cutoff for A</t>
  </si>
  <si>
    <t>Cutoff for B</t>
  </si>
  <si>
    <t>Z values</t>
  </si>
  <si>
    <t>Rate</t>
  </si>
  <si>
    <t>Nper</t>
  </si>
  <si>
    <t>Pmt</t>
  </si>
  <si>
    <t>FV</t>
  </si>
  <si>
    <t>Order #</t>
  </si>
  <si>
    <t>Revenue</t>
  </si>
  <si>
    <t>Salesperson</t>
  </si>
  <si>
    <t>Mike</t>
  </si>
  <si>
    <t>Vishal</t>
  </si>
  <si>
    <t>Harry</t>
  </si>
  <si>
    <t>Carmen</t>
  </si>
  <si>
    <t>7002-3556</t>
  </si>
  <si>
    <t>7002-3557</t>
  </si>
  <si>
    <t>7002-3558</t>
  </si>
  <si>
    <t>7002-3559</t>
  </si>
  <si>
    <t>7002-3560</t>
  </si>
  <si>
    <t>7002-3561</t>
  </si>
  <si>
    <t>7002-3562</t>
  </si>
  <si>
    <t>7002-3563</t>
  </si>
  <si>
    <t>7002-3564</t>
  </si>
  <si>
    <t>7002-3565</t>
  </si>
  <si>
    <t>7002-3566</t>
  </si>
  <si>
    <t>7002-3567</t>
  </si>
  <si>
    <t>7002-3568</t>
  </si>
  <si>
    <t>7002-3569</t>
  </si>
  <si>
    <t>7002-3570</t>
  </si>
  <si>
    <t>7002-3571</t>
  </si>
  <si>
    <t>7002-3572</t>
  </si>
  <si>
    <t>7002-3573</t>
  </si>
  <si>
    <t>7002-3574</t>
  </si>
  <si>
    <t>7002-3575</t>
  </si>
  <si>
    <t>School</t>
  </si>
  <si>
    <t>Accept %</t>
  </si>
  <si>
    <t>Enroll %</t>
  </si>
  <si>
    <t>GMAT</t>
  </si>
  <si>
    <t>GPA</t>
  </si>
  <si>
    <t>Cost</t>
  </si>
  <si>
    <t>Minority pct</t>
  </si>
  <si>
    <t>Non-U.S. pct</t>
  </si>
  <si>
    <t>Female %</t>
  </si>
  <si>
    <t>Salary</t>
  </si>
  <si>
    <t>Stanford</t>
  </si>
  <si>
    <t>Harvard</t>
  </si>
  <si>
    <t>Penn</t>
  </si>
  <si>
    <t>MIT</t>
  </si>
  <si>
    <t>Northwestern</t>
  </si>
  <si>
    <t>Duke</t>
  </si>
  <si>
    <t>Chicago</t>
  </si>
  <si>
    <t>Columbia</t>
  </si>
  <si>
    <t>Dartmouth</t>
  </si>
  <si>
    <t>Berkeley</t>
  </si>
  <si>
    <t>Michigan</t>
  </si>
  <si>
    <t>Virginia</t>
  </si>
  <si>
    <t>NYU</t>
  </si>
  <si>
    <t>Yale</t>
  </si>
  <si>
    <t>UCLA</t>
  </si>
  <si>
    <t>Cornell</t>
  </si>
  <si>
    <t>North Carolina</t>
  </si>
  <si>
    <t>Carnegie-Mellon</t>
  </si>
  <si>
    <t>Texas</t>
  </si>
  <si>
    <t>USC</t>
  </si>
  <si>
    <t>Indiana</t>
  </si>
  <si>
    <t>Emory</t>
  </si>
  <si>
    <t>Rochester</t>
  </si>
  <si>
    <t>Georgetown</t>
  </si>
  <si>
    <t>Michigan State</t>
  </si>
  <si>
    <t>Ohio State</t>
  </si>
  <si>
    <t>Minnesota</t>
  </si>
  <si>
    <t>2x2 example</t>
  </si>
  <si>
    <t>matrix 1</t>
  </si>
  <si>
    <t>matrix 2</t>
  </si>
  <si>
    <t>mmult</t>
  </si>
  <si>
    <t>the hard way</t>
  </si>
  <si>
    <t>using sumproducts</t>
  </si>
  <si>
    <t>3x3 example</t>
  </si>
  <si>
    <t>Steve</t>
  </si>
  <si>
    <t>72 Andover Dr.</t>
  </si>
  <si>
    <t>Yuri</t>
  </si>
  <si>
    <t>1133 Nicholas Av.</t>
  </si>
  <si>
    <t>David</t>
  </si>
  <si>
    <t>110 Arlington Street</t>
  </si>
  <si>
    <t>Andy</t>
  </si>
  <si>
    <t>38 Devonshire Road</t>
  </si>
  <si>
    <t>Dan</t>
  </si>
  <si>
    <t>Blaine</t>
  </si>
  <si>
    <t>59 Village Road</t>
  </si>
  <si>
    <t>Justin</t>
  </si>
  <si>
    <t>Rob</t>
  </si>
  <si>
    <t>39 Jackson Drive</t>
  </si>
  <si>
    <t>Russell</t>
  </si>
  <si>
    <t>39 Jackson Dr</t>
  </si>
  <si>
    <t>16 Crestwood Rd.</t>
  </si>
  <si>
    <t>Tristan</t>
  </si>
  <si>
    <t>75 Peak Avenue</t>
  </si>
  <si>
    <t>Marty</t>
  </si>
  <si>
    <t>101 Captains Walk</t>
  </si>
  <si>
    <t>Jason</t>
  </si>
  <si>
    <t>73 Minuteman Dr.</t>
  </si>
  <si>
    <t>Joe</t>
  </si>
  <si>
    <t>Philip</t>
  </si>
  <si>
    <t>61 Prospect Avenue</t>
  </si>
  <si>
    <t>Evan</t>
  </si>
  <si>
    <t>281 Burnt Plains Road</t>
  </si>
  <si>
    <t xml:space="preserve">Scott </t>
  </si>
  <si>
    <t>Ivan</t>
  </si>
  <si>
    <t>11 Riverview Terrace</t>
  </si>
  <si>
    <t>John</t>
  </si>
  <si>
    <t>41 Fairwood Ave</t>
  </si>
  <si>
    <t>Kevin</t>
  </si>
  <si>
    <t>381 Ocean Avenue</t>
  </si>
  <si>
    <t>Robert</t>
  </si>
  <si>
    <t>57 Wilson Street</t>
  </si>
  <si>
    <t>Brian</t>
  </si>
  <si>
    <t>20 Judith Drive</t>
  </si>
  <si>
    <t>Zack</t>
  </si>
  <si>
    <t>275 Rock La</t>
  </si>
  <si>
    <t>Jon</t>
  </si>
  <si>
    <t>275 Rock Lane</t>
  </si>
  <si>
    <t>Adam</t>
  </si>
  <si>
    <t>50 Live Oaks Rd</t>
  </si>
  <si>
    <t>Sean</t>
  </si>
  <si>
    <t>14 Lafayette Street</t>
  </si>
  <si>
    <t>Matt</t>
  </si>
  <si>
    <t>110 Kings Highway</t>
  </si>
  <si>
    <t>Neil</t>
  </si>
  <si>
    <t>125 Seemans Lane #11</t>
  </si>
  <si>
    <t>Lord</t>
  </si>
  <si>
    <t>4 Villa Rosa Terr</t>
  </si>
  <si>
    <t>23 Ellis St</t>
  </si>
  <si>
    <t>660 Merwin Av</t>
  </si>
  <si>
    <t>Greg</t>
  </si>
  <si>
    <t>34 Elgin Road</t>
  </si>
  <si>
    <t>Cliff</t>
  </si>
  <si>
    <t>Name</t>
  </si>
  <si>
    <t>Address</t>
  </si>
  <si>
    <t>Count</t>
  </si>
  <si>
    <t>Age</t>
  </si>
  <si>
    <t>Counta</t>
  </si>
  <si>
    <t>Countif</t>
  </si>
  <si>
    <t>2x4 example</t>
  </si>
  <si>
    <t>=1*0 + 3*5</t>
  </si>
  <si>
    <t>=4*0 + 1*5</t>
  </si>
  <si>
    <t>=0*0 + 2*5</t>
  </si>
  <si>
    <t>=1*1 + 3*2</t>
  </si>
  <si>
    <t>=4*1 + 1*2</t>
  </si>
  <si>
    <t>=0*1 + 2*2</t>
  </si>
  <si>
    <t>PV = Present value of Investment</t>
  </si>
  <si>
    <t>Nper = number of periods</t>
  </si>
  <si>
    <t>FV = Future Value</t>
  </si>
  <si>
    <t>Normsdist = Normal Distribution Value</t>
  </si>
  <si>
    <t>LN = Logarithm of 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</si>
</sst>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₹&quot;\ #,##0.00;[Red]&quot;₹&quot;\ \-#,##0.00"/>
    <numFmt numFmtId="165" formatCode="0.0000"/>
    <numFmt numFmtId="166" formatCode="_(&quot;$&quot;* #,##0_);_(&quot;$&quot;* \(#,##0\);_(&quot;$&quot;* &quot;-&quot;??_);_(@_)"/>
    <numFmt numFmtId="167" formatCode="0.0%"/>
  </numFmts>
  <fonts count="7" x14ac:knownFonts="1">
    <font>
      <sz val="10"/>
      <name val="Arial"/>
    </font>
    <font>
      <sz val="10"/>
      <name val="Arial"/>
    </font>
    <font>
      <b/>
      <sz val="10"/>
      <color indexed="8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65" fontId="0" fillId="0" borderId="0" xfId="0" applyNumberFormat="1" applyAlignment="1">
      <alignment horizontal="center"/>
    </xf>
    <xf numFmtId="8" fontId="0" fillId="0" borderId="0" xfId="0" applyNumberFormat="1"/>
    <xf numFmtId="166" fontId="3" fillId="0" borderId="0" xfId="1" applyNumberFormat="1" applyFont="1" applyAlignment="1">
      <alignment horizontal="right"/>
    </xf>
    <xf numFmtId="166" fontId="0" fillId="0" borderId="0" xfId="1" applyNumberFormat="1" applyFont="1"/>
    <xf numFmtId="9" fontId="0" fillId="0" borderId="0" xfId="2" applyFont="1"/>
    <xf numFmtId="167" fontId="0" fillId="0" borderId="0" xfId="2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1" applyNumberFormat="1" applyFont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4" fillId="0" borderId="0" xfId="0" applyFont="1" applyAlignment="1">
      <alignment horizontal="left"/>
    </xf>
    <xf numFmtId="0" fontId="5" fillId="0" borderId="0" xfId="0" applyFont="1" applyBorder="1"/>
    <xf numFmtId="0" fontId="6" fillId="0" borderId="0" xfId="0" applyFont="1"/>
    <xf numFmtId="0" fontId="6" fillId="0" borderId="0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17" xfId="0" applyBorder="1"/>
    <xf numFmtId="0" fontId="0" fillId="0" borderId="5" xfId="0" applyBorder="1"/>
    <xf numFmtId="0" fontId="0" fillId="0" borderId="18" xfId="0" applyBorder="1"/>
    <xf numFmtId="0" fontId="0" fillId="0" borderId="1" xfId="0" quotePrefix="1" applyBorder="1"/>
    <xf numFmtId="0" fontId="0" fillId="0" borderId="3" xfId="0" quotePrefix="1" applyBorder="1"/>
    <xf numFmtId="0" fontId="0" fillId="0" borderId="4" xfId="0" quotePrefix="1" applyBorder="1"/>
    <xf numFmtId="0" fontId="0" fillId="0" borderId="17" xfId="0" quotePrefix="1" applyBorder="1"/>
    <xf numFmtId="0" fontId="0" fillId="0" borderId="5" xfId="0" quotePrefix="1" applyBorder="1"/>
    <xf numFmtId="0" fontId="0" fillId="0" borderId="18" xfId="0" quotePrefix="1" applyBorder="1"/>
    <xf numFmtId="0" fontId="0" fillId="2" borderId="0" xfId="0" applyFill="1" applyAlignment="1">
      <alignment horizontal="center"/>
    </xf>
    <xf numFmtId="164" fontId="0" fillId="0" borderId="0" xfId="0" applyNumberFormat="1"/>
    <xf numFmtId="164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4"/>
  <sheetViews>
    <sheetView zoomScale="145" zoomScaleNormal="145" workbookViewId="0">
      <selection activeCell="F7" sqref="F7:F9"/>
    </sheetView>
  </sheetViews>
  <sheetFormatPr defaultRowHeight="12.75" x14ac:dyDescent="0.2"/>
  <cols>
    <col min="2" max="2" width="25.85546875" bestFit="1" customWidth="1"/>
  </cols>
  <sheetData>
    <row r="1" spans="1:6" ht="15.75" x14ac:dyDescent="0.25">
      <c r="A1" s="29" t="s">
        <v>162</v>
      </c>
      <c r="B1" s="29" t="s">
        <v>163</v>
      </c>
      <c r="C1" s="29" t="s">
        <v>165</v>
      </c>
    </row>
    <row r="2" spans="1:6" ht="15" x14ac:dyDescent="0.2">
      <c r="A2" s="30" t="s">
        <v>104</v>
      </c>
      <c r="B2" s="30" t="s">
        <v>105</v>
      </c>
      <c r="C2">
        <v>11</v>
      </c>
    </row>
    <row r="3" spans="1:6" ht="15.75" x14ac:dyDescent="0.25">
      <c r="A3" s="31" t="s">
        <v>106</v>
      </c>
      <c r="B3" s="31" t="s">
        <v>107</v>
      </c>
      <c r="C3">
        <v>14</v>
      </c>
      <c r="E3" s="29" t="s">
        <v>164</v>
      </c>
      <c r="F3" s="30">
        <f>COUNT(C2:C34)</f>
        <v>33</v>
      </c>
    </row>
    <row r="4" spans="1:6" ht="15.75" x14ac:dyDescent="0.25">
      <c r="A4" s="31" t="s">
        <v>108</v>
      </c>
      <c r="B4" s="31" t="s">
        <v>109</v>
      </c>
      <c r="C4">
        <v>11</v>
      </c>
      <c r="E4" s="29" t="s">
        <v>166</v>
      </c>
      <c r="F4" s="30">
        <f>COUNTA(A2:A34)</f>
        <v>33</v>
      </c>
    </row>
    <row r="5" spans="1:6" ht="15.75" x14ac:dyDescent="0.25">
      <c r="A5" s="31" t="s">
        <v>110</v>
      </c>
      <c r="B5" s="31" t="s">
        <v>111</v>
      </c>
      <c r="C5">
        <v>11</v>
      </c>
      <c r="E5" s="29" t="s">
        <v>167</v>
      </c>
      <c r="F5" s="30">
        <f>COUNTIF(C2:C34,12)</f>
        <v>5</v>
      </c>
    </row>
    <row r="6" spans="1:6" ht="15" x14ac:dyDescent="0.2">
      <c r="A6" s="31" t="s">
        <v>112</v>
      </c>
      <c r="B6" s="31" t="s">
        <v>111</v>
      </c>
      <c r="C6">
        <v>14</v>
      </c>
    </row>
    <row r="7" spans="1:6" ht="15" x14ac:dyDescent="0.2">
      <c r="A7" s="31" t="s">
        <v>113</v>
      </c>
      <c r="B7" s="31" t="s">
        <v>114</v>
      </c>
      <c r="C7">
        <v>11</v>
      </c>
    </row>
    <row r="8" spans="1:6" ht="15" x14ac:dyDescent="0.2">
      <c r="A8" s="31" t="s">
        <v>115</v>
      </c>
      <c r="B8" s="31" t="s">
        <v>114</v>
      </c>
      <c r="C8">
        <v>11</v>
      </c>
    </row>
    <row r="9" spans="1:6" ht="15" x14ac:dyDescent="0.2">
      <c r="A9" s="31" t="s">
        <v>116</v>
      </c>
      <c r="B9" s="31" t="s">
        <v>117</v>
      </c>
      <c r="C9">
        <v>15</v>
      </c>
    </row>
    <row r="10" spans="1:6" ht="15" x14ac:dyDescent="0.2">
      <c r="A10" s="31" t="s">
        <v>118</v>
      </c>
      <c r="B10" s="31" t="s">
        <v>119</v>
      </c>
      <c r="C10">
        <v>14</v>
      </c>
    </row>
    <row r="11" spans="1:6" ht="15" x14ac:dyDescent="0.2">
      <c r="A11" s="30" t="s">
        <v>115</v>
      </c>
      <c r="B11" s="30" t="s">
        <v>120</v>
      </c>
      <c r="C11">
        <v>17</v>
      </c>
    </row>
    <row r="12" spans="1:6" ht="15" x14ac:dyDescent="0.2">
      <c r="A12" s="31" t="s">
        <v>121</v>
      </c>
      <c r="B12" s="31" t="s">
        <v>122</v>
      </c>
      <c r="C12">
        <v>11</v>
      </c>
    </row>
    <row r="13" spans="1:6" ht="15" x14ac:dyDescent="0.2">
      <c r="A13" s="31" t="s">
        <v>123</v>
      </c>
      <c r="B13" s="31" t="s">
        <v>124</v>
      </c>
      <c r="C13">
        <v>16</v>
      </c>
    </row>
    <row r="14" spans="1:6" ht="15" x14ac:dyDescent="0.2">
      <c r="A14" s="31" t="s">
        <v>125</v>
      </c>
      <c r="B14" s="31" t="s">
        <v>126</v>
      </c>
      <c r="C14">
        <v>13</v>
      </c>
    </row>
    <row r="15" spans="1:6" ht="15" x14ac:dyDescent="0.2">
      <c r="A15" s="31" t="s">
        <v>127</v>
      </c>
      <c r="B15" s="31" t="s">
        <v>126</v>
      </c>
      <c r="C15">
        <v>11</v>
      </c>
    </row>
    <row r="16" spans="1:6" ht="15" x14ac:dyDescent="0.2">
      <c r="A16" s="31" t="s">
        <v>128</v>
      </c>
      <c r="B16" s="31" t="s">
        <v>129</v>
      </c>
      <c r="C16">
        <v>11</v>
      </c>
    </row>
    <row r="17" spans="1:3" ht="15" x14ac:dyDescent="0.2">
      <c r="A17" s="31" t="s">
        <v>130</v>
      </c>
      <c r="B17" s="31" t="s">
        <v>131</v>
      </c>
      <c r="C17">
        <v>11</v>
      </c>
    </row>
    <row r="18" spans="1:3" ht="15" x14ac:dyDescent="0.2">
      <c r="A18" s="30" t="s">
        <v>132</v>
      </c>
      <c r="B18" s="31" t="s">
        <v>131</v>
      </c>
      <c r="C18">
        <v>14</v>
      </c>
    </row>
    <row r="19" spans="1:3" ht="15" x14ac:dyDescent="0.2">
      <c r="A19" s="31" t="s">
        <v>133</v>
      </c>
      <c r="B19" s="31" t="s">
        <v>134</v>
      </c>
      <c r="C19">
        <v>12</v>
      </c>
    </row>
    <row r="20" spans="1:3" ht="15" x14ac:dyDescent="0.2">
      <c r="A20" s="31" t="s">
        <v>135</v>
      </c>
      <c r="B20" s="31" t="s">
        <v>136</v>
      </c>
      <c r="C20">
        <v>11</v>
      </c>
    </row>
    <row r="21" spans="1:3" ht="15" x14ac:dyDescent="0.2">
      <c r="A21" s="31" t="s">
        <v>137</v>
      </c>
      <c r="B21" s="31" t="s">
        <v>138</v>
      </c>
      <c r="C21">
        <v>12</v>
      </c>
    </row>
    <row r="22" spans="1:3" ht="15" x14ac:dyDescent="0.2">
      <c r="A22" s="31" t="s">
        <v>139</v>
      </c>
      <c r="B22" s="31" t="s">
        <v>140</v>
      </c>
      <c r="C22">
        <v>11</v>
      </c>
    </row>
    <row r="23" spans="1:3" ht="15" x14ac:dyDescent="0.2">
      <c r="A23" s="31" t="s">
        <v>141</v>
      </c>
      <c r="B23" s="31" t="s">
        <v>142</v>
      </c>
      <c r="C23">
        <v>15</v>
      </c>
    </row>
    <row r="24" spans="1:3" ht="15" x14ac:dyDescent="0.2">
      <c r="A24" s="31" t="s">
        <v>143</v>
      </c>
      <c r="B24" s="31" t="s">
        <v>144</v>
      </c>
      <c r="C24">
        <v>11</v>
      </c>
    </row>
    <row r="25" spans="1:3" ht="15" x14ac:dyDescent="0.2">
      <c r="A25" s="31" t="s">
        <v>145</v>
      </c>
      <c r="B25" s="31" t="s">
        <v>146</v>
      </c>
      <c r="C25">
        <v>13</v>
      </c>
    </row>
    <row r="26" spans="1:3" ht="15" x14ac:dyDescent="0.2">
      <c r="A26" s="31" t="s">
        <v>147</v>
      </c>
      <c r="B26" s="31" t="s">
        <v>148</v>
      </c>
      <c r="C26">
        <v>12</v>
      </c>
    </row>
    <row r="27" spans="1:3" ht="15" x14ac:dyDescent="0.2">
      <c r="A27" s="31" t="s">
        <v>149</v>
      </c>
      <c r="B27" s="31" t="s">
        <v>150</v>
      </c>
      <c r="C27">
        <v>11</v>
      </c>
    </row>
    <row r="28" spans="1:3" ht="15" x14ac:dyDescent="0.2">
      <c r="A28" s="31" t="s">
        <v>151</v>
      </c>
      <c r="B28" s="31" t="s">
        <v>152</v>
      </c>
      <c r="C28">
        <v>11</v>
      </c>
    </row>
    <row r="29" spans="1:3" ht="15" x14ac:dyDescent="0.2">
      <c r="A29" s="31" t="s">
        <v>153</v>
      </c>
      <c r="B29" s="31" t="s">
        <v>154</v>
      </c>
      <c r="C29">
        <v>11</v>
      </c>
    </row>
    <row r="30" spans="1:3" ht="15" x14ac:dyDescent="0.2">
      <c r="A30" s="31" t="s">
        <v>155</v>
      </c>
      <c r="B30" s="31" t="s">
        <v>156</v>
      </c>
      <c r="C30">
        <v>16</v>
      </c>
    </row>
    <row r="31" spans="1:3" ht="15" x14ac:dyDescent="0.2">
      <c r="A31" s="31" t="s">
        <v>137</v>
      </c>
      <c r="B31" s="31" t="s">
        <v>157</v>
      </c>
      <c r="C31">
        <v>17</v>
      </c>
    </row>
    <row r="32" spans="1:3" ht="15" x14ac:dyDescent="0.2">
      <c r="A32" s="31" t="s">
        <v>108</v>
      </c>
      <c r="B32" s="31" t="s">
        <v>158</v>
      </c>
      <c r="C32">
        <v>12</v>
      </c>
    </row>
    <row r="33" spans="1:3" ht="15" x14ac:dyDescent="0.2">
      <c r="A33" s="31" t="s">
        <v>159</v>
      </c>
      <c r="B33" s="31" t="s">
        <v>160</v>
      </c>
      <c r="C33">
        <v>13</v>
      </c>
    </row>
    <row r="34" spans="1:3" ht="15" x14ac:dyDescent="0.2">
      <c r="A34" s="31" t="s">
        <v>161</v>
      </c>
      <c r="B34" s="31" t="s">
        <v>160</v>
      </c>
      <c r="C34">
        <v>12</v>
      </c>
    </row>
  </sheetData>
  <phoneticPr fontId="0" type="noConversion"/>
  <printOptions headings="1" gridLines="1"/>
  <pageMargins left="0.75" right="0.75" top="1" bottom="1" header="0.5" footer="0.5"/>
  <pageSetup orientation="portrait" cellComments="asDisplayed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"/>
  <sheetViews>
    <sheetView zoomScale="155" workbookViewId="0">
      <selection activeCell="B3" sqref="B3"/>
    </sheetView>
  </sheetViews>
  <sheetFormatPr defaultRowHeight="12.75" x14ac:dyDescent="0.2"/>
  <cols>
    <col min="1" max="10" width="3" customWidth="1"/>
    <col min="11" max="11" width="4" customWidth="1"/>
  </cols>
  <sheetData>
    <row r="1" spans="1:11" x14ac:dyDescent="0.2">
      <c r="A1" s="8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3.5" thickBot="1" x14ac:dyDescent="0.25">
      <c r="A2" s="1"/>
      <c r="B2" s="2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4">
        <v>10</v>
      </c>
    </row>
    <row r="3" spans="1:11" x14ac:dyDescent="0.2">
      <c r="A3" s="2">
        <v>1</v>
      </c>
      <c r="B3" s="9">
        <f t="shared" ref="B3:B12" si="0">B$2*$A3</f>
        <v>1</v>
      </c>
      <c r="C3" s="10">
        <f t="shared" ref="C3:K12" si="1">C$2*$A3</f>
        <v>2</v>
      </c>
      <c r="D3" s="10">
        <f t="shared" si="1"/>
        <v>3</v>
      </c>
      <c r="E3" s="10">
        <f t="shared" si="1"/>
        <v>4</v>
      </c>
      <c r="F3" s="10">
        <f t="shared" si="1"/>
        <v>5</v>
      </c>
      <c r="G3" s="10">
        <f t="shared" si="1"/>
        <v>6</v>
      </c>
      <c r="H3" s="10">
        <f t="shared" si="1"/>
        <v>7</v>
      </c>
      <c r="I3" s="10">
        <f t="shared" si="1"/>
        <v>8</v>
      </c>
      <c r="J3" s="10">
        <f t="shared" si="1"/>
        <v>9</v>
      </c>
      <c r="K3" s="11">
        <f t="shared" si="1"/>
        <v>10</v>
      </c>
    </row>
    <row r="4" spans="1:11" x14ac:dyDescent="0.2">
      <c r="A4" s="5">
        <v>2</v>
      </c>
      <c r="B4" s="12">
        <f>B$2*$A4</f>
        <v>2</v>
      </c>
      <c r="C4" s="6">
        <f t="shared" si="1"/>
        <v>4</v>
      </c>
      <c r="D4" s="6">
        <f t="shared" si="1"/>
        <v>6</v>
      </c>
      <c r="E4" s="6">
        <f t="shared" si="1"/>
        <v>8</v>
      </c>
      <c r="F4" s="6">
        <f t="shared" si="1"/>
        <v>10</v>
      </c>
      <c r="G4" s="6">
        <f t="shared" si="1"/>
        <v>12</v>
      </c>
      <c r="H4" s="6">
        <f t="shared" si="1"/>
        <v>14</v>
      </c>
      <c r="I4" s="6">
        <f t="shared" si="1"/>
        <v>16</v>
      </c>
      <c r="J4" s="6">
        <f t="shared" si="1"/>
        <v>18</v>
      </c>
      <c r="K4" s="13">
        <f t="shared" si="1"/>
        <v>20</v>
      </c>
    </row>
    <row r="5" spans="1:11" x14ac:dyDescent="0.2">
      <c r="A5" s="5">
        <v>3</v>
      </c>
      <c r="B5" s="12">
        <f t="shared" si="0"/>
        <v>3</v>
      </c>
      <c r="C5" s="6">
        <f t="shared" si="1"/>
        <v>6</v>
      </c>
      <c r="D5" s="6">
        <f t="shared" si="1"/>
        <v>9</v>
      </c>
      <c r="E5" s="6">
        <f t="shared" si="1"/>
        <v>12</v>
      </c>
      <c r="F5" s="6">
        <f t="shared" si="1"/>
        <v>15</v>
      </c>
      <c r="G5" s="6">
        <f t="shared" si="1"/>
        <v>18</v>
      </c>
      <c r="H5" s="6">
        <f t="shared" si="1"/>
        <v>21</v>
      </c>
      <c r="I5" s="6">
        <f t="shared" si="1"/>
        <v>24</v>
      </c>
      <c r="J5" s="6">
        <f t="shared" si="1"/>
        <v>27</v>
      </c>
      <c r="K5" s="13">
        <f t="shared" si="1"/>
        <v>30</v>
      </c>
    </row>
    <row r="6" spans="1:11" x14ac:dyDescent="0.2">
      <c r="A6" s="5">
        <v>4</v>
      </c>
      <c r="B6" s="12">
        <f t="shared" si="0"/>
        <v>4</v>
      </c>
      <c r="C6" s="6">
        <f t="shared" si="1"/>
        <v>8</v>
      </c>
      <c r="D6" s="6">
        <f t="shared" si="1"/>
        <v>12</v>
      </c>
      <c r="E6" s="6">
        <f t="shared" si="1"/>
        <v>16</v>
      </c>
      <c r="F6" s="6">
        <f t="shared" si="1"/>
        <v>20</v>
      </c>
      <c r="G6" s="6">
        <f t="shared" si="1"/>
        <v>24</v>
      </c>
      <c r="H6" s="6">
        <f t="shared" si="1"/>
        <v>28</v>
      </c>
      <c r="I6" s="6">
        <f t="shared" si="1"/>
        <v>32</v>
      </c>
      <c r="J6" s="6">
        <f t="shared" si="1"/>
        <v>36</v>
      </c>
      <c r="K6" s="13">
        <f t="shared" si="1"/>
        <v>40</v>
      </c>
    </row>
    <row r="7" spans="1:11" x14ac:dyDescent="0.2">
      <c r="A7" s="5">
        <v>5</v>
      </c>
      <c r="B7" s="12">
        <f t="shared" si="0"/>
        <v>5</v>
      </c>
      <c r="C7" s="6">
        <f t="shared" si="1"/>
        <v>10</v>
      </c>
      <c r="D7" s="6">
        <f t="shared" si="1"/>
        <v>15</v>
      </c>
      <c r="E7" s="6">
        <f t="shared" si="1"/>
        <v>20</v>
      </c>
      <c r="F7" s="6">
        <f t="shared" si="1"/>
        <v>25</v>
      </c>
      <c r="G7" s="6">
        <f t="shared" si="1"/>
        <v>30</v>
      </c>
      <c r="H7" s="6">
        <f t="shared" si="1"/>
        <v>35</v>
      </c>
      <c r="I7" s="6">
        <f t="shared" si="1"/>
        <v>40</v>
      </c>
      <c r="J7" s="6">
        <f t="shared" si="1"/>
        <v>45</v>
      </c>
      <c r="K7" s="13">
        <f t="shared" si="1"/>
        <v>50</v>
      </c>
    </row>
    <row r="8" spans="1:11" x14ac:dyDescent="0.2">
      <c r="A8" s="5">
        <v>6</v>
      </c>
      <c r="B8" s="12">
        <f t="shared" si="0"/>
        <v>6</v>
      </c>
      <c r="C8" s="6">
        <f t="shared" si="1"/>
        <v>12</v>
      </c>
      <c r="D8" s="6">
        <f t="shared" si="1"/>
        <v>18</v>
      </c>
      <c r="E8" s="6">
        <f t="shared" si="1"/>
        <v>24</v>
      </c>
      <c r="F8" s="6">
        <f t="shared" si="1"/>
        <v>30</v>
      </c>
      <c r="G8" s="6">
        <f t="shared" si="1"/>
        <v>36</v>
      </c>
      <c r="H8" s="6">
        <f t="shared" si="1"/>
        <v>42</v>
      </c>
      <c r="I8" s="6">
        <f t="shared" si="1"/>
        <v>48</v>
      </c>
      <c r="J8" s="6">
        <f t="shared" si="1"/>
        <v>54</v>
      </c>
      <c r="K8" s="13">
        <f t="shared" si="1"/>
        <v>60</v>
      </c>
    </row>
    <row r="9" spans="1:11" x14ac:dyDescent="0.2">
      <c r="A9" s="5">
        <v>7</v>
      </c>
      <c r="B9" s="12">
        <f t="shared" si="0"/>
        <v>7</v>
      </c>
      <c r="C9" s="6">
        <f t="shared" si="1"/>
        <v>14</v>
      </c>
      <c r="D9" s="6">
        <f t="shared" si="1"/>
        <v>21</v>
      </c>
      <c r="E9" s="6">
        <f t="shared" si="1"/>
        <v>28</v>
      </c>
      <c r="F9" s="6">
        <f t="shared" si="1"/>
        <v>35</v>
      </c>
      <c r="G9" s="6">
        <f t="shared" si="1"/>
        <v>42</v>
      </c>
      <c r="H9" s="6">
        <f t="shared" si="1"/>
        <v>49</v>
      </c>
      <c r="I9" s="6">
        <f t="shared" si="1"/>
        <v>56</v>
      </c>
      <c r="J9" s="6">
        <f t="shared" si="1"/>
        <v>63</v>
      </c>
      <c r="K9" s="13">
        <f t="shared" si="1"/>
        <v>70</v>
      </c>
    </row>
    <row r="10" spans="1:11" x14ac:dyDescent="0.2">
      <c r="A10" s="5">
        <v>8</v>
      </c>
      <c r="B10" s="12">
        <f t="shared" si="0"/>
        <v>8</v>
      </c>
      <c r="C10" s="6">
        <f t="shared" si="1"/>
        <v>16</v>
      </c>
      <c r="D10" s="6">
        <f t="shared" si="1"/>
        <v>24</v>
      </c>
      <c r="E10" s="6">
        <f t="shared" si="1"/>
        <v>32</v>
      </c>
      <c r="F10" s="6">
        <f t="shared" si="1"/>
        <v>40</v>
      </c>
      <c r="G10" s="6">
        <f t="shared" si="1"/>
        <v>48</v>
      </c>
      <c r="H10" s="6">
        <f t="shared" si="1"/>
        <v>56</v>
      </c>
      <c r="I10" s="6">
        <f t="shared" si="1"/>
        <v>64</v>
      </c>
      <c r="J10" s="6">
        <f t="shared" si="1"/>
        <v>72</v>
      </c>
      <c r="K10" s="13">
        <f t="shared" si="1"/>
        <v>80</v>
      </c>
    </row>
    <row r="11" spans="1:11" x14ac:dyDescent="0.2">
      <c r="A11" s="5">
        <v>9</v>
      </c>
      <c r="B11" s="12">
        <f t="shared" si="0"/>
        <v>9</v>
      </c>
      <c r="C11" s="6">
        <f t="shared" si="1"/>
        <v>18</v>
      </c>
      <c r="D11" s="6">
        <f t="shared" si="1"/>
        <v>27</v>
      </c>
      <c r="E11" s="6">
        <f t="shared" si="1"/>
        <v>36</v>
      </c>
      <c r="F11" s="6">
        <f t="shared" si="1"/>
        <v>45</v>
      </c>
      <c r="G11" s="6">
        <f t="shared" si="1"/>
        <v>54</v>
      </c>
      <c r="H11" s="6">
        <f t="shared" si="1"/>
        <v>63</v>
      </c>
      <c r="I11" s="6">
        <f t="shared" si="1"/>
        <v>72</v>
      </c>
      <c r="J11" s="6">
        <f t="shared" si="1"/>
        <v>81</v>
      </c>
      <c r="K11" s="13">
        <f t="shared" si="1"/>
        <v>90</v>
      </c>
    </row>
    <row r="12" spans="1:11" ht="13.5" thickBot="1" x14ac:dyDescent="0.25">
      <c r="A12" s="7">
        <v>10</v>
      </c>
      <c r="B12" s="14">
        <f t="shared" si="0"/>
        <v>10</v>
      </c>
      <c r="C12" s="15">
        <f t="shared" si="1"/>
        <v>20</v>
      </c>
      <c r="D12" s="15">
        <f t="shared" si="1"/>
        <v>30</v>
      </c>
      <c r="E12" s="15">
        <f t="shared" si="1"/>
        <v>40</v>
      </c>
      <c r="F12" s="15">
        <f t="shared" si="1"/>
        <v>50</v>
      </c>
      <c r="G12" s="15">
        <f t="shared" si="1"/>
        <v>60</v>
      </c>
      <c r="H12" s="15">
        <f t="shared" si="1"/>
        <v>70</v>
      </c>
      <c r="I12" s="15">
        <f t="shared" si="1"/>
        <v>80</v>
      </c>
      <c r="J12" s="15">
        <f t="shared" si="1"/>
        <v>90</v>
      </c>
      <c r="K12" s="16">
        <f t="shared" si="1"/>
        <v>100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B6"/>
  <sheetViews>
    <sheetView zoomScale="280" zoomScaleNormal="280" workbookViewId="0">
      <selection activeCell="B6" sqref="B6"/>
    </sheetView>
  </sheetViews>
  <sheetFormatPr defaultRowHeight="12.75" x14ac:dyDescent="0.2"/>
  <sheetData>
    <row r="2" spans="1:2" x14ac:dyDescent="0.2">
      <c r="A2">
        <v>1</v>
      </c>
      <c r="B2">
        <f>EXP(A2)</f>
        <v>2.7182818284590451</v>
      </c>
    </row>
    <row r="3" spans="1:2" x14ac:dyDescent="0.2">
      <c r="A3">
        <v>2</v>
      </c>
      <c r="B3">
        <f>EXP(A3)</f>
        <v>7.3890560989306504</v>
      </c>
    </row>
    <row r="4" spans="1:2" x14ac:dyDescent="0.2">
      <c r="A4">
        <v>3</v>
      </c>
      <c r="B4">
        <f>EXP(LN(A4))</f>
        <v>3.0000000000000004</v>
      </c>
    </row>
    <row r="5" spans="1:2" x14ac:dyDescent="0.2">
      <c r="A5">
        <v>4</v>
      </c>
      <c r="B5">
        <f>EXP(A5)</f>
        <v>54.598150033144236</v>
      </c>
    </row>
    <row r="6" spans="1:2" x14ac:dyDescent="0.2">
      <c r="A6">
        <v>5</v>
      </c>
      <c r="B6">
        <f>EXP(LN(A6))</f>
        <v>4.9999999999999991</v>
      </c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9"/>
  <sheetViews>
    <sheetView zoomScale="150" workbookViewId="0">
      <selection activeCell="F7" sqref="F7"/>
    </sheetView>
  </sheetViews>
  <sheetFormatPr defaultRowHeight="12.75" x14ac:dyDescent="0.2"/>
  <sheetData>
    <row r="2" spans="1:6" x14ac:dyDescent="0.2">
      <c r="E2" s="1">
        <f>HLOOKUP("Axles", A3:C6,2,TRUE)</f>
        <v>4</v>
      </c>
    </row>
    <row r="3" spans="1:6" x14ac:dyDescent="0.2">
      <c r="A3" s="1" t="s">
        <v>1</v>
      </c>
      <c r="B3" s="1" t="s">
        <v>2</v>
      </c>
      <c r="C3" s="1" t="s">
        <v>3</v>
      </c>
      <c r="E3" s="1">
        <f>HLOOKUP("Bearings",A3:C6,3,FALSE)</f>
        <v>7</v>
      </c>
    </row>
    <row r="4" spans="1:6" x14ac:dyDescent="0.2">
      <c r="A4" s="1">
        <v>4</v>
      </c>
      <c r="B4" s="1">
        <v>4</v>
      </c>
      <c r="C4" s="1">
        <v>9</v>
      </c>
      <c r="E4" s="1">
        <f>HLOOKUP("Bearings",A3:C6,3,TRUE)</f>
        <v>7</v>
      </c>
    </row>
    <row r="5" spans="1:6" x14ac:dyDescent="0.2">
      <c r="A5" s="1">
        <v>5</v>
      </c>
      <c r="B5" s="1">
        <v>7</v>
      </c>
      <c r="C5" s="1">
        <v>10</v>
      </c>
      <c r="E5" s="1">
        <f>HLOOKUP("Bolts",A3:C6,4,)</f>
        <v>11</v>
      </c>
    </row>
    <row r="6" spans="1:6" x14ac:dyDescent="0.2">
      <c r="A6" s="1">
        <v>6</v>
      </c>
      <c r="B6" s="1">
        <v>8</v>
      </c>
      <c r="C6" s="1">
        <v>11</v>
      </c>
      <c r="E6" s="1"/>
    </row>
    <row r="7" spans="1:6" x14ac:dyDescent="0.2">
      <c r="E7" s="1"/>
      <c r="F7">
        <f>HLOOKUP("BOLTS",A3:C6,3,FALSE)</f>
        <v>10</v>
      </c>
    </row>
    <row r="8" spans="1:6" x14ac:dyDescent="0.2">
      <c r="E8" s="1"/>
    </row>
    <row r="9" spans="1:6" x14ac:dyDescent="0.2">
      <c r="E9" s="1"/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zoomScale="160" workbookViewId="0">
      <selection activeCell="F8" sqref="F8"/>
    </sheetView>
  </sheetViews>
  <sheetFormatPr defaultRowHeight="12.75" x14ac:dyDescent="0.2"/>
  <cols>
    <col min="1" max="1" width="10.42578125" bestFit="1" customWidth="1"/>
    <col min="2" max="2" width="9.85546875" bestFit="1" customWidth="1"/>
    <col min="3" max="3" width="11.28515625" bestFit="1" customWidth="1"/>
  </cols>
  <sheetData>
    <row r="1" spans="1:6" x14ac:dyDescent="0.2">
      <c r="C1" s="1" t="s">
        <v>18</v>
      </c>
      <c r="D1" s="1" t="s">
        <v>19</v>
      </c>
    </row>
    <row r="2" spans="1:6" x14ac:dyDescent="0.2">
      <c r="A2" t="s">
        <v>4</v>
      </c>
      <c r="B2" t="s">
        <v>5</v>
      </c>
      <c r="C2" s="1">
        <v>54</v>
      </c>
      <c r="D2" s="1" t="str">
        <f>IF(C2&gt;$D$13,"A",IF(C2&gt;$D$14,"B","C"))</f>
        <v>C</v>
      </c>
    </row>
    <row r="3" spans="1:6" x14ac:dyDescent="0.2">
      <c r="A3" t="s">
        <v>8</v>
      </c>
      <c r="B3" t="s">
        <v>9</v>
      </c>
      <c r="C3" s="1">
        <v>88</v>
      </c>
      <c r="D3" s="1" t="str">
        <f t="shared" ref="D3:D11" si="0">IF(C3&gt;$D$13,"A",IF(C3&gt;$D$14,"B","C"))</f>
        <v>B</v>
      </c>
    </row>
    <row r="4" spans="1:6" x14ac:dyDescent="0.2">
      <c r="A4" t="s">
        <v>24</v>
      </c>
      <c r="B4" t="s">
        <v>25</v>
      </c>
      <c r="C4" s="1">
        <v>76</v>
      </c>
      <c r="D4" s="1" t="str">
        <f t="shared" si="0"/>
        <v>C</v>
      </c>
    </row>
    <row r="5" spans="1:6" x14ac:dyDescent="0.2">
      <c r="A5" t="s">
        <v>6</v>
      </c>
      <c r="B5" t="s">
        <v>7</v>
      </c>
      <c r="C5" s="1">
        <v>73</v>
      </c>
      <c r="D5" s="1" t="str">
        <f t="shared" si="0"/>
        <v>C</v>
      </c>
    </row>
    <row r="6" spans="1:6" x14ac:dyDescent="0.2">
      <c r="A6" t="s">
        <v>10</v>
      </c>
      <c r="B6" t="s">
        <v>11</v>
      </c>
      <c r="C6" s="1">
        <v>79</v>
      </c>
      <c r="D6" s="1" t="str">
        <f t="shared" si="0"/>
        <v>C</v>
      </c>
      <c r="F6" t="str">
        <f>IF(C2&gt;$D$13,"A",IF(C2&gt;$D$14,"B","C"))</f>
        <v>C</v>
      </c>
    </row>
    <row r="7" spans="1:6" x14ac:dyDescent="0.2">
      <c r="A7" t="s">
        <v>15</v>
      </c>
      <c r="B7" t="s">
        <v>14</v>
      </c>
      <c r="C7" s="1">
        <v>85</v>
      </c>
      <c r="D7" s="1" t="str">
        <f t="shared" si="0"/>
        <v>B</v>
      </c>
      <c r="F7" t="str">
        <f>IF(C5&gt;$D$13,"A","B")</f>
        <v>B</v>
      </c>
    </row>
    <row r="8" spans="1:6" x14ac:dyDescent="0.2">
      <c r="A8" t="s">
        <v>16</v>
      </c>
      <c r="B8" t="s">
        <v>17</v>
      </c>
      <c r="C8" s="1">
        <v>100</v>
      </c>
      <c r="D8" s="1" t="str">
        <f t="shared" si="0"/>
        <v>A</v>
      </c>
    </row>
    <row r="9" spans="1:6" x14ac:dyDescent="0.2">
      <c r="A9" t="s">
        <v>20</v>
      </c>
      <c r="B9" t="s">
        <v>21</v>
      </c>
      <c r="C9" s="1">
        <v>82</v>
      </c>
      <c r="D9" s="1" t="str">
        <f t="shared" si="0"/>
        <v>B</v>
      </c>
    </row>
    <row r="10" spans="1:6" x14ac:dyDescent="0.2">
      <c r="A10" t="s">
        <v>22</v>
      </c>
      <c r="B10" t="s">
        <v>23</v>
      </c>
      <c r="C10" s="1">
        <v>67</v>
      </c>
      <c r="D10" s="1" t="str">
        <f t="shared" si="0"/>
        <v>C</v>
      </c>
    </row>
    <row r="11" spans="1:6" x14ac:dyDescent="0.2">
      <c r="A11" t="s">
        <v>12</v>
      </c>
      <c r="B11" t="s">
        <v>13</v>
      </c>
      <c r="C11" s="1">
        <v>94</v>
      </c>
      <c r="D11" s="1" t="str">
        <f t="shared" si="0"/>
        <v>A</v>
      </c>
    </row>
    <row r="12" spans="1:6" x14ac:dyDescent="0.2">
      <c r="C12" s="1"/>
      <c r="D12" s="1"/>
    </row>
    <row r="13" spans="1:6" x14ac:dyDescent="0.2">
      <c r="C13" s="1" t="s">
        <v>26</v>
      </c>
      <c r="D13" s="1">
        <v>90</v>
      </c>
    </row>
    <row r="14" spans="1:6" x14ac:dyDescent="0.2">
      <c r="C14" s="1" t="s">
        <v>27</v>
      </c>
      <c r="D14" s="1">
        <v>80</v>
      </c>
    </row>
  </sheetData>
  <phoneticPr fontId="0" type="noConversion"/>
  <printOptions headings="1" gridLines="1"/>
  <pageMargins left="0.75" right="0.75" top="1" bottom="1" header="0.5" footer="0.5"/>
  <pageSetup orientation="portrait" cellComments="asDisplayed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B7"/>
  <sheetViews>
    <sheetView zoomScale="289" workbookViewId="0">
      <selection activeCell="B2" sqref="B2"/>
    </sheetView>
  </sheetViews>
  <sheetFormatPr defaultRowHeight="12.75" x14ac:dyDescent="0.2"/>
  <sheetData>
    <row r="2" spans="1:2" x14ac:dyDescent="0.2">
      <c r="A2">
        <v>86</v>
      </c>
      <c r="B2">
        <f>LN(A2)</f>
        <v>4.4543472962535073</v>
      </c>
    </row>
    <row r="3" spans="1:2" x14ac:dyDescent="0.2">
      <c r="A3">
        <f>EXP(1)</f>
        <v>2.7182818284590451</v>
      </c>
      <c r="B3">
        <f>LN(A3)</f>
        <v>1</v>
      </c>
    </row>
    <row r="4" spans="1:2" x14ac:dyDescent="0.2">
      <c r="A4">
        <f>EXP(3)</f>
        <v>20.085536923187668</v>
      </c>
      <c r="B4">
        <f>LN(A4)</f>
        <v>3</v>
      </c>
    </row>
    <row r="5" spans="1:2" x14ac:dyDescent="0.2">
      <c r="A5">
        <f>LN(4)</f>
        <v>1.3862943611198906</v>
      </c>
      <c r="B5">
        <f>EXP(A5)</f>
        <v>4</v>
      </c>
    </row>
    <row r="7" spans="1:2" x14ac:dyDescent="0.2">
      <c r="A7" t="s">
        <v>179</v>
      </c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zoomScale="246" workbookViewId="0">
      <selection activeCell="C5" sqref="C5"/>
    </sheetView>
  </sheetViews>
  <sheetFormatPr defaultRowHeight="12.75" x14ac:dyDescent="0.2"/>
  <sheetData>
    <row r="1" spans="1:3" x14ac:dyDescent="0.2">
      <c r="A1">
        <v>10</v>
      </c>
    </row>
    <row r="2" spans="1:3" x14ac:dyDescent="0.2">
      <c r="A2">
        <v>7</v>
      </c>
    </row>
    <row r="3" spans="1:3" x14ac:dyDescent="0.2">
      <c r="A3">
        <v>9</v>
      </c>
    </row>
    <row r="4" spans="1:3" x14ac:dyDescent="0.2">
      <c r="A4">
        <v>27</v>
      </c>
      <c r="C4">
        <f>MAX(A1:A5)</f>
        <v>27</v>
      </c>
    </row>
    <row r="5" spans="1:3" x14ac:dyDescent="0.2">
      <c r="A5">
        <v>2</v>
      </c>
      <c r="C5">
        <f>MAX(A1:A5,30)</f>
        <v>30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1"/>
  <sheetViews>
    <sheetView zoomScale="146" workbookViewId="0">
      <selection activeCell="G1" sqref="G1"/>
    </sheetView>
  </sheetViews>
  <sheetFormatPr defaultRowHeight="12.75" x14ac:dyDescent="0.2"/>
  <cols>
    <col min="5" max="5" width="11.5703125" bestFit="1" customWidth="1"/>
    <col min="6" max="6" width="9.85546875" bestFit="1" customWidth="1"/>
  </cols>
  <sheetData>
    <row r="1" spans="1:12" x14ac:dyDescent="0.2">
      <c r="A1" s="28" t="s">
        <v>97</v>
      </c>
      <c r="B1" s="1"/>
      <c r="C1" s="1"/>
      <c r="D1" s="1"/>
      <c r="E1" s="1"/>
      <c r="F1" s="1"/>
      <c r="G1" s="1"/>
      <c r="H1" s="1"/>
      <c r="I1" s="1"/>
      <c r="J1" s="1"/>
    </row>
    <row r="2" spans="1:12" ht="13.5" thickBot="1" x14ac:dyDescent="0.25">
      <c r="A2" s="8" t="s">
        <v>98</v>
      </c>
      <c r="B2" s="8"/>
      <c r="C2" s="8"/>
      <c r="D2" s="8"/>
      <c r="E2" s="8" t="s">
        <v>99</v>
      </c>
      <c r="F2" s="8"/>
      <c r="G2" s="8"/>
      <c r="H2" s="8"/>
      <c r="I2" s="8"/>
      <c r="J2" s="8"/>
      <c r="K2" s="8"/>
      <c r="L2" s="8"/>
    </row>
    <row r="3" spans="1:12" x14ac:dyDescent="0.2">
      <c r="A3" s="9">
        <v>5</v>
      </c>
      <c r="B3" s="11">
        <v>3</v>
      </c>
      <c r="C3" s="1"/>
      <c r="D3" s="1"/>
      <c r="E3" s="9">
        <v>2</v>
      </c>
      <c r="F3" s="11">
        <v>2</v>
      </c>
      <c r="G3" s="1"/>
      <c r="H3" s="1"/>
      <c r="I3" s="1"/>
      <c r="J3" s="1"/>
    </row>
    <row r="4" spans="1:12" ht="13.5" thickBot="1" x14ac:dyDescent="0.25">
      <c r="A4" s="14">
        <v>7</v>
      </c>
      <c r="B4" s="16">
        <v>2</v>
      </c>
      <c r="C4" s="1"/>
      <c r="D4" s="1"/>
      <c r="E4" s="14">
        <v>0</v>
      </c>
      <c r="F4" s="16">
        <v>2</v>
      </c>
      <c r="G4" s="1"/>
      <c r="H4" s="1"/>
      <c r="I4" s="1"/>
      <c r="J4" s="1"/>
    </row>
    <row r="5" spans="1:12" x14ac:dyDescent="0.2">
      <c r="A5" s="6"/>
      <c r="B5" s="6"/>
      <c r="C5" s="1"/>
      <c r="D5" s="1"/>
      <c r="E5" s="6"/>
      <c r="F5" s="6"/>
      <c r="G5" s="1"/>
      <c r="H5" s="1"/>
      <c r="I5" s="1"/>
      <c r="J5" s="1"/>
    </row>
    <row r="6" spans="1:12" ht="13.5" thickBot="1" x14ac:dyDescent="0.25">
      <c r="A6" s="8" t="s">
        <v>100</v>
      </c>
      <c r="B6" s="1"/>
      <c r="C6" s="1"/>
      <c r="D6" s="1"/>
      <c r="E6" s="8" t="s">
        <v>101</v>
      </c>
      <c r="F6" s="1"/>
      <c r="G6" s="1"/>
      <c r="H6" s="8" t="s">
        <v>102</v>
      </c>
      <c r="I6" s="1"/>
      <c r="J6" s="1"/>
    </row>
    <row r="7" spans="1:12" ht="13.5" thickBot="1" x14ac:dyDescent="0.25">
      <c r="A7" s="9">
        <f t="array" ref="A7:B8">MMULT({1,3;7,2},{2,0;0,2})</f>
        <v>2</v>
      </c>
      <c r="B7" s="11">
        <v>6</v>
      </c>
      <c r="C7" s="1"/>
      <c r="D7" s="1"/>
      <c r="E7" s="9">
        <f>A3*E3+B3*E4</f>
        <v>10</v>
      </c>
      <c r="F7" s="9">
        <f>A3*F3+B3*F4</f>
        <v>16</v>
      </c>
      <c r="G7" s="1"/>
      <c r="H7" s="9">
        <f t="array" ref="H7">SUMPRODUCT(A$3:A$4,TRANSPOSE($E3:$F3))</f>
        <v>24</v>
      </c>
      <c r="I7" s="11">
        <f t="array" ref="I7">SUMPRODUCT(B$3:B$4,TRANSPOSE($E3:$F3))</f>
        <v>10</v>
      </c>
      <c r="J7" s="1"/>
    </row>
    <row r="8" spans="1:12" ht="13.5" thickBot="1" x14ac:dyDescent="0.25">
      <c r="A8" s="14">
        <v>14</v>
      </c>
      <c r="B8" s="16">
        <v>4</v>
      </c>
      <c r="C8" s="1"/>
      <c r="D8" s="1"/>
      <c r="E8" s="9">
        <f>A4*E3+B4*E4</f>
        <v>14</v>
      </c>
      <c r="F8" s="9">
        <f>A4*F3+B4*F4</f>
        <v>18</v>
      </c>
      <c r="G8" s="1"/>
      <c r="H8" s="14">
        <f t="array" ref="H8">SUMPRODUCT(A$3:A$4,TRANSPOSE($E4:$F4))</f>
        <v>14</v>
      </c>
      <c r="I8" s="16">
        <f t="array" ref="I8">SUMPRODUCT(B$3:B$4,TRANSPOSE($E4:$F4))</f>
        <v>4</v>
      </c>
      <c r="J8" s="1"/>
    </row>
    <row r="9" spans="1:12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8"/>
      <c r="C10" s="8"/>
      <c r="D10" s="1"/>
      <c r="E10" s="8"/>
      <c r="F10" s="8"/>
      <c r="G10" s="8"/>
      <c r="H10" s="1"/>
      <c r="I10" s="1"/>
      <c r="J10" s="1"/>
      <c r="L10" s="1"/>
    </row>
    <row r="11" spans="1:12" x14ac:dyDescent="0.2">
      <c r="A11" s="28" t="s">
        <v>103</v>
      </c>
      <c r="B11" s="1"/>
      <c r="C11" s="1"/>
      <c r="D11" s="1"/>
      <c r="E11" s="1"/>
      <c r="F11" s="1"/>
      <c r="G11" s="1"/>
      <c r="H11" s="1"/>
      <c r="I11" s="1"/>
      <c r="J11" s="1"/>
    </row>
    <row r="12" spans="1:12" ht="13.5" thickBo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2" x14ac:dyDescent="0.2">
      <c r="A13" s="9">
        <v>1</v>
      </c>
      <c r="B13" s="10">
        <v>3</v>
      </c>
      <c r="C13" s="11">
        <v>2</v>
      </c>
      <c r="D13" s="1"/>
      <c r="E13" s="9">
        <v>0</v>
      </c>
      <c r="F13" s="10">
        <v>1</v>
      </c>
      <c r="G13" s="11">
        <v>3</v>
      </c>
      <c r="H13" s="1"/>
      <c r="I13" s="1">
        <f t="array" ref="I13:K15">MMULT(A13:C15,E13:G15)</f>
        <v>29</v>
      </c>
      <c r="J13" s="1">
        <v>9</v>
      </c>
      <c r="K13">
        <v>36</v>
      </c>
    </row>
    <row r="14" spans="1:12" x14ac:dyDescent="0.2">
      <c r="A14" s="12">
        <v>4</v>
      </c>
      <c r="B14" s="6">
        <v>1</v>
      </c>
      <c r="C14" s="13">
        <v>9</v>
      </c>
      <c r="D14" s="1"/>
      <c r="E14" s="12">
        <v>5</v>
      </c>
      <c r="F14" s="6">
        <v>2</v>
      </c>
      <c r="G14" s="13">
        <v>7</v>
      </c>
      <c r="H14" s="1"/>
      <c r="I14" s="1">
        <v>68</v>
      </c>
      <c r="J14" s="1">
        <v>15</v>
      </c>
      <c r="K14">
        <v>73</v>
      </c>
    </row>
    <row r="15" spans="1:12" ht="13.5" thickBot="1" x14ac:dyDescent="0.25">
      <c r="A15" s="14">
        <v>0</v>
      </c>
      <c r="B15" s="15">
        <v>2</v>
      </c>
      <c r="C15" s="16">
        <v>5</v>
      </c>
      <c r="D15" s="1"/>
      <c r="E15" s="14">
        <v>7</v>
      </c>
      <c r="F15" s="15">
        <v>1</v>
      </c>
      <c r="G15" s="16">
        <v>6</v>
      </c>
      <c r="H15" s="1"/>
      <c r="I15" s="1">
        <v>45</v>
      </c>
      <c r="J15" s="1">
        <v>9</v>
      </c>
      <c r="K15">
        <v>44</v>
      </c>
    </row>
    <row r="16" spans="1:1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3.5" thickBot="1" x14ac:dyDescent="0.25">
      <c r="A17" s="8" t="s">
        <v>100</v>
      </c>
      <c r="B17" s="1"/>
      <c r="C17" s="1"/>
      <c r="D17" s="1"/>
      <c r="E17" s="8" t="s">
        <v>101</v>
      </c>
      <c r="F17" s="1"/>
      <c r="G17" s="1"/>
      <c r="H17" s="1"/>
      <c r="I17" s="1"/>
      <c r="J17" s="1"/>
    </row>
    <row r="18" spans="1:10" x14ac:dyDescent="0.2">
      <c r="A18" s="9">
        <f t="array" ref="A18:C20">MMULT(A13:C15,E13:G15)</f>
        <v>29</v>
      </c>
      <c r="B18" s="10">
        <v>9</v>
      </c>
      <c r="C18" s="11">
        <v>36</v>
      </c>
      <c r="D18" s="1"/>
      <c r="E18" s="9">
        <f>A13*E13+B13*E14+C13*E15</f>
        <v>29</v>
      </c>
      <c r="F18" s="10">
        <f>A13*F13+B13*F14+C13*F15</f>
        <v>9</v>
      </c>
      <c r="G18" s="11">
        <f>A13*G13+B13*G14+C13*G15</f>
        <v>36</v>
      </c>
      <c r="H18" s="1"/>
      <c r="I18" s="1"/>
      <c r="J18" s="1"/>
    </row>
    <row r="19" spans="1:10" x14ac:dyDescent="0.2">
      <c r="A19" s="12">
        <v>68</v>
      </c>
      <c r="B19" s="6">
        <v>15</v>
      </c>
      <c r="C19" s="13">
        <v>73</v>
      </c>
      <c r="D19" s="1"/>
      <c r="E19" s="12">
        <f>A14*E13+B14*E14+C14*E15</f>
        <v>68</v>
      </c>
      <c r="F19" s="6">
        <f>A14*F13+B14*F14+C14*F15</f>
        <v>15</v>
      </c>
      <c r="G19" s="13">
        <f>A14*G13+B14*G14+C14*G15</f>
        <v>73</v>
      </c>
      <c r="H19" s="1"/>
      <c r="I19" s="1"/>
      <c r="J19" s="1"/>
    </row>
    <row r="20" spans="1:10" ht="13.5" thickBot="1" x14ac:dyDescent="0.25">
      <c r="A20" s="14">
        <v>45</v>
      </c>
      <c r="B20" s="15">
        <v>9</v>
      </c>
      <c r="C20" s="16">
        <v>44</v>
      </c>
      <c r="D20" s="1"/>
      <c r="E20" s="14">
        <f>A15*E13+B15*E14+C15*E15</f>
        <v>45</v>
      </c>
      <c r="F20" s="15">
        <f>A15*F13+B15*F14+C15*F15</f>
        <v>9</v>
      </c>
      <c r="G20" s="16">
        <f>A15*G13+B15*G14+C15*G15</f>
        <v>44</v>
      </c>
      <c r="H20" s="1"/>
      <c r="I20" s="1"/>
      <c r="J20" s="1"/>
    </row>
    <row r="23" spans="1:10" x14ac:dyDescent="0.2">
      <c r="A23" t="s">
        <v>168</v>
      </c>
    </row>
    <row r="24" spans="1:10" x14ac:dyDescent="0.2">
      <c r="A24" s="32">
        <v>1</v>
      </c>
      <c r="B24" s="33">
        <v>3</v>
      </c>
      <c r="E24" s="32">
        <v>0</v>
      </c>
      <c r="F24" s="33">
        <v>1</v>
      </c>
      <c r="H24">
        <f t="array" ref="H24:I26">MMULT(A24:B26,E24:F25)</f>
        <v>15</v>
      </c>
      <c r="I24">
        <v>7</v>
      </c>
    </row>
    <row r="25" spans="1:10" x14ac:dyDescent="0.2">
      <c r="A25" s="34">
        <v>4</v>
      </c>
      <c r="B25" s="35">
        <v>1</v>
      </c>
      <c r="E25" s="36">
        <v>5</v>
      </c>
      <c r="F25" s="37">
        <v>2</v>
      </c>
      <c r="H25">
        <v>5</v>
      </c>
      <c r="I25">
        <v>6</v>
      </c>
    </row>
    <row r="26" spans="1:10" x14ac:dyDescent="0.2">
      <c r="A26" s="36">
        <v>0</v>
      </c>
      <c r="B26" s="37">
        <v>2</v>
      </c>
      <c r="H26">
        <v>10</v>
      </c>
      <c r="I26">
        <v>4</v>
      </c>
    </row>
    <row r="28" spans="1:10" x14ac:dyDescent="0.2">
      <c r="A28" t="s">
        <v>100</v>
      </c>
    </row>
    <row r="29" spans="1:10" x14ac:dyDescent="0.2">
      <c r="A29" s="32">
        <f t="array" ref="A29:B31">MMULT(A24:B26,E24:F25)</f>
        <v>15</v>
      </c>
      <c r="B29" s="33">
        <v>7</v>
      </c>
      <c r="H29" s="38" t="s">
        <v>169</v>
      </c>
      <c r="I29" s="39" t="s">
        <v>172</v>
      </c>
    </row>
    <row r="30" spans="1:10" x14ac:dyDescent="0.2">
      <c r="A30" s="34">
        <v>5</v>
      </c>
      <c r="B30" s="35">
        <v>6</v>
      </c>
      <c r="H30" s="40" t="s">
        <v>170</v>
      </c>
      <c r="I30" s="41" t="s">
        <v>173</v>
      </c>
    </row>
    <row r="31" spans="1:10" x14ac:dyDescent="0.2">
      <c r="A31" s="36">
        <v>10</v>
      </c>
      <c r="B31" s="37">
        <v>4</v>
      </c>
      <c r="H31" s="42" t="s">
        <v>171</v>
      </c>
      <c r="I31" s="43" t="s">
        <v>174</v>
      </c>
    </row>
  </sheetData>
  <phoneticPr fontId="0" type="noConversion"/>
  <printOptions headings="1" gridLines="1"/>
  <pageMargins left="0.75" right="0.75" top="1" bottom="1" header="0.5" footer="0.5"/>
  <pageSetup orientation="portrait" cellComments="asDisplayed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zoomScale="289" workbookViewId="0">
      <selection activeCell="A2" sqref="A2"/>
    </sheetView>
  </sheetViews>
  <sheetFormatPr defaultRowHeight="12.75" x14ac:dyDescent="0.2"/>
  <sheetData>
    <row r="1" spans="1:2" x14ac:dyDescent="0.2">
      <c r="A1" t="s">
        <v>28</v>
      </c>
    </row>
    <row r="2" spans="1:2" x14ac:dyDescent="0.2">
      <c r="A2" s="1">
        <v>-1.96</v>
      </c>
      <c r="B2" s="17">
        <f>NORMSDIST(A2)</f>
        <v>2.4997895148220432E-2</v>
      </c>
    </row>
    <row r="3" spans="1:2" x14ac:dyDescent="0.2">
      <c r="A3" s="1">
        <v>-1</v>
      </c>
      <c r="B3" s="17">
        <f>NORMSDIST(A3)</f>
        <v>0.15865525393145699</v>
      </c>
    </row>
    <row r="4" spans="1:2" x14ac:dyDescent="0.2">
      <c r="A4" s="1">
        <v>0</v>
      </c>
      <c r="B4" s="17">
        <f>NORMSDIST(A4)</f>
        <v>0.5</v>
      </c>
    </row>
    <row r="5" spans="1:2" x14ac:dyDescent="0.2">
      <c r="A5" s="1">
        <v>1.645</v>
      </c>
      <c r="B5" s="17">
        <f>NORMSDIST(A5)</f>
        <v>0.95001509446087862</v>
      </c>
    </row>
    <row r="7" spans="1:2" x14ac:dyDescent="0.2">
      <c r="A7" t="s">
        <v>178</v>
      </c>
    </row>
  </sheetData>
  <phoneticPr fontId="0" type="noConversion"/>
  <printOptions headings="1" gridLines="1"/>
  <pageMargins left="0.75" right="0.75" top="1" bottom="1" header="0.5" footer="0.5"/>
  <pageSetup orientation="portrait" cellComments="asDisplayed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zoomScale="205" workbookViewId="0">
      <selection activeCell="D5" sqref="D5"/>
    </sheetView>
  </sheetViews>
  <sheetFormatPr defaultRowHeight="12.75" x14ac:dyDescent="0.2"/>
  <cols>
    <col min="2" max="2" width="9.28515625" bestFit="1" customWidth="1"/>
    <col min="4" max="4" width="11.5703125" bestFit="1" customWidth="1"/>
  </cols>
  <sheetData>
    <row r="1" spans="1:4" x14ac:dyDescent="0.2">
      <c r="A1" t="s">
        <v>29</v>
      </c>
      <c r="B1">
        <v>0.08</v>
      </c>
    </row>
    <row r="2" spans="1:4" x14ac:dyDescent="0.2">
      <c r="A2" t="s">
        <v>30</v>
      </c>
      <c r="B2">
        <f>20</f>
        <v>20</v>
      </c>
      <c r="D2" s="18">
        <f>PV(B1/12,B2*12,B3,,)</f>
        <v>-59777.145851187823</v>
      </c>
    </row>
    <row r="3" spans="1:4" x14ac:dyDescent="0.2">
      <c r="A3" t="s">
        <v>31</v>
      </c>
      <c r="B3">
        <v>500</v>
      </c>
    </row>
    <row r="4" spans="1:4" x14ac:dyDescent="0.2">
      <c r="A4" t="s">
        <v>32</v>
      </c>
      <c r="B4">
        <v>0</v>
      </c>
      <c r="D4" s="45">
        <f>PV(B1/12,B2*12,B3,,)</f>
        <v>-59777.145851187823</v>
      </c>
    </row>
    <row r="6" spans="1:4" x14ac:dyDescent="0.2">
      <c r="A6" t="s">
        <v>175</v>
      </c>
    </row>
    <row r="7" spans="1:4" x14ac:dyDescent="0.2">
      <c r="A7" t="s">
        <v>176</v>
      </c>
    </row>
    <row r="8" spans="1:4" x14ac:dyDescent="0.2">
      <c r="A8" t="s">
        <v>177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B4"/>
  <sheetViews>
    <sheetView zoomScale="289" workbookViewId="0">
      <selection activeCell="D5" sqref="D5"/>
    </sheetView>
  </sheetViews>
  <sheetFormatPr defaultRowHeight="12.75" x14ac:dyDescent="0.2"/>
  <sheetData>
    <row r="2" spans="1:2" x14ac:dyDescent="0.2">
      <c r="A2">
        <v>16</v>
      </c>
      <c r="B2">
        <f>SQRT(A2)</f>
        <v>4</v>
      </c>
    </row>
    <row r="3" spans="1:2" x14ac:dyDescent="0.2">
      <c r="A3">
        <v>-16</v>
      </c>
      <c r="B3" t="e">
        <f>SQRT(A3)</f>
        <v>#NUM!</v>
      </c>
    </row>
    <row r="4" spans="1:2" x14ac:dyDescent="0.2">
      <c r="A4">
        <f>ABS(-16)</f>
        <v>16</v>
      </c>
      <c r="B4">
        <f>SQRT(A4)</f>
        <v>4</v>
      </c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"/>
  <sheetViews>
    <sheetView zoomScale="141" workbookViewId="0">
      <selection activeCell="K10" sqref="K10"/>
    </sheetView>
  </sheetViews>
  <sheetFormatPr defaultRowHeight="12.75" x14ac:dyDescent="0.2"/>
  <cols>
    <col min="1" max="1" width="10.42578125" bestFit="1" customWidth="1"/>
    <col min="2" max="2" width="15.85546875" customWidth="1"/>
    <col min="3" max="3" width="11.28515625" style="1" bestFit="1" customWidth="1"/>
    <col min="4" max="4" width="3.85546875" customWidth="1"/>
    <col min="6" max="6" width="11" bestFit="1" customWidth="1"/>
  </cols>
  <sheetData>
    <row r="1" spans="1:6" x14ac:dyDescent="0.2">
      <c r="A1" t="s">
        <v>33</v>
      </c>
      <c r="B1" t="s">
        <v>34</v>
      </c>
      <c r="C1" s="1" t="s">
        <v>35</v>
      </c>
    </row>
    <row r="2" spans="1:6" x14ac:dyDescent="0.2">
      <c r="A2" t="s">
        <v>40</v>
      </c>
      <c r="B2" s="19">
        <v>91919</v>
      </c>
      <c r="C2" s="1" t="s">
        <v>37</v>
      </c>
    </row>
    <row r="3" spans="1:6" x14ac:dyDescent="0.2">
      <c r="A3" t="s">
        <v>41</v>
      </c>
      <c r="B3" s="19">
        <v>23967</v>
      </c>
      <c r="C3" s="1" t="s">
        <v>36</v>
      </c>
    </row>
    <row r="4" spans="1:6" x14ac:dyDescent="0.2">
      <c r="A4" t="s">
        <v>42</v>
      </c>
      <c r="B4" s="19">
        <v>257641</v>
      </c>
      <c r="C4" s="1" t="s">
        <v>39</v>
      </c>
      <c r="E4" t="s">
        <v>39</v>
      </c>
      <c r="F4" s="20">
        <f>SUMIF($C$2:$C$21,E4,$B$2:$B$21)</f>
        <v>637367</v>
      </c>
    </row>
    <row r="5" spans="1:6" x14ac:dyDescent="0.2">
      <c r="A5" t="s">
        <v>43</v>
      </c>
      <c r="B5" s="19">
        <v>86196</v>
      </c>
      <c r="C5" s="1" t="s">
        <v>38</v>
      </c>
      <c r="E5" t="s">
        <v>38</v>
      </c>
      <c r="F5" s="20">
        <f>SUMIF($C$2:$C$21,E5,$B$2:$B$21)</f>
        <v>434636</v>
      </c>
    </row>
    <row r="6" spans="1:6" x14ac:dyDescent="0.2">
      <c r="A6" t="s">
        <v>44</v>
      </c>
      <c r="B6" s="19">
        <v>134663</v>
      </c>
      <c r="C6" s="1" t="s">
        <v>37</v>
      </c>
      <c r="E6" t="s">
        <v>36</v>
      </c>
      <c r="F6" s="20">
        <f>SUMIF($C$2:$C$21,E6,$B$2:$B$21)</f>
        <v>291566</v>
      </c>
    </row>
    <row r="7" spans="1:6" x14ac:dyDescent="0.2">
      <c r="A7" t="s">
        <v>45</v>
      </c>
      <c r="B7" s="19">
        <v>78266</v>
      </c>
      <c r="C7" s="1" t="s">
        <v>37</v>
      </c>
      <c r="E7" t="s">
        <v>37</v>
      </c>
      <c r="F7" s="20">
        <f>SUMIF($C$2:$C$21,E7,$B$2:$B$21)</f>
        <v>459741</v>
      </c>
    </row>
    <row r="8" spans="1:6" x14ac:dyDescent="0.2">
      <c r="A8" t="s">
        <v>46</v>
      </c>
      <c r="B8" s="19">
        <v>102697</v>
      </c>
      <c r="C8" s="1" t="s">
        <v>38</v>
      </c>
    </row>
    <row r="9" spans="1:6" x14ac:dyDescent="0.2">
      <c r="A9" t="s">
        <v>47</v>
      </c>
      <c r="B9" s="19">
        <v>80447</v>
      </c>
      <c r="C9" s="1" t="s">
        <v>37</v>
      </c>
      <c r="E9" t="s">
        <v>38</v>
      </c>
      <c r="F9" s="20">
        <f>SUMIF($C$2:$C$21,E9,$B$2:$B$21)</f>
        <v>434636</v>
      </c>
    </row>
    <row r="10" spans="1:6" x14ac:dyDescent="0.2">
      <c r="A10" t="s">
        <v>48</v>
      </c>
      <c r="B10" s="19">
        <v>74446</v>
      </c>
      <c r="C10" s="1" t="s">
        <v>37</v>
      </c>
      <c r="E10" t="s">
        <v>39</v>
      </c>
      <c r="F10" s="20">
        <f>SUMIF($C$2:$C$21,E10,$B$2:$B$21)</f>
        <v>637367</v>
      </c>
    </row>
    <row r="11" spans="1:6" x14ac:dyDescent="0.2">
      <c r="A11" t="s">
        <v>49</v>
      </c>
      <c r="B11" s="19">
        <v>125529</v>
      </c>
      <c r="C11" s="1" t="s">
        <v>39</v>
      </c>
      <c r="E11" t="s">
        <v>37</v>
      </c>
      <c r="F11" s="20">
        <f>SUMIF($C$2:$C$21,E11,$B$2:$B$21)</f>
        <v>459741</v>
      </c>
    </row>
    <row r="12" spans="1:6" x14ac:dyDescent="0.2">
      <c r="A12" t="s">
        <v>50</v>
      </c>
      <c r="B12" s="19">
        <v>104885</v>
      </c>
      <c r="C12" s="1" t="s">
        <v>38</v>
      </c>
      <c r="E12" t="s">
        <v>36</v>
      </c>
      <c r="F12" s="20">
        <f>SUMIF($C$2:$C$21,E12,$B$2:$B$21)</f>
        <v>291566</v>
      </c>
    </row>
    <row r="13" spans="1:6" x14ac:dyDescent="0.2">
      <c r="A13" t="s">
        <v>51</v>
      </c>
      <c r="B13" s="19">
        <v>95316</v>
      </c>
      <c r="C13" s="1" t="s">
        <v>39</v>
      </c>
    </row>
    <row r="14" spans="1:6" x14ac:dyDescent="0.2">
      <c r="A14" t="s">
        <v>52</v>
      </c>
      <c r="B14" s="19">
        <v>93995</v>
      </c>
      <c r="C14" s="1" t="s">
        <v>36</v>
      </c>
    </row>
    <row r="15" spans="1:6" x14ac:dyDescent="0.2">
      <c r="A15" t="s">
        <v>53</v>
      </c>
      <c r="B15" s="19">
        <v>63062</v>
      </c>
      <c r="C15" s="1" t="s">
        <v>36</v>
      </c>
    </row>
    <row r="16" spans="1:6" x14ac:dyDescent="0.2">
      <c r="A16" t="s">
        <v>54</v>
      </c>
      <c r="B16" s="19">
        <v>84530</v>
      </c>
      <c r="C16" s="1" t="s">
        <v>38</v>
      </c>
    </row>
    <row r="17" spans="1:3" x14ac:dyDescent="0.2">
      <c r="A17" t="s">
        <v>55</v>
      </c>
      <c r="B17" s="19">
        <v>21900</v>
      </c>
      <c r="C17" s="1" t="s">
        <v>36</v>
      </c>
    </row>
    <row r="18" spans="1:3" x14ac:dyDescent="0.2">
      <c r="A18" t="s">
        <v>56</v>
      </c>
      <c r="B18" s="19">
        <v>56328</v>
      </c>
      <c r="C18" s="1" t="s">
        <v>38</v>
      </c>
    </row>
    <row r="19" spans="1:3" x14ac:dyDescent="0.2">
      <c r="A19" t="s">
        <v>57</v>
      </c>
      <c r="B19" s="19">
        <v>88642</v>
      </c>
      <c r="C19" s="1" t="s">
        <v>36</v>
      </c>
    </row>
    <row r="20" spans="1:3" x14ac:dyDescent="0.2">
      <c r="A20" t="s">
        <v>58</v>
      </c>
      <c r="B20" s="19">
        <v>66191</v>
      </c>
      <c r="C20" s="1" t="s">
        <v>39</v>
      </c>
    </row>
    <row r="21" spans="1:3" x14ac:dyDescent="0.2">
      <c r="A21" t="s">
        <v>59</v>
      </c>
      <c r="B21" s="19">
        <v>92690</v>
      </c>
      <c r="C21" s="1" t="s">
        <v>39</v>
      </c>
    </row>
  </sheetData>
  <phoneticPr fontId="0" type="noConversion"/>
  <printOptions headings="1" gridLines="1"/>
  <pageMargins left="0.75" right="0.75" top="1" bottom="1" header="0.5" footer="0.5"/>
  <pageSetup orientation="portrait" cellComments="asDisplayed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"/>
  <sheetViews>
    <sheetView workbookViewId="0">
      <selection activeCell="G6" sqref="G6"/>
    </sheetView>
  </sheetViews>
  <sheetFormatPr defaultRowHeight="12.75" x14ac:dyDescent="0.2"/>
  <sheetData>
    <row r="1" spans="1:7" x14ac:dyDescent="0.2">
      <c r="A1">
        <v>3</v>
      </c>
      <c r="B1">
        <v>4</v>
      </c>
      <c r="D1">
        <v>2</v>
      </c>
      <c r="E1">
        <v>7</v>
      </c>
    </row>
    <row r="2" spans="1:7" x14ac:dyDescent="0.2">
      <c r="A2">
        <v>8</v>
      </c>
      <c r="B2">
        <v>6</v>
      </c>
      <c r="D2">
        <v>6</v>
      </c>
      <c r="E2">
        <v>7</v>
      </c>
    </row>
    <row r="3" spans="1:7" x14ac:dyDescent="0.2">
      <c r="A3">
        <v>1</v>
      </c>
      <c r="B3">
        <v>9</v>
      </c>
      <c r="D3">
        <v>5</v>
      </c>
      <c r="E3">
        <v>3</v>
      </c>
    </row>
    <row r="4" spans="1:7" x14ac:dyDescent="0.2">
      <c r="G4">
        <f>SUMPRODUCT(A1:B3,D1:E3)</f>
        <v>156</v>
      </c>
    </row>
    <row r="5" spans="1:7" x14ac:dyDescent="0.2">
      <c r="B5">
        <f>SUMPRODUCT(A1:B3,D1:E3)</f>
        <v>156</v>
      </c>
    </row>
    <row r="8" spans="1:7" x14ac:dyDescent="0.2">
      <c r="C8">
        <f>SUMPRODUCT(A1:B3)</f>
        <v>31</v>
      </c>
      <c r="D8">
        <f>SUMPRODUCT(D1:E3)</f>
        <v>30</v>
      </c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zoomScale="289" workbookViewId="0">
      <selection activeCell="C5" sqref="C5"/>
    </sheetView>
  </sheetViews>
  <sheetFormatPr defaultRowHeight="12.75" x14ac:dyDescent="0.2"/>
  <sheetData>
    <row r="1" spans="1:3" x14ac:dyDescent="0.2">
      <c r="A1">
        <v>1</v>
      </c>
      <c r="B1">
        <v>2</v>
      </c>
      <c r="C1">
        <v>3</v>
      </c>
    </row>
    <row r="3" spans="1:3" x14ac:dyDescent="0.2">
      <c r="A3" s="25">
        <f t="array" ref="A3:A5">TRANSPOSE(A1:C1)</f>
        <v>1</v>
      </c>
    </row>
    <row r="4" spans="1:3" x14ac:dyDescent="0.2">
      <c r="A4" s="26">
        <v>2</v>
      </c>
    </row>
    <row r="5" spans="1:3" x14ac:dyDescent="0.2">
      <c r="A5" s="27">
        <v>3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1"/>
  <sheetViews>
    <sheetView tabSelected="1" zoomScale="102" workbookViewId="0">
      <selection activeCell="D41" sqref="D41"/>
    </sheetView>
  </sheetViews>
  <sheetFormatPr defaultRowHeight="12.75" x14ac:dyDescent="0.2"/>
  <cols>
    <col min="1" max="1" width="14.42578125" bestFit="1" customWidth="1"/>
    <col min="2" max="2" width="11.42578125" style="1" bestFit="1" customWidth="1"/>
    <col min="3" max="4" width="9.28515625" style="1" bestFit="1" customWidth="1"/>
    <col min="5" max="5" width="5.140625" style="1" bestFit="1" customWidth="1"/>
    <col min="6" max="6" width="9.7109375" style="1" bestFit="1" customWidth="1"/>
    <col min="7" max="7" width="10.85546875" style="1" bestFit="1" customWidth="1"/>
    <col min="8" max="8" width="11.85546875" style="1" bestFit="1" customWidth="1"/>
    <col min="9" max="9" width="9.5703125" style="1" bestFit="1" customWidth="1"/>
    <col min="10" max="10" width="16.140625" style="1" customWidth="1"/>
    <col min="13" max="13" width="12" bestFit="1" customWidth="1"/>
  </cols>
  <sheetData>
    <row r="1" spans="1:15" x14ac:dyDescent="0.2">
      <c r="A1" s="1" t="s">
        <v>60</v>
      </c>
      <c r="B1" s="1" t="s">
        <v>65</v>
      </c>
    </row>
    <row r="2" spans="1:15" x14ac:dyDescent="0.2">
      <c r="A2" t="s">
        <v>70</v>
      </c>
      <c r="B2" s="24">
        <f>VLOOKUP(A2,A5:J31,6,0)</f>
        <v>31002</v>
      </c>
    </row>
    <row r="4" spans="1:15" x14ac:dyDescent="0.2">
      <c r="A4" s="1"/>
      <c r="B4" s="1" t="s">
        <v>61</v>
      </c>
      <c r="C4" s="1" t="s">
        <v>62</v>
      </c>
      <c r="D4" s="1" t="s">
        <v>63</v>
      </c>
      <c r="E4" s="1" t="s">
        <v>64</v>
      </c>
      <c r="F4" s="44" t="s">
        <v>65</v>
      </c>
      <c r="G4" s="1" t="s">
        <v>66</v>
      </c>
      <c r="H4" s="1" t="s">
        <v>67</v>
      </c>
      <c r="I4" s="1" t="s">
        <v>68</v>
      </c>
      <c r="J4" s="1" t="s">
        <v>69</v>
      </c>
    </row>
    <row r="5" spans="1:15" x14ac:dyDescent="0.2">
      <c r="A5" t="s">
        <v>70</v>
      </c>
      <c r="B5" s="22">
        <v>8.7999999999999995E-2</v>
      </c>
      <c r="C5" s="22">
        <f>362/462</f>
        <v>0.78354978354978355</v>
      </c>
      <c r="D5" s="1">
        <v>718</v>
      </c>
      <c r="E5" s="23">
        <v>3.58</v>
      </c>
      <c r="F5" s="24">
        <v>31002</v>
      </c>
      <c r="G5" s="22">
        <v>0.24600000000000002</v>
      </c>
      <c r="H5" s="22">
        <v>0.309</v>
      </c>
      <c r="I5" s="22">
        <v>0.38700000000000001</v>
      </c>
      <c r="J5" s="24">
        <v>124740</v>
      </c>
      <c r="M5" s="21"/>
      <c r="N5" s="21"/>
      <c r="O5" s="21"/>
    </row>
    <row r="6" spans="1:15" x14ac:dyDescent="0.2">
      <c r="A6" t="s">
        <v>71</v>
      </c>
      <c r="B6" s="22">
        <v>0.11600000000000001</v>
      </c>
      <c r="C6" s="22">
        <f>897/1028</f>
        <v>0.87256809338521402</v>
      </c>
      <c r="D6" s="1">
        <v>703</v>
      </c>
      <c r="E6" s="23">
        <v>3.58</v>
      </c>
      <c r="F6" s="24">
        <v>30050</v>
      </c>
      <c r="G6" s="22">
        <v>0.18600000000000003</v>
      </c>
      <c r="H6" s="22">
        <v>0.37200000000000005</v>
      </c>
      <c r="I6" s="22">
        <v>0.34200000000000003</v>
      </c>
      <c r="J6" s="24">
        <v>121979</v>
      </c>
      <c r="M6" s="21"/>
      <c r="N6" s="21"/>
      <c r="O6" s="21"/>
    </row>
    <row r="7" spans="1:15" x14ac:dyDescent="0.2">
      <c r="A7" t="s">
        <v>72</v>
      </c>
      <c r="B7" s="22">
        <v>0.155</v>
      </c>
      <c r="C7" s="22">
        <f>789/1124</f>
        <v>0.70195729537366547</v>
      </c>
      <c r="D7" s="1">
        <v>703</v>
      </c>
      <c r="E7" s="23">
        <v>3.57</v>
      </c>
      <c r="F7" s="24">
        <v>31218</v>
      </c>
      <c r="G7" s="22">
        <v>0.19</v>
      </c>
      <c r="H7" s="22">
        <v>0.43099999999999999</v>
      </c>
      <c r="I7" s="22">
        <v>0.29299999999999998</v>
      </c>
      <c r="J7" s="24">
        <v>121200</v>
      </c>
      <c r="M7" s="21"/>
      <c r="N7" s="21"/>
      <c r="O7" s="21"/>
    </row>
    <row r="8" spans="1:15" x14ac:dyDescent="0.2">
      <c r="A8" t="s">
        <v>73</v>
      </c>
      <c r="B8" s="22">
        <v>0.18099999999999999</v>
      </c>
      <c r="C8" s="22">
        <f>372/532</f>
        <v>0.6992481203007519</v>
      </c>
      <c r="D8" s="1">
        <v>703</v>
      </c>
      <c r="E8" s="23">
        <v>3.5</v>
      </c>
      <c r="F8" s="24">
        <v>31200</v>
      </c>
      <c r="G8" s="22">
        <v>0.19</v>
      </c>
      <c r="H8" s="22">
        <v>0.35499999999999998</v>
      </c>
      <c r="I8" s="22">
        <v>0.26500000000000001</v>
      </c>
      <c r="J8" s="24">
        <v>118381</v>
      </c>
      <c r="L8" t="s">
        <v>77</v>
      </c>
      <c r="M8" s="46">
        <f>VLOOKUP(L8,$A$5:$J$31,6,0)</f>
        <v>31912</v>
      </c>
      <c r="N8" s="21"/>
      <c r="O8" s="21"/>
    </row>
    <row r="9" spans="1:15" x14ac:dyDescent="0.2">
      <c r="A9" t="s">
        <v>74</v>
      </c>
      <c r="B9" s="22">
        <v>0.16600000000000001</v>
      </c>
      <c r="C9" s="22">
        <f>620/1004</f>
        <v>0.61752988047808766</v>
      </c>
      <c r="D9" s="1">
        <v>700</v>
      </c>
      <c r="E9" s="23">
        <v>3.45</v>
      </c>
      <c r="F9" s="24">
        <v>30255</v>
      </c>
      <c r="G9" s="22">
        <v>0.17499999999999999</v>
      </c>
      <c r="H9" s="22">
        <v>0.308</v>
      </c>
      <c r="I9" s="22">
        <v>0.27500000000000002</v>
      </c>
      <c r="J9" s="24">
        <v>114664</v>
      </c>
      <c r="L9" t="s">
        <v>71</v>
      </c>
      <c r="M9" s="46">
        <f>VLOOKUP(L9,$A$5:$J$31,6,0)</f>
        <v>30050</v>
      </c>
      <c r="N9" s="21"/>
      <c r="O9" s="21"/>
    </row>
    <row r="10" spans="1:15" x14ac:dyDescent="0.2">
      <c r="A10" t="s">
        <v>75</v>
      </c>
      <c r="B10" s="22">
        <v>0.20100000000000001</v>
      </c>
      <c r="C10" s="22">
        <f>341/646</f>
        <v>0.52786377708978327</v>
      </c>
      <c r="D10" s="1">
        <v>690</v>
      </c>
      <c r="E10" s="23">
        <v>3.43</v>
      </c>
      <c r="F10" s="24">
        <v>30323</v>
      </c>
      <c r="G10" s="22">
        <v>0.20600000000000002</v>
      </c>
      <c r="H10" s="22">
        <v>0.32700000000000001</v>
      </c>
      <c r="I10" s="22">
        <v>0.34799999999999998</v>
      </c>
      <c r="J10" s="24">
        <v>115444</v>
      </c>
      <c r="L10" t="s">
        <v>73</v>
      </c>
      <c r="M10" s="46">
        <f>VLOOKUP(L10,$A$5:$J$31,6,0)</f>
        <v>31200</v>
      </c>
      <c r="N10" s="21"/>
      <c r="O10" s="21"/>
    </row>
    <row r="11" spans="1:15" x14ac:dyDescent="0.2">
      <c r="A11" t="s">
        <v>76</v>
      </c>
      <c r="B11" s="22">
        <v>0.28399999999999997</v>
      </c>
      <c r="C11" s="22">
        <f>472/790</f>
        <v>0.59746835443037971</v>
      </c>
      <c r="D11" s="1">
        <v>695</v>
      </c>
      <c r="E11" s="23">
        <v>3.33</v>
      </c>
      <c r="F11" s="24">
        <v>30596</v>
      </c>
      <c r="G11" s="22">
        <v>0.182</v>
      </c>
      <c r="H11" s="22">
        <v>0.33200000000000002</v>
      </c>
      <c r="I11" s="22">
        <v>0.23600000000000002</v>
      </c>
      <c r="J11" s="24">
        <v>115331</v>
      </c>
      <c r="L11" t="s">
        <v>78</v>
      </c>
      <c r="M11" s="46">
        <f>VLOOKUP(L11,$A$5:$J$31,6,0)</f>
        <v>30250</v>
      </c>
      <c r="N11" s="21"/>
      <c r="O11" s="21"/>
    </row>
    <row r="12" spans="1:15" x14ac:dyDescent="0.2">
      <c r="A12" t="s">
        <v>77</v>
      </c>
      <c r="B12" s="22">
        <v>0.13500000000000001</v>
      </c>
      <c r="C12" s="22">
        <f>488/710</f>
        <v>0.6873239436619718</v>
      </c>
      <c r="D12" s="1">
        <v>705</v>
      </c>
      <c r="E12" s="23">
        <v>3.4</v>
      </c>
      <c r="F12" s="24">
        <v>31912</v>
      </c>
      <c r="G12" s="22">
        <v>0.193</v>
      </c>
      <c r="H12" s="22">
        <v>0.26500000000000001</v>
      </c>
      <c r="I12" s="22">
        <v>0.36499999999999999</v>
      </c>
      <c r="J12" s="24">
        <v>117989</v>
      </c>
      <c r="M12" s="21"/>
      <c r="N12" s="21"/>
      <c r="O12" s="21"/>
    </row>
    <row r="13" spans="1:15" x14ac:dyDescent="0.2">
      <c r="A13" t="s">
        <v>78</v>
      </c>
      <c r="B13" s="22">
        <v>0.188</v>
      </c>
      <c r="C13" s="22">
        <f>233/437</f>
        <v>0.53318077803203656</v>
      </c>
      <c r="D13" s="1">
        <v>690</v>
      </c>
      <c r="E13" s="23">
        <v>3.4</v>
      </c>
      <c r="F13" s="24">
        <v>30250</v>
      </c>
      <c r="G13" s="22">
        <v>0.17199999999999999</v>
      </c>
      <c r="H13" s="22">
        <v>0.29899999999999999</v>
      </c>
      <c r="I13" s="22">
        <v>0.27600000000000002</v>
      </c>
      <c r="J13" s="24">
        <v>121692</v>
      </c>
      <c r="M13" s="21"/>
      <c r="N13" s="21"/>
      <c r="O13" s="21"/>
    </row>
    <row r="14" spans="1:15" x14ac:dyDescent="0.2">
      <c r="A14" t="s">
        <v>79</v>
      </c>
      <c r="B14" s="22">
        <v>0.14499999999999999</v>
      </c>
      <c r="C14" s="22">
        <f>238/473</f>
        <v>0.5031712473572939</v>
      </c>
      <c r="D14" s="1">
        <v>688</v>
      </c>
      <c r="E14" s="23">
        <v>3.43</v>
      </c>
      <c r="F14" s="24">
        <v>21242</v>
      </c>
      <c r="G14" s="22">
        <v>0.19399999999999998</v>
      </c>
      <c r="H14" s="22">
        <v>0.30199999999999999</v>
      </c>
      <c r="I14" s="22">
        <v>0.30399999999999999</v>
      </c>
      <c r="J14" s="24">
        <v>111321</v>
      </c>
      <c r="M14" s="21"/>
      <c r="N14" s="21"/>
      <c r="O14" s="21"/>
    </row>
    <row r="15" spans="1:15" x14ac:dyDescent="0.2">
      <c r="A15" t="s">
        <v>80</v>
      </c>
      <c r="B15" s="22">
        <v>0.19600000000000001</v>
      </c>
      <c r="C15" s="22">
        <f>432/739</f>
        <v>0.58457374830852504</v>
      </c>
      <c r="D15" s="1">
        <v>676</v>
      </c>
      <c r="E15" s="23">
        <v>3.34</v>
      </c>
      <c r="F15" s="24">
        <v>30686</v>
      </c>
      <c r="G15" s="22">
        <v>0.20499999999999999</v>
      </c>
      <c r="H15" s="22">
        <v>0.312</v>
      </c>
      <c r="I15" s="22">
        <v>0.27600000000000002</v>
      </c>
      <c r="J15" s="24">
        <v>117498</v>
      </c>
      <c r="M15" s="21"/>
      <c r="N15" s="21"/>
      <c r="O15" s="21"/>
    </row>
    <row r="16" spans="1:15" x14ac:dyDescent="0.2">
      <c r="A16" t="s">
        <v>81</v>
      </c>
      <c r="B16" s="22">
        <v>0.16600000000000001</v>
      </c>
      <c r="C16" s="22">
        <f>252/494</f>
        <v>0.51012145748987858</v>
      </c>
      <c r="D16" s="1">
        <v>681</v>
      </c>
      <c r="E16" s="23">
        <v>3.4</v>
      </c>
      <c r="F16" s="24">
        <v>27283</v>
      </c>
      <c r="G16" s="22">
        <v>0.151</v>
      </c>
      <c r="H16" s="22">
        <v>0.30099999999999999</v>
      </c>
      <c r="I16" s="22">
        <v>0.29100000000000004</v>
      </c>
      <c r="J16" s="24">
        <v>112706</v>
      </c>
      <c r="M16" s="21"/>
      <c r="N16" s="21"/>
      <c r="O16" s="21"/>
    </row>
    <row r="17" spans="1:15" x14ac:dyDescent="0.2">
      <c r="A17" t="s">
        <v>82</v>
      </c>
      <c r="B17" s="22">
        <v>0.223</v>
      </c>
      <c r="C17" s="22">
        <f>434/901</f>
        <v>0.48168701442841289</v>
      </c>
      <c r="D17" s="1">
        <v>689</v>
      </c>
      <c r="E17" s="23">
        <v>3.4</v>
      </c>
      <c r="F17" s="24">
        <v>31746</v>
      </c>
      <c r="G17" s="22">
        <v>0.19</v>
      </c>
      <c r="H17" s="22">
        <v>0.30199999999999999</v>
      </c>
      <c r="I17" s="22">
        <v>0.34100000000000003</v>
      </c>
      <c r="J17" s="24">
        <v>112900</v>
      </c>
      <c r="M17" s="21"/>
      <c r="N17" s="21"/>
      <c r="O17" s="21"/>
    </row>
    <row r="18" spans="1:15" x14ac:dyDescent="0.2">
      <c r="A18" t="s">
        <v>83</v>
      </c>
      <c r="B18" s="22">
        <v>0.2</v>
      </c>
      <c r="C18" s="22">
        <f>238/420</f>
        <v>0.56666666666666665</v>
      </c>
      <c r="D18" s="1">
        <v>686</v>
      </c>
      <c r="E18" s="23">
        <v>3.5</v>
      </c>
      <c r="F18" s="24">
        <v>29055</v>
      </c>
      <c r="G18" s="22">
        <v>0.17300000000000001</v>
      </c>
      <c r="H18" s="22">
        <v>0.38900000000000001</v>
      </c>
      <c r="I18" s="22">
        <v>0.27500000000000002</v>
      </c>
      <c r="J18" s="24">
        <v>112514</v>
      </c>
      <c r="M18" s="21"/>
      <c r="N18" s="21"/>
      <c r="O18" s="21"/>
    </row>
    <row r="19" spans="1:15" x14ac:dyDescent="0.2">
      <c r="A19" t="s">
        <v>84</v>
      </c>
      <c r="B19" s="22">
        <v>0.17399999999999999</v>
      </c>
      <c r="C19" s="22">
        <f>330/680</f>
        <v>0.48529411764705882</v>
      </c>
      <c r="D19" s="1">
        <v>691</v>
      </c>
      <c r="E19" s="23">
        <v>3.6</v>
      </c>
      <c r="F19" s="24">
        <v>22490</v>
      </c>
      <c r="G19" s="22">
        <v>0.21600000000000003</v>
      </c>
      <c r="H19" s="22">
        <v>0.24</v>
      </c>
      <c r="I19" s="22">
        <v>0.28600000000000003</v>
      </c>
      <c r="J19" s="24">
        <v>103364</v>
      </c>
      <c r="M19" s="21"/>
      <c r="N19" s="21"/>
      <c r="O19" s="21"/>
    </row>
    <row r="20" spans="1:15" x14ac:dyDescent="0.2">
      <c r="A20" t="s">
        <v>85</v>
      </c>
      <c r="B20" s="22">
        <v>0.25800000000000001</v>
      </c>
      <c r="C20" s="22">
        <f>300/586</f>
        <v>0.51194539249146753</v>
      </c>
      <c r="D20" s="1">
        <v>669</v>
      </c>
      <c r="E20" s="23">
        <v>3.32</v>
      </c>
      <c r="F20" s="24">
        <v>30455</v>
      </c>
      <c r="G20" s="22">
        <v>0.22600000000000001</v>
      </c>
      <c r="H20" s="22">
        <v>0.25600000000000001</v>
      </c>
      <c r="I20" s="22">
        <v>0.27100000000000002</v>
      </c>
      <c r="J20" s="24">
        <v>116588</v>
      </c>
      <c r="M20" s="21"/>
      <c r="N20" s="21"/>
      <c r="O20" s="21"/>
    </row>
    <row r="21" spans="1:15" x14ac:dyDescent="0.2">
      <c r="A21" t="s">
        <v>86</v>
      </c>
      <c r="B21" s="22">
        <v>0.23799999999999999</v>
      </c>
      <c r="C21" s="22">
        <f>278/629</f>
        <v>0.44197138314785372</v>
      </c>
      <c r="D21" s="1">
        <v>674</v>
      </c>
      <c r="E21" s="23">
        <v>3.3</v>
      </c>
      <c r="F21" s="24">
        <v>25525</v>
      </c>
      <c r="G21" s="22">
        <v>0.16200000000000001</v>
      </c>
      <c r="H21" s="22">
        <v>0.30399999999999999</v>
      </c>
      <c r="I21" s="22">
        <v>0.30599999999999999</v>
      </c>
      <c r="J21" s="24">
        <v>109420</v>
      </c>
      <c r="M21" s="21"/>
      <c r="N21" s="21"/>
      <c r="O21" s="21"/>
    </row>
    <row r="22" spans="1:15" x14ac:dyDescent="0.2">
      <c r="A22" t="s">
        <v>87</v>
      </c>
      <c r="B22" s="22">
        <v>0.28199999999999997</v>
      </c>
      <c r="C22" s="22">
        <f>220/366</f>
        <v>0.60109289617486339</v>
      </c>
      <c r="D22" s="1">
        <v>652</v>
      </c>
      <c r="E22" s="23">
        <v>3.25</v>
      </c>
      <c r="F22" s="24">
        <v>28452</v>
      </c>
      <c r="G22" s="22">
        <v>0.21299999999999999</v>
      </c>
      <c r="H22" s="22">
        <v>0.38299999999999995</v>
      </c>
      <c r="I22" s="22">
        <v>0.26800000000000002</v>
      </c>
      <c r="J22" s="24">
        <v>111211</v>
      </c>
      <c r="M22" s="21"/>
      <c r="N22" s="21"/>
      <c r="O22" s="21"/>
    </row>
    <row r="23" spans="1:15" x14ac:dyDescent="0.2">
      <c r="A23" t="s">
        <v>88</v>
      </c>
      <c r="B23" s="22">
        <v>0.3</v>
      </c>
      <c r="C23" s="22">
        <f>396/756</f>
        <v>0.52380952380952384</v>
      </c>
      <c r="D23" s="1">
        <v>680</v>
      </c>
      <c r="E23" s="23">
        <v>3.34</v>
      </c>
      <c r="F23" s="24">
        <v>21200</v>
      </c>
      <c r="G23" s="22">
        <v>0.12300000000000001</v>
      </c>
      <c r="H23" s="22">
        <v>0.26700000000000002</v>
      </c>
      <c r="I23" s="22">
        <v>0.22699999999999998</v>
      </c>
      <c r="J23" s="24">
        <v>106859</v>
      </c>
      <c r="M23" s="21"/>
      <c r="N23" s="21"/>
      <c r="O23" s="21"/>
    </row>
    <row r="24" spans="1:15" x14ac:dyDescent="0.2">
      <c r="A24" t="s">
        <v>89</v>
      </c>
      <c r="B24" s="22">
        <v>0.28999999999999998</v>
      </c>
      <c r="C24" s="22">
        <f>291/670</f>
        <v>0.43432835820895521</v>
      </c>
      <c r="D24" s="1">
        <v>670</v>
      </c>
      <c r="E24" s="23">
        <v>3.3</v>
      </c>
      <c r="F24" s="24">
        <v>30082</v>
      </c>
      <c r="G24" s="22">
        <v>0.32299999999999995</v>
      </c>
      <c r="H24" s="22">
        <v>0.23800000000000002</v>
      </c>
      <c r="I24" s="22">
        <v>0.28699999999999998</v>
      </c>
      <c r="J24" s="24">
        <v>95213</v>
      </c>
      <c r="M24" s="21"/>
      <c r="N24" s="21"/>
      <c r="O24" s="21"/>
    </row>
    <row r="25" spans="1:15" x14ac:dyDescent="0.2">
      <c r="A25" t="s">
        <v>90</v>
      </c>
      <c r="B25" s="22">
        <v>0.247</v>
      </c>
      <c r="C25" s="22">
        <f>291/584</f>
        <v>0.49828767123287671</v>
      </c>
      <c r="D25" s="1">
        <v>651</v>
      </c>
      <c r="E25" s="23">
        <v>3.35</v>
      </c>
      <c r="F25" s="24">
        <v>20696</v>
      </c>
      <c r="G25" s="22">
        <v>0.14300000000000002</v>
      </c>
      <c r="H25" s="22">
        <v>0.34499999999999997</v>
      </c>
      <c r="I25" s="22">
        <v>0.20699999999999999</v>
      </c>
      <c r="J25" s="24">
        <v>99732</v>
      </c>
      <c r="M25" s="21"/>
      <c r="N25" s="21"/>
      <c r="O25" s="21"/>
    </row>
    <row r="26" spans="1:15" x14ac:dyDescent="0.2">
      <c r="A26" t="s">
        <v>91</v>
      </c>
      <c r="B26" s="22">
        <v>0.315</v>
      </c>
      <c r="C26" s="22">
        <f>171/366</f>
        <v>0.46721311475409838</v>
      </c>
      <c r="D26" s="1">
        <v>651</v>
      </c>
      <c r="E26" s="23">
        <v>3.3</v>
      </c>
      <c r="F26" s="24">
        <v>28012</v>
      </c>
      <c r="G26" s="22">
        <v>0.107</v>
      </c>
      <c r="H26" s="22">
        <v>0.29899999999999999</v>
      </c>
      <c r="I26" s="22">
        <v>0.23399999999999999</v>
      </c>
      <c r="J26" s="24">
        <v>104417</v>
      </c>
      <c r="M26" s="21"/>
      <c r="N26" s="21"/>
      <c r="O26" s="21"/>
    </row>
    <row r="27" spans="1:15" x14ac:dyDescent="0.2">
      <c r="A27" t="s">
        <v>92</v>
      </c>
      <c r="B27" s="22">
        <v>0.32700000000000001</v>
      </c>
      <c r="C27" s="22">
        <f>189/448</f>
        <v>0.421875</v>
      </c>
      <c r="D27" s="1">
        <v>637</v>
      </c>
      <c r="E27" s="23">
        <v>3.33</v>
      </c>
      <c r="F27" s="24">
        <v>28620</v>
      </c>
      <c r="G27" s="22">
        <v>0.10300000000000001</v>
      </c>
      <c r="H27" s="22">
        <v>0.54200000000000004</v>
      </c>
      <c r="I27" s="22">
        <v>0.252</v>
      </c>
      <c r="J27" s="24">
        <v>103466</v>
      </c>
      <c r="M27" s="21"/>
      <c r="N27" s="21"/>
      <c r="O27" s="21"/>
    </row>
    <row r="28" spans="1:15" x14ac:dyDescent="0.2">
      <c r="A28" t="s">
        <v>93</v>
      </c>
      <c r="B28" s="22">
        <v>0.20799999999999999</v>
      </c>
      <c r="C28" s="22">
        <f>270/585</f>
        <v>0.46153846153846156</v>
      </c>
      <c r="D28" s="1">
        <v>662</v>
      </c>
      <c r="E28" s="23">
        <v>3.35</v>
      </c>
      <c r="F28" s="24">
        <v>28440</v>
      </c>
      <c r="G28" s="22">
        <v>0.10800000000000001</v>
      </c>
      <c r="H28" s="22">
        <v>0.38700000000000001</v>
      </c>
      <c r="I28" s="22">
        <v>0.28100000000000003</v>
      </c>
      <c r="J28" s="24">
        <v>99528</v>
      </c>
      <c r="M28" s="21"/>
      <c r="N28" s="21"/>
      <c r="O28" s="21"/>
    </row>
    <row r="29" spans="1:15" x14ac:dyDescent="0.2">
      <c r="A29" t="s">
        <v>94</v>
      </c>
      <c r="B29" s="22">
        <v>0.223</v>
      </c>
      <c r="C29" s="22">
        <f>111/202</f>
        <v>0.54950495049504955</v>
      </c>
      <c r="D29" s="1">
        <v>641</v>
      </c>
      <c r="E29" s="23">
        <v>3.36</v>
      </c>
      <c r="F29" s="24">
        <v>16955</v>
      </c>
      <c r="G29" s="22">
        <v>0.13600000000000001</v>
      </c>
      <c r="H29" s="22">
        <v>0.379</v>
      </c>
      <c r="I29" s="22">
        <v>0.252</v>
      </c>
      <c r="J29" s="24">
        <v>88746</v>
      </c>
      <c r="M29" s="21"/>
      <c r="N29" s="21"/>
      <c r="O29" s="21"/>
    </row>
    <row r="30" spans="1:15" x14ac:dyDescent="0.2">
      <c r="A30" t="s">
        <v>95</v>
      </c>
      <c r="B30" s="22">
        <v>0.28999999999999998</v>
      </c>
      <c r="C30" s="22">
        <f>120/290</f>
        <v>0.41379310344827586</v>
      </c>
      <c r="D30" s="1">
        <v>645</v>
      </c>
      <c r="E30" s="23">
        <v>3.38</v>
      </c>
      <c r="F30" s="24">
        <v>22151</v>
      </c>
      <c r="G30" s="22">
        <v>0.155</v>
      </c>
      <c r="H30" s="22">
        <v>0.29199999999999998</v>
      </c>
      <c r="I30" s="22">
        <v>0.36700000000000005</v>
      </c>
      <c r="J30" s="24">
        <v>99598</v>
      </c>
      <c r="M30" s="21"/>
      <c r="N30" s="21"/>
      <c r="O30" s="21"/>
    </row>
    <row r="31" spans="1:15" x14ac:dyDescent="0.2">
      <c r="A31" t="s">
        <v>96</v>
      </c>
      <c r="B31" s="22">
        <v>0.34399999999999997</v>
      </c>
      <c r="C31" s="22">
        <f>106/261</f>
        <v>0.4061302681992337</v>
      </c>
      <c r="D31" s="1">
        <v>645</v>
      </c>
      <c r="E31" s="23">
        <v>3.33</v>
      </c>
      <c r="F31" s="24">
        <v>20352</v>
      </c>
      <c r="G31" s="22">
        <v>8.5999999999999993E-2</v>
      </c>
      <c r="H31" s="22">
        <v>0.29100000000000004</v>
      </c>
      <c r="I31" s="22">
        <v>0.27899999999999997</v>
      </c>
      <c r="J31" s="24">
        <v>91140</v>
      </c>
      <c r="M31" s="21"/>
      <c r="N31" s="21"/>
      <c r="O31" s="21"/>
    </row>
  </sheetData>
  <phoneticPr fontId="0" type="noConversion"/>
  <printOptions headings="1" gridLines="1"/>
  <pageMargins left="0.75" right="0.75" top="1" bottom="1" header="0.5" footer="0.5"/>
  <pageSetup orientation="portrait" cellComments="asDisplayed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COUNT</vt:lpstr>
      <vt:lpstr>Dollar Sign</vt:lpstr>
      <vt:lpstr>EXP</vt:lpstr>
      <vt:lpstr>HLOOKUP</vt:lpstr>
      <vt:lpstr>IF</vt:lpstr>
      <vt:lpstr>LN</vt:lpstr>
      <vt:lpstr>MAX</vt:lpstr>
      <vt:lpstr>MMULT</vt:lpstr>
      <vt:lpstr>NORMSDIST</vt:lpstr>
      <vt:lpstr>PV</vt:lpstr>
      <vt:lpstr>SQRT</vt:lpstr>
      <vt:lpstr>SUMIF</vt:lpstr>
      <vt:lpstr>SUMPRODUCT</vt:lpstr>
      <vt:lpstr>TRANSPOSE</vt:lpstr>
      <vt:lpstr>VLOOKUP</vt:lpstr>
    </vt:vector>
  </TitlesOfParts>
  <Company>Columbia Business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Juran</dc:creator>
  <cp:lastModifiedBy>CK</cp:lastModifiedBy>
  <dcterms:created xsi:type="dcterms:W3CDTF">2002-08-12T14:14:57Z</dcterms:created>
  <dcterms:modified xsi:type="dcterms:W3CDTF">2019-10-24T09:00:26Z</dcterms:modified>
</cp:coreProperties>
</file>