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Manjunath Sir Task\"/>
    </mc:Choice>
  </mc:AlternateContent>
  <xr:revisionPtr revIDLastSave="0" documentId="13_ncr:1_{D13067A1-373D-43ED-BA96-C9672FCFEDB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in File" sheetId="7" r:id="rId1"/>
    <sheet name="Sept-24" sheetId="12" state="hidden" r:id="rId2"/>
    <sheet name="Oct-24" sheetId="13" state="hidden" r:id="rId3"/>
    <sheet name="Nov-24" sheetId="14" state="hidden" r:id="rId4"/>
    <sheet name="Dec-24" sheetId="15" state="hidden" r:id="rId5"/>
    <sheet name="Jan-25" sheetId="16" state="hidden" r:id="rId6"/>
    <sheet name="Feb-25" sheetId="17" state="hidden" r:id="rId7"/>
    <sheet name="March-25" sheetId="19" state="hidden" r:id="rId8"/>
  </sheets>
  <definedNames>
    <definedName name="_xlnm._FilterDatabase" localSheetId="4" hidden="1">'Dec-24'!$A$1:$AF$470</definedName>
    <definedName name="_xlnm._FilterDatabase" localSheetId="6" hidden="1">'Feb-25'!$A$1:$AF$500</definedName>
    <definedName name="_xlnm._FilterDatabase" localSheetId="5" hidden="1">'Jan-25'!$A$1:$AF$480</definedName>
    <definedName name="_xlnm._FilterDatabase" localSheetId="0" hidden="1">'Main File'!$A$1:$A$190</definedName>
    <definedName name="_xlnm._FilterDatabase" localSheetId="7" hidden="1">'March-25'!$A$1:$AF$517</definedName>
    <definedName name="_xlnm._FilterDatabase" localSheetId="3" hidden="1">'Nov-24'!$A$1:$AF$453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7" l="1"/>
  <c r="J4" i="17"/>
  <c r="N428" i="19"/>
  <c r="L401" i="19"/>
  <c r="N402" i="19"/>
  <c r="E402" i="19"/>
  <c r="L389" i="19"/>
  <c r="E389" i="19"/>
  <c r="L387" i="19"/>
  <c r="L390" i="19"/>
  <c r="F390" i="19"/>
  <c r="N282" i="19"/>
  <c r="N141" i="19"/>
  <c r="L161" i="19"/>
  <c r="F161" i="19"/>
  <c r="G148" i="19"/>
  <c r="G158" i="19"/>
  <c r="N191" i="19"/>
  <c r="I175" i="19" l="1"/>
  <c r="N190" i="19"/>
  <c r="N189" i="19"/>
  <c r="N140" i="19"/>
  <c r="N422" i="19"/>
  <c r="N10" i="19"/>
  <c r="N114" i="19"/>
  <c r="N142" i="19"/>
  <c r="N467" i="19"/>
  <c r="N272" i="19"/>
  <c r="I276" i="19"/>
  <c r="N276" i="19" s="1"/>
  <c r="N9" i="19"/>
  <c r="N6" i="19"/>
  <c r="N469" i="19"/>
  <c r="K235" i="19"/>
  <c r="N235" i="19" s="1"/>
  <c r="N265" i="19"/>
  <c r="N266" i="19"/>
  <c r="G352" i="19"/>
  <c r="N352" i="19" s="1"/>
  <c r="N264" i="19"/>
  <c r="N327" i="19"/>
  <c r="G411" i="19"/>
  <c r="N411" i="19" s="1"/>
  <c r="N380" i="19"/>
  <c r="J61" i="19"/>
  <c r="N61" i="19" s="1"/>
  <c r="N8" i="17"/>
  <c r="J7" i="17"/>
  <c r="N7" i="17" s="1"/>
  <c r="J6" i="17"/>
  <c r="J27" i="17"/>
  <c r="J9" i="17"/>
  <c r="J23" i="17"/>
  <c r="J5" i="17"/>
  <c r="J34" i="17"/>
  <c r="J43" i="17"/>
  <c r="J29" i="17"/>
  <c r="J37" i="17"/>
  <c r="J45" i="17"/>
  <c r="J36" i="17"/>
  <c r="J19" i="17"/>
  <c r="N19" i="17" s="1"/>
  <c r="N464" i="17"/>
  <c r="J20" i="17"/>
  <c r="J10" i="17"/>
  <c r="J463" i="17"/>
  <c r="L59" i="19"/>
  <c r="N59" i="19" s="1"/>
  <c r="J32" i="17"/>
  <c r="J17" i="17"/>
  <c r="N17" i="17" s="1"/>
  <c r="J15" i="17"/>
  <c r="J44" i="17"/>
  <c r="J25" i="17"/>
  <c r="L412" i="17"/>
  <c r="N319" i="19"/>
  <c r="N318" i="19"/>
  <c r="N102" i="19"/>
  <c r="G60" i="19"/>
  <c r="G108" i="16"/>
  <c r="M517" i="19"/>
  <c r="H517" i="19"/>
  <c r="F517" i="19"/>
  <c r="E517" i="19"/>
  <c r="N516" i="19"/>
  <c r="N515" i="19"/>
  <c r="N514" i="19"/>
  <c r="N513" i="19"/>
  <c r="N512" i="19"/>
  <c r="N511" i="19"/>
  <c r="N510" i="19"/>
  <c r="N509" i="19"/>
  <c r="N508" i="19"/>
  <c r="N507" i="19"/>
  <c r="N506" i="19"/>
  <c r="N505" i="19"/>
  <c r="N504" i="19"/>
  <c r="N503" i="19"/>
  <c r="N502" i="19"/>
  <c r="N501" i="19"/>
  <c r="N500" i="19"/>
  <c r="N499" i="19"/>
  <c r="N498" i="19"/>
  <c r="N497" i="19"/>
  <c r="N496" i="19"/>
  <c r="N495" i="19"/>
  <c r="N494" i="19"/>
  <c r="N493" i="19"/>
  <c r="N492" i="19"/>
  <c r="N491" i="19"/>
  <c r="N490" i="19"/>
  <c r="N489" i="19"/>
  <c r="N488" i="19"/>
  <c r="N487" i="19"/>
  <c r="N486" i="19"/>
  <c r="N485" i="19"/>
  <c r="N484" i="19"/>
  <c r="N483" i="19"/>
  <c r="N482" i="19"/>
  <c r="N481" i="19"/>
  <c r="N480" i="19"/>
  <c r="N479" i="19"/>
  <c r="N478" i="19"/>
  <c r="N477" i="19"/>
  <c r="N476" i="19"/>
  <c r="N475" i="19"/>
  <c r="N474" i="19"/>
  <c r="N473" i="19"/>
  <c r="N472" i="19"/>
  <c r="N471" i="19"/>
  <c r="N470" i="19"/>
  <c r="N468" i="19"/>
  <c r="N466" i="19"/>
  <c r="N465" i="19"/>
  <c r="N464" i="19"/>
  <c r="N463" i="19"/>
  <c r="N462" i="19"/>
  <c r="N461" i="19"/>
  <c r="N460" i="19"/>
  <c r="N459" i="19"/>
  <c r="N458" i="19"/>
  <c r="N457" i="19"/>
  <c r="N456" i="19"/>
  <c r="N455" i="19"/>
  <c r="N454" i="19"/>
  <c r="N453" i="19"/>
  <c r="N452" i="19"/>
  <c r="N451" i="19"/>
  <c r="N450" i="19"/>
  <c r="N449" i="19"/>
  <c r="N448" i="19"/>
  <c r="N447" i="19"/>
  <c r="N446" i="19"/>
  <c r="N445" i="19"/>
  <c r="N444" i="19"/>
  <c r="N443" i="19"/>
  <c r="N442" i="19"/>
  <c r="N441" i="19"/>
  <c r="N440" i="19"/>
  <c r="N439" i="19"/>
  <c r="N438" i="19"/>
  <c r="N437" i="19"/>
  <c r="N436" i="19"/>
  <c r="N435" i="19"/>
  <c r="N434" i="19"/>
  <c r="N433" i="19"/>
  <c r="N432" i="19"/>
  <c r="N431" i="19"/>
  <c r="N430" i="19"/>
  <c r="N429" i="19"/>
  <c r="N427" i="19"/>
  <c r="N426" i="19"/>
  <c r="N425" i="19"/>
  <c r="N424" i="19"/>
  <c r="N423" i="19"/>
  <c r="N421" i="19"/>
  <c r="N420" i="19"/>
  <c r="N419" i="19"/>
  <c r="N418" i="19"/>
  <c r="N417" i="19"/>
  <c r="N416" i="19"/>
  <c r="N415" i="19"/>
  <c r="N414" i="19"/>
  <c r="N413" i="19"/>
  <c r="N412" i="19"/>
  <c r="N410" i="19"/>
  <c r="N409" i="19"/>
  <c r="N408" i="19"/>
  <c r="N407" i="19"/>
  <c r="N406" i="19"/>
  <c r="N405" i="19"/>
  <c r="N404" i="19"/>
  <c r="N403" i="19"/>
  <c r="N401" i="19"/>
  <c r="N400" i="19"/>
  <c r="N399" i="19"/>
  <c r="N398" i="19"/>
  <c r="N397" i="19"/>
  <c r="N396" i="19"/>
  <c r="N395" i="19"/>
  <c r="N394" i="19"/>
  <c r="N393" i="19"/>
  <c r="N392" i="19"/>
  <c r="N391" i="19"/>
  <c r="N390" i="19"/>
  <c r="N389" i="19"/>
  <c r="N388" i="19"/>
  <c r="N387" i="19"/>
  <c r="N386" i="19"/>
  <c r="N385" i="19"/>
  <c r="N384" i="19"/>
  <c r="N383" i="19"/>
  <c r="N382" i="19"/>
  <c r="N381" i="19"/>
  <c r="N379" i="19"/>
  <c r="N378" i="19"/>
  <c r="N377" i="19"/>
  <c r="N376" i="19"/>
  <c r="N375" i="19"/>
  <c r="N374" i="19"/>
  <c r="N373" i="19"/>
  <c r="N372" i="19"/>
  <c r="N371" i="19"/>
  <c r="N370" i="19"/>
  <c r="N369" i="19"/>
  <c r="N368" i="19"/>
  <c r="N367" i="19"/>
  <c r="N366" i="19"/>
  <c r="N365" i="19"/>
  <c r="N364" i="19"/>
  <c r="N363" i="19"/>
  <c r="N362" i="19"/>
  <c r="N361" i="19"/>
  <c r="N360" i="19"/>
  <c r="N359" i="19"/>
  <c r="N358" i="19"/>
  <c r="N356" i="19"/>
  <c r="N355" i="19"/>
  <c r="N354" i="19"/>
  <c r="N353" i="19"/>
  <c r="N351" i="19"/>
  <c r="N350" i="19"/>
  <c r="N349" i="19"/>
  <c r="N348" i="19"/>
  <c r="N347" i="19"/>
  <c r="N346" i="19"/>
  <c r="N345" i="19"/>
  <c r="N344" i="19"/>
  <c r="N343" i="19"/>
  <c r="N342" i="19"/>
  <c r="N341" i="19"/>
  <c r="N340" i="19"/>
  <c r="N339" i="19"/>
  <c r="N338" i="19"/>
  <c r="N337" i="19"/>
  <c r="N336" i="19"/>
  <c r="N335" i="19"/>
  <c r="N334" i="19"/>
  <c r="N333" i="19"/>
  <c r="N332" i="19"/>
  <c r="N331" i="19"/>
  <c r="N330" i="19"/>
  <c r="N329" i="19"/>
  <c r="N328" i="19"/>
  <c r="N326" i="19"/>
  <c r="N325" i="19"/>
  <c r="N324" i="19"/>
  <c r="N323" i="19"/>
  <c r="N322" i="19"/>
  <c r="N321" i="19"/>
  <c r="N320" i="19"/>
  <c r="N317" i="19"/>
  <c r="N316" i="19"/>
  <c r="N315" i="19"/>
  <c r="N314" i="19"/>
  <c r="N313" i="19"/>
  <c r="N312" i="19"/>
  <c r="N311" i="19"/>
  <c r="N310" i="19"/>
  <c r="N309" i="19"/>
  <c r="N308" i="19"/>
  <c r="N307" i="19"/>
  <c r="N306" i="19"/>
  <c r="N305" i="19"/>
  <c r="N304" i="19"/>
  <c r="N303" i="19"/>
  <c r="N302" i="19"/>
  <c r="N301" i="19"/>
  <c r="N300" i="19"/>
  <c r="N299" i="19"/>
  <c r="N298" i="19"/>
  <c r="N297" i="19"/>
  <c r="N296" i="19"/>
  <c r="N295" i="19"/>
  <c r="N294" i="19"/>
  <c r="N293" i="19"/>
  <c r="N292" i="19"/>
  <c r="N291" i="19"/>
  <c r="N290" i="19"/>
  <c r="N289" i="19"/>
  <c r="N288" i="19"/>
  <c r="N287" i="19"/>
  <c r="N286" i="19"/>
  <c r="N285" i="19"/>
  <c r="N284" i="19"/>
  <c r="N283" i="19"/>
  <c r="N281" i="19"/>
  <c r="N280" i="19"/>
  <c r="N279" i="19"/>
  <c r="N278" i="19"/>
  <c r="N277" i="19"/>
  <c r="N275" i="19"/>
  <c r="N274" i="19"/>
  <c r="N273" i="19"/>
  <c r="N271" i="19"/>
  <c r="N270" i="19"/>
  <c r="N269" i="19"/>
  <c r="N268" i="19"/>
  <c r="N267" i="19"/>
  <c r="N263" i="19"/>
  <c r="N262" i="19"/>
  <c r="N261" i="19"/>
  <c r="N260" i="19"/>
  <c r="N259" i="19"/>
  <c r="N258" i="19"/>
  <c r="N257" i="19"/>
  <c r="N256" i="19"/>
  <c r="N255" i="19"/>
  <c r="N254" i="19"/>
  <c r="N253" i="19"/>
  <c r="N252" i="19"/>
  <c r="N251" i="19"/>
  <c r="N250" i="19"/>
  <c r="N249" i="19"/>
  <c r="N248" i="19"/>
  <c r="N247" i="19"/>
  <c r="N246" i="19"/>
  <c r="N245" i="19"/>
  <c r="N244" i="19"/>
  <c r="N243" i="19"/>
  <c r="N242" i="19"/>
  <c r="N241" i="19"/>
  <c r="N240" i="19"/>
  <c r="N239" i="19"/>
  <c r="N238" i="19"/>
  <c r="N237" i="19"/>
  <c r="N236" i="19"/>
  <c r="N234" i="19"/>
  <c r="N233" i="19"/>
  <c r="N232" i="19"/>
  <c r="N231" i="19"/>
  <c r="N230" i="19"/>
  <c r="N229" i="19"/>
  <c r="N228" i="19"/>
  <c r="N227" i="19"/>
  <c r="N226" i="19"/>
  <c r="N225" i="19"/>
  <c r="N224" i="19"/>
  <c r="N223" i="19"/>
  <c r="N222" i="19"/>
  <c r="N221" i="19"/>
  <c r="N220" i="19"/>
  <c r="N219" i="19"/>
  <c r="N218" i="19"/>
  <c r="N217" i="19"/>
  <c r="N216" i="19"/>
  <c r="N215" i="19"/>
  <c r="N214" i="19"/>
  <c r="N213" i="19"/>
  <c r="N212" i="19"/>
  <c r="N211" i="19"/>
  <c r="N210" i="19"/>
  <c r="N209" i="19"/>
  <c r="N208" i="19"/>
  <c r="N207" i="19"/>
  <c r="N206" i="19"/>
  <c r="N205" i="19"/>
  <c r="N204" i="19"/>
  <c r="N203" i="19"/>
  <c r="N202" i="19"/>
  <c r="N201" i="19"/>
  <c r="N200" i="19"/>
  <c r="N199" i="19"/>
  <c r="N198" i="19"/>
  <c r="N197" i="19"/>
  <c r="N196" i="19"/>
  <c r="N195" i="19"/>
  <c r="N194" i="19"/>
  <c r="N193" i="19"/>
  <c r="N192" i="19"/>
  <c r="N188" i="19"/>
  <c r="N187" i="19"/>
  <c r="N186" i="19"/>
  <c r="N185" i="19"/>
  <c r="N184" i="19"/>
  <c r="N183" i="19"/>
  <c r="N182" i="19"/>
  <c r="N181" i="19"/>
  <c r="N180" i="19"/>
  <c r="N179" i="19"/>
  <c r="N178" i="19"/>
  <c r="N177" i="19"/>
  <c r="N176" i="19"/>
  <c r="N175" i="19"/>
  <c r="N174" i="19"/>
  <c r="N173" i="19"/>
  <c r="N172" i="19"/>
  <c r="N171" i="19"/>
  <c r="N170" i="19"/>
  <c r="N169" i="19"/>
  <c r="N168" i="19"/>
  <c r="N167" i="19"/>
  <c r="N166" i="19"/>
  <c r="N165" i="19"/>
  <c r="N164" i="19"/>
  <c r="N163" i="19"/>
  <c r="N162" i="19"/>
  <c r="N161" i="19"/>
  <c r="N160" i="19"/>
  <c r="N159" i="19"/>
  <c r="N158" i="19"/>
  <c r="N157" i="19"/>
  <c r="N156" i="19"/>
  <c r="N155" i="19"/>
  <c r="N154" i="19"/>
  <c r="N153" i="19"/>
  <c r="N152" i="19"/>
  <c r="N151" i="19"/>
  <c r="N150" i="19"/>
  <c r="N149" i="19"/>
  <c r="N148" i="19"/>
  <c r="N147" i="19"/>
  <c r="N146" i="19"/>
  <c r="N145" i="19"/>
  <c r="N144" i="19"/>
  <c r="N143" i="19"/>
  <c r="N139" i="19"/>
  <c r="N138" i="19"/>
  <c r="N137" i="19"/>
  <c r="N136" i="19"/>
  <c r="N135" i="19"/>
  <c r="N134" i="19"/>
  <c r="N133" i="19"/>
  <c r="N132" i="19"/>
  <c r="N131" i="19"/>
  <c r="N130" i="19"/>
  <c r="N129" i="19"/>
  <c r="N128" i="19"/>
  <c r="N127" i="19"/>
  <c r="N126" i="19"/>
  <c r="N125" i="19"/>
  <c r="N124" i="19"/>
  <c r="N123" i="19"/>
  <c r="N122" i="19"/>
  <c r="N121" i="19"/>
  <c r="N120" i="19"/>
  <c r="N119" i="19"/>
  <c r="N118" i="19"/>
  <c r="N117" i="19"/>
  <c r="N116" i="19"/>
  <c r="N115" i="19"/>
  <c r="N113" i="19"/>
  <c r="N112" i="19"/>
  <c r="N111" i="19"/>
  <c r="N110" i="19"/>
  <c r="N109" i="19"/>
  <c r="N108" i="19"/>
  <c r="N107" i="19"/>
  <c r="N106" i="19"/>
  <c r="N105" i="19"/>
  <c r="N104" i="19"/>
  <c r="N103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86" i="19"/>
  <c r="N85" i="19"/>
  <c r="N84" i="19"/>
  <c r="N83" i="19"/>
  <c r="N82" i="19"/>
  <c r="N81" i="19"/>
  <c r="N80" i="19"/>
  <c r="N79" i="19"/>
  <c r="N78" i="19"/>
  <c r="N77" i="19"/>
  <c r="N76" i="19"/>
  <c r="N75" i="19"/>
  <c r="N74" i="19"/>
  <c r="N73" i="19"/>
  <c r="N72" i="19"/>
  <c r="N71" i="19"/>
  <c r="N70" i="19"/>
  <c r="N69" i="19"/>
  <c r="N68" i="19"/>
  <c r="N67" i="19"/>
  <c r="N66" i="19"/>
  <c r="N65" i="19"/>
  <c r="N64" i="19"/>
  <c r="N63" i="19"/>
  <c r="N62" i="19"/>
  <c r="N58" i="19"/>
  <c r="N57" i="19"/>
  <c r="N56" i="19"/>
  <c r="N55" i="19"/>
  <c r="N54" i="19"/>
  <c r="N53" i="19"/>
  <c r="N52" i="19"/>
  <c r="N51" i="19"/>
  <c r="N50" i="19"/>
  <c r="N49" i="19"/>
  <c r="N48" i="19"/>
  <c r="N47" i="19"/>
  <c r="N46" i="19"/>
  <c r="N45" i="19"/>
  <c r="N44" i="19"/>
  <c r="N43" i="19"/>
  <c r="N42" i="19"/>
  <c r="N41" i="19"/>
  <c r="N40" i="19"/>
  <c r="N39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2" i="19"/>
  <c r="N11" i="19"/>
  <c r="N8" i="19"/>
  <c r="N7" i="19"/>
  <c r="N5" i="19"/>
  <c r="N4" i="19"/>
  <c r="N3" i="19"/>
  <c r="AF2" i="19"/>
  <c r="N2" i="19"/>
  <c r="N35" i="17"/>
  <c r="J14" i="17"/>
  <c r="N207" i="17"/>
  <c r="G116" i="17"/>
  <c r="N116" i="17" s="1"/>
  <c r="N214" i="17"/>
  <c r="N365" i="17"/>
  <c r="J54" i="17"/>
  <c r="J49" i="17"/>
  <c r="G345" i="17"/>
  <c r="N221" i="17"/>
  <c r="N222" i="17"/>
  <c r="N359" i="17"/>
  <c r="G344" i="17"/>
  <c r="N48" i="16"/>
  <c r="N57" i="17"/>
  <c r="N220" i="17"/>
  <c r="N484" i="17"/>
  <c r="G126" i="17"/>
  <c r="J301" i="17"/>
  <c r="J82" i="17"/>
  <c r="N72" i="17"/>
  <c r="N308" i="17"/>
  <c r="N283" i="17"/>
  <c r="I517" i="19" l="1"/>
  <c r="J517" i="19"/>
  <c r="K517" i="19"/>
  <c r="G517" i="19"/>
  <c r="N60" i="19"/>
  <c r="L517" i="19"/>
  <c r="N13" i="19"/>
  <c r="N357" i="19"/>
  <c r="N517" i="19" l="1"/>
  <c r="J64" i="17" l="1"/>
  <c r="N64" i="17" s="1"/>
  <c r="L61" i="17"/>
  <c r="J74" i="17"/>
  <c r="N74" i="17" s="1"/>
  <c r="J62" i="17"/>
  <c r="N62" i="17" s="1"/>
  <c r="N40" i="17"/>
  <c r="J39" i="17"/>
  <c r="N39" i="17" s="1"/>
  <c r="J30" i="17"/>
  <c r="N30" i="17" s="1"/>
  <c r="N454" i="17"/>
  <c r="N453" i="17"/>
  <c r="L26" i="17"/>
  <c r="J26" i="17"/>
  <c r="J13" i="17"/>
  <c r="N13" i="17" s="1"/>
  <c r="J12" i="17"/>
  <c r="N12" i="17" s="1"/>
  <c r="N247" i="17"/>
  <c r="J84" i="17"/>
  <c r="N84" i="17" s="1"/>
  <c r="J416" i="17"/>
  <c r="N416" i="17" s="1"/>
  <c r="J439" i="17"/>
  <c r="N439" i="17" s="1"/>
  <c r="J448" i="17"/>
  <c r="N448" i="17" s="1"/>
  <c r="N445" i="17"/>
  <c r="M500" i="17"/>
  <c r="K500" i="17"/>
  <c r="I500" i="17"/>
  <c r="H500" i="17"/>
  <c r="G500" i="17"/>
  <c r="F500" i="17"/>
  <c r="E500" i="17"/>
  <c r="N499" i="17"/>
  <c r="N498" i="17"/>
  <c r="N497" i="17"/>
  <c r="N496" i="17"/>
  <c r="N495" i="17"/>
  <c r="N494" i="17"/>
  <c r="N493" i="17"/>
  <c r="N492" i="17"/>
  <c r="N491" i="17"/>
  <c r="N490" i="17"/>
  <c r="N489" i="17"/>
  <c r="N488" i="17"/>
  <c r="N487" i="17"/>
  <c r="N486" i="17"/>
  <c r="N485" i="17"/>
  <c r="N483" i="17"/>
  <c r="N482" i="17"/>
  <c r="N481" i="17"/>
  <c r="N480" i="17"/>
  <c r="N479" i="17"/>
  <c r="N478" i="17"/>
  <c r="N477" i="17"/>
  <c r="N476" i="17"/>
  <c r="N475" i="17"/>
  <c r="N474" i="17"/>
  <c r="N473" i="17"/>
  <c r="N472" i="17"/>
  <c r="N471" i="17"/>
  <c r="N470" i="17"/>
  <c r="N469" i="17"/>
  <c r="N468" i="17"/>
  <c r="N467" i="17"/>
  <c r="N466" i="17"/>
  <c r="N465" i="17"/>
  <c r="N463" i="17"/>
  <c r="N462" i="17"/>
  <c r="N461" i="17"/>
  <c r="N460" i="17"/>
  <c r="N459" i="17"/>
  <c r="N458" i="17"/>
  <c r="N457" i="17"/>
  <c r="N456" i="17"/>
  <c r="N455" i="17"/>
  <c r="N452" i="17"/>
  <c r="N451" i="17"/>
  <c r="N450" i="17"/>
  <c r="N449" i="17"/>
  <c r="N447" i="17"/>
  <c r="N446" i="17"/>
  <c r="N444" i="17"/>
  <c r="N443" i="17"/>
  <c r="N442" i="17"/>
  <c r="N441" i="17"/>
  <c r="N440" i="17"/>
  <c r="N438" i="17"/>
  <c r="N437" i="17"/>
  <c r="N436" i="17"/>
  <c r="N435" i="17"/>
  <c r="N434" i="17"/>
  <c r="N433" i="17"/>
  <c r="N432" i="17"/>
  <c r="N431" i="17"/>
  <c r="N430" i="17"/>
  <c r="N429" i="17"/>
  <c r="N428" i="17"/>
  <c r="N427" i="17"/>
  <c r="N426" i="17"/>
  <c r="N425" i="17"/>
  <c r="N424" i="17"/>
  <c r="N423" i="17"/>
  <c r="N422" i="17"/>
  <c r="N421" i="17"/>
  <c r="N420" i="17"/>
  <c r="N419" i="17"/>
  <c r="N418" i="17"/>
  <c r="N417" i="17"/>
  <c r="N415" i="17"/>
  <c r="N414" i="17"/>
  <c r="N413" i="17"/>
  <c r="N412" i="17"/>
  <c r="N411" i="17"/>
  <c r="N410" i="17"/>
  <c r="N409" i="17"/>
  <c r="N408" i="17"/>
  <c r="N407" i="17"/>
  <c r="N406" i="17"/>
  <c r="N405" i="17"/>
  <c r="N404" i="17"/>
  <c r="N403" i="17"/>
  <c r="N402" i="17"/>
  <c r="N401" i="17"/>
  <c r="N400" i="17"/>
  <c r="N399" i="17"/>
  <c r="N398" i="17"/>
  <c r="N397" i="17"/>
  <c r="N396" i="17"/>
  <c r="N395" i="17"/>
  <c r="N394" i="17"/>
  <c r="N393" i="17"/>
  <c r="N392" i="17"/>
  <c r="N391" i="17"/>
  <c r="N390" i="17"/>
  <c r="N389" i="17"/>
  <c r="N388" i="17"/>
  <c r="N387" i="17"/>
  <c r="N386" i="17"/>
  <c r="N385" i="17"/>
  <c r="N384" i="17"/>
  <c r="N383" i="17"/>
  <c r="N382" i="17"/>
  <c r="N381" i="17"/>
  <c r="N380" i="17"/>
  <c r="N379" i="17"/>
  <c r="N378" i="17"/>
  <c r="N377" i="17"/>
  <c r="N376" i="17"/>
  <c r="N375" i="17"/>
  <c r="N374" i="17"/>
  <c r="N373" i="17"/>
  <c r="N372" i="17"/>
  <c r="N371" i="17"/>
  <c r="N370" i="17"/>
  <c r="N369" i="17"/>
  <c r="N368" i="17"/>
  <c r="N367" i="17"/>
  <c r="N366" i="17"/>
  <c r="N364" i="17"/>
  <c r="N363" i="17"/>
  <c r="N362" i="17"/>
  <c r="N361" i="17"/>
  <c r="N360" i="17"/>
  <c r="N358" i="17"/>
  <c r="N357" i="17"/>
  <c r="N356" i="17"/>
  <c r="N355" i="17"/>
  <c r="N354" i="17"/>
  <c r="N353" i="17"/>
  <c r="N352" i="17"/>
  <c r="N351" i="17"/>
  <c r="N350" i="17"/>
  <c r="N349" i="17"/>
  <c r="N348" i="17"/>
  <c r="N347" i="17"/>
  <c r="N346" i="17"/>
  <c r="N345" i="17"/>
  <c r="N344" i="17"/>
  <c r="N343" i="17"/>
  <c r="N342" i="17"/>
  <c r="N341" i="17"/>
  <c r="N340" i="17"/>
  <c r="N339" i="17"/>
  <c r="N338" i="17"/>
  <c r="N337" i="17"/>
  <c r="N336" i="17"/>
  <c r="N335" i="17"/>
  <c r="N334" i="17"/>
  <c r="N333" i="17"/>
  <c r="N332" i="17"/>
  <c r="N331" i="17"/>
  <c r="N330" i="17"/>
  <c r="N329" i="17"/>
  <c r="N328" i="17"/>
  <c r="N327" i="17"/>
  <c r="N326" i="17"/>
  <c r="N325" i="17"/>
  <c r="N324" i="17"/>
  <c r="N323" i="17"/>
  <c r="N322" i="17"/>
  <c r="N321" i="17"/>
  <c r="N320" i="17"/>
  <c r="N319" i="17"/>
  <c r="N318" i="17"/>
  <c r="N317" i="17"/>
  <c r="N316" i="17"/>
  <c r="N315" i="17"/>
  <c r="N314" i="17"/>
  <c r="N313" i="17"/>
  <c r="N312" i="17"/>
  <c r="N311" i="17"/>
  <c r="N310" i="17"/>
  <c r="N309" i="17"/>
  <c r="N307" i="17"/>
  <c r="N306" i="17"/>
  <c r="N305" i="17"/>
  <c r="N304" i="17"/>
  <c r="N303" i="17"/>
  <c r="N302" i="17"/>
  <c r="N301" i="17"/>
  <c r="N300" i="17"/>
  <c r="N299" i="17"/>
  <c r="N298" i="17"/>
  <c r="N297" i="17"/>
  <c r="N296" i="17"/>
  <c r="N295" i="17"/>
  <c r="N294" i="17"/>
  <c r="N292" i="17"/>
  <c r="N291" i="17"/>
  <c r="N290" i="17"/>
  <c r="N289" i="17"/>
  <c r="N288" i="17"/>
  <c r="N287" i="17"/>
  <c r="N286" i="17"/>
  <c r="N285" i="17"/>
  <c r="N284" i="17"/>
  <c r="N282" i="17"/>
  <c r="N281" i="17"/>
  <c r="N280" i="17"/>
  <c r="N279" i="17"/>
  <c r="N278" i="17"/>
  <c r="N277" i="17"/>
  <c r="N276" i="17"/>
  <c r="N275" i="17"/>
  <c r="N274" i="17"/>
  <c r="N273" i="17"/>
  <c r="N272" i="17"/>
  <c r="N271" i="17"/>
  <c r="N270" i="17"/>
  <c r="N269" i="17"/>
  <c r="N268" i="17"/>
  <c r="N267" i="17"/>
  <c r="N266" i="17"/>
  <c r="N265" i="17"/>
  <c r="N264" i="17"/>
  <c r="N263" i="17"/>
  <c r="N262" i="17"/>
  <c r="N261" i="17"/>
  <c r="N260" i="17"/>
  <c r="N259" i="17"/>
  <c r="N258" i="17"/>
  <c r="N257" i="17"/>
  <c r="N256" i="17"/>
  <c r="N255" i="17"/>
  <c r="N254" i="17"/>
  <c r="N253" i="17"/>
  <c r="N252" i="17"/>
  <c r="N251" i="17"/>
  <c r="N250" i="17"/>
  <c r="N249" i="17"/>
  <c r="N248" i="17"/>
  <c r="N246" i="17"/>
  <c r="N245" i="17"/>
  <c r="N244" i="17"/>
  <c r="N243" i="17"/>
  <c r="N242" i="17"/>
  <c r="N241" i="17"/>
  <c r="N240" i="17"/>
  <c r="N239" i="17"/>
  <c r="N238" i="17"/>
  <c r="N237" i="17"/>
  <c r="N236" i="17"/>
  <c r="N235" i="17"/>
  <c r="N234" i="17"/>
  <c r="N233" i="17"/>
  <c r="N232" i="17"/>
  <c r="N231" i="17"/>
  <c r="N230" i="17"/>
  <c r="N229" i="17"/>
  <c r="N228" i="17"/>
  <c r="N227" i="17"/>
  <c r="N226" i="17"/>
  <c r="N225" i="17"/>
  <c r="N224" i="17"/>
  <c r="N223" i="17"/>
  <c r="N219" i="17"/>
  <c r="N218" i="17"/>
  <c r="N217" i="17"/>
  <c r="N216" i="17"/>
  <c r="N215" i="17"/>
  <c r="N213" i="17"/>
  <c r="N212" i="17"/>
  <c r="N211" i="17"/>
  <c r="N210" i="17"/>
  <c r="N209" i="17"/>
  <c r="N208" i="17"/>
  <c r="N206" i="17"/>
  <c r="N205" i="17"/>
  <c r="N204" i="17"/>
  <c r="N203" i="17"/>
  <c r="N202" i="17"/>
  <c r="N201" i="17"/>
  <c r="N200" i="17"/>
  <c r="N199" i="17"/>
  <c r="N198" i="17"/>
  <c r="N197" i="17"/>
  <c r="N196" i="17"/>
  <c r="N195" i="17"/>
  <c r="N194" i="17"/>
  <c r="N193" i="17"/>
  <c r="N192" i="17"/>
  <c r="N191" i="17"/>
  <c r="N190" i="17"/>
  <c r="N189" i="17"/>
  <c r="N188" i="17"/>
  <c r="N187" i="17"/>
  <c r="N186" i="17"/>
  <c r="N185" i="17"/>
  <c r="N184" i="17"/>
  <c r="N183" i="17"/>
  <c r="N182" i="17"/>
  <c r="N181" i="17"/>
  <c r="N180" i="17"/>
  <c r="N179" i="17"/>
  <c r="N178" i="17"/>
  <c r="N177" i="17"/>
  <c r="N176" i="17"/>
  <c r="N175" i="17"/>
  <c r="N174" i="17"/>
  <c r="N173" i="17"/>
  <c r="N172" i="17"/>
  <c r="N171" i="17"/>
  <c r="N170" i="17"/>
  <c r="N169" i="17"/>
  <c r="N168" i="17"/>
  <c r="N167" i="17"/>
  <c r="N166" i="17"/>
  <c r="N165" i="17"/>
  <c r="N164" i="17"/>
  <c r="N163" i="17"/>
  <c r="N162" i="17"/>
  <c r="N161" i="17"/>
  <c r="N160" i="17"/>
  <c r="N159" i="17"/>
  <c r="N158" i="17"/>
  <c r="N157" i="17"/>
  <c r="N156" i="17"/>
  <c r="N155" i="17"/>
  <c r="N154" i="17"/>
  <c r="N153" i="17"/>
  <c r="N152" i="17"/>
  <c r="N151" i="17"/>
  <c r="N150" i="17"/>
  <c r="N149" i="17"/>
  <c r="N148" i="17"/>
  <c r="N147" i="17"/>
  <c r="N146" i="17"/>
  <c r="N145" i="17"/>
  <c r="N144" i="17"/>
  <c r="N143" i="17"/>
  <c r="N142" i="17"/>
  <c r="N141" i="17"/>
  <c r="N140" i="17"/>
  <c r="N139" i="17"/>
  <c r="N138" i="17"/>
  <c r="N137" i="17"/>
  <c r="N136" i="17"/>
  <c r="N135" i="17"/>
  <c r="N134" i="17"/>
  <c r="N133" i="17"/>
  <c r="N132" i="17"/>
  <c r="N131" i="17"/>
  <c r="N130" i="17"/>
  <c r="N129" i="17"/>
  <c r="N128" i="17"/>
  <c r="N127" i="17"/>
  <c r="N126" i="17"/>
  <c r="N125" i="17"/>
  <c r="N124" i="17"/>
  <c r="N123" i="17"/>
  <c r="N122" i="17"/>
  <c r="N121" i="17"/>
  <c r="N120" i="17"/>
  <c r="N119" i="17"/>
  <c r="N118" i="17"/>
  <c r="N117" i="17"/>
  <c r="N115" i="17"/>
  <c r="N114" i="17"/>
  <c r="N113" i="17"/>
  <c r="N112" i="17"/>
  <c r="N111" i="17"/>
  <c r="N110" i="17"/>
  <c r="N109" i="17"/>
  <c r="N108" i="17"/>
  <c r="N107" i="17"/>
  <c r="N106" i="17"/>
  <c r="N105" i="17"/>
  <c r="N104" i="17"/>
  <c r="N103" i="17"/>
  <c r="N102" i="17"/>
  <c r="N101" i="17"/>
  <c r="N100" i="17"/>
  <c r="N99" i="17"/>
  <c r="N98" i="17"/>
  <c r="N97" i="17"/>
  <c r="N96" i="17"/>
  <c r="N95" i="17"/>
  <c r="N94" i="17"/>
  <c r="N93" i="17"/>
  <c r="N92" i="17"/>
  <c r="N91" i="17"/>
  <c r="N90" i="17"/>
  <c r="N89" i="17"/>
  <c r="N88" i="17"/>
  <c r="N87" i="17"/>
  <c r="N86" i="17"/>
  <c r="N85" i="17"/>
  <c r="N83" i="17"/>
  <c r="N82" i="17"/>
  <c r="N81" i="17"/>
  <c r="N80" i="17"/>
  <c r="N79" i="17"/>
  <c r="N78" i="17"/>
  <c r="N77" i="17"/>
  <c r="N76" i="17"/>
  <c r="N75" i="17"/>
  <c r="N73" i="17"/>
  <c r="N71" i="17"/>
  <c r="N70" i="17"/>
  <c r="N69" i="17"/>
  <c r="N68" i="17"/>
  <c r="N67" i="17"/>
  <c r="N66" i="17"/>
  <c r="N65" i="17"/>
  <c r="N63" i="17"/>
  <c r="N61" i="17"/>
  <c r="N60" i="17"/>
  <c r="N59" i="17"/>
  <c r="N58" i="17"/>
  <c r="N56" i="17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38" i="17"/>
  <c r="N37" i="17"/>
  <c r="N36" i="17"/>
  <c r="N34" i="17"/>
  <c r="N33" i="17"/>
  <c r="N32" i="17"/>
  <c r="N31" i="17"/>
  <c r="N29" i="17"/>
  <c r="N28" i="17"/>
  <c r="N27" i="17"/>
  <c r="N25" i="17"/>
  <c r="N24" i="17"/>
  <c r="N23" i="17"/>
  <c r="N22" i="17"/>
  <c r="N21" i="17"/>
  <c r="N20" i="17"/>
  <c r="N18" i="17"/>
  <c r="N16" i="17"/>
  <c r="N15" i="17"/>
  <c r="N14" i="17"/>
  <c r="N11" i="17"/>
  <c r="N10" i="17"/>
  <c r="N9" i="17"/>
  <c r="N6" i="17"/>
  <c r="N5" i="17"/>
  <c r="N3" i="17"/>
  <c r="AF2" i="17"/>
  <c r="N2" i="17"/>
  <c r="M469" i="15"/>
  <c r="L469" i="15"/>
  <c r="K469" i="15"/>
  <c r="J469" i="15"/>
  <c r="I469" i="15"/>
  <c r="H469" i="15"/>
  <c r="G469" i="15"/>
  <c r="F469" i="15"/>
  <c r="E469" i="15"/>
  <c r="H479" i="16"/>
  <c r="F479" i="16"/>
  <c r="M479" i="16"/>
  <c r="K479" i="16"/>
  <c r="J479" i="16"/>
  <c r="I479" i="16"/>
  <c r="L443" i="16"/>
  <c r="L4" i="16"/>
  <c r="L479" i="16" s="1"/>
  <c r="N20" i="16"/>
  <c r="N423" i="15"/>
  <c r="N429" i="15"/>
  <c r="N428" i="15"/>
  <c r="N422" i="15"/>
  <c r="N421" i="15"/>
  <c r="F407" i="16"/>
  <c r="N349" i="16"/>
  <c r="N351" i="16"/>
  <c r="N428" i="16"/>
  <c r="N218" i="16"/>
  <c r="L54" i="16"/>
  <c r="N435" i="16"/>
  <c r="N431" i="16"/>
  <c r="N404" i="16"/>
  <c r="N391" i="14"/>
  <c r="N403" i="15"/>
  <c r="N423" i="16"/>
  <c r="J422" i="16"/>
  <c r="G55" i="16"/>
  <c r="G479" i="16" s="1"/>
  <c r="E60" i="16"/>
  <c r="E90" i="16"/>
  <c r="N181" i="16"/>
  <c r="N312" i="16"/>
  <c r="N236" i="16"/>
  <c r="L313" i="16"/>
  <c r="N50" i="16"/>
  <c r="N26" i="17" l="1"/>
  <c r="L500" i="17"/>
  <c r="J500" i="17"/>
  <c r="N293" i="17"/>
  <c r="E279" i="16"/>
  <c r="N279" i="16" s="1"/>
  <c r="N97" i="16"/>
  <c r="N117" i="16"/>
  <c r="N272" i="16"/>
  <c r="N477" i="16"/>
  <c r="N476" i="16"/>
  <c r="N475" i="16"/>
  <c r="N474" i="16"/>
  <c r="N473" i="16"/>
  <c r="N472" i="16"/>
  <c r="N471" i="16"/>
  <c r="N470" i="16"/>
  <c r="N469" i="16"/>
  <c r="N468" i="16"/>
  <c r="N467" i="16"/>
  <c r="N466" i="16"/>
  <c r="N465" i="16"/>
  <c r="N464" i="16"/>
  <c r="N463" i="16"/>
  <c r="N462" i="16"/>
  <c r="N461" i="16"/>
  <c r="N460" i="16"/>
  <c r="N459" i="16"/>
  <c r="N458" i="16"/>
  <c r="N457" i="16"/>
  <c r="N456" i="16"/>
  <c r="N455" i="16"/>
  <c r="N454" i="16"/>
  <c r="N453" i="16"/>
  <c r="N452" i="16"/>
  <c r="N451" i="16"/>
  <c r="N450" i="16"/>
  <c r="N449" i="16"/>
  <c r="N448" i="16"/>
  <c r="N447" i="16"/>
  <c r="N446" i="16"/>
  <c r="N445" i="16"/>
  <c r="N444" i="16"/>
  <c r="N443" i="16"/>
  <c r="N442" i="16"/>
  <c r="N441" i="16"/>
  <c r="N440" i="16"/>
  <c r="N439" i="16"/>
  <c r="N438" i="16"/>
  <c r="N437" i="16"/>
  <c r="N436" i="16"/>
  <c r="N434" i="16"/>
  <c r="N433" i="16"/>
  <c r="N432" i="16"/>
  <c r="N430" i="16"/>
  <c r="N429" i="16"/>
  <c r="N427" i="16"/>
  <c r="N426" i="16"/>
  <c r="N425" i="16"/>
  <c r="N424" i="16"/>
  <c r="N422" i="16"/>
  <c r="N421" i="16"/>
  <c r="N420" i="16"/>
  <c r="N419" i="16"/>
  <c r="N418" i="16"/>
  <c r="N417" i="16"/>
  <c r="N416" i="16"/>
  <c r="N415" i="16"/>
  <c r="N414" i="16"/>
  <c r="N413" i="16"/>
  <c r="N412" i="16"/>
  <c r="N411" i="16"/>
  <c r="N410" i="16"/>
  <c r="N409" i="16"/>
  <c r="N408" i="16"/>
  <c r="N407" i="16"/>
  <c r="N406" i="16"/>
  <c r="N405" i="16"/>
  <c r="N403" i="16"/>
  <c r="N402" i="16"/>
  <c r="N401" i="16"/>
  <c r="N400" i="16"/>
  <c r="N399" i="16"/>
  <c r="N398" i="16"/>
  <c r="N397" i="16"/>
  <c r="N396" i="16"/>
  <c r="N395" i="16"/>
  <c r="N394" i="16"/>
  <c r="N393" i="16"/>
  <c r="N392" i="16"/>
  <c r="N391" i="16"/>
  <c r="N390" i="16"/>
  <c r="N389" i="16"/>
  <c r="N388" i="16"/>
  <c r="N387" i="16"/>
  <c r="N386" i="16"/>
  <c r="N385" i="16"/>
  <c r="N384" i="16"/>
  <c r="N383" i="16"/>
  <c r="N382" i="16"/>
  <c r="N381" i="16"/>
  <c r="N380" i="16"/>
  <c r="N379" i="16"/>
  <c r="N378" i="16"/>
  <c r="N377" i="16"/>
  <c r="N376" i="16"/>
  <c r="N375" i="16"/>
  <c r="N374" i="16"/>
  <c r="N373" i="16"/>
  <c r="N372" i="16"/>
  <c r="N371" i="16"/>
  <c r="N370" i="16"/>
  <c r="N369" i="16"/>
  <c r="N368" i="16"/>
  <c r="N367" i="16"/>
  <c r="N366" i="16"/>
  <c r="N365" i="16"/>
  <c r="N364" i="16"/>
  <c r="N363" i="16"/>
  <c r="N362" i="16"/>
  <c r="N361" i="16"/>
  <c r="N360" i="16"/>
  <c r="N359" i="16"/>
  <c r="N358" i="16"/>
  <c r="N357" i="16"/>
  <c r="N356" i="16"/>
  <c r="N355" i="16"/>
  <c r="N354" i="16"/>
  <c r="N353" i="16"/>
  <c r="N352" i="16"/>
  <c r="N350" i="16"/>
  <c r="N348" i="16"/>
  <c r="N347" i="16"/>
  <c r="N346" i="16"/>
  <c r="N345" i="16"/>
  <c r="N344" i="16"/>
  <c r="N343" i="16"/>
  <c r="N342" i="16"/>
  <c r="N341" i="16"/>
  <c r="N340" i="16"/>
  <c r="N339" i="16"/>
  <c r="N338" i="16"/>
  <c r="N337" i="16"/>
  <c r="N336" i="16"/>
  <c r="N335" i="16"/>
  <c r="N334" i="16"/>
  <c r="N333" i="16"/>
  <c r="N332" i="16"/>
  <c r="N331" i="16"/>
  <c r="N330" i="16"/>
  <c r="N329" i="16"/>
  <c r="N328" i="16"/>
  <c r="N327" i="16"/>
  <c r="N326" i="16"/>
  <c r="N325" i="16"/>
  <c r="N324" i="16"/>
  <c r="N323" i="16"/>
  <c r="N322" i="16"/>
  <c r="N321" i="16"/>
  <c r="N320" i="16"/>
  <c r="N319" i="16"/>
  <c r="N318" i="16"/>
  <c r="N317" i="16"/>
  <c r="N316" i="16"/>
  <c r="N315" i="16"/>
  <c r="N314" i="16"/>
  <c r="N313" i="16"/>
  <c r="N311" i="16"/>
  <c r="N310" i="16"/>
  <c r="N309" i="16"/>
  <c r="N308" i="16"/>
  <c r="N307" i="16"/>
  <c r="N306" i="16"/>
  <c r="N305" i="16"/>
  <c r="N304" i="16"/>
  <c r="N303" i="16"/>
  <c r="N302" i="16"/>
  <c r="N301" i="16"/>
  <c r="N300" i="16"/>
  <c r="N299" i="16"/>
  <c r="N298" i="16"/>
  <c r="N297" i="16"/>
  <c r="N296" i="16"/>
  <c r="N295" i="16"/>
  <c r="N294" i="16"/>
  <c r="N293" i="16"/>
  <c r="N292" i="16"/>
  <c r="N291" i="16"/>
  <c r="N290" i="16"/>
  <c r="N289" i="16"/>
  <c r="N288" i="16"/>
  <c r="N287" i="16"/>
  <c r="N286" i="16"/>
  <c r="N285" i="16"/>
  <c r="N284" i="16"/>
  <c r="N283" i="16"/>
  <c r="N282" i="16"/>
  <c r="N281" i="16"/>
  <c r="N280" i="16"/>
  <c r="N278" i="16"/>
  <c r="N277" i="16"/>
  <c r="N276" i="16"/>
  <c r="N275" i="16"/>
  <c r="N274" i="16"/>
  <c r="N273" i="16"/>
  <c r="N271" i="16"/>
  <c r="N270" i="16"/>
  <c r="N269" i="16"/>
  <c r="N268" i="16"/>
  <c r="N267" i="16"/>
  <c r="N266" i="16"/>
  <c r="N265" i="16"/>
  <c r="N264" i="16"/>
  <c r="N263" i="16"/>
  <c r="N262" i="16"/>
  <c r="N261" i="16"/>
  <c r="N260" i="16"/>
  <c r="N259" i="16"/>
  <c r="N258" i="16"/>
  <c r="N257" i="16"/>
  <c r="N256" i="16"/>
  <c r="N255" i="16"/>
  <c r="N254" i="16"/>
  <c r="N253" i="16"/>
  <c r="N252" i="16"/>
  <c r="N251" i="16"/>
  <c r="N250" i="16"/>
  <c r="N249" i="16"/>
  <c r="N248" i="16"/>
  <c r="N247" i="16"/>
  <c r="N246" i="16"/>
  <c r="N245" i="16"/>
  <c r="N244" i="16"/>
  <c r="N243" i="16"/>
  <c r="N242" i="16"/>
  <c r="N241" i="16"/>
  <c r="N240" i="16"/>
  <c r="N239" i="16"/>
  <c r="N238" i="16"/>
  <c r="N237" i="16"/>
  <c r="N235" i="16"/>
  <c r="N234" i="16"/>
  <c r="N233" i="16"/>
  <c r="N232" i="16"/>
  <c r="N231" i="16"/>
  <c r="N230" i="16"/>
  <c r="N229" i="16"/>
  <c r="N228" i="16"/>
  <c r="N227" i="16"/>
  <c r="N226" i="16"/>
  <c r="N225" i="16"/>
  <c r="N224" i="16"/>
  <c r="N223" i="16"/>
  <c r="N222" i="16"/>
  <c r="N221" i="16"/>
  <c r="N220" i="16"/>
  <c r="N219" i="16"/>
  <c r="N217" i="16"/>
  <c r="N216" i="16"/>
  <c r="N215" i="16"/>
  <c r="N214" i="16"/>
  <c r="N213" i="16"/>
  <c r="N212" i="16"/>
  <c r="N211" i="16"/>
  <c r="N210" i="16"/>
  <c r="N209" i="16"/>
  <c r="N208" i="16"/>
  <c r="N207" i="16"/>
  <c r="N206" i="16"/>
  <c r="N205" i="16"/>
  <c r="N204" i="16"/>
  <c r="N203" i="16"/>
  <c r="N202" i="16"/>
  <c r="N201" i="16"/>
  <c r="N200" i="16"/>
  <c r="N199" i="16"/>
  <c r="N198" i="16"/>
  <c r="N197" i="16"/>
  <c r="N196" i="16"/>
  <c r="N195" i="16"/>
  <c r="N194" i="16"/>
  <c r="N193" i="16"/>
  <c r="N192" i="16"/>
  <c r="N191" i="16"/>
  <c r="N190" i="16"/>
  <c r="N189" i="16"/>
  <c r="N188" i="16"/>
  <c r="N187" i="16"/>
  <c r="N186" i="16"/>
  <c r="N185" i="16"/>
  <c r="N184" i="16"/>
  <c r="N183" i="16"/>
  <c r="N182" i="16"/>
  <c r="N180" i="16"/>
  <c r="N179" i="16"/>
  <c r="N178" i="16"/>
  <c r="N177" i="16"/>
  <c r="N176" i="16"/>
  <c r="N175" i="16"/>
  <c r="N174" i="16"/>
  <c r="N173" i="16"/>
  <c r="N172" i="16"/>
  <c r="N171" i="16"/>
  <c r="N170" i="16"/>
  <c r="N169" i="16"/>
  <c r="N168" i="16"/>
  <c r="N167" i="16"/>
  <c r="N166" i="16"/>
  <c r="N165" i="16"/>
  <c r="N164" i="16"/>
  <c r="N163" i="16"/>
  <c r="N162" i="16"/>
  <c r="N161" i="16"/>
  <c r="N160" i="16"/>
  <c r="N159" i="16"/>
  <c r="N158" i="16"/>
  <c r="N157" i="16"/>
  <c r="N156" i="16"/>
  <c r="N155" i="16"/>
  <c r="N154" i="16"/>
  <c r="N153" i="16"/>
  <c r="N152" i="16"/>
  <c r="N151" i="16"/>
  <c r="N150" i="16"/>
  <c r="N149" i="16"/>
  <c r="N148" i="16"/>
  <c r="N147" i="16"/>
  <c r="N146" i="16"/>
  <c r="N145" i="16"/>
  <c r="N144" i="16"/>
  <c r="N143" i="16"/>
  <c r="N142" i="16"/>
  <c r="N141" i="16"/>
  <c r="N140" i="16"/>
  <c r="N139" i="16"/>
  <c r="N138" i="16"/>
  <c r="N137" i="16"/>
  <c r="N136" i="16"/>
  <c r="N135" i="16"/>
  <c r="N134" i="16"/>
  <c r="N133" i="16"/>
  <c r="N132" i="16"/>
  <c r="N131" i="16"/>
  <c r="N130" i="16"/>
  <c r="N129" i="16"/>
  <c r="N128" i="16"/>
  <c r="N127" i="16"/>
  <c r="N126" i="16"/>
  <c r="N125" i="16"/>
  <c r="N124" i="16"/>
  <c r="N123" i="16"/>
  <c r="N122" i="16"/>
  <c r="N121" i="16"/>
  <c r="N120" i="16"/>
  <c r="N119" i="16"/>
  <c r="N118" i="16"/>
  <c r="N116" i="16"/>
  <c r="N115" i="16"/>
  <c r="N114" i="16"/>
  <c r="N113" i="16"/>
  <c r="N112" i="16"/>
  <c r="N111" i="16"/>
  <c r="N110" i="16"/>
  <c r="N109" i="16"/>
  <c r="N108" i="16"/>
  <c r="N107" i="16"/>
  <c r="N106" i="16"/>
  <c r="N105" i="16"/>
  <c r="N104" i="16"/>
  <c r="N103" i="16"/>
  <c r="N102" i="16"/>
  <c r="N101" i="16"/>
  <c r="N100" i="16"/>
  <c r="N99" i="16"/>
  <c r="N98" i="16"/>
  <c r="N96" i="16"/>
  <c r="N95" i="16"/>
  <c r="N94" i="16"/>
  <c r="N93" i="16"/>
  <c r="N92" i="16"/>
  <c r="N91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1" i="16"/>
  <c r="N70" i="16"/>
  <c r="N69" i="16"/>
  <c r="N68" i="16"/>
  <c r="N67" i="16"/>
  <c r="N66" i="16"/>
  <c r="N65" i="16"/>
  <c r="N64" i="16"/>
  <c r="N63" i="16"/>
  <c r="N62" i="16"/>
  <c r="N61" i="16"/>
  <c r="N60" i="16"/>
  <c r="N59" i="16"/>
  <c r="N58" i="16"/>
  <c r="N57" i="16"/>
  <c r="N56" i="16"/>
  <c r="N55" i="16"/>
  <c r="N54" i="16"/>
  <c r="N53" i="16"/>
  <c r="N52" i="16"/>
  <c r="N51" i="16"/>
  <c r="N49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AF2" i="16"/>
  <c r="N2" i="16"/>
  <c r="N71" i="15"/>
  <c r="N393" i="15"/>
  <c r="N280" i="14"/>
  <c r="N286" i="15"/>
  <c r="N222" i="14"/>
  <c r="N221" i="13"/>
  <c r="L64" i="15"/>
  <c r="N64" i="15" s="1"/>
  <c r="N420" i="15"/>
  <c r="L51" i="15"/>
  <c r="N51" i="15" s="1"/>
  <c r="L69" i="15"/>
  <c r="N69" i="15" s="1"/>
  <c r="N61" i="15"/>
  <c r="L433" i="15"/>
  <c r="N433" i="15" s="1"/>
  <c r="N402" i="15"/>
  <c r="E57" i="15"/>
  <c r="N57" i="15" s="1"/>
  <c r="L398" i="15"/>
  <c r="N398" i="15" s="1"/>
  <c r="L407" i="15"/>
  <c r="N407" i="15" s="1"/>
  <c r="N5" i="15"/>
  <c r="G324" i="15"/>
  <c r="N324" i="15" s="1"/>
  <c r="G315" i="15"/>
  <c r="N315" i="15" s="1"/>
  <c r="N370" i="15"/>
  <c r="N203" i="15"/>
  <c r="N39" i="15"/>
  <c r="N38" i="14"/>
  <c r="K205" i="15"/>
  <c r="L205" i="15"/>
  <c r="J283" i="15"/>
  <c r="N283" i="15" s="1"/>
  <c r="G268" i="15"/>
  <c r="N268" i="15" s="1"/>
  <c r="N293" i="15"/>
  <c r="L111" i="15"/>
  <c r="N111" i="15" s="1"/>
  <c r="N104" i="15"/>
  <c r="N97" i="15"/>
  <c r="N92" i="13"/>
  <c r="N191" i="15"/>
  <c r="N334" i="15"/>
  <c r="G319" i="15"/>
  <c r="N319" i="15" s="1"/>
  <c r="N467" i="15"/>
  <c r="N466" i="15"/>
  <c r="N465" i="15"/>
  <c r="N464" i="15"/>
  <c r="N463" i="15"/>
  <c r="N462" i="15"/>
  <c r="N461" i="15"/>
  <c r="N460" i="15"/>
  <c r="N459" i="15"/>
  <c r="N458" i="15"/>
  <c r="N457" i="15"/>
  <c r="N456" i="15"/>
  <c r="N455" i="15"/>
  <c r="N454" i="15"/>
  <c r="N453" i="15"/>
  <c r="N452" i="15"/>
  <c r="N451" i="15"/>
  <c r="N450" i="15"/>
  <c r="N449" i="15"/>
  <c r="N448" i="15"/>
  <c r="N447" i="15"/>
  <c r="N446" i="15"/>
  <c r="N445" i="15"/>
  <c r="N444" i="15"/>
  <c r="N443" i="15"/>
  <c r="N442" i="15"/>
  <c r="N441" i="15"/>
  <c r="N440" i="15"/>
  <c r="N439" i="15"/>
  <c r="N438" i="15"/>
  <c r="N437" i="15"/>
  <c r="N436" i="15"/>
  <c r="N435" i="15"/>
  <c r="N434" i="15"/>
  <c r="N432" i="15"/>
  <c r="N431" i="15"/>
  <c r="N430" i="15"/>
  <c r="N427" i="15"/>
  <c r="N426" i="15"/>
  <c r="N425" i="15"/>
  <c r="N424" i="15"/>
  <c r="N419" i="15"/>
  <c r="N418" i="15"/>
  <c r="N417" i="15"/>
  <c r="N416" i="15"/>
  <c r="N415" i="15"/>
  <c r="N414" i="15"/>
  <c r="N413" i="15"/>
  <c r="N412" i="15"/>
  <c r="N411" i="15"/>
  <c r="N410" i="15"/>
  <c r="N409" i="15"/>
  <c r="N408" i="15"/>
  <c r="N406" i="15"/>
  <c r="N405" i="15"/>
  <c r="N404" i="15"/>
  <c r="N401" i="15"/>
  <c r="N400" i="15"/>
  <c r="N399" i="15"/>
  <c r="N397" i="15"/>
  <c r="N396" i="15"/>
  <c r="N395" i="15"/>
  <c r="N394" i="15"/>
  <c r="N392" i="15"/>
  <c r="N391" i="15"/>
  <c r="N390" i="15"/>
  <c r="N389" i="15"/>
  <c r="N388" i="15"/>
  <c r="N387" i="15"/>
  <c r="N386" i="15"/>
  <c r="N385" i="15"/>
  <c r="N384" i="15"/>
  <c r="N383" i="15"/>
  <c r="N382" i="15"/>
  <c r="N381" i="15"/>
  <c r="N380" i="15"/>
  <c r="N379" i="15"/>
  <c r="N378" i="15"/>
  <c r="N377" i="15"/>
  <c r="N376" i="15"/>
  <c r="N375" i="15"/>
  <c r="N374" i="15"/>
  <c r="N373" i="15"/>
  <c r="N372" i="15"/>
  <c r="N371" i="15"/>
  <c r="N369" i="15"/>
  <c r="N368" i="15"/>
  <c r="N367" i="15"/>
  <c r="N366" i="15"/>
  <c r="N365" i="15"/>
  <c r="N364" i="15"/>
  <c r="N363" i="15"/>
  <c r="N362" i="15"/>
  <c r="N361" i="15"/>
  <c r="N360" i="15"/>
  <c r="N359" i="15"/>
  <c r="N358" i="15"/>
  <c r="N357" i="15"/>
  <c r="N356" i="15"/>
  <c r="N355" i="15"/>
  <c r="N354" i="15"/>
  <c r="N353" i="15"/>
  <c r="N352" i="15"/>
  <c r="N351" i="15"/>
  <c r="N350" i="15"/>
  <c r="N349" i="15"/>
  <c r="N348" i="15"/>
  <c r="N347" i="15"/>
  <c r="N346" i="15"/>
  <c r="N345" i="15"/>
  <c r="N344" i="15"/>
  <c r="N343" i="15"/>
  <c r="N342" i="15"/>
  <c r="N341" i="15"/>
  <c r="N340" i="15"/>
  <c r="N339" i="15"/>
  <c r="N338" i="15"/>
  <c r="N337" i="15"/>
  <c r="N336" i="15"/>
  <c r="N335" i="15"/>
  <c r="N333" i="15"/>
  <c r="N332" i="15"/>
  <c r="N331" i="15"/>
  <c r="N330" i="15"/>
  <c r="N329" i="15"/>
  <c r="N328" i="15"/>
  <c r="N327" i="15"/>
  <c r="N326" i="15"/>
  <c r="N325" i="15"/>
  <c r="N323" i="15"/>
  <c r="N322" i="15"/>
  <c r="N321" i="15"/>
  <c r="N320" i="15"/>
  <c r="N318" i="15"/>
  <c r="N317" i="15"/>
  <c r="N316" i="15"/>
  <c r="N314" i="15"/>
  <c r="N313" i="15"/>
  <c r="N312" i="15"/>
  <c r="N311" i="15"/>
  <c r="N310" i="15"/>
  <c r="N309" i="15"/>
  <c r="N308" i="15"/>
  <c r="N307" i="15"/>
  <c r="N306" i="15"/>
  <c r="N305" i="15"/>
  <c r="N304" i="15"/>
  <c r="N303" i="15"/>
  <c r="N302" i="15"/>
  <c r="N301" i="15"/>
  <c r="N300" i="15"/>
  <c r="N299" i="15"/>
  <c r="N298" i="15"/>
  <c r="N297" i="15"/>
  <c r="N296" i="15"/>
  <c r="N295" i="15"/>
  <c r="N294" i="15"/>
  <c r="N292" i="15"/>
  <c r="N291" i="15"/>
  <c r="N290" i="15"/>
  <c r="N289" i="15"/>
  <c r="N288" i="15"/>
  <c r="N287" i="15"/>
  <c r="N285" i="15"/>
  <c r="N284" i="15"/>
  <c r="N282" i="15"/>
  <c r="N281" i="15"/>
  <c r="N280" i="15"/>
  <c r="N279" i="15"/>
  <c r="N278" i="15"/>
  <c r="N277" i="15"/>
  <c r="N276" i="15"/>
  <c r="N275" i="15"/>
  <c r="N274" i="15"/>
  <c r="N273" i="15"/>
  <c r="N272" i="15"/>
  <c r="N271" i="15"/>
  <c r="N270" i="15"/>
  <c r="N269" i="15"/>
  <c r="N267" i="15"/>
  <c r="N266" i="15"/>
  <c r="N265" i="15"/>
  <c r="N264" i="15"/>
  <c r="N263" i="15"/>
  <c r="N262" i="15"/>
  <c r="N261" i="15"/>
  <c r="N260" i="15"/>
  <c r="N259" i="15"/>
  <c r="N258" i="15"/>
  <c r="N257" i="15"/>
  <c r="N256" i="15"/>
  <c r="N255" i="15"/>
  <c r="N254" i="15"/>
  <c r="N253" i="15"/>
  <c r="N252" i="15"/>
  <c r="N251" i="15"/>
  <c r="N250" i="15"/>
  <c r="N249" i="15"/>
  <c r="N248" i="15"/>
  <c r="N247" i="15"/>
  <c r="N246" i="15"/>
  <c r="N245" i="15"/>
  <c r="N244" i="15"/>
  <c r="N243" i="15"/>
  <c r="N242" i="15"/>
  <c r="N241" i="15"/>
  <c r="N240" i="15"/>
  <c r="N239" i="15"/>
  <c r="N238" i="15"/>
  <c r="N237" i="15"/>
  <c r="N236" i="15"/>
  <c r="N235" i="15"/>
  <c r="N234" i="15"/>
  <c r="N233" i="15"/>
  <c r="N232" i="15"/>
  <c r="N231" i="15"/>
  <c r="N230" i="15"/>
  <c r="N229" i="15"/>
  <c r="N228" i="15"/>
  <c r="N227" i="15"/>
  <c r="N226" i="15"/>
  <c r="N225" i="15"/>
  <c r="N224" i="15"/>
  <c r="N223" i="15"/>
  <c r="N222" i="15"/>
  <c r="N221" i="15"/>
  <c r="N220" i="15"/>
  <c r="N219" i="15"/>
  <c r="N218" i="15"/>
  <c r="N217" i="15"/>
  <c r="N216" i="15"/>
  <c r="N215" i="15"/>
  <c r="N214" i="15"/>
  <c r="N213" i="15"/>
  <c r="N212" i="15"/>
  <c r="N211" i="15"/>
  <c r="N210" i="15"/>
  <c r="N209" i="15"/>
  <c r="N208" i="15"/>
  <c r="N207" i="15"/>
  <c r="N206" i="15"/>
  <c r="N204" i="15"/>
  <c r="N202" i="15"/>
  <c r="N201" i="15"/>
  <c r="N200" i="15"/>
  <c r="N199" i="15"/>
  <c r="N198" i="15"/>
  <c r="N197" i="15"/>
  <c r="N196" i="15"/>
  <c r="N195" i="15"/>
  <c r="N194" i="15"/>
  <c r="N193" i="15"/>
  <c r="N192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74" i="15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N127" i="15"/>
  <c r="N126" i="15"/>
  <c r="N125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0" i="15"/>
  <c r="N109" i="15"/>
  <c r="N108" i="15"/>
  <c r="N107" i="15"/>
  <c r="N106" i="15"/>
  <c r="N105" i="15"/>
  <c r="N103" i="15"/>
  <c r="N102" i="15"/>
  <c r="N101" i="15"/>
  <c r="N100" i="15"/>
  <c r="N99" i="15"/>
  <c r="N98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0" i="15"/>
  <c r="N68" i="15"/>
  <c r="N67" i="15"/>
  <c r="N66" i="15"/>
  <c r="N65" i="15"/>
  <c r="N63" i="15"/>
  <c r="N62" i="15"/>
  <c r="N60" i="15"/>
  <c r="N59" i="15"/>
  <c r="N58" i="15"/>
  <c r="N56" i="15"/>
  <c r="N55" i="15"/>
  <c r="N54" i="15"/>
  <c r="N53" i="15"/>
  <c r="N52" i="15"/>
  <c r="N50" i="15"/>
  <c r="N49" i="15"/>
  <c r="N48" i="15"/>
  <c r="N47" i="15"/>
  <c r="N46" i="15"/>
  <c r="N45" i="15"/>
  <c r="N44" i="15"/>
  <c r="N43" i="15"/>
  <c r="N42" i="15"/>
  <c r="N41" i="15"/>
  <c r="N40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4" i="15"/>
  <c r="N3" i="15"/>
  <c r="AF2" i="15"/>
  <c r="N2" i="15"/>
  <c r="L402" i="14"/>
  <c r="N402" i="14" s="1"/>
  <c r="N408" i="14"/>
  <c r="N387" i="14"/>
  <c r="N407" i="14"/>
  <c r="I243" i="14"/>
  <c r="N243" i="14" s="1"/>
  <c r="I244" i="14"/>
  <c r="N244" i="14" s="1"/>
  <c r="M416" i="14"/>
  <c r="F416" i="14"/>
  <c r="L416" i="14"/>
  <c r="N449" i="14"/>
  <c r="F17" i="14"/>
  <c r="N17" i="14" s="1"/>
  <c r="N49" i="14"/>
  <c r="N287" i="14"/>
  <c r="G108" i="14"/>
  <c r="N108" i="14" s="1"/>
  <c r="G313" i="14"/>
  <c r="N313" i="14" s="1"/>
  <c r="N333" i="14"/>
  <c r="N231" i="13"/>
  <c r="N332" i="14"/>
  <c r="N221" i="14"/>
  <c r="N220" i="13"/>
  <c r="H177" i="14"/>
  <c r="N177" i="14" s="1"/>
  <c r="K312" i="14"/>
  <c r="G312" i="14"/>
  <c r="M312" i="14"/>
  <c r="G106" i="14"/>
  <c r="N106" i="14" s="1"/>
  <c r="I264" i="14"/>
  <c r="N264" i="14" s="1"/>
  <c r="I291" i="14"/>
  <c r="N291" i="14" s="1"/>
  <c r="I285" i="14"/>
  <c r="N285" i="14" s="1"/>
  <c r="L340" i="14"/>
  <c r="N340" i="14" s="1"/>
  <c r="L345" i="14"/>
  <c r="N345" i="14" s="1"/>
  <c r="L338" i="14"/>
  <c r="N338" i="14" s="1"/>
  <c r="L341" i="14"/>
  <c r="N341" i="14" s="1"/>
  <c r="L343" i="14"/>
  <c r="N343" i="14" s="1"/>
  <c r="L359" i="14"/>
  <c r="N359" i="14" s="1"/>
  <c r="M113" i="14"/>
  <c r="H113" i="14"/>
  <c r="L113" i="14"/>
  <c r="F113" i="14"/>
  <c r="I113" i="14"/>
  <c r="N402" i="13"/>
  <c r="N74" i="13"/>
  <c r="G246" i="14"/>
  <c r="N246" i="14" s="1"/>
  <c r="G128" i="14"/>
  <c r="N128" i="14" s="1"/>
  <c r="J141" i="14"/>
  <c r="G141" i="14"/>
  <c r="N450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5" i="14"/>
  <c r="N414" i="14"/>
  <c r="N413" i="14"/>
  <c r="N412" i="14"/>
  <c r="N411" i="14"/>
  <c r="N410" i="14"/>
  <c r="N409" i="14"/>
  <c r="N406" i="14"/>
  <c r="N405" i="14"/>
  <c r="N404" i="14"/>
  <c r="N403" i="14"/>
  <c r="N401" i="14"/>
  <c r="N400" i="14"/>
  <c r="N399" i="14"/>
  <c r="N398" i="14"/>
  <c r="N397" i="14"/>
  <c r="N396" i="14"/>
  <c r="N395" i="14"/>
  <c r="N394" i="14"/>
  <c r="N393" i="14"/>
  <c r="N392" i="14"/>
  <c r="N390" i="14"/>
  <c r="N389" i="14"/>
  <c r="N388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4" i="14"/>
  <c r="N342" i="14"/>
  <c r="N339" i="14"/>
  <c r="N337" i="14"/>
  <c r="N336" i="14"/>
  <c r="N335" i="14"/>
  <c r="N334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0" i="14"/>
  <c r="N289" i="14"/>
  <c r="N288" i="14"/>
  <c r="N286" i="14"/>
  <c r="N284" i="14"/>
  <c r="N283" i="14"/>
  <c r="N282" i="14"/>
  <c r="N281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5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2" i="14"/>
  <c r="N111" i="14"/>
  <c r="N110" i="14"/>
  <c r="N109" i="14"/>
  <c r="N107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8" i="14"/>
  <c r="N47" i="14"/>
  <c r="N46" i="14"/>
  <c r="N45" i="14"/>
  <c r="N44" i="14"/>
  <c r="N43" i="14"/>
  <c r="N42" i="14"/>
  <c r="N41" i="14"/>
  <c r="N40" i="14"/>
  <c r="N39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  <c r="AF2" i="14"/>
  <c r="N2" i="14"/>
  <c r="L410" i="13"/>
  <c r="N376" i="13"/>
  <c r="N363" i="12"/>
  <c r="N370" i="13"/>
  <c r="N382" i="13"/>
  <c r="N202" i="13"/>
  <c r="F412" i="13"/>
  <c r="G99" i="13"/>
  <c r="L334" i="13"/>
  <c r="L336" i="13"/>
  <c r="L335" i="13"/>
  <c r="L333" i="13"/>
  <c r="L343" i="13"/>
  <c r="L342" i="13"/>
  <c r="L337" i="13"/>
  <c r="N353" i="13"/>
  <c r="J265" i="13"/>
  <c r="N275" i="13"/>
  <c r="F105" i="13"/>
  <c r="I263" i="13"/>
  <c r="L89" i="13"/>
  <c r="N329" i="13"/>
  <c r="N328" i="13"/>
  <c r="N327" i="13"/>
  <c r="N326" i="13"/>
  <c r="N325" i="13"/>
  <c r="I310" i="13"/>
  <c r="L310" i="13"/>
  <c r="N450" i="13"/>
  <c r="N500" i="17" l="1"/>
  <c r="E479" i="16"/>
  <c r="N478" i="16"/>
  <c r="N480" i="16" s="1"/>
  <c r="N205" i="15"/>
  <c r="N468" i="15" s="1"/>
  <c r="N470" i="15" s="1"/>
  <c r="N416" i="14"/>
  <c r="N113" i="14"/>
  <c r="N312" i="14"/>
  <c r="N141" i="14"/>
  <c r="N451" i="14"/>
  <c r="N453" i="14" s="1"/>
  <c r="G306" i="13"/>
  <c r="N324" i="13"/>
  <c r="G249" i="13"/>
  <c r="G246" i="13"/>
  <c r="G236" i="13"/>
  <c r="F125" i="13"/>
  <c r="G125" i="13"/>
  <c r="G140" i="13"/>
  <c r="G127" i="13"/>
  <c r="M112" i="13"/>
  <c r="H112" i="13"/>
  <c r="J112" i="13"/>
  <c r="K112" i="13"/>
  <c r="L112" i="13"/>
  <c r="I112" i="13"/>
  <c r="N47" i="12"/>
  <c r="N168" i="13"/>
  <c r="N323" i="13"/>
  <c r="L197" i="13"/>
  <c r="J197" i="13"/>
  <c r="N178" i="13" l="1"/>
  <c r="N443" i="13"/>
  <c r="N442" i="13"/>
  <c r="N441" i="13"/>
  <c r="N440" i="13"/>
  <c r="N439" i="13"/>
  <c r="N438" i="13"/>
  <c r="N437" i="13"/>
  <c r="N436" i="13"/>
  <c r="N435" i="13"/>
  <c r="N434" i="13"/>
  <c r="N433" i="13"/>
  <c r="N432" i="13"/>
  <c r="N431" i="13"/>
  <c r="N430" i="13"/>
  <c r="N429" i="13"/>
  <c r="N428" i="13"/>
  <c r="N427" i="13"/>
  <c r="N426" i="13"/>
  <c r="N425" i="13"/>
  <c r="N424" i="13"/>
  <c r="N423" i="13"/>
  <c r="N422" i="13"/>
  <c r="N421" i="13"/>
  <c r="N420" i="13"/>
  <c r="N419" i="13"/>
  <c r="N418" i="13"/>
  <c r="N417" i="13"/>
  <c r="N416" i="13"/>
  <c r="N415" i="13"/>
  <c r="N414" i="13"/>
  <c r="N413" i="13"/>
  <c r="N412" i="13"/>
  <c r="N411" i="13"/>
  <c r="N410" i="13"/>
  <c r="N409" i="13"/>
  <c r="N408" i="13"/>
  <c r="N407" i="13"/>
  <c r="N406" i="13"/>
  <c r="N405" i="13"/>
  <c r="N404" i="13"/>
  <c r="N403" i="13"/>
  <c r="N401" i="13"/>
  <c r="N400" i="13"/>
  <c r="N399" i="13"/>
  <c r="N398" i="13"/>
  <c r="N397" i="13"/>
  <c r="N396" i="13"/>
  <c r="N395" i="13"/>
  <c r="N394" i="13"/>
  <c r="N393" i="13"/>
  <c r="N392" i="13"/>
  <c r="N391" i="13"/>
  <c r="N390" i="13"/>
  <c r="N389" i="13"/>
  <c r="N388" i="13"/>
  <c r="N387" i="13"/>
  <c r="N386" i="13"/>
  <c r="N385" i="13"/>
  <c r="N384" i="13"/>
  <c r="N383" i="13"/>
  <c r="N381" i="13"/>
  <c r="N380" i="13"/>
  <c r="N379" i="13"/>
  <c r="N378" i="13"/>
  <c r="N377" i="13"/>
  <c r="N375" i="13"/>
  <c r="N374" i="13"/>
  <c r="N373" i="13"/>
  <c r="N372" i="13"/>
  <c r="N371" i="13"/>
  <c r="N369" i="13"/>
  <c r="N368" i="13"/>
  <c r="N367" i="13"/>
  <c r="N366" i="13"/>
  <c r="N365" i="13"/>
  <c r="N364" i="13"/>
  <c r="N363" i="13"/>
  <c r="N362" i="13"/>
  <c r="N361" i="13"/>
  <c r="N360" i="13"/>
  <c r="N359" i="13"/>
  <c r="N358" i="13"/>
  <c r="N357" i="13"/>
  <c r="N356" i="13"/>
  <c r="N355" i="13"/>
  <c r="N354" i="13"/>
  <c r="N352" i="13"/>
  <c r="N351" i="13"/>
  <c r="N350" i="13"/>
  <c r="N349" i="13"/>
  <c r="N348" i="13"/>
  <c r="N347" i="13"/>
  <c r="N346" i="13"/>
  <c r="N345" i="13"/>
  <c r="N344" i="13"/>
  <c r="N343" i="13"/>
  <c r="N342" i="13"/>
  <c r="N341" i="13"/>
  <c r="N340" i="13"/>
  <c r="N339" i="13"/>
  <c r="N338" i="13"/>
  <c r="N337" i="13"/>
  <c r="N336" i="13"/>
  <c r="N335" i="13"/>
  <c r="N334" i="13"/>
  <c r="N333" i="13"/>
  <c r="N332" i="13"/>
  <c r="N331" i="13"/>
  <c r="N330" i="13"/>
  <c r="N322" i="13"/>
  <c r="N321" i="13"/>
  <c r="N320" i="13"/>
  <c r="N319" i="13"/>
  <c r="N318" i="13"/>
  <c r="N317" i="13"/>
  <c r="N316" i="13"/>
  <c r="N315" i="13"/>
  <c r="N314" i="13"/>
  <c r="N313" i="13"/>
  <c r="N312" i="13"/>
  <c r="N311" i="13"/>
  <c r="N310" i="13"/>
  <c r="N309" i="13"/>
  <c r="N308" i="13"/>
  <c r="N307" i="13"/>
  <c r="N306" i="13"/>
  <c r="N305" i="13"/>
  <c r="N304" i="13"/>
  <c r="N303" i="13"/>
  <c r="N302" i="13"/>
  <c r="N301" i="13"/>
  <c r="N300" i="13"/>
  <c r="N299" i="13"/>
  <c r="N298" i="13"/>
  <c r="N297" i="13"/>
  <c r="N296" i="13"/>
  <c r="N295" i="13"/>
  <c r="N294" i="13"/>
  <c r="N293" i="13"/>
  <c r="N292" i="13"/>
  <c r="N291" i="13"/>
  <c r="N290" i="13"/>
  <c r="N289" i="13"/>
  <c r="N288" i="13"/>
  <c r="N287" i="13"/>
  <c r="N286" i="13"/>
  <c r="N285" i="13"/>
  <c r="N284" i="13"/>
  <c r="N283" i="13"/>
  <c r="N282" i="13"/>
  <c r="N281" i="13"/>
  <c r="N280" i="13"/>
  <c r="N279" i="13"/>
  <c r="N278" i="13"/>
  <c r="N277" i="13"/>
  <c r="N276" i="13"/>
  <c r="N274" i="13"/>
  <c r="N273" i="13"/>
  <c r="N272" i="13"/>
  <c r="N271" i="13"/>
  <c r="N270" i="13"/>
  <c r="N269" i="13"/>
  <c r="N268" i="13"/>
  <c r="N267" i="13"/>
  <c r="N266" i="13"/>
  <c r="N265" i="13"/>
  <c r="N264" i="13"/>
  <c r="N263" i="13"/>
  <c r="N262" i="13"/>
  <c r="N261" i="13"/>
  <c r="N260" i="13"/>
  <c r="N259" i="13"/>
  <c r="N258" i="13"/>
  <c r="N257" i="13"/>
  <c r="N256" i="13"/>
  <c r="N255" i="13"/>
  <c r="N254" i="13"/>
  <c r="N253" i="13"/>
  <c r="N252" i="13"/>
  <c r="N251" i="13"/>
  <c r="N250" i="13"/>
  <c r="N249" i="13"/>
  <c r="N248" i="13"/>
  <c r="N247" i="13"/>
  <c r="N246" i="13"/>
  <c r="N245" i="13"/>
  <c r="N244" i="13"/>
  <c r="N243" i="13"/>
  <c r="N242" i="13"/>
  <c r="N241" i="13"/>
  <c r="N240" i="13"/>
  <c r="N239" i="13"/>
  <c r="N238" i="13"/>
  <c r="N237" i="13"/>
  <c r="N236" i="13"/>
  <c r="N235" i="13"/>
  <c r="N234" i="13"/>
  <c r="N233" i="13"/>
  <c r="N232" i="13"/>
  <c r="N230" i="13"/>
  <c r="N229" i="13"/>
  <c r="N228" i="13"/>
  <c r="N227" i="13"/>
  <c r="N226" i="13"/>
  <c r="N225" i="13"/>
  <c r="N224" i="13"/>
  <c r="N223" i="13"/>
  <c r="N222" i="13"/>
  <c r="N219" i="13"/>
  <c r="N218" i="13"/>
  <c r="N217" i="13"/>
  <c r="N216" i="13"/>
  <c r="N215" i="13"/>
  <c r="N214" i="13"/>
  <c r="N213" i="13"/>
  <c r="N212" i="13"/>
  <c r="N211" i="13"/>
  <c r="N210" i="13"/>
  <c r="N209" i="13"/>
  <c r="N208" i="13"/>
  <c r="N207" i="13"/>
  <c r="N206" i="13"/>
  <c r="N205" i="13"/>
  <c r="N204" i="13"/>
  <c r="N203" i="13"/>
  <c r="N201" i="13"/>
  <c r="N200" i="13"/>
  <c r="N199" i="13"/>
  <c r="N198" i="13"/>
  <c r="N197" i="13"/>
  <c r="N196" i="13"/>
  <c r="N195" i="13"/>
  <c r="N194" i="13"/>
  <c r="N193" i="13"/>
  <c r="N192" i="13"/>
  <c r="N191" i="13"/>
  <c r="N190" i="13"/>
  <c r="N189" i="13"/>
  <c r="N188" i="13"/>
  <c r="N187" i="13"/>
  <c r="N186" i="13"/>
  <c r="N185" i="13"/>
  <c r="N184" i="13"/>
  <c r="N183" i="13"/>
  <c r="N182" i="13"/>
  <c r="N181" i="13"/>
  <c r="N180" i="13"/>
  <c r="N179" i="13"/>
  <c r="N177" i="13"/>
  <c r="N176" i="13"/>
  <c r="N175" i="13"/>
  <c r="N174" i="13"/>
  <c r="N173" i="13"/>
  <c r="N172" i="13"/>
  <c r="N171" i="13"/>
  <c r="N170" i="13"/>
  <c r="N169" i="13"/>
  <c r="N167" i="13"/>
  <c r="N166" i="13"/>
  <c r="N165" i="13"/>
  <c r="N164" i="13"/>
  <c r="N163" i="13"/>
  <c r="N162" i="13"/>
  <c r="N161" i="13"/>
  <c r="N160" i="13"/>
  <c r="N159" i="13"/>
  <c r="N158" i="13"/>
  <c r="N157" i="13"/>
  <c r="N156" i="13"/>
  <c r="N155" i="13"/>
  <c r="N154" i="13"/>
  <c r="N153" i="13"/>
  <c r="N152" i="13"/>
  <c r="N151" i="13"/>
  <c r="N150" i="13"/>
  <c r="N149" i="13"/>
  <c r="N148" i="13"/>
  <c r="N147" i="13"/>
  <c r="N146" i="13"/>
  <c r="N145" i="13"/>
  <c r="N144" i="13"/>
  <c r="N143" i="13"/>
  <c r="N142" i="13"/>
  <c r="N141" i="13"/>
  <c r="N140" i="13"/>
  <c r="N139" i="13"/>
  <c r="N138" i="13"/>
  <c r="N137" i="13"/>
  <c r="N136" i="13"/>
  <c r="N135" i="13"/>
  <c r="N134" i="13"/>
  <c r="N133" i="13"/>
  <c r="N132" i="13"/>
  <c r="N131" i="13"/>
  <c r="N130" i="13"/>
  <c r="N129" i="13"/>
  <c r="N128" i="13"/>
  <c r="N127" i="13"/>
  <c r="N126" i="13"/>
  <c r="N125" i="13"/>
  <c r="N124" i="13"/>
  <c r="N123" i="13"/>
  <c r="N122" i="13"/>
  <c r="N121" i="13"/>
  <c r="N120" i="13"/>
  <c r="N119" i="13"/>
  <c r="N118" i="13"/>
  <c r="N117" i="13"/>
  <c r="N116" i="13"/>
  <c r="N115" i="13"/>
  <c r="N114" i="13"/>
  <c r="N113" i="13"/>
  <c r="N112" i="13"/>
  <c r="N111" i="13"/>
  <c r="N110" i="13"/>
  <c r="N109" i="13"/>
  <c r="N108" i="13"/>
  <c r="N107" i="13"/>
  <c r="N106" i="13"/>
  <c r="N105" i="13"/>
  <c r="N104" i="13"/>
  <c r="N103" i="13"/>
  <c r="N102" i="13"/>
  <c r="N101" i="13"/>
  <c r="N100" i="13"/>
  <c r="N99" i="13"/>
  <c r="N98" i="13"/>
  <c r="N97" i="13"/>
  <c r="N96" i="13"/>
  <c r="N95" i="13"/>
  <c r="N94" i="13"/>
  <c r="N93" i="13"/>
  <c r="N91" i="13"/>
  <c r="N90" i="13"/>
  <c r="N89" i="13"/>
  <c r="N88" i="13"/>
  <c r="N87" i="13"/>
  <c r="N86" i="13"/>
  <c r="N85" i="13"/>
  <c r="N84" i="13"/>
  <c r="N83" i="13"/>
  <c r="N82" i="13"/>
  <c r="N81" i="13"/>
  <c r="N80" i="13"/>
  <c r="N79" i="13"/>
  <c r="N78" i="13"/>
  <c r="N77" i="13"/>
  <c r="N76" i="13"/>
  <c r="N75" i="13"/>
  <c r="N73" i="13"/>
  <c r="N72" i="13"/>
  <c r="N71" i="13"/>
  <c r="N70" i="13"/>
  <c r="N69" i="13"/>
  <c r="N68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AF2" i="13"/>
  <c r="N2" i="13"/>
  <c r="N444" i="13" l="1"/>
  <c r="N446" i="13" s="1"/>
  <c r="E395" i="12"/>
  <c r="N427" i="12" l="1"/>
  <c r="N46" i="12"/>
  <c r="N316" i="12"/>
  <c r="I306" i="12"/>
  <c r="M306" i="12"/>
  <c r="K306" i="12"/>
  <c r="N107" i="12"/>
  <c r="G281" i="12"/>
  <c r="L89" i="12" l="1"/>
  <c r="L49" i="12"/>
  <c r="G317" i="12"/>
  <c r="G297" i="12"/>
  <c r="N84" i="12"/>
  <c r="E82" i="12"/>
  <c r="N87" i="12"/>
  <c r="E65" i="12"/>
  <c r="N282" i="12" l="1"/>
  <c r="I280" i="12"/>
  <c r="M112" i="12" l="1"/>
  <c r="H112" i="12"/>
  <c r="K112" i="12"/>
  <c r="L112" i="12"/>
  <c r="I112" i="12"/>
  <c r="N125" i="12" l="1"/>
  <c r="N287" i="12"/>
  <c r="N149" i="12"/>
  <c r="N166" i="12"/>
  <c r="N145" i="12"/>
  <c r="N386" i="12"/>
  <c r="N385" i="12"/>
  <c r="N387" i="12"/>
  <c r="N384" i="12"/>
  <c r="N383" i="12"/>
  <c r="N428" i="12"/>
  <c r="N426" i="12"/>
  <c r="N425" i="12"/>
  <c r="N424" i="12"/>
  <c r="N423" i="12"/>
  <c r="N422" i="12"/>
  <c r="N421" i="12"/>
  <c r="N420" i="12"/>
  <c r="N419" i="12"/>
  <c r="N418" i="12"/>
  <c r="N417" i="12"/>
  <c r="N416" i="12"/>
  <c r="N415" i="12"/>
  <c r="N414" i="12"/>
  <c r="N413" i="12"/>
  <c r="N412" i="12"/>
  <c r="N411" i="12"/>
  <c r="N410" i="12"/>
  <c r="N409" i="12"/>
  <c r="N408" i="12"/>
  <c r="N407" i="12"/>
  <c r="N406" i="12"/>
  <c r="N405" i="12"/>
  <c r="N404" i="12"/>
  <c r="N403" i="12"/>
  <c r="N402" i="12"/>
  <c r="N401" i="12"/>
  <c r="N400" i="12"/>
  <c r="N399" i="12"/>
  <c r="N398" i="12"/>
  <c r="N397" i="12"/>
  <c r="N396" i="12"/>
  <c r="N395" i="12"/>
  <c r="N394" i="12"/>
  <c r="N393" i="12"/>
  <c r="N392" i="12"/>
  <c r="N391" i="12"/>
  <c r="N390" i="12"/>
  <c r="N389" i="12"/>
  <c r="N388" i="12"/>
  <c r="N382" i="12"/>
  <c r="N381" i="12"/>
  <c r="N380" i="12"/>
  <c r="N379" i="12"/>
  <c r="N378" i="12"/>
  <c r="N377" i="12"/>
  <c r="N376" i="12"/>
  <c r="N375" i="12"/>
  <c r="N374" i="12"/>
  <c r="N373" i="12"/>
  <c r="N372" i="12"/>
  <c r="N371" i="12"/>
  <c r="N370" i="12"/>
  <c r="N369" i="12"/>
  <c r="N368" i="12"/>
  <c r="N367" i="12"/>
  <c r="N366" i="12"/>
  <c r="N365" i="12"/>
  <c r="N364" i="12"/>
  <c r="N362" i="12"/>
  <c r="N361" i="12"/>
  <c r="N360" i="12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N344" i="12"/>
  <c r="N343" i="12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N329" i="12"/>
  <c r="N328" i="12"/>
  <c r="N327" i="12"/>
  <c r="N326" i="12"/>
  <c r="N325" i="12"/>
  <c r="N324" i="12"/>
  <c r="N323" i="12"/>
  <c r="N322" i="12"/>
  <c r="N321" i="12"/>
  <c r="N320" i="12"/>
  <c r="N319" i="12"/>
  <c r="N318" i="12"/>
  <c r="N317" i="12"/>
  <c r="N315" i="12"/>
  <c r="N314" i="12"/>
  <c r="N313" i="12"/>
  <c r="N312" i="12"/>
  <c r="N311" i="12"/>
  <c r="N310" i="12"/>
  <c r="N309" i="12"/>
  <c r="N308" i="12"/>
  <c r="N307" i="12"/>
  <c r="N306" i="12"/>
  <c r="N305" i="12"/>
  <c r="N304" i="12"/>
  <c r="N303" i="12"/>
  <c r="N302" i="12"/>
  <c r="N301" i="12"/>
  <c r="N300" i="12"/>
  <c r="N299" i="12"/>
  <c r="N298" i="12"/>
  <c r="N297" i="12"/>
  <c r="N296" i="12"/>
  <c r="N295" i="12"/>
  <c r="N294" i="12"/>
  <c r="N293" i="12"/>
  <c r="N292" i="12"/>
  <c r="N291" i="12"/>
  <c r="N290" i="12"/>
  <c r="N289" i="12"/>
  <c r="N288" i="12"/>
  <c r="N286" i="12"/>
  <c r="N285" i="12"/>
  <c r="N284" i="12"/>
  <c r="N283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8" i="12"/>
  <c r="N147" i="12"/>
  <c r="N146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1" i="12"/>
  <c r="N110" i="12"/>
  <c r="N109" i="12"/>
  <c r="N108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6" i="12"/>
  <c r="N85" i="12"/>
  <c r="N83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0" i="12"/>
  <c r="N59" i="12"/>
  <c r="N58" i="12"/>
  <c r="N57" i="12"/>
  <c r="N56" i="12"/>
  <c r="N55" i="12"/>
  <c r="N54" i="12"/>
  <c r="N53" i="12"/>
  <c r="N52" i="12"/>
  <c r="N51" i="12"/>
  <c r="N50" i="12"/>
  <c r="N48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AF2" i="12"/>
  <c r="N2" i="12"/>
  <c r="N49" i="12" l="1"/>
  <c r="N82" i="12"/>
  <c r="N61" i="12"/>
  <c r="N112" i="12"/>
  <c r="N429" i="12" l="1"/>
  <c r="N431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Venkatesh Bhat</author>
  </authors>
  <commentList>
    <comment ref="J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4204</t>
        </r>
      </text>
    </comment>
    <comment ref="J12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2394</t>
        </r>
      </text>
    </comment>
    <comment ref="J14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6201</t>
        </r>
      </text>
    </comment>
    <comment ref="J15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2467</t>
        </r>
      </text>
    </comment>
    <comment ref="J17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4680
</t>
        </r>
      </text>
    </comment>
    <comment ref="H19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Cold room &amp; FOW </t>
        </r>
      </text>
    </comment>
    <comment ref="L64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Reliance outlet stock damage</t>
        </r>
      </text>
    </comment>
    <comment ref="J65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Total Claim amt 32182 (1st instalment done) this is Dec-23 claim due to late submission srinivas sir approved to give in 3 installments</t>
        </r>
      </text>
    </comment>
    <comment ref="L70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Reliance outlet damage stock</t>
        </r>
      </text>
    </comment>
    <comment ref="I106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J121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2541</t>
        </r>
      </text>
    </comment>
    <comment ref="J143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New Distributor launching offer</t>
        </r>
      </text>
    </comment>
    <comment ref="J197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amt4116</t>
        </r>
      </text>
    </comment>
    <comment ref="I202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Rs  34553 50% we can pass in 1st Instalment</t>
        </r>
      </text>
    </comment>
    <comment ref="J214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 amt 3296</t>
        </r>
      </text>
    </comment>
    <comment ref="J216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1550</t>
        </r>
      </text>
    </comment>
    <comment ref="I217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3st installment done
</t>
        </r>
      </text>
    </comment>
    <comment ref="J257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aug month claims rejected due to attachment missing</t>
        </r>
      </text>
    </comment>
    <comment ref="I299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I307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I312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J338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Group Work Scheme</t>
        </r>
      </text>
    </comment>
    <comment ref="J397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4588
</t>
        </r>
      </text>
    </comment>
    <comment ref="I428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L430" authorId="1" shapeId="0" xr:uid="{00000000-0006-0000-0800-000019000000}">
      <text>
        <r>
          <rPr>
            <b/>
            <sz val="9"/>
            <color indexed="81"/>
            <rFont val="Tahoma"/>
            <family val="2"/>
          </rPr>
          <t>Party Order+Institutional+StallRent+Shopee 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Venkatesh Bhat</author>
  </authors>
  <commentList>
    <comment ref="J3" authorId="0" shapeId="0" xr:uid="{600B7EC7-B0AD-49BA-B85E-F7DB03D5D61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4204</t>
        </r>
      </text>
    </comment>
    <comment ref="J12" authorId="0" shapeId="0" xr:uid="{CA014DEA-F5D9-4B7F-A1E5-0F71159D4E6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2394</t>
        </r>
      </text>
    </comment>
    <comment ref="J14" authorId="0" shapeId="0" xr:uid="{0E0D67E7-84DE-47B1-BAC9-4ABD96CD357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6201</t>
        </r>
      </text>
    </comment>
    <comment ref="J15" authorId="0" shapeId="0" xr:uid="{77A92418-BC7E-4F67-9A18-3D161B8FD36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2467</t>
        </r>
      </text>
    </comment>
    <comment ref="J17" authorId="0" shapeId="0" xr:uid="{36E7383A-8747-425B-A8E9-2B19CE31B68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4680
</t>
        </r>
      </text>
    </comment>
    <comment ref="H19" authorId="0" shapeId="0" xr:uid="{C85C3CAE-75F9-47D8-BFF1-DCC7BD6257A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Cold room &amp; FOW </t>
        </r>
      </text>
    </comment>
    <comment ref="L63" authorId="0" shapeId="0" xr:uid="{03E091AE-7E9C-44C8-988C-517AC2430F2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Reliance outlet stock damage</t>
        </r>
      </text>
    </comment>
    <comment ref="J64" authorId="0" shapeId="0" xr:uid="{260F25DD-9BA9-41F8-9F17-D024CBA07A3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Total Claim amt 32182 (1st instalment done) this is Dec-23 claim due to late submission srinivas sir approved to give in 3 installments</t>
        </r>
      </text>
    </comment>
    <comment ref="L69" authorId="0" shapeId="0" xr:uid="{E029B027-3E53-4502-9869-60A5D95482F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Reliance outlet damage stock</t>
        </r>
      </text>
    </comment>
    <comment ref="I106" authorId="0" shapeId="0" xr:uid="{6D8F9F1E-9C44-46B9-9E02-85C27F77768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J121" authorId="0" shapeId="0" xr:uid="{A3194E06-E4A4-4682-A560-F26687E581D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2541</t>
        </r>
      </text>
    </comment>
    <comment ref="J143" authorId="0" shapeId="0" xr:uid="{33F3ECD0-738D-488B-9858-7C245D5097B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New Distributor launching offer</t>
        </r>
      </text>
    </comment>
    <comment ref="J199" authorId="0" shapeId="0" xr:uid="{A58D8400-DCC9-4163-9E9B-A1D26F27E6D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amt4116</t>
        </r>
      </text>
    </comment>
    <comment ref="I204" authorId="0" shapeId="0" xr:uid="{A9617ADB-1FF4-47A5-B9A9-6CC3E077150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Rs  34553 50% we can pass in 1st Instalment</t>
        </r>
      </text>
    </comment>
    <comment ref="J216" authorId="0" shapeId="0" xr:uid="{D187786F-6344-408E-BC05-067329B09FF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 amt 3296</t>
        </r>
      </text>
    </comment>
    <comment ref="J218" authorId="0" shapeId="0" xr:uid="{4F163287-42B5-466E-AEA7-1919A58E3A7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1550</t>
        </r>
      </text>
    </comment>
    <comment ref="I219" authorId="0" shapeId="0" xr:uid="{FDE49552-CA5C-45EA-B34B-48A81A7C13C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3st installment done
</t>
        </r>
      </text>
    </comment>
    <comment ref="J260" authorId="0" shapeId="0" xr:uid="{12D3D4D1-82FD-4205-B054-A22E0B7E2F9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aug month claims rejected due to attachment missing</t>
        </r>
      </text>
    </comment>
    <comment ref="I303" authorId="0" shapeId="0" xr:uid="{3260A10D-DE5E-4084-8290-783B19D374C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I311" authorId="0" shapeId="0" xr:uid="{8CC587C0-F0C9-46BD-B33F-53061DDD62F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I316" authorId="0" shapeId="0" xr:uid="{01D13CE6-10F0-400F-A2C4-89B74C8A35C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J349" authorId="0" shapeId="0" xr:uid="{D48F5468-E5D8-4146-91E8-93134059F2F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Group Work Scheme</t>
        </r>
      </text>
    </comment>
    <comment ref="J412" authorId="0" shapeId="0" xr:uid="{3981F6AB-524D-4BDA-9C4C-D6B2E959236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4588
</t>
        </r>
      </text>
    </comment>
    <comment ref="I443" authorId="0" shapeId="0" xr:uid="{F8485A1E-898E-4AE3-ABED-10911FBA447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L445" authorId="1" shapeId="0" xr:uid="{ABEE2ACC-18CB-4AFB-AF16-EF3FB7459705}">
      <text>
        <r>
          <rPr>
            <b/>
            <sz val="9"/>
            <color indexed="81"/>
            <rFont val="Tahoma"/>
            <family val="2"/>
          </rPr>
          <t>Party Order+Institutional+StallRent+Shopee Exp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Venkatesh Bhat</author>
  </authors>
  <commentList>
    <comment ref="J3" authorId="0" shapeId="0" xr:uid="{96F642B9-D48A-46F3-B019-D19A3983791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4204</t>
        </r>
      </text>
    </comment>
    <comment ref="J12" authorId="0" shapeId="0" xr:uid="{6078CD05-0A7F-4265-9A28-42E71A106B4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2394</t>
        </r>
      </text>
    </comment>
    <comment ref="J14" authorId="0" shapeId="0" xr:uid="{E72BD35D-4260-4D28-AC9F-6A4C1B73AB7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6201</t>
        </r>
      </text>
    </comment>
    <comment ref="J15" authorId="0" shapeId="0" xr:uid="{FEE7DC77-7274-4285-8BE0-92DC8CDA005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2467</t>
        </r>
      </text>
    </comment>
    <comment ref="J17" authorId="0" shapeId="0" xr:uid="{643C56AD-F5C6-4C40-9712-BB9AD568CE0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4680
</t>
        </r>
      </text>
    </comment>
    <comment ref="H19" authorId="0" shapeId="0" xr:uid="{4A78BF57-E522-4970-8104-A5E53C68839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Cold room &amp; FOW </t>
        </r>
      </text>
    </comment>
    <comment ref="L65" authorId="0" shapeId="0" xr:uid="{5EF22CC8-7432-4473-8C02-DEE88DE54B0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Reliance outlet stock damage</t>
        </r>
      </text>
    </comment>
    <comment ref="J66" authorId="0" shapeId="0" xr:uid="{21A56F41-8751-4DBD-95A8-884BC190E9F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Total Claim amt 32182 (1st instalment done) this is Dec-23 claim due to late submission srinivas sir approved to give in 3 installments</t>
        </r>
      </text>
    </comment>
    <comment ref="L71" authorId="0" shapeId="0" xr:uid="{12465181-0267-4B6F-B5CA-4259A8C17DF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Reliance outlet damage stock</t>
        </r>
      </text>
    </comment>
    <comment ref="I107" authorId="0" shapeId="0" xr:uid="{51A20210-515F-46AE-8910-3E7135D4904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J122" authorId="0" shapeId="0" xr:uid="{FC65E1DC-9398-45B0-80C2-32748EBEB1C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2541</t>
        </r>
      </text>
    </comment>
    <comment ref="J144" authorId="0" shapeId="0" xr:uid="{C9A777A0-6B48-4D12-9931-1B547293E51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New Distributor launching offer</t>
        </r>
      </text>
    </comment>
    <comment ref="J200" authorId="0" shapeId="0" xr:uid="{BE23A3EE-B776-416E-894D-CC222525089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amt4116</t>
        </r>
      </text>
    </comment>
    <comment ref="I205" authorId="0" shapeId="0" xr:uid="{D3D138E2-91BC-4CFA-AAAE-AC271A5096B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Rs  34553 50% we can pass in 1st Instalment</t>
        </r>
      </text>
    </comment>
    <comment ref="J217" authorId="0" shapeId="0" xr:uid="{2912710C-2CE6-4906-B79F-CC76AD31B13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 amt 3296</t>
        </r>
      </text>
    </comment>
    <comment ref="J219" authorId="0" shapeId="0" xr:uid="{AF17FF6A-B853-473D-979C-5CD5F6BCDC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1550</t>
        </r>
      </text>
    </comment>
    <comment ref="I220" authorId="0" shapeId="0" xr:uid="{7C9A5C33-ACCB-40D3-AD72-0E6C7D06589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3st installment done
</t>
        </r>
      </text>
    </comment>
    <comment ref="J261" authorId="0" shapeId="0" xr:uid="{B05D4991-53C7-415A-869E-9A58B830FD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aug month claims rejected due to attachment missing</t>
        </r>
      </text>
    </comment>
    <comment ref="I305" authorId="0" shapeId="0" xr:uid="{638073D7-810D-4AD5-BD47-0D0DBBCAF02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I313" authorId="0" shapeId="0" xr:uid="{011A231E-AEAD-4790-B08A-3D3A9CDA5E1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I318" authorId="0" shapeId="0" xr:uid="{A5E053DB-C698-405F-92A3-45961952913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J353" authorId="0" shapeId="0" xr:uid="{23B8B0B1-A2E7-4122-8C7E-F20AF0A9700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Group Work Scheme</t>
        </r>
      </text>
    </comment>
    <comment ref="J418" authorId="0" shapeId="0" xr:uid="{637C2977-93D9-466E-9F3D-171592C7AC4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4588
</t>
        </r>
      </text>
    </comment>
    <comment ref="I450" authorId="0" shapeId="0" xr:uid="{1AAAD5E2-EE73-47CC-9DBF-EFF2FE4DDDB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L452" authorId="1" shapeId="0" xr:uid="{FE2F8AF6-B1E6-49B5-A606-CF88A95E80EC}">
      <text>
        <r>
          <rPr>
            <b/>
            <sz val="9"/>
            <color indexed="81"/>
            <rFont val="Tahoma"/>
            <family val="2"/>
          </rPr>
          <t>Party Order+Institutional+StallRent+Shopee Exp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3" authorId="0" shapeId="0" xr:uid="{B95CE216-0A2F-450E-A4DC-E64D026B798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4204</t>
        </r>
      </text>
    </comment>
    <comment ref="J13" authorId="0" shapeId="0" xr:uid="{5780C8DA-E89E-4D3A-A53E-53A26C86344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2394</t>
        </r>
      </text>
    </comment>
    <comment ref="J15" authorId="0" shapeId="0" xr:uid="{7D61E1F2-DC43-4AEA-9800-26B9EA87D77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6201</t>
        </r>
      </text>
    </comment>
    <comment ref="J16" authorId="0" shapeId="0" xr:uid="{644DF488-6833-4233-BE22-621704F5EE5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2467</t>
        </r>
      </text>
    </comment>
    <comment ref="J18" authorId="0" shapeId="0" xr:uid="{331458C3-92A3-48C4-9A86-C501938DBAF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4680
</t>
        </r>
      </text>
    </comment>
    <comment ref="H20" authorId="0" shapeId="0" xr:uid="{ED55E48D-5BD6-4E1E-806F-AD8A6AC655E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Cold room &amp; FOW </t>
        </r>
      </text>
    </comment>
    <comment ref="L68" authorId="0" shapeId="0" xr:uid="{B6502A5F-E74D-427F-8AA6-EB18D11C88F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Reliance outlet stock damage</t>
        </r>
      </text>
    </comment>
    <comment ref="J69" authorId="0" shapeId="0" xr:uid="{29238B5D-9456-425E-9AA1-21A81347DD1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Total Claim amt 32182 (1st instalment done) this is Dec-23 claim due to late submission srinivas sir approved to give in 3 installments</t>
        </r>
      </text>
    </comment>
    <comment ref="L75" authorId="0" shapeId="0" xr:uid="{56EBF1C6-8863-4515-B28F-3FB11539AE5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Reliance outlet damage stock</t>
        </r>
      </text>
    </comment>
    <comment ref="I112" authorId="0" shapeId="0" xr:uid="{9720CADB-2EC8-478B-9F0E-8FF5CB54D06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J127" authorId="0" shapeId="0" xr:uid="{7D88D686-ADF7-4A5A-8973-307F472344C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2541</t>
        </r>
      </text>
    </comment>
    <comment ref="J149" authorId="0" shapeId="0" xr:uid="{B44E1F2A-CA40-4ABF-871D-2968EED69D0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New Distributor launching offer</t>
        </r>
      </text>
    </comment>
    <comment ref="J207" authorId="0" shapeId="0" xr:uid="{69BE7448-3E07-4635-A827-4F88F3C3E0D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amt4116</t>
        </r>
      </text>
    </comment>
    <comment ref="I212" authorId="0" shapeId="0" xr:uid="{F34D5298-61E3-48BC-9554-35253EBD5A7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Rs  34553 50% we can pass in 1st Instalment</t>
        </r>
      </text>
    </comment>
    <comment ref="J224" authorId="0" shapeId="0" xr:uid="{C48F9DF7-D4FD-45B8-8462-81EA65680B5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 amt 3296</t>
        </r>
      </text>
    </comment>
    <comment ref="J226" authorId="0" shapeId="0" xr:uid="{A4381AB0-8AEB-4E4B-8124-F8009C82780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1550</t>
        </r>
      </text>
    </comment>
    <comment ref="I227" authorId="0" shapeId="0" xr:uid="{001F4E1B-403D-4ECC-B0EB-AED41F67381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3st installment done
</t>
        </r>
      </text>
    </comment>
    <comment ref="J267" authorId="0" shapeId="0" xr:uid="{94A00CB9-03D7-4266-956B-F7F208DB29A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aug month claims rejected due to attachment missing</t>
        </r>
      </text>
    </comment>
    <comment ref="I312" authorId="0" shapeId="0" xr:uid="{4E47FE35-3162-44F9-B4E3-1A1C2312044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I320" authorId="0" shapeId="0" xr:uid="{706507D6-0AFF-402C-A713-8FBD9272175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I325" authorId="0" shapeId="0" xr:uid="{2DDF8575-556A-4D35-8532-FE28CCA6B74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J361" authorId="0" shapeId="0" xr:uid="{D84020C0-CDDA-4DC9-8432-7CBD3DAA142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Group Work Scheme</t>
        </r>
      </text>
    </comment>
    <comment ref="J435" authorId="0" shapeId="0" xr:uid="{EF93FF06-7923-4E85-AA77-2496F748004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4588
</t>
        </r>
      </text>
    </comment>
    <comment ref="I467" authorId="0" shapeId="0" xr:uid="{6B2BF547-601B-431A-AF39-E63CA604786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3" authorId="0" shapeId="0" xr:uid="{F6D04F12-18CD-4BFF-AB97-CCB729DB5F7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4204</t>
        </r>
      </text>
    </comment>
    <comment ref="J13" authorId="0" shapeId="0" xr:uid="{25B4CC0F-A054-492D-AE00-39A8D6709B8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2394</t>
        </r>
      </text>
    </comment>
    <comment ref="J15" authorId="0" shapeId="0" xr:uid="{37594D09-4E48-4B2D-970B-1C2F9362455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6201</t>
        </r>
      </text>
    </comment>
    <comment ref="J16" authorId="0" shapeId="0" xr:uid="{2635498A-37D6-414F-9421-05D069B4D2D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2467</t>
        </r>
      </text>
    </comment>
    <comment ref="J18" authorId="0" shapeId="0" xr:uid="{659760FB-72EA-4BDE-B481-2ABB786CEEF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4680
</t>
        </r>
      </text>
    </comment>
    <comment ref="H21" authorId="0" shapeId="0" xr:uid="{41A5EA0D-673A-4778-AFCD-A2966EDFF78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Cold room &amp; FOW </t>
        </r>
      </text>
    </comment>
    <comment ref="L71" authorId="0" shapeId="0" xr:uid="{433EA907-3D9E-4F4C-86E3-9A48FCE6A88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Reliance outlet stock damage</t>
        </r>
      </text>
    </comment>
    <comment ref="J72" authorId="0" shapeId="0" xr:uid="{E31BC509-194E-4BEA-A259-BA9A620A579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Total Claim amt 32182 (1st instalment done) this is Dec-23 claim due to late submission srinivas sir approved to give in 3 installments</t>
        </r>
      </text>
    </comment>
    <comment ref="L78" authorId="0" shapeId="0" xr:uid="{206A8727-0CA2-4916-BC65-8D066F9DC0C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Reliance outlet damage stock</t>
        </r>
      </text>
    </comment>
    <comment ref="I116" authorId="0" shapeId="0" xr:uid="{06CC8B68-4330-445B-ACF1-1F6C7D25159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J132" authorId="0" shapeId="0" xr:uid="{BDA62AB5-3353-4B93-9770-ABE880F38BC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2541</t>
        </r>
      </text>
    </comment>
    <comment ref="J154" authorId="0" shapeId="0" xr:uid="{555C90BA-9253-4B51-968C-4B897E78F8F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New Distributor launching offer</t>
        </r>
      </text>
    </comment>
    <comment ref="J213" authorId="0" shapeId="0" xr:uid="{0A3670C8-254B-41B5-9D24-5299FEE4443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amt4116</t>
        </r>
      </text>
    </comment>
    <comment ref="I219" authorId="0" shapeId="0" xr:uid="{BBB5B08E-6E95-45DB-80F1-26766507ED9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Rs  34553 50% we can pass in 1st Instalment</t>
        </r>
      </text>
    </comment>
    <comment ref="J231" authorId="0" shapeId="0" xr:uid="{FA098EDA-1C82-4CE0-9C1A-D90992DE30E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 amt 3296</t>
        </r>
      </text>
    </comment>
    <comment ref="J233" authorId="0" shapeId="0" xr:uid="{9FBE3CA8-FB3C-4EBA-B81F-1DA07DA5812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1550</t>
        </r>
      </text>
    </comment>
    <comment ref="I234" authorId="0" shapeId="0" xr:uid="{6D2B5240-0DA1-4A91-AA70-AB8767FC13A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3st installment done
</t>
        </r>
      </text>
    </comment>
    <comment ref="J276" authorId="0" shapeId="0" xr:uid="{DFC3C2F3-081A-49C5-8D98-3C8C243735B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aug month claims rejected due to attachment missing</t>
        </r>
      </text>
    </comment>
    <comment ref="I322" authorId="0" shapeId="0" xr:uid="{4F4800EC-3583-4EA7-8578-1C83CFC524F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I330" authorId="0" shapeId="0" xr:uid="{7CE28729-756F-4F25-95C3-F525ACE956C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I335" authorId="0" shapeId="0" xr:uid="{28045CA0-0C88-422C-9542-FBBED3A6F97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J372" authorId="0" shapeId="0" xr:uid="{A7ABCF3C-BD76-4876-BAEE-FD94E24CC88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Group Work Scheme</t>
        </r>
      </text>
    </comment>
    <comment ref="J445" authorId="0" shapeId="0" xr:uid="{D9ACEC92-F6E4-4DA8-8D70-54927CDF24F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4588
</t>
        </r>
      </text>
    </comment>
    <comment ref="I477" authorId="0" shapeId="0" xr:uid="{E252BEA9-2724-4C15-90DA-AF6454DA8F1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3" authorId="0" shapeId="0" xr:uid="{50669F43-9477-48EF-95EF-BD6F457D58A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4204</t>
        </r>
      </text>
    </comment>
    <comment ref="J16" authorId="0" shapeId="0" xr:uid="{117279A1-5F9E-40EB-BA65-9FDB33333F5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2394</t>
        </r>
      </text>
    </comment>
    <comment ref="J20" authorId="0" shapeId="0" xr:uid="{D0965914-44F1-49E6-B412-2B7514D1894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6201</t>
        </r>
      </text>
    </comment>
    <comment ref="J21" authorId="0" shapeId="0" xr:uid="{E3184F4F-E7BB-44C9-9D3E-328567F195D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2467</t>
        </r>
      </text>
    </comment>
    <comment ref="J23" authorId="0" shapeId="0" xr:uid="{0D9DEAE0-0E4C-4E38-AC1D-70D1B2410A6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4680
</t>
        </r>
      </text>
    </comment>
    <comment ref="H26" authorId="0" shapeId="0" xr:uid="{7DED9317-159B-4ABD-A473-13D3A472310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Cold room &amp; FOW </t>
        </r>
      </text>
    </comment>
    <comment ref="L78" authorId="0" shapeId="0" xr:uid="{24CADDA0-E964-4229-A241-67826BABCA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Reliance outlet stock damage</t>
        </r>
      </text>
    </comment>
    <comment ref="J79" authorId="0" shapeId="0" xr:uid="{26ED9847-2CFC-4967-B17C-CE8A2819126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Total Claim amt 32182 (1st instalment done) this is Dec-23 claim due to late submission srinivas sir approved to give in 3 installments</t>
        </r>
      </text>
    </comment>
    <comment ref="L85" authorId="0" shapeId="0" xr:uid="{63312C1E-C72B-47F3-9A75-F1C9C462320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Reliance outlet damage stock</t>
        </r>
      </text>
    </comment>
    <comment ref="I124" authorId="0" shapeId="0" xr:uid="{F89ED6F4-01BD-4E15-8171-9B0AE57CBFE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J140" authorId="0" shapeId="0" xr:uid="{FFB3B699-CEFA-434E-916D-2AC5E33CC4B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2541</t>
        </r>
      </text>
    </comment>
    <comment ref="J162" authorId="0" shapeId="0" xr:uid="{C70D40A7-FC6F-4B0D-A012-F955E3C10A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New Distributor launching offer</t>
        </r>
      </text>
    </comment>
    <comment ref="J226" authorId="0" shapeId="0" xr:uid="{B4BFA306-9AAE-4C16-A4D4-992623C013E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amt4116</t>
        </r>
      </text>
    </comment>
    <comment ref="I232" authorId="0" shapeId="0" xr:uid="{8E98A900-5106-47A6-91BB-0FEDC8A2DC8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Rs  34553 50% we can pass in 1st Instalment</t>
        </r>
      </text>
    </comment>
    <comment ref="J244" authorId="0" shapeId="0" xr:uid="{2B9A4971-9E86-4051-AC61-A9AA80D2B08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 amt 3296</t>
        </r>
      </text>
    </comment>
    <comment ref="J246" authorId="0" shapeId="0" xr:uid="{7B748E51-C579-430F-A8A5-69B0C82F476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1550</t>
        </r>
      </text>
    </comment>
    <comment ref="I248" authorId="0" shapeId="0" xr:uid="{29817285-695E-4CE1-81BD-C40EEF38489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3st installment done
</t>
        </r>
      </text>
    </comment>
    <comment ref="J290" authorId="0" shapeId="0" xr:uid="{F5563989-B8EF-467D-A839-39B40178AFB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aug month claims rejected due to attachment missing</t>
        </r>
      </text>
    </comment>
    <comment ref="I337" authorId="0" shapeId="0" xr:uid="{BF1AB6C4-CFBE-4846-AE5E-E69426CE872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I345" authorId="0" shapeId="0" xr:uid="{7CAE08D5-753D-4EB1-91B7-DD433077BDC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I350" authorId="0" shapeId="0" xr:uid="{A04854EB-D74F-4A23-B801-F6C669B075F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J389" authorId="0" shapeId="0" xr:uid="{A7F8B5DE-17A6-4394-ABC2-99D2BC5139F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Group Work Scheme</t>
        </r>
      </text>
    </comment>
    <comment ref="J466" authorId="0" shapeId="0" xr:uid="{431A5925-43A8-4852-9612-18A6837AC22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4588
</t>
        </r>
      </text>
    </comment>
    <comment ref="I499" authorId="0" shapeId="0" xr:uid="{AE2F80F8-9CB6-4553-93A7-C09582FFB7C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3" authorId="0" shapeId="0" xr:uid="{FE667045-BDAB-4BBA-8D04-CD663B244F8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4204</t>
        </r>
      </text>
    </comment>
    <comment ref="J16" authorId="0" shapeId="0" xr:uid="{A31CAABE-07FD-4509-9E6F-CCD7F52AF6B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2394</t>
        </r>
      </text>
    </comment>
    <comment ref="J18" authorId="0" shapeId="0" xr:uid="{6743A373-7E6B-4EB5-97FD-CA48A01682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6201</t>
        </r>
      </text>
    </comment>
    <comment ref="J19" authorId="0" shapeId="0" xr:uid="{9E06BF2F-80DD-466B-AC90-6D1BE0DF642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2467</t>
        </r>
      </text>
    </comment>
    <comment ref="J21" authorId="0" shapeId="0" xr:uid="{258C2FD5-7FBA-4EA3-BCCB-DB08A04184F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4680
</t>
        </r>
      </text>
    </comment>
    <comment ref="H24" authorId="0" shapeId="0" xr:uid="{6C8D63FE-3981-49C9-91AB-286391C1682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Cold room &amp; FOW </t>
        </r>
      </text>
    </comment>
    <comment ref="L76" authorId="0" shapeId="0" xr:uid="{05729118-D9C5-4C7C-99FF-AD25805C0CB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Reliance outlet stock damage</t>
        </r>
      </text>
    </comment>
    <comment ref="J77" authorId="0" shapeId="0" xr:uid="{B4567CF3-BF51-49D4-A3F8-EE96B86593A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Total Claim amt 32182 (1st instalment done) this is Dec-23 claim due to late submission srinivas sir approved to give in 3 installments</t>
        </r>
      </text>
    </comment>
    <comment ref="L83" authorId="0" shapeId="0" xr:uid="{7744F475-5487-4704-B117-E8D04B6E238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Reliance outlet damage stock</t>
        </r>
      </text>
    </comment>
    <comment ref="I123" authorId="0" shapeId="0" xr:uid="{4D2A6F1D-2976-4055-942A-73A3BEDD77B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J139" authorId="0" shapeId="0" xr:uid="{6E70B86F-3F61-496F-A227-BBE107CDE3D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2541</t>
        </r>
      </text>
    </comment>
    <comment ref="J164" authorId="0" shapeId="0" xr:uid="{E593DFBE-8D40-4CCA-B6ED-17E83E2B86A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New Distributor launching offer</t>
        </r>
      </text>
    </comment>
    <comment ref="J231" authorId="0" shapeId="0" xr:uid="{1F259789-138F-40BA-8FB9-7E02B73FCBD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amt4116</t>
        </r>
      </text>
    </comment>
    <comment ref="I237" authorId="0" shapeId="0" xr:uid="{868E42C1-F242-4100-A98D-5763062DFA1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Rs  34553 50% we can pass in 1st Instalment</t>
        </r>
      </text>
    </comment>
    <comment ref="J249" authorId="0" shapeId="0" xr:uid="{FD6D20AF-F2A8-437B-A93C-DDD7BEC7896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 amt 3296</t>
        </r>
      </text>
    </comment>
    <comment ref="J251" authorId="0" shapeId="0" xr:uid="{699B6C52-DB8F-49CC-ACB2-E1CF904AF5B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1550</t>
        </r>
      </text>
    </comment>
    <comment ref="I253" authorId="0" shapeId="0" xr:uid="{EDEBB5C1-B603-40EA-B948-19C4818E4A5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3st installment done
</t>
        </r>
      </text>
    </comment>
    <comment ref="J300" authorId="0" shapeId="0" xr:uid="{7F08C2A1-1BDC-41F0-A17F-1AACF801C3E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aug month claims rejected due to attachment missing</t>
        </r>
      </text>
    </comment>
    <comment ref="I349" authorId="0" shapeId="0" xr:uid="{65DF9745-CE28-4251-AD71-7DB5726566E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I357" authorId="0" shapeId="0" xr:uid="{F341E7BE-3A76-492D-A018-A0D1019A392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I362" authorId="0" shapeId="0" xr:uid="{D67814D2-41B3-45D8-90CE-0B546142229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  <comment ref="J403" authorId="0" shapeId="0" xr:uid="{60B830DD-9012-454B-9207-C79D58D8F87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Group Work Scheme</t>
        </r>
      </text>
    </comment>
    <comment ref="J483" authorId="0" shapeId="0" xr:uid="{AECBB50B-3659-4EDD-AA43-71D2DD78741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May month scheme amt 4588
</t>
        </r>
      </text>
    </comment>
    <comment ref="I516" authorId="0" shapeId="0" xr:uid="{8810BA40-B189-421D-BBF0-F79C96AE7E2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Bluestar</t>
        </r>
      </text>
    </comment>
  </commentList>
</comments>
</file>

<file path=xl/sharedStrings.xml><?xml version="1.0" encoding="utf-8"?>
<sst xmlns="http://schemas.openxmlformats.org/spreadsheetml/2006/main" count="7388" uniqueCount="600">
  <si>
    <t>Sl. No.</t>
  </si>
  <si>
    <t>Distributor Name</t>
  </si>
  <si>
    <t>Hub Name</t>
  </si>
  <si>
    <t>SS</t>
  </si>
  <si>
    <t>Transport Support</t>
  </si>
  <si>
    <t>Damages</t>
  </si>
  <si>
    <t>Total</t>
  </si>
  <si>
    <t>Primary Value</t>
  </si>
  <si>
    <t>Bangalore</t>
  </si>
  <si>
    <t>Mysore</t>
  </si>
  <si>
    <t>NK</t>
  </si>
  <si>
    <t>Goa</t>
  </si>
  <si>
    <t>SK North</t>
  </si>
  <si>
    <t>Pune</t>
  </si>
  <si>
    <t>Nashik</t>
  </si>
  <si>
    <t>Kolhapur</t>
  </si>
  <si>
    <t>TS</t>
  </si>
  <si>
    <t>Hubli</t>
  </si>
  <si>
    <t>Telangana</t>
  </si>
  <si>
    <t>MH</t>
  </si>
  <si>
    <t>UK Hub</t>
  </si>
  <si>
    <t>Vishwas Traders</t>
  </si>
  <si>
    <t>S V S Entrp</t>
  </si>
  <si>
    <t>Sri Shiva Enterprises, Uttarahalli</t>
  </si>
  <si>
    <t>Krina Entrp, Yelahanka</t>
  </si>
  <si>
    <t>Maruthi Entrp, D B Pura</t>
  </si>
  <si>
    <t>M R Enterprises</t>
  </si>
  <si>
    <t>Sri Vinayaka Entrp, Dasarahalli</t>
  </si>
  <si>
    <t>R R Entrp, Kengeri</t>
  </si>
  <si>
    <t>CNR Distributor, Tavarekere</t>
  </si>
  <si>
    <t>Jai Maruthi Entrp, Nelamangala</t>
  </si>
  <si>
    <t>Kavya Enterprises  K R Puram</t>
  </si>
  <si>
    <t>M S Enterprises, J P Nagar</t>
  </si>
  <si>
    <t>HGPL</t>
  </si>
  <si>
    <t>Chowdeshwari Enterprises, Kolar</t>
  </si>
  <si>
    <t>S L R Enterprises, Kunigal</t>
  </si>
  <si>
    <t>C S Disributor, Begur</t>
  </si>
  <si>
    <t>Jai Maruthi Entrp, E-City</t>
  </si>
  <si>
    <t>Days</t>
  </si>
  <si>
    <t>Shree Aishwarya Enterprises,Mathikere</t>
  </si>
  <si>
    <t>Vayuputra Entrp, Bangarpete</t>
  </si>
  <si>
    <t>Yadhu Enterprises, K R Puram</t>
  </si>
  <si>
    <t>Kamat Hospitality (Kuldeep)</t>
  </si>
  <si>
    <t>Hemanth Enterprises</t>
  </si>
  <si>
    <t>Sri Battheshwara Enterprises, Hoskote</t>
  </si>
  <si>
    <t>Sri Guru Raghavendra Enterprises, Rajajinagar</t>
  </si>
  <si>
    <t>Mahadeshwara Enterprises, Attibele</t>
  </si>
  <si>
    <t>Sree Venkateshwara Enterprises, Gowribidanuru</t>
  </si>
  <si>
    <t>S K Enterprises</t>
  </si>
  <si>
    <t>ASJ Enterprises, Whitefield</t>
  </si>
  <si>
    <t>Vayuputra Foods, Devanahalli</t>
  </si>
  <si>
    <t>Sri lakshmi Enterprises, Srinagara</t>
  </si>
  <si>
    <t>Lakshmi Venkateshwara Enterprises, Chintamani</t>
  </si>
  <si>
    <t>Hemanth Distributors, BTM</t>
  </si>
  <si>
    <t>Eternal Traders, Banasvadi</t>
  </si>
  <si>
    <t>Gyandev Agencies, Mysore</t>
  </si>
  <si>
    <t>Suprathi Enterprises, Channapatna</t>
  </si>
  <si>
    <t>Sukrutha Distributors, Mysore</t>
  </si>
  <si>
    <t>S S Enterprises, Arsikere</t>
  </si>
  <si>
    <t>Harshi Distributor, Bannur</t>
  </si>
  <si>
    <t>Shanthala Enterprises, Tumkur</t>
  </si>
  <si>
    <t>V P Enterprises, Hassan</t>
  </si>
  <si>
    <t>SVR Enterprises, Mandya</t>
  </si>
  <si>
    <t>Indian 360 Enterprises, Hassan</t>
  </si>
  <si>
    <t>Srinivasa Enterprises, Chikkamagalore</t>
  </si>
  <si>
    <t>Katta Agencies, Sira</t>
  </si>
  <si>
    <t>Vinayaka Agencies, Madikeri</t>
  </si>
  <si>
    <t>M M Enterprises, Mysore</t>
  </si>
  <si>
    <t>M M Agencies, Kushal Nagara</t>
  </si>
  <si>
    <t>Shree Raghavendra Entrp, Chamarajanagara</t>
  </si>
  <si>
    <t>Harsha Enterprises Channarayapatna</t>
  </si>
  <si>
    <t>shivaganga Distributor .Peenya</t>
  </si>
  <si>
    <t>Om Shiva Sai Enterprises, Tiptur</t>
  </si>
  <si>
    <t>Sri Vinayaka Enterprises, Ramnagara</t>
  </si>
  <si>
    <t>All Ameen Enterprises, ATP</t>
  </si>
  <si>
    <t>A P</t>
  </si>
  <si>
    <t>Rithik Enterprises,Kurnool</t>
  </si>
  <si>
    <t>Bhavani Enterprises, Tirupathi</t>
  </si>
  <si>
    <t>Santhoshi Entrp, Srikalahasti</t>
  </si>
  <si>
    <t>Om Sai Enterprises, Proddatur</t>
  </si>
  <si>
    <t>Amaravathi Agencies, Kadapha</t>
  </si>
  <si>
    <t>K R Enterprises, Chittoor</t>
  </si>
  <si>
    <t>H S Enterprises, Nellore</t>
  </si>
  <si>
    <t>Kavyas Enterprises, Kota</t>
  </si>
  <si>
    <t>Sri Sai Balaji Agencies, HDP</t>
  </si>
  <si>
    <t>Swaroopa Entrp, Nandyal</t>
  </si>
  <si>
    <t>S P traders Vijawada</t>
  </si>
  <si>
    <t xml:space="preserve">Chand Agencies, Rayachoti </t>
  </si>
  <si>
    <t>Sri Balaji Enterprises, Yemmiganur</t>
  </si>
  <si>
    <t>Venkata Sai Enterprises, Rajampeta</t>
  </si>
  <si>
    <t>Aman Agencies, Badvel</t>
  </si>
  <si>
    <t xml:space="preserve">Ganesh Enterprises, Narasaraopeta </t>
  </si>
  <si>
    <t>Ice Berg Agencies, Madanapalli</t>
  </si>
  <si>
    <t>Sree Vinayaka Agencies, Rayachoti</t>
  </si>
  <si>
    <t>Srihari Agencies,  Gudur</t>
  </si>
  <si>
    <t xml:space="preserve">Sai Sree Enterprises, Vijayawada </t>
  </si>
  <si>
    <t>Sai Sree Enterprises, Vijayawada (SS)</t>
  </si>
  <si>
    <t>Gnathika Sai Agencies, Eluru</t>
  </si>
  <si>
    <t>Sri Satya Vinayaka Enterprises, Tanaku</t>
  </si>
  <si>
    <t>Sree Agencies, Guntur</t>
  </si>
  <si>
    <t>Sri Manikanta Entrp, Kuppam</t>
  </si>
  <si>
    <t>Sri Lakshmi Venkateshwara Agencies, Chirala</t>
  </si>
  <si>
    <t>Honey Enterprises, Machilipatnam</t>
  </si>
  <si>
    <t>Vijayadurga Agencies, Bheemavaram</t>
  </si>
  <si>
    <t>Bairava Agencies</t>
  </si>
  <si>
    <t>Gayathri Enterprises</t>
  </si>
  <si>
    <t>Sri Krishna Traders, Tirpur</t>
  </si>
  <si>
    <t>Sri Ram Agencies Udumalpet</t>
  </si>
  <si>
    <t>Nathan Agency,Coimbatore</t>
  </si>
  <si>
    <t>SLV Enterprises, Attibele</t>
  </si>
  <si>
    <t>Sri Mathi Agency, Dharmapuri</t>
  </si>
  <si>
    <t>Bangalore Dairy</t>
  </si>
  <si>
    <t>Om MurugaAgency, Erode</t>
  </si>
  <si>
    <t>Sri Sairam traders salem</t>
  </si>
  <si>
    <t>Sri Sangamohi Agency, Namakkal</t>
  </si>
  <si>
    <t>Vellore Frozen Foods</t>
  </si>
  <si>
    <t>N R S Entrp, Super Stockist</t>
  </si>
  <si>
    <t>Doss Agency, Villupuram</t>
  </si>
  <si>
    <t>Mano Agencies, Tirupattur</t>
  </si>
  <si>
    <t>Muruga Agencies, Dharmapuri-2</t>
  </si>
  <si>
    <t>Kanniyappan Sons Agency (Athi Varathar  ) Kanchipuram</t>
  </si>
  <si>
    <t>Pradeepa Traders, Karur</t>
  </si>
  <si>
    <t>V K Enterprises, Pondichery</t>
  </si>
  <si>
    <t>In &amp; Out Stores, Pollachi</t>
  </si>
  <si>
    <t>Sri Arunachala Agencies, Tiruvannamalai</t>
  </si>
  <si>
    <t>Arun Traders, Ambur</t>
  </si>
  <si>
    <t>Surya Agencies, Virudhachalam</t>
  </si>
  <si>
    <t>Infant Froup, Tiruvannamalai</t>
  </si>
  <si>
    <t>S P Enterprises, Arakkonam</t>
  </si>
  <si>
    <t>Ali Enterprises</t>
  </si>
  <si>
    <t>Sri Sai Gurudatta Enterprises</t>
  </si>
  <si>
    <t>V S Enterprises, Warangal</t>
  </si>
  <si>
    <t>Kusuma Haranath Agencies</t>
  </si>
  <si>
    <t>Lakshmi Ganapathi Agencies</t>
  </si>
  <si>
    <t>Shan Enterprises</t>
  </si>
  <si>
    <t>GSR Enterprises</t>
  </si>
  <si>
    <t>Pruthvi Enterprises</t>
  </si>
  <si>
    <t>Nirvigna Agencies</t>
  </si>
  <si>
    <t>Shri ram enterprises</t>
  </si>
  <si>
    <t>Maruthi Agencies</t>
  </si>
  <si>
    <t>Varshini Entp Karimnagar</t>
  </si>
  <si>
    <t>AL Kareem Entp</t>
  </si>
  <si>
    <t xml:space="preserve">Sathwik Entp </t>
  </si>
  <si>
    <t>Shah Enterprises</t>
  </si>
  <si>
    <t>S A S Agencies, Telangana</t>
  </si>
  <si>
    <t>Annapurna Services</t>
  </si>
  <si>
    <t>Sai Surya Enterprises</t>
  </si>
  <si>
    <t>Lucky Foods</t>
  </si>
  <si>
    <t>S M Enterprises</t>
  </si>
  <si>
    <t>M V Enterprises</t>
  </si>
  <si>
    <t>Noorani Enterprises</t>
  </si>
  <si>
    <t>Maxx Food &amp; Dairy Product</t>
  </si>
  <si>
    <t>AAA Enterprises</t>
  </si>
  <si>
    <t>Rajeshwari Agencies</t>
  </si>
  <si>
    <t>A K Trading</t>
  </si>
  <si>
    <t>M S Enterprises</t>
  </si>
  <si>
    <t>Sri Laxmi Agencies, Jagityal</t>
  </si>
  <si>
    <t>Star Agencies</t>
  </si>
  <si>
    <t>Sri Vijayalaxmi Enterprises, Warangal</t>
  </si>
  <si>
    <t>Snow Zone Enterprises</t>
  </si>
  <si>
    <t>V A Enterprises</t>
  </si>
  <si>
    <t>Shree Amulya Vardhan Enterprises</t>
  </si>
  <si>
    <t>Venkateshwara Agency, Malkagiri</t>
  </si>
  <si>
    <t>Sri Brahmaramba Enterprises, Albadi</t>
  </si>
  <si>
    <t>SK Hub</t>
  </si>
  <si>
    <t>Santhrupthi Enterprises, Manipal</t>
  </si>
  <si>
    <t>Akashdeep Enterprises, Nejar</t>
  </si>
  <si>
    <t>Venus Agencies, Puttur</t>
  </si>
  <si>
    <t>Padmavathi Enterprises, Gurvayankere</t>
  </si>
  <si>
    <t>Meghashree Enterprises, Dharmasthala</t>
  </si>
  <si>
    <t>Angel Enterprises, Sullia</t>
  </si>
  <si>
    <t>Sri Sai Distributor, Bantwal</t>
  </si>
  <si>
    <t>Shine Marketing</t>
  </si>
  <si>
    <t>Balaji Enterprises, Karkala</t>
  </si>
  <si>
    <t>Ashlesh Enterprises, Belthangady</t>
  </si>
  <si>
    <t>Ocean Traders, Deralakatte</t>
  </si>
  <si>
    <t>S A Enterprises, Udupi</t>
  </si>
  <si>
    <t>Beera Enterprises, Udupi</t>
  </si>
  <si>
    <t>Sri Laxminarasimha Traders, Mangalore</t>
  </si>
  <si>
    <t>Oceanic Enterprises, Mangalore</t>
  </si>
  <si>
    <t>Oceanic Trading Corporation, Surathkal</t>
  </si>
  <si>
    <t>Shri Krishna Enterprises, Gujjadi</t>
  </si>
  <si>
    <t>Ashish Riya Traders, Kundapura</t>
  </si>
  <si>
    <t>Oceanic Trading Corporation, Krishnapura</t>
  </si>
  <si>
    <t>Mangalore Distributors, Pandeshwar</t>
  </si>
  <si>
    <t>ASA Enterprises, Mangalore</t>
  </si>
  <si>
    <t>Sharada Ice Cream &amp; Distributors, Sringeri</t>
  </si>
  <si>
    <t>Ramanath Enterprises, Moodbidri</t>
  </si>
  <si>
    <t>Mahalakshmi Traders, Hajmady</t>
  </si>
  <si>
    <t>N &amp; N Industries</t>
  </si>
  <si>
    <t>Damonar Distributors</t>
  </si>
  <si>
    <t>Shree Maruthi Agency, Mundgod</t>
  </si>
  <si>
    <t>Mahalakmi Distributors, Kumta</t>
  </si>
  <si>
    <t>Sneha Enterprises,Sirsi</t>
  </si>
  <si>
    <t>Vishwa Ice Cream Parlour, Honavar</t>
  </si>
  <si>
    <t>Rushdas Cool Point, Bhatkal</t>
  </si>
  <si>
    <t>Shree Mahamaya Distributor, Madangeri</t>
  </si>
  <si>
    <t>Mahamaya Agency, Ankola</t>
  </si>
  <si>
    <t>Mahalasa Enterprises, Yellapur</t>
  </si>
  <si>
    <t>Poorvi Agencies, Haliyal</t>
  </si>
  <si>
    <t>Shri Durga Distributors, Karwar</t>
  </si>
  <si>
    <t>Siddivinayaka Enterprises</t>
  </si>
  <si>
    <t>S V Enterprises</t>
  </si>
  <si>
    <t>A K Enterprises, Hangal</t>
  </si>
  <si>
    <t>Shree Kamakshi Distributor</t>
  </si>
  <si>
    <t>Shree Honnaraka Enterprises</t>
  </si>
  <si>
    <t>Kamadhenu Enterprises, Goa</t>
  </si>
  <si>
    <t>Mangala Sales, Mapusa</t>
  </si>
  <si>
    <t>Sai Enterprises, Goa</t>
  </si>
  <si>
    <t>Nandini Foods &amp; Logistics</t>
  </si>
  <si>
    <t>Aarkay Ventures, Margao</t>
  </si>
  <si>
    <t>Sri Kamaxi Inc</t>
  </si>
  <si>
    <t>Sri Kundodar Inc</t>
  </si>
  <si>
    <t>Aarkay Ventures, Canacona</t>
  </si>
  <si>
    <t>Kesari Distributors</t>
  </si>
  <si>
    <t>Razak Carts</t>
  </si>
  <si>
    <t>Raikar Distributors</t>
  </si>
  <si>
    <t>C S Enterprises,Ratnagiri</t>
  </si>
  <si>
    <t>Adhira Cool World</t>
  </si>
  <si>
    <t>Ruchi Cool Drinks, Sawantwadi</t>
  </si>
  <si>
    <t>Ratnagar Ice Cream Parlour, Kankavali</t>
  </si>
  <si>
    <t>Sahyadri Enterprises, Kudal</t>
  </si>
  <si>
    <t>Santkrupa Agency</t>
  </si>
  <si>
    <t>T K Sulaiman &amp; Sons</t>
  </si>
  <si>
    <t>Snowcreams Enterprises</t>
  </si>
  <si>
    <t>M G Traders, Chalode</t>
  </si>
  <si>
    <t>Lion City Agencies</t>
  </si>
  <si>
    <t>Surabhi Traders, Kasaragod</t>
  </si>
  <si>
    <t>Surabhi Traders, Badiyadka</t>
  </si>
  <si>
    <t>ARR Traders, Mulleria</t>
  </si>
  <si>
    <t>Soorya Associates</t>
  </si>
  <si>
    <t>Star Marketing, Bekal</t>
  </si>
  <si>
    <t>Cosmos Agencies, Thaliparamba</t>
  </si>
  <si>
    <t>Tea Leaf Agency, Thalassery</t>
  </si>
  <si>
    <t xml:space="preserve">Blueberry Ice Creams, </t>
  </si>
  <si>
    <t>Shwocreams Enterprises</t>
  </si>
  <si>
    <t>Scooperz</t>
  </si>
  <si>
    <t>Karavali Marketing, Kanthangad</t>
  </si>
  <si>
    <t>JMJ Enterprises, Uppala</t>
  </si>
  <si>
    <t>Golden Agencies</t>
  </si>
  <si>
    <t>K S Ghee, Malappuram</t>
  </si>
  <si>
    <t>Niya Agency, Perinthalamanna</t>
  </si>
  <si>
    <t>A Square Marketing, Manjeri</t>
  </si>
  <si>
    <t>Fiesta Ice Creams, Mannarkkad</t>
  </si>
  <si>
    <t>Ajanta Marketing, Calicat</t>
  </si>
  <si>
    <t>HALA Marketing, Kaniyarakandam</t>
  </si>
  <si>
    <t>P K Traders</t>
  </si>
  <si>
    <t>Capital Marketing</t>
  </si>
  <si>
    <t>Bright Distributors, Ernakulam</t>
  </si>
  <si>
    <t>Kalindi Food Processing And Distribution</t>
  </si>
  <si>
    <t>O-live Farm &amp; Food Products</t>
  </si>
  <si>
    <t>Cream House</t>
  </si>
  <si>
    <t>Magic Cream</t>
  </si>
  <si>
    <t>Leo Enterprises</t>
  </si>
  <si>
    <t xml:space="preserve">Creamstar </t>
  </si>
  <si>
    <t>Pleasant Marketing (S S)</t>
  </si>
  <si>
    <t>Pleasant Marketing</t>
  </si>
  <si>
    <t>Shanada Ice Creams &amp; Distributors</t>
  </si>
  <si>
    <t>Blueberry Ice Creams, Kalady</t>
  </si>
  <si>
    <t>Raz Agency, Alappuzha</t>
  </si>
  <si>
    <t>Keerthi Foods</t>
  </si>
  <si>
    <t>M R Enterprises, Belagaum</t>
  </si>
  <si>
    <t>A S Enterprises</t>
  </si>
  <si>
    <t>Badar Enterprises, Belagavi</t>
  </si>
  <si>
    <t>Ganesh Enterprises, Hospete</t>
  </si>
  <si>
    <t>Sri Sapthagiri Enterprises</t>
  </si>
  <si>
    <t>Pragathi Enterprises</t>
  </si>
  <si>
    <t>Surya Commercial</t>
  </si>
  <si>
    <t>L B R Agencies</t>
  </si>
  <si>
    <t>K Gopal Reddy Enterprises, Raichur</t>
  </si>
  <si>
    <t>S P Enterprises, Hubli</t>
  </si>
  <si>
    <t>Lakshmi Enterprises, Ranebennur</t>
  </si>
  <si>
    <t>Himalaya Agency</t>
  </si>
  <si>
    <t>Vithal Enterprises, Bijapur</t>
  </si>
  <si>
    <t>Sangeetha Enterprises, Jamkhandi</t>
  </si>
  <si>
    <t>Saanvi Agencies</t>
  </si>
  <si>
    <t>Atithi Enterprises, Bellary</t>
  </si>
  <si>
    <t>Manikeshwari Enterprises</t>
  </si>
  <si>
    <t>F M Enterprises</t>
  </si>
  <si>
    <t>L V Enterprises, Dharwad</t>
  </si>
  <si>
    <t>Pratiksha Enterprises, Kerur</t>
  </si>
  <si>
    <t>Nidhi Marketing, Vedh Agencies</t>
  </si>
  <si>
    <t>Vedh Agency, Gubarga (SS)</t>
  </si>
  <si>
    <t>Bhavana Enterprises</t>
  </si>
  <si>
    <t>Vedh Agency, Gubarga</t>
  </si>
  <si>
    <t>Sri Enterprises, Davanagere</t>
  </si>
  <si>
    <t>Rajesh Distributors, Hubli</t>
  </si>
  <si>
    <t>R A Super Bazaar, Hubli</t>
  </si>
  <si>
    <t xml:space="preserve">Mariya Enterprises, </t>
  </si>
  <si>
    <t>Darshan Enterprises, Khanapur</t>
  </si>
  <si>
    <t>Katilu Shree Distributors, Sagar</t>
  </si>
  <si>
    <t xml:space="preserve">Abhinandan Enterprises, </t>
  </si>
  <si>
    <t>Sri Raghavendra Enterprises, Chitradurga</t>
  </si>
  <si>
    <t>Aradhana Enterprises, Chitradurga</t>
  </si>
  <si>
    <t>Siddarameshwara Enterprises, Bagalkot</t>
  </si>
  <si>
    <t>R J Dealers, Dharwad</t>
  </si>
  <si>
    <t>Shri Rajeshwari Enterprises</t>
  </si>
  <si>
    <t>B R Enterprises</t>
  </si>
  <si>
    <t>Vishwa Enterprises</t>
  </si>
  <si>
    <t>Kamadhenu Enterprises</t>
  </si>
  <si>
    <t>Naksh Enterprises</t>
  </si>
  <si>
    <t>Lashkri Traders, Nidagund</t>
  </si>
  <si>
    <t>Achal Distributors</t>
  </si>
  <si>
    <t>Sharma's Group</t>
  </si>
  <si>
    <t>M S Enterprises, Bidar</t>
  </si>
  <si>
    <t>Samarth Enterprises</t>
  </si>
  <si>
    <t>Harsha Enterprises</t>
  </si>
  <si>
    <t>Achal Enterprises</t>
  </si>
  <si>
    <t>Tulajabhavani Enterprises</t>
  </si>
  <si>
    <t>Saptagiri Distributors</t>
  </si>
  <si>
    <t>Sangameshwar Agency</t>
  </si>
  <si>
    <t>Deepika Agency</t>
  </si>
  <si>
    <t>Chowdhary Enterprises</t>
  </si>
  <si>
    <t>Stylo Distributors</t>
  </si>
  <si>
    <t>Devi Enterprises</t>
  </si>
  <si>
    <t>Kirti Ice Cream Agency</t>
  </si>
  <si>
    <t>Tip Top Ice Cream &amp; Snacks, Miraj</t>
  </si>
  <si>
    <t>Jaysingpur</t>
  </si>
  <si>
    <t>Shri Bhairavanth Agency</t>
  </si>
  <si>
    <t>Shri Dattaguru Prasad Sales, Hamidwada</t>
  </si>
  <si>
    <t>Sujatha Foods (SS)</t>
  </si>
  <si>
    <t>Freezing Point (SS)</t>
  </si>
  <si>
    <t>A R Enterprises</t>
  </si>
  <si>
    <t>Manvardhani Enterprises</t>
  </si>
  <si>
    <t>M S Enterprises, Aurangabad (SS)</t>
  </si>
  <si>
    <t>M S Enterprises, Aurangabad</t>
  </si>
  <si>
    <t>Shiv Asha Dairy</t>
  </si>
  <si>
    <t>Renuka Enterprises</t>
  </si>
  <si>
    <t>New Metro Enterprises</t>
  </si>
  <si>
    <t>Rajmata Distributor</t>
  </si>
  <si>
    <t>Neeraj Enterprises, Solapur (SS)</t>
  </si>
  <si>
    <t xml:space="preserve">Neeraj Enterprises, Solapur </t>
  </si>
  <si>
    <t>Venkatesh General Store</t>
  </si>
  <si>
    <t>Hindustan Traders</t>
  </si>
  <si>
    <t>Sai Traders, Satara</t>
  </si>
  <si>
    <t>Mahanteshar Ice Cream Parlour</t>
  </si>
  <si>
    <t>Lamikanth Enterprises</t>
  </si>
  <si>
    <t>Ali Sarkar Ice Cream</t>
  </si>
  <si>
    <t>Anna Agency, Latur (SS)</t>
  </si>
  <si>
    <t xml:space="preserve">Anna Agency, Latur </t>
  </si>
  <si>
    <t>Shree Anand Traders, Nashik (SS)</t>
  </si>
  <si>
    <t>Sarja Agency,</t>
  </si>
  <si>
    <t>Jagadamba Agency</t>
  </si>
  <si>
    <t>Asha Enterprises</t>
  </si>
  <si>
    <t>Sai Bhumi Agency</t>
  </si>
  <si>
    <t>Anand Associates</t>
  </si>
  <si>
    <t>Esha Milk Agency</t>
  </si>
  <si>
    <t>Gurukrupa Traders</t>
  </si>
  <si>
    <t>Vipra Foods, Kedgaon (SS)</t>
  </si>
  <si>
    <t>Shrimeet Enterprises</t>
  </si>
  <si>
    <t>Suresh Trading Company</t>
  </si>
  <si>
    <t xml:space="preserve">Vipra Foods, Kedgaon </t>
  </si>
  <si>
    <t>Anvika Enterprises</t>
  </si>
  <si>
    <t>Gagangiri Distributors</t>
  </si>
  <si>
    <t>Dhokeshwar Foods</t>
  </si>
  <si>
    <t>AM Enterprises</t>
  </si>
  <si>
    <t>Diamond Enterprises, Yerwada</t>
  </si>
  <si>
    <t>Bafana Agencies</t>
  </si>
  <si>
    <t>Shree Sadguru Krupa Enterprises</t>
  </si>
  <si>
    <t>Shree Nirmal Enterprises</t>
  </si>
  <si>
    <t>Akash Enterprises</t>
  </si>
  <si>
    <t>M K Enterprises</t>
  </si>
  <si>
    <t>Aaradhya Enterprises</t>
  </si>
  <si>
    <t>Anushree Enterprises</t>
  </si>
  <si>
    <t>Matoshree Enterprises</t>
  </si>
  <si>
    <t>Ice Box Cold Chain Pvt Ltd (SS)</t>
  </si>
  <si>
    <t>Rajlaxmi Enterprises</t>
  </si>
  <si>
    <t>Shubhra Enterprises</t>
  </si>
  <si>
    <t>Sahyadri Distributors</t>
  </si>
  <si>
    <t>Nikhil Enterprises</t>
  </si>
  <si>
    <t>Trimurthi Enterprises</t>
  </si>
  <si>
    <t>Ghag Agencies</t>
  </si>
  <si>
    <t>M K Distributors</t>
  </si>
  <si>
    <t>Sarthak Enterprises</t>
  </si>
  <si>
    <t>Grand Total</t>
  </si>
  <si>
    <t>Siddeshwara Enterprises</t>
  </si>
  <si>
    <t>`</t>
  </si>
  <si>
    <t>Anusha Enterprises.Peenya</t>
  </si>
  <si>
    <t>Adarsh Enterprises</t>
  </si>
  <si>
    <t>Adarsh Associates</t>
  </si>
  <si>
    <t>D K Agency</t>
  </si>
  <si>
    <t>Anjanadri Enterprises, Devanahalli</t>
  </si>
  <si>
    <t>Shree Samarth Trading Company</t>
  </si>
  <si>
    <t>Rushikesh General Store</t>
  </si>
  <si>
    <t>Sanika Agency</t>
  </si>
  <si>
    <t>Sai Bumi Agency</t>
  </si>
  <si>
    <t>Star Enterprises</t>
  </si>
  <si>
    <t>Sarthak Milk &amp; Agro Products</t>
  </si>
  <si>
    <t>Sri Sakthi Agencies</t>
  </si>
  <si>
    <t>Sakshi Enterprises</t>
  </si>
  <si>
    <t>Shri Idagunji Enterprises</t>
  </si>
  <si>
    <t>GSK Incorporation Mysore-2</t>
  </si>
  <si>
    <t>Venkatadri Enterprises, Pavagada</t>
  </si>
  <si>
    <t>Sneha Venture, Siddapur</t>
  </si>
  <si>
    <t>Shri Shivay Distributor</t>
  </si>
  <si>
    <t>Accurate Mobile Center</t>
  </si>
  <si>
    <t>Modern Milk Agency</t>
  </si>
  <si>
    <t>Shiva Basava Chikkodi</t>
  </si>
  <si>
    <t>Ganesh Enterprises, Godavarikhani</t>
  </si>
  <si>
    <t>Ayyappa Stores</t>
  </si>
  <si>
    <t>Aquatech Enterpreneurs Corporate</t>
  </si>
  <si>
    <t>Raizel Enterprises</t>
  </si>
  <si>
    <t>Royal Ice Cream</t>
  </si>
  <si>
    <t>Swaraj Agencies</t>
  </si>
  <si>
    <t>Nitin Enterprises</t>
  </si>
  <si>
    <t>Mauli Agency</t>
  </si>
  <si>
    <t>Mauli Foods</t>
  </si>
  <si>
    <t xml:space="preserve">Vighnaharta Dairy </t>
  </si>
  <si>
    <t>Shri Bhirvanth Agency</t>
  </si>
  <si>
    <t>Stash Sales &amp; Marketing</t>
  </si>
  <si>
    <t>Mumbai</t>
  </si>
  <si>
    <t>ACS Milk Agency</t>
  </si>
  <si>
    <t>A A Amman Traders, Arakkonam</t>
  </si>
  <si>
    <t>Shree Swami Samarth Distributors, Tasgav</t>
  </si>
  <si>
    <t xml:space="preserve">Yogeshwari Milk Agency, </t>
  </si>
  <si>
    <t>Sagar Agency, Khultabad</t>
  </si>
  <si>
    <t>Kerala North</t>
  </si>
  <si>
    <t>Kerala South</t>
  </si>
  <si>
    <t>Konkan Maharastra</t>
  </si>
  <si>
    <t>Andhra Pradesh</t>
  </si>
  <si>
    <t>Central Karnataka</t>
  </si>
  <si>
    <t>North Karnataka</t>
  </si>
  <si>
    <t>Latur</t>
  </si>
  <si>
    <t>Aurangabad</t>
  </si>
  <si>
    <t>Solapur</t>
  </si>
  <si>
    <t>Nasik</t>
  </si>
  <si>
    <t>S K North</t>
  </si>
  <si>
    <t>S K South</t>
  </si>
  <si>
    <t>Tamilnadu</t>
  </si>
  <si>
    <t>North Canara</t>
  </si>
  <si>
    <t>Freezer subsidy/ repairs</t>
  </si>
  <si>
    <t>Dealer discount</t>
  </si>
  <si>
    <t>FOW subsidy</t>
  </si>
  <si>
    <t>Schemes</t>
  </si>
  <si>
    <t>As per TB</t>
  </si>
  <si>
    <t>Diff</t>
  </si>
  <si>
    <t>Party orders/ institutional orders</t>
  </si>
  <si>
    <t>Stall rents/ CSI/ Shoppee exp</t>
  </si>
  <si>
    <t>Cold room expenses</t>
  </si>
  <si>
    <t xml:space="preserve">Schemes </t>
  </si>
  <si>
    <t>PKM Trading, Pattambi</t>
  </si>
  <si>
    <t>Senthur Murugan Agencies, Attur</t>
  </si>
  <si>
    <t>Sri Guru Raghavendra Enterprises, Majestic</t>
  </si>
  <si>
    <t>Veer Brothers Karimnagar</t>
  </si>
  <si>
    <t>Sri Tripura Entrp, Koramangala</t>
  </si>
  <si>
    <t>M V Enterprises, Mysore</t>
  </si>
  <si>
    <t>Sunita Foods</t>
  </si>
  <si>
    <t>S V Enterprises, B N Reddy</t>
  </si>
  <si>
    <t>Teja Sree Akshaya Agency- Vijayawada</t>
  </si>
  <si>
    <t>Sri Lakshmi Srinivasa Agencies</t>
  </si>
  <si>
    <t>Plutus Enterprises</t>
  </si>
  <si>
    <t>Galaxy Enterprises</t>
  </si>
  <si>
    <t>A N Enterprises</t>
  </si>
  <si>
    <t>Sivam Agency, Vellore</t>
  </si>
  <si>
    <t>A E Enterprises</t>
  </si>
  <si>
    <t>V G P Stores</t>
  </si>
  <si>
    <t>Friends Café</t>
  </si>
  <si>
    <t>Om Sairam Agency</t>
  </si>
  <si>
    <t>Niha Associates</t>
  </si>
  <si>
    <t>Menar Ice Cream Agency</t>
  </si>
  <si>
    <t>C4 Marketing, Calicut</t>
  </si>
  <si>
    <t>Plus Agencies</t>
  </si>
  <si>
    <t>ShreeBagodi Basaveshwara Enterprises</t>
  </si>
  <si>
    <t>J B Enterprises</t>
  </si>
  <si>
    <t>Siri Enterprises, Ongole</t>
  </si>
  <si>
    <t>Humisha Cold Storage</t>
  </si>
  <si>
    <t>Dhule</t>
  </si>
  <si>
    <t>Sri Mahalingeshwara Enterprises</t>
  </si>
  <si>
    <t>Spaarkal</t>
  </si>
  <si>
    <t>Shubhankara Enterprises</t>
  </si>
  <si>
    <t>Sri Sai Agencies, Khammam</t>
  </si>
  <si>
    <t>Vinay Agencies, Mandya</t>
  </si>
  <si>
    <t>Hare Krushna Distributor</t>
  </si>
  <si>
    <t>Anshika Ice Cream Agency</t>
  </si>
  <si>
    <t>Vajram</t>
  </si>
  <si>
    <t>Datar Enterprises</t>
  </si>
  <si>
    <t>ru</t>
  </si>
  <si>
    <t>Kisan Babn Sonawane</t>
  </si>
  <si>
    <t>Sarja Agency, Dhule</t>
  </si>
  <si>
    <t>Prathmesh Enterprises</t>
  </si>
  <si>
    <t>Shri Balaji Milk Center</t>
  </si>
  <si>
    <t>Arjun Traders</t>
  </si>
  <si>
    <t>CSP Distributors</t>
  </si>
  <si>
    <t>Maruthi Enterprises, Channapatna</t>
  </si>
  <si>
    <t>RST Traders, Krishnagiri</t>
  </si>
  <si>
    <t>Niya Enterprises, Coimbatore</t>
  </si>
  <si>
    <t>S L V Distributors, BTM</t>
  </si>
  <si>
    <t>N S Inc</t>
  </si>
  <si>
    <t>Ice Max</t>
  </si>
  <si>
    <t>Lata Enterprises</t>
  </si>
  <si>
    <t>Lucky Enterprises</t>
  </si>
  <si>
    <t>Vanshi Enterprises</t>
  </si>
  <si>
    <t>S L V Enterprises, BTM</t>
  </si>
  <si>
    <t>Ketaki Sangameshwara Agencies</t>
  </si>
  <si>
    <t>Jaya Chitr Agencies</t>
  </si>
  <si>
    <t>Akshay Numbalkar Trading Company</t>
  </si>
  <si>
    <t>Shri Datt Agency</t>
  </si>
  <si>
    <t>Global Enterprises</t>
  </si>
  <si>
    <t>Zam Zam Enterprises</t>
  </si>
  <si>
    <t>New S S Enterprises</t>
  </si>
  <si>
    <t>Humisha Cold Storage (SS)</t>
  </si>
  <si>
    <t>Ganesh Marketing</t>
  </si>
  <si>
    <t>Thyaga Enterprises</t>
  </si>
  <si>
    <t>Maithreya Enterprises</t>
  </si>
  <si>
    <t>Venkateshwara Agency, Cheyyar</t>
  </si>
  <si>
    <t>S R S Enterprises, Magadi</t>
  </si>
  <si>
    <t>Global Traders</t>
  </si>
  <si>
    <t>Raj Traders</t>
  </si>
  <si>
    <t>Sahara Traders</t>
  </si>
  <si>
    <t>N R S Entrp</t>
  </si>
  <si>
    <t xml:space="preserve">Sri Balaji Enterprises. </t>
  </si>
  <si>
    <t>Anu Enterprises, Mudhol</t>
  </si>
  <si>
    <t>Lakshmi Agencies</t>
  </si>
  <si>
    <t>Shivabasav Traders</t>
  </si>
  <si>
    <t>Sagar Traders</t>
  </si>
  <si>
    <t>Shree Agency</t>
  </si>
  <si>
    <t>I K Trading &amp; Company</t>
  </si>
  <si>
    <t>Varad Agency</t>
  </si>
  <si>
    <t>SSN Agencies</t>
  </si>
  <si>
    <t>A M Traders</t>
  </si>
  <si>
    <t>Selfie Mobile</t>
  </si>
  <si>
    <t>P R K Traders</t>
  </si>
  <si>
    <t>Samaiah Enterprises</t>
  </si>
  <si>
    <t>SNB Enterprises</t>
  </si>
  <si>
    <t>Shiv Shivanya Agency</t>
  </si>
  <si>
    <t>Shri Hari Hara Medical Agency</t>
  </si>
  <si>
    <t xml:space="preserve">Sri Balaji Sweet Magic </t>
  </si>
  <si>
    <t>Dhikshith Agencies</t>
  </si>
  <si>
    <t>Laxmi Narasimha Swamy Agencies</t>
  </si>
  <si>
    <t>Babu Enterprises</t>
  </si>
  <si>
    <t>Ushodaya Enterprises</t>
  </si>
  <si>
    <t>Konkan Maharashtra</t>
  </si>
  <si>
    <t>CNG Enterprises, Hassan</t>
  </si>
  <si>
    <t>Rani Enterprises</t>
  </si>
  <si>
    <t>SBS Enterprises</t>
  </si>
  <si>
    <t>Yaseen Agencies</t>
  </si>
  <si>
    <t>Sri Vishwak Sena Ice Cream Parlour</t>
  </si>
  <si>
    <t>Kalyani Enterprises</t>
  </si>
  <si>
    <t>Sri Manjunath Enterprises, Bellary</t>
  </si>
  <si>
    <t>Daksh Enterprises, Belagavi</t>
  </si>
  <si>
    <t>A &amp; A Enterprises</t>
  </si>
  <si>
    <t>Purnodaya Enterprises</t>
  </si>
  <si>
    <t>Mukunda Traders</t>
  </si>
  <si>
    <t>Jiveeka Distributors</t>
  </si>
  <si>
    <t>A K Foods</t>
  </si>
  <si>
    <t>Shidheshwar Confectionary Murud</t>
  </si>
  <si>
    <t>Sharvi Enterprises</t>
  </si>
  <si>
    <t>Om Sai Agency</t>
  </si>
  <si>
    <t>Shwetha Enterprises</t>
  </si>
  <si>
    <t>Vihanshi Marketing</t>
  </si>
  <si>
    <t>Abhinav Agencies</t>
  </si>
  <si>
    <t>Vigneshwara Agencies</t>
  </si>
  <si>
    <t>A And A Enterprises</t>
  </si>
  <si>
    <t>OM Traders</t>
  </si>
  <si>
    <t>Sri Shivashantaveera Milk Parlour</t>
  </si>
  <si>
    <t>Vijaya Agencies, ATP</t>
  </si>
  <si>
    <t>Skanda Enterprises</t>
  </si>
  <si>
    <t>+</t>
  </si>
  <si>
    <t>Bhavani Enterprises,</t>
  </si>
  <si>
    <t>Bhairava Agencies, Kadapa</t>
  </si>
  <si>
    <t>N Power Traders</t>
  </si>
  <si>
    <t>Lakshmi Ganesh Agencies</t>
  </si>
  <si>
    <t>Shiv Enterprises</t>
  </si>
  <si>
    <t>Veer Ice Cream Agency</t>
  </si>
  <si>
    <t>Shankar Dairy Parlour</t>
  </si>
  <si>
    <t>Vijaya Agencies ATP</t>
  </si>
  <si>
    <t>Shree Mahalaxmi Agency</t>
  </si>
  <si>
    <t>Ramya Agency</t>
  </si>
  <si>
    <t>Shree Mahalaxmi Distributor</t>
  </si>
  <si>
    <t>Chendur Murugan Traders</t>
  </si>
  <si>
    <t>Shree Shabradurga Café</t>
  </si>
  <si>
    <t>Priya Agency</t>
  </si>
  <si>
    <t>SPG Tradeline</t>
  </si>
  <si>
    <t>A V Agencies</t>
  </si>
  <si>
    <t>Mahalasa Agency</t>
  </si>
  <si>
    <t>Kaiga Project, Karwar</t>
  </si>
  <si>
    <t>Shree Durga Distributor</t>
  </si>
  <si>
    <t>Sreenidhi Enterprises</t>
  </si>
  <si>
    <t>J J Enterprises</t>
  </si>
  <si>
    <t>Karnataka</t>
  </si>
  <si>
    <t>Kerala</t>
  </si>
  <si>
    <t>Region</t>
  </si>
  <si>
    <t>Hub</t>
  </si>
  <si>
    <t>North Kerala</t>
  </si>
  <si>
    <t>South Kerala</t>
  </si>
  <si>
    <t>Maharashtra</t>
  </si>
  <si>
    <t>South Kanara</t>
  </si>
  <si>
    <t>South Kanara North</t>
  </si>
  <si>
    <t>South Kanara South</t>
  </si>
  <si>
    <t>Tamil Nadu</t>
  </si>
  <si>
    <t>North Kanara</t>
  </si>
  <si>
    <t>Q1_EXPENSES</t>
  </si>
  <si>
    <t>Q2_EXPENSES</t>
  </si>
  <si>
    <t>Q3_EXPENSES</t>
  </si>
  <si>
    <t>Q4_EXPENSES</t>
  </si>
  <si>
    <t>Q1_Claim</t>
  </si>
  <si>
    <t>Q2_Claim</t>
  </si>
  <si>
    <t>Q3_Claim</t>
  </si>
  <si>
    <t>Q4_Claim</t>
  </si>
  <si>
    <t>Expense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</si>
</sst>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Times New Roman"/>
      <family val="1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CFCFC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80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3" fontId="6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3" fontId="8" fillId="3" borderId="1" xfId="0" applyNumberFormat="1" applyFont="1" applyFill="1" applyBorder="1" applyAlignment="1">
      <alignment vertical="center" wrapText="1"/>
    </xf>
    <xf numFmtId="3" fontId="3" fillId="3" borderId="1" xfId="0" applyNumberFormat="1" applyFont="1" applyFill="1" applyBorder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vertical="center" wrapText="1"/>
    </xf>
    <xf numFmtId="3" fontId="2" fillId="2" borderId="0" xfId="0" applyNumberFormat="1" applyFont="1" applyFill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16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10" fontId="9" fillId="0" borderId="1" xfId="1" applyNumberFormat="1" applyFont="1" applyFill="1" applyBorder="1" applyAlignment="1" applyProtection="1">
      <alignment horizontal="center" vertical="center" wrapText="1"/>
    </xf>
    <xf numFmtId="10" fontId="11" fillId="0" borderId="2" xfId="1" applyNumberFormat="1" applyFont="1" applyBorder="1" applyAlignment="1">
      <alignment horizontal="center" vertical="center"/>
    </xf>
    <xf numFmtId="10" fontId="9" fillId="0" borderId="4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10" fontId="10" fillId="0" borderId="1" xfId="1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 wrapText="1"/>
    </xf>
    <xf numFmtId="10" fontId="11" fillId="0" borderId="1" xfId="1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3" fontId="9" fillId="0" borderId="4" xfId="0" applyNumberFormat="1" applyFont="1" applyBorder="1" applyAlignment="1">
      <alignment horizontal="center" vertical="center" wrapText="1"/>
    </xf>
    <xf numFmtId="10" fontId="11" fillId="0" borderId="4" xfId="1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2" fillId="4" borderId="8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9"/>
  <sheetViews>
    <sheetView tabSelected="1" zoomScale="112" zoomScaleNormal="100" workbookViewId="0">
      <selection activeCell="N14" sqref="N14"/>
    </sheetView>
  </sheetViews>
  <sheetFormatPr defaultColWidth="9.1796875" defaultRowHeight="10.5" x14ac:dyDescent="0.25"/>
  <cols>
    <col min="1" max="1" width="24.1796875" style="25" bestFit="1" customWidth="1"/>
    <col min="2" max="2" width="9.453125" style="29" bestFit="1" customWidth="1"/>
    <col min="3" max="3" width="10" style="29" bestFit="1" customWidth="1"/>
    <col min="4" max="4" width="9.453125" style="29" bestFit="1" customWidth="1"/>
    <col min="5" max="5" width="10" style="29" bestFit="1" customWidth="1"/>
    <col min="6" max="6" width="9.453125" style="29" bestFit="1" customWidth="1"/>
    <col min="7" max="7" width="10" style="29" bestFit="1" customWidth="1"/>
    <col min="8" max="8" width="9.453125" style="29" bestFit="1" customWidth="1"/>
    <col min="9" max="9" width="10" style="29" bestFit="1" customWidth="1"/>
    <col min="10" max="10" width="13.08984375" style="29" bestFit="1" customWidth="1"/>
    <col min="11" max="11" width="10" style="25" bestFit="1" customWidth="1"/>
    <col min="12" max="16384" width="9.1796875" style="25"/>
  </cols>
  <sheetData>
    <row r="1" spans="1:11" ht="15.75" customHeight="1" x14ac:dyDescent="0.25">
      <c r="A1" s="41" t="s">
        <v>599</v>
      </c>
      <c r="B1" s="30" t="s">
        <v>591</v>
      </c>
      <c r="C1" s="30" t="s">
        <v>595</v>
      </c>
      <c r="D1" s="30" t="s">
        <v>592</v>
      </c>
      <c r="E1" s="30" t="s">
        <v>596</v>
      </c>
      <c r="F1" s="30" t="s">
        <v>593</v>
      </c>
      <c r="G1" s="30" t="s">
        <v>597</v>
      </c>
      <c r="H1" s="30" t="s">
        <v>594</v>
      </c>
      <c r="I1" s="30" t="s">
        <v>598</v>
      </c>
      <c r="J1" s="42" t="s">
        <v>581</v>
      </c>
      <c r="K1" s="43" t="s">
        <v>582</v>
      </c>
    </row>
    <row r="2" spans="1:11" x14ac:dyDescent="0.25">
      <c r="A2" s="35" t="s">
        <v>431</v>
      </c>
      <c r="B2" s="32">
        <v>1576147</v>
      </c>
      <c r="C2" s="26">
        <v>1.7574905741731303E-2</v>
      </c>
      <c r="D2" s="32">
        <v>1141527.29</v>
      </c>
      <c r="E2" s="26">
        <v>1.5642231234931428E-2</v>
      </c>
      <c r="F2" s="32">
        <v>797405.33000000007</v>
      </c>
      <c r="G2" s="26">
        <v>1.6930769095199204E-2</v>
      </c>
      <c r="H2" s="32">
        <v>1121848.1499999999</v>
      </c>
      <c r="I2" s="26">
        <v>1.4500272062893799E-2</v>
      </c>
      <c r="J2" s="31" t="s">
        <v>419</v>
      </c>
      <c r="K2" s="34" t="s">
        <v>419</v>
      </c>
    </row>
    <row r="3" spans="1:11" x14ac:dyDescent="0.25">
      <c r="A3" s="35" t="s">
        <v>4</v>
      </c>
      <c r="B3" s="32">
        <v>728697</v>
      </c>
      <c r="C3" s="26">
        <v>8.1253722459151186E-3</v>
      </c>
      <c r="D3" s="32">
        <v>425243.6</v>
      </c>
      <c r="E3" s="26">
        <v>5.8270693838381078E-3</v>
      </c>
      <c r="F3" s="32">
        <v>268317</v>
      </c>
      <c r="G3" s="26">
        <v>5.6969937375720382E-3</v>
      </c>
      <c r="H3" s="32">
        <v>515843.04000000004</v>
      </c>
      <c r="I3" s="26">
        <v>6.6674481940806433E-3</v>
      </c>
      <c r="J3" s="31" t="s">
        <v>419</v>
      </c>
      <c r="K3" s="34" t="s">
        <v>419</v>
      </c>
    </row>
    <row r="4" spans="1:11" x14ac:dyDescent="0.25">
      <c r="A4" s="35" t="s">
        <v>430</v>
      </c>
      <c r="B4" s="32">
        <v>37050</v>
      </c>
      <c r="C4" s="26">
        <v>4.1312787305444531E-4</v>
      </c>
      <c r="D4" s="32">
        <v>70706</v>
      </c>
      <c r="E4" s="26">
        <v>9.6887705741757735E-4</v>
      </c>
      <c r="F4" s="32">
        <v>36500</v>
      </c>
      <c r="G4" s="26">
        <v>7.7497986121408406E-4</v>
      </c>
      <c r="H4" s="32">
        <v>55900</v>
      </c>
      <c r="I4" s="26">
        <v>7.2252667022338409E-4</v>
      </c>
      <c r="J4" s="31" t="s">
        <v>419</v>
      </c>
      <c r="K4" s="34" t="s">
        <v>419</v>
      </c>
    </row>
    <row r="5" spans="1:11" x14ac:dyDescent="0.25">
      <c r="A5" s="35" t="s">
        <v>432</v>
      </c>
      <c r="B5" s="32">
        <v>289814</v>
      </c>
      <c r="C5" s="26">
        <v>3.2315854629258035E-3</v>
      </c>
      <c r="D5" s="32">
        <v>53589</v>
      </c>
      <c r="E5" s="26">
        <v>7.3432456410984289E-4</v>
      </c>
      <c r="F5" s="32">
        <v>6002</v>
      </c>
      <c r="G5" s="26">
        <v>1.2743641443854609E-4</v>
      </c>
      <c r="H5" s="32">
        <v>17454</v>
      </c>
      <c r="I5" s="26">
        <v>2.2559893563647488E-4</v>
      </c>
      <c r="J5" s="31" t="s">
        <v>419</v>
      </c>
      <c r="K5" s="34" t="s">
        <v>419</v>
      </c>
    </row>
    <row r="6" spans="1:11" x14ac:dyDescent="0.25">
      <c r="A6" s="35" t="s">
        <v>5</v>
      </c>
      <c r="B6" s="32">
        <v>33500</v>
      </c>
      <c r="C6" s="26">
        <v>3.7354342098040266E-4</v>
      </c>
      <c r="D6" s="32">
        <v>23104</v>
      </c>
      <c r="E6" s="26">
        <v>3.1659173952105487E-4</v>
      </c>
      <c r="F6" s="32">
        <v>10502</v>
      </c>
      <c r="G6" s="26">
        <v>2.2298187678000851E-4</v>
      </c>
      <c r="H6" s="32">
        <v>11337.4</v>
      </c>
      <c r="I6" s="26">
        <v>1.4653978302308756E-4</v>
      </c>
      <c r="J6" s="31" t="s">
        <v>419</v>
      </c>
      <c r="K6" s="34" t="s">
        <v>419</v>
      </c>
    </row>
    <row r="7" spans="1:11" x14ac:dyDescent="0.25">
      <c r="A7" s="35" t="s">
        <v>433</v>
      </c>
      <c r="B7" s="32">
        <v>305901</v>
      </c>
      <c r="C7" s="26">
        <v>3.4109643588455568E-3</v>
      </c>
      <c r="D7" s="32">
        <v>146634</v>
      </c>
      <c r="E7" s="26">
        <v>2.0093106446039803E-3</v>
      </c>
      <c r="F7" s="32">
        <v>38486.44</v>
      </c>
      <c r="G7" s="26">
        <v>8.1715660081710059E-4</v>
      </c>
      <c r="H7" s="32">
        <v>197649.01</v>
      </c>
      <c r="I7" s="26">
        <v>2.5546812355679489E-3</v>
      </c>
      <c r="J7" s="31" t="s">
        <v>419</v>
      </c>
      <c r="K7" s="34" t="s">
        <v>419</v>
      </c>
    </row>
    <row r="8" spans="1:11" x14ac:dyDescent="0.25">
      <c r="A8" s="36" t="s">
        <v>437</v>
      </c>
      <c r="B8" s="32">
        <v>0</v>
      </c>
      <c r="C8" s="26">
        <v>0</v>
      </c>
      <c r="D8" s="32">
        <v>200</v>
      </c>
      <c r="E8" s="26">
        <v>2.7405794626130099E-6</v>
      </c>
      <c r="F8" s="32">
        <v>0</v>
      </c>
      <c r="G8" s="26">
        <v>0</v>
      </c>
      <c r="H8" s="32">
        <v>944</v>
      </c>
      <c r="I8" s="26">
        <v>1.2201523733289348E-5</v>
      </c>
      <c r="J8" s="31" t="s">
        <v>419</v>
      </c>
      <c r="K8" s="34" t="s">
        <v>419</v>
      </c>
    </row>
    <row r="9" spans="1:11" x14ac:dyDescent="0.25">
      <c r="A9" s="36" t="s">
        <v>436</v>
      </c>
      <c r="B9" s="32">
        <v>17176</v>
      </c>
      <c r="C9" s="26">
        <v>1.9152184473908646E-4</v>
      </c>
      <c r="D9" s="32">
        <v>27231</v>
      </c>
      <c r="E9" s="26">
        <v>3.7314359673207433E-4</v>
      </c>
      <c r="F9" s="32">
        <v>26586.720000000001</v>
      </c>
      <c r="G9" s="26">
        <v>5.6449787878733464E-4</v>
      </c>
      <c r="H9" s="32">
        <v>39870.559999999998</v>
      </c>
      <c r="I9" s="26">
        <v>5.1534066112239076E-4</v>
      </c>
      <c r="J9" s="31" t="s">
        <v>419</v>
      </c>
      <c r="K9" s="34" t="s">
        <v>419</v>
      </c>
    </row>
    <row r="10" spans="1:11" x14ac:dyDescent="0.25">
      <c r="A10" s="36" t="s">
        <v>438</v>
      </c>
      <c r="B10" s="32">
        <v>16150</v>
      </c>
      <c r="C10" s="26">
        <v>1.8008138056219413E-4</v>
      </c>
      <c r="D10" s="32">
        <v>0</v>
      </c>
      <c r="E10" s="26">
        <v>0</v>
      </c>
      <c r="F10" s="32">
        <v>19033</v>
      </c>
      <c r="G10" s="26">
        <v>4.0411484105445645E-4</v>
      </c>
      <c r="H10" s="32">
        <v>43276</v>
      </c>
      <c r="I10" s="26">
        <v>5.5935714097651466E-4</v>
      </c>
      <c r="J10" s="31" t="s">
        <v>419</v>
      </c>
      <c r="K10" s="34" t="s">
        <v>419</v>
      </c>
    </row>
    <row r="11" spans="1:11" x14ac:dyDescent="0.25">
      <c r="A11" s="35" t="s">
        <v>431</v>
      </c>
      <c r="B11" s="32">
        <v>2176644</v>
      </c>
      <c r="C11" s="26">
        <v>2.0763941745244107E-2</v>
      </c>
      <c r="D11" s="32">
        <v>1554117.95</v>
      </c>
      <c r="E11" s="26">
        <v>2.0816458826599864E-2</v>
      </c>
      <c r="F11" s="32">
        <v>1170847.28</v>
      </c>
      <c r="G11" s="26">
        <v>1.9522966258750447E-2</v>
      </c>
      <c r="H11" s="32">
        <v>2029660.0300000003</v>
      </c>
      <c r="I11" s="26">
        <v>2.3670145531149211E-2</v>
      </c>
      <c r="J11" s="31" t="s">
        <v>8</v>
      </c>
      <c r="K11" s="34" t="s">
        <v>8</v>
      </c>
    </row>
    <row r="12" spans="1:11" x14ac:dyDescent="0.25">
      <c r="A12" s="35" t="s">
        <v>4</v>
      </c>
      <c r="B12" s="32">
        <v>142901</v>
      </c>
      <c r="C12" s="26">
        <v>1.3631939992654418E-3</v>
      </c>
      <c r="D12" s="32">
        <v>33689</v>
      </c>
      <c r="E12" s="26">
        <v>4.5124353747366658E-4</v>
      </c>
      <c r="F12" s="32">
        <v>11668</v>
      </c>
      <c r="G12" s="26">
        <v>1.9455481017737874E-4</v>
      </c>
      <c r="H12" s="32">
        <v>54644</v>
      </c>
      <c r="I12" s="26">
        <v>6.3726506571847768E-4</v>
      </c>
      <c r="J12" s="31" t="s">
        <v>8</v>
      </c>
      <c r="K12" s="34" t="s">
        <v>8</v>
      </c>
    </row>
    <row r="13" spans="1:11" x14ac:dyDescent="0.25">
      <c r="A13" s="35" t="s">
        <v>430</v>
      </c>
      <c r="B13" s="32">
        <v>23774</v>
      </c>
      <c r="C13" s="26">
        <v>2.2679039431870046E-4</v>
      </c>
      <c r="D13" s="32">
        <v>46574</v>
      </c>
      <c r="E13" s="26">
        <v>6.2383022690784963E-4</v>
      </c>
      <c r="F13" s="32">
        <v>13469</v>
      </c>
      <c r="G13" s="26">
        <v>2.2458508212882362E-4</v>
      </c>
      <c r="H13" s="32">
        <v>91614.14</v>
      </c>
      <c r="I13" s="26">
        <v>1.0684153968933791E-3</v>
      </c>
      <c r="J13" s="31" t="s">
        <v>8</v>
      </c>
      <c r="K13" s="34" t="s">
        <v>8</v>
      </c>
    </row>
    <row r="14" spans="1:11" x14ac:dyDescent="0.25">
      <c r="A14" s="35" t="s">
        <v>432</v>
      </c>
      <c r="B14" s="32">
        <v>174432</v>
      </c>
      <c r="C14" s="26">
        <v>1.6639817473626465E-3</v>
      </c>
      <c r="D14" s="32">
        <v>86715</v>
      </c>
      <c r="E14" s="26">
        <v>1.1614943557846477E-3</v>
      </c>
      <c r="F14" s="32">
        <v>44415</v>
      </c>
      <c r="G14" s="26">
        <v>7.4058552399968087E-4</v>
      </c>
      <c r="H14" s="32">
        <v>113159</v>
      </c>
      <c r="I14" s="26">
        <v>1.31967421073928E-3</v>
      </c>
      <c r="J14" s="31" t="s">
        <v>8</v>
      </c>
      <c r="K14" s="34" t="s">
        <v>8</v>
      </c>
    </row>
    <row r="15" spans="1:11" x14ac:dyDescent="0.25">
      <c r="A15" s="35" t="s">
        <v>5</v>
      </c>
      <c r="B15" s="32">
        <v>241265</v>
      </c>
      <c r="C15" s="26">
        <v>2.3015304317868792E-3</v>
      </c>
      <c r="D15" s="32">
        <v>188416.8</v>
      </c>
      <c r="E15" s="26">
        <v>2.5237277257107167E-3</v>
      </c>
      <c r="F15" s="32">
        <v>275615.57</v>
      </c>
      <c r="G15" s="26">
        <v>4.5956749145766237E-3</v>
      </c>
      <c r="H15" s="32">
        <v>192578.45</v>
      </c>
      <c r="I15" s="26">
        <v>2.2458736292221026E-3</v>
      </c>
      <c r="J15" s="31" t="s">
        <v>8</v>
      </c>
      <c r="K15" s="34" t="s">
        <v>8</v>
      </c>
    </row>
    <row r="16" spans="1:11" x14ac:dyDescent="0.25">
      <c r="A16" s="35" t="s">
        <v>433</v>
      </c>
      <c r="B16" s="32">
        <v>157362</v>
      </c>
      <c r="C16" s="26">
        <v>1.501143687674743E-3</v>
      </c>
      <c r="D16" s="32">
        <v>132071</v>
      </c>
      <c r="E16" s="26">
        <v>1.7690102181033755E-3</v>
      </c>
      <c r="F16" s="32">
        <v>347361.17000000004</v>
      </c>
      <c r="G16" s="26">
        <v>5.7919769019833898E-3</v>
      </c>
      <c r="H16" s="32">
        <v>467485.27</v>
      </c>
      <c r="I16" s="26">
        <v>5.4518708606428939E-3</v>
      </c>
      <c r="J16" s="31" t="s">
        <v>8</v>
      </c>
      <c r="K16" s="34" t="s">
        <v>8</v>
      </c>
    </row>
    <row r="17" spans="1:11" x14ac:dyDescent="0.25">
      <c r="A17" s="36" t="s">
        <v>437</v>
      </c>
      <c r="B17" s="32">
        <v>4000</v>
      </c>
      <c r="C17" s="26">
        <v>3.8157717560141406E-5</v>
      </c>
      <c r="D17" s="32">
        <v>7661</v>
      </c>
      <c r="E17" s="26">
        <v>1.0261440650021549E-4</v>
      </c>
      <c r="F17" s="32">
        <v>0</v>
      </c>
      <c r="G17" s="26">
        <v>0</v>
      </c>
      <c r="H17" s="32">
        <v>31950</v>
      </c>
      <c r="I17" s="26">
        <v>3.726048395012327E-4</v>
      </c>
      <c r="J17" s="31" t="s">
        <v>8</v>
      </c>
      <c r="K17" s="34" t="s">
        <v>8</v>
      </c>
    </row>
    <row r="18" spans="1:11" x14ac:dyDescent="0.25">
      <c r="A18" s="36" t="s">
        <v>436</v>
      </c>
      <c r="B18" s="32">
        <v>37180</v>
      </c>
      <c r="C18" s="26">
        <v>3.5467598472151439E-4</v>
      </c>
      <c r="D18" s="32">
        <v>58334</v>
      </c>
      <c r="E18" s="26">
        <v>7.8134822983730193E-4</v>
      </c>
      <c r="F18" s="32">
        <v>95574</v>
      </c>
      <c r="G18" s="26">
        <v>1.5936219941629067E-3</v>
      </c>
      <c r="H18" s="32">
        <v>120669.04000000001</v>
      </c>
      <c r="I18" s="26">
        <v>1.4072572232227804E-3</v>
      </c>
      <c r="J18" s="31" t="s">
        <v>8</v>
      </c>
      <c r="K18" s="34" t="s">
        <v>8</v>
      </c>
    </row>
    <row r="19" spans="1:11" x14ac:dyDescent="0.25">
      <c r="A19" s="36" t="s">
        <v>438</v>
      </c>
      <c r="B19" s="32">
        <v>153909</v>
      </c>
      <c r="C19" s="26">
        <v>1.468204037990951E-3</v>
      </c>
      <c r="D19" s="32">
        <v>0</v>
      </c>
      <c r="E19" s="26">
        <v>0</v>
      </c>
      <c r="F19" s="32">
        <v>152989</v>
      </c>
      <c r="G19" s="26">
        <v>2.5509723906605242E-3</v>
      </c>
      <c r="H19" s="32">
        <v>53548</v>
      </c>
      <c r="I19" s="26">
        <v>6.2448337857940568E-4</v>
      </c>
      <c r="J19" s="31" t="s">
        <v>8</v>
      </c>
      <c r="K19" s="34" t="s">
        <v>8</v>
      </c>
    </row>
    <row r="20" spans="1:11" x14ac:dyDescent="0.25">
      <c r="A20" s="35" t="s">
        <v>431</v>
      </c>
      <c r="B20" s="32">
        <v>63030</v>
      </c>
      <c r="C20" s="26">
        <v>2.2691483958540547E-3</v>
      </c>
      <c r="D20" s="32">
        <v>43050.04</v>
      </c>
      <c r="E20" s="26">
        <v>2.257554676835334E-3</v>
      </c>
      <c r="F20" s="32">
        <v>74082.460000000006</v>
      </c>
      <c r="G20" s="26">
        <v>3.1273848076591388E-3</v>
      </c>
      <c r="H20" s="32">
        <v>73168.679999999993</v>
      </c>
      <c r="I20" s="26">
        <v>2.8628636112245495E-3</v>
      </c>
      <c r="J20" s="31" t="s">
        <v>11</v>
      </c>
      <c r="K20" s="34" t="s">
        <v>11</v>
      </c>
    </row>
    <row r="21" spans="1:11" x14ac:dyDescent="0.25">
      <c r="A21" s="35" t="s">
        <v>4</v>
      </c>
      <c r="B21" s="32">
        <v>46107</v>
      </c>
      <c r="C21" s="26">
        <v>1.6599020321694891E-3</v>
      </c>
      <c r="D21" s="32">
        <v>0</v>
      </c>
      <c r="E21" s="26">
        <v>0</v>
      </c>
      <c r="F21" s="32">
        <v>12284.7</v>
      </c>
      <c r="G21" s="26">
        <v>5.185975755482501E-4</v>
      </c>
      <c r="H21" s="32">
        <v>23526.510000000002</v>
      </c>
      <c r="I21" s="26">
        <v>9.2051939953147286E-4</v>
      </c>
      <c r="J21" s="31" t="s">
        <v>11</v>
      </c>
      <c r="K21" s="34" t="s">
        <v>11</v>
      </c>
    </row>
    <row r="22" spans="1:11" x14ac:dyDescent="0.25">
      <c r="A22" s="35" t="s">
        <v>430</v>
      </c>
      <c r="B22" s="32">
        <v>26019</v>
      </c>
      <c r="C22" s="26">
        <v>9.3671223404294217E-4</v>
      </c>
      <c r="D22" s="32">
        <v>38735</v>
      </c>
      <c r="E22" s="26">
        <v>2.0312729188455263E-3</v>
      </c>
      <c r="F22" s="32">
        <v>34870</v>
      </c>
      <c r="G22" s="26">
        <v>1.4720341122996475E-3</v>
      </c>
      <c r="H22" s="32">
        <v>16500</v>
      </c>
      <c r="I22" s="26">
        <v>6.4559384678259974E-4</v>
      </c>
      <c r="J22" s="31" t="s">
        <v>11</v>
      </c>
      <c r="K22" s="34" t="s">
        <v>11</v>
      </c>
    </row>
    <row r="23" spans="1:11" x14ac:dyDescent="0.25">
      <c r="A23" s="35" t="s">
        <v>432</v>
      </c>
      <c r="B23" s="32">
        <v>137239</v>
      </c>
      <c r="C23" s="26">
        <v>4.9407529223959162E-3</v>
      </c>
      <c r="D23" s="32">
        <v>16731.41</v>
      </c>
      <c r="E23" s="26">
        <v>8.7739925202275017E-4</v>
      </c>
      <c r="F23" s="32">
        <v>40541.279999999999</v>
      </c>
      <c r="G23" s="26">
        <v>1.7114467197101078E-3</v>
      </c>
      <c r="H23" s="32">
        <v>40603.270000000004</v>
      </c>
      <c r="I23" s="26">
        <v>1.588680077045608E-3</v>
      </c>
      <c r="J23" s="31" t="s">
        <v>11</v>
      </c>
      <c r="K23" s="34" t="s">
        <v>11</v>
      </c>
    </row>
    <row r="24" spans="1:11" x14ac:dyDescent="0.25">
      <c r="A24" s="35" t="s">
        <v>5</v>
      </c>
      <c r="B24" s="32">
        <v>120297</v>
      </c>
      <c r="C24" s="26">
        <v>4.3308225380938471E-3</v>
      </c>
      <c r="D24" s="32">
        <v>47497.429999999993</v>
      </c>
      <c r="E24" s="26">
        <v>2.4907769013491946E-3</v>
      </c>
      <c r="F24" s="32">
        <v>95614.69</v>
      </c>
      <c r="G24" s="26">
        <v>4.03636608307875E-3</v>
      </c>
      <c r="H24" s="32">
        <v>108693.63</v>
      </c>
      <c r="I24" s="26">
        <v>4.2528447704523993E-3</v>
      </c>
      <c r="J24" s="31" t="s">
        <v>11</v>
      </c>
      <c r="K24" s="34" t="s">
        <v>11</v>
      </c>
    </row>
    <row r="25" spans="1:11" x14ac:dyDescent="0.25">
      <c r="A25" s="35" t="s">
        <v>433</v>
      </c>
      <c r="B25" s="32">
        <v>53590</v>
      </c>
      <c r="C25" s="26">
        <v>1.9292981522103568E-3</v>
      </c>
      <c r="D25" s="32">
        <v>50638.16</v>
      </c>
      <c r="E25" s="26">
        <v>2.6554775543608309E-3</v>
      </c>
      <c r="F25" s="32">
        <v>44697.74</v>
      </c>
      <c r="G25" s="26">
        <v>1.8869113284399326E-3</v>
      </c>
      <c r="H25" s="32">
        <v>45618.64</v>
      </c>
      <c r="I25" s="26">
        <v>1.7849159565206411E-3</v>
      </c>
      <c r="J25" s="31" t="s">
        <v>11</v>
      </c>
      <c r="K25" s="34" t="s">
        <v>11</v>
      </c>
    </row>
    <row r="26" spans="1:11" x14ac:dyDescent="0.25">
      <c r="A26" s="36" t="s">
        <v>437</v>
      </c>
      <c r="B26" s="32">
        <v>0</v>
      </c>
      <c r="C26" s="26">
        <v>0</v>
      </c>
      <c r="D26" s="32">
        <v>800</v>
      </c>
      <c r="E26" s="26">
        <v>4.1952196594202175E-5</v>
      </c>
      <c r="F26" s="32">
        <v>0</v>
      </c>
      <c r="G26" s="26">
        <v>0</v>
      </c>
      <c r="H26" s="32">
        <v>0</v>
      </c>
      <c r="I26" s="26">
        <v>0</v>
      </c>
      <c r="J26" s="31" t="s">
        <v>11</v>
      </c>
      <c r="K26" s="34" t="s">
        <v>11</v>
      </c>
    </row>
    <row r="27" spans="1:11" x14ac:dyDescent="0.25">
      <c r="A27" s="36" t="s">
        <v>436</v>
      </c>
      <c r="B27" s="32">
        <v>5774</v>
      </c>
      <c r="C27" s="26">
        <v>2.0787026555071095E-4</v>
      </c>
      <c r="D27" s="32">
        <v>896.75</v>
      </c>
      <c r="E27" s="26">
        <v>4.7025790369813499E-5</v>
      </c>
      <c r="F27" s="32">
        <v>3324.84</v>
      </c>
      <c r="G27" s="26">
        <v>1.40357840491493E-4</v>
      </c>
      <c r="H27" s="32">
        <v>2585.81</v>
      </c>
      <c r="I27" s="26">
        <v>1.0117472878478269E-4</v>
      </c>
      <c r="J27" s="31" t="s">
        <v>11</v>
      </c>
      <c r="K27" s="34" t="s">
        <v>11</v>
      </c>
    </row>
    <row r="28" spans="1:11" x14ac:dyDescent="0.25">
      <c r="A28" s="36" t="s">
        <v>438</v>
      </c>
      <c r="B28" s="32">
        <v>284724</v>
      </c>
      <c r="C28" s="26">
        <v>1.0250372963051719E-2</v>
      </c>
      <c r="D28" s="32">
        <v>33462.82</v>
      </c>
      <c r="E28" s="26">
        <v>1.7547985040455003E-3</v>
      </c>
      <c r="F28" s="32">
        <v>81082.559999999998</v>
      </c>
      <c r="G28" s="26">
        <v>3.4228934394202157E-3</v>
      </c>
      <c r="H28" s="32">
        <v>81206.540000000008</v>
      </c>
      <c r="I28" s="26">
        <v>3.1773601540912161E-3</v>
      </c>
      <c r="J28" s="31" t="s">
        <v>11</v>
      </c>
      <c r="K28" s="34" t="s">
        <v>11</v>
      </c>
    </row>
    <row r="29" spans="1:11" x14ac:dyDescent="0.25">
      <c r="A29" s="35" t="s">
        <v>431</v>
      </c>
      <c r="B29" s="32">
        <v>188062</v>
      </c>
      <c r="C29" s="26">
        <v>4.0308668549526722E-3</v>
      </c>
      <c r="D29" s="32">
        <v>58649.259999999995</v>
      </c>
      <c r="E29" s="26">
        <v>2.0628040835364205E-3</v>
      </c>
      <c r="F29" s="32">
        <v>36217.96</v>
      </c>
      <c r="G29" s="26">
        <v>1.3963013210167017E-3</v>
      </c>
      <c r="H29" s="32">
        <v>150444.18</v>
      </c>
      <c r="I29" s="26">
        <v>3.6293169322795466E-3</v>
      </c>
      <c r="J29" s="31" t="s">
        <v>420</v>
      </c>
      <c r="K29" s="34" t="s">
        <v>579</v>
      </c>
    </row>
    <row r="30" spans="1:11" x14ac:dyDescent="0.25">
      <c r="A30" s="35" t="s">
        <v>4</v>
      </c>
      <c r="B30" s="32">
        <v>153288</v>
      </c>
      <c r="C30" s="26">
        <v>3.2855309337451758E-3</v>
      </c>
      <c r="D30" s="32">
        <v>59082.58</v>
      </c>
      <c r="E30" s="26">
        <v>2.0780447577662068E-3</v>
      </c>
      <c r="F30" s="32">
        <v>47735.22</v>
      </c>
      <c r="G30" s="26">
        <v>1.8403231641158939E-3</v>
      </c>
      <c r="H30" s="32">
        <v>272293.07</v>
      </c>
      <c r="I30" s="26">
        <v>6.5688007970356836E-3</v>
      </c>
      <c r="J30" s="31" t="s">
        <v>420</v>
      </c>
      <c r="K30" s="34" t="s">
        <v>579</v>
      </c>
    </row>
    <row r="31" spans="1:11" x14ac:dyDescent="0.25">
      <c r="A31" s="35" t="s">
        <v>430</v>
      </c>
      <c r="B31" s="32">
        <v>47300</v>
      </c>
      <c r="C31" s="26">
        <v>1.0138146049667738E-3</v>
      </c>
      <c r="D31" s="32">
        <v>69845</v>
      </c>
      <c r="E31" s="26">
        <v>2.4565791830042068E-3</v>
      </c>
      <c r="F31" s="32">
        <v>16100</v>
      </c>
      <c r="G31" s="26">
        <v>6.2069899211244638E-4</v>
      </c>
      <c r="H31" s="32">
        <v>47620</v>
      </c>
      <c r="I31" s="26">
        <v>1.1487853655432335E-3</v>
      </c>
      <c r="J31" s="31" t="s">
        <v>420</v>
      </c>
      <c r="K31" s="34" t="s">
        <v>579</v>
      </c>
    </row>
    <row r="32" spans="1:11" x14ac:dyDescent="0.25">
      <c r="A32" s="35" t="s">
        <v>432</v>
      </c>
      <c r="B32" s="32">
        <v>0</v>
      </c>
      <c r="C32" s="26">
        <v>0</v>
      </c>
      <c r="D32" s="32">
        <v>0</v>
      </c>
      <c r="E32" s="26">
        <v>0</v>
      </c>
      <c r="F32" s="32">
        <v>0</v>
      </c>
      <c r="G32" s="26">
        <v>0</v>
      </c>
      <c r="H32" s="32">
        <v>0</v>
      </c>
      <c r="I32" s="26">
        <v>0</v>
      </c>
      <c r="J32" s="31" t="s">
        <v>420</v>
      </c>
      <c r="K32" s="34" t="s">
        <v>579</v>
      </c>
    </row>
    <row r="33" spans="1:11" x14ac:dyDescent="0.25">
      <c r="A33" s="35" t="s">
        <v>5</v>
      </c>
      <c r="B33" s="32">
        <v>137822</v>
      </c>
      <c r="C33" s="26">
        <v>2.9540371350048771E-3</v>
      </c>
      <c r="D33" s="32">
        <v>89741.28</v>
      </c>
      <c r="E33" s="26">
        <v>3.1563685346717987E-3</v>
      </c>
      <c r="F33" s="32">
        <v>73760</v>
      </c>
      <c r="G33" s="26">
        <v>2.8436495439884499E-3</v>
      </c>
      <c r="H33" s="32">
        <v>77676.62</v>
      </c>
      <c r="I33" s="26">
        <v>1.8738715728866618E-3</v>
      </c>
      <c r="J33" s="31" t="s">
        <v>420</v>
      </c>
      <c r="K33" s="34" t="s">
        <v>579</v>
      </c>
    </row>
    <row r="34" spans="1:11" x14ac:dyDescent="0.25">
      <c r="A34" s="35" t="s">
        <v>433</v>
      </c>
      <c r="B34" s="32">
        <v>61960</v>
      </c>
      <c r="C34" s="26">
        <v>1.3280328313687378E-3</v>
      </c>
      <c r="D34" s="32">
        <v>57171.110000000008</v>
      </c>
      <c r="E34" s="26">
        <v>2.0108147855285798E-3</v>
      </c>
      <c r="F34" s="32">
        <v>85747.83</v>
      </c>
      <c r="G34" s="26">
        <v>3.305813146386919E-3</v>
      </c>
      <c r="H34" s="32">
        <v>152887.31</v>
      </c>
      <c r="I34" s="26">
        <v>3.6882550253101985E-3</v>
      </c>
      <c r="J34" s="31" t="s">
        <v>420</v>
      </c>
      <c r="K34" s="34" t="s">
        <v>579</v>
      </c>
    </row>
    <row r="35" spans="1:11" x14ac:dyDescent="0.25">
      <c r="A35" s="36" t="s">
        <v>437</v>
      </c>
      <c r="B35" s="32">
        <v>0</v>
      </c>
      <c r="C35" s="26">
        <v>0</v>
      </c>
      <c r="D35" s="32">
        <v>0</v>
      </c>
      <c r="E35" s="26">
        <v>0</v>
      </c>
      <c r="F35" s="32">
        <v>0</v>
      </c>
      <c r="G35" s="26">
        <v>0</v>
      </c>
      <c r="H35" s="32">
        <v>6000</v>
      </c>
      <c r="I35" s="26">
        <v>1.4474406117722389E-4</v>
      </c>
      <c r="J35" s="31" t="s">
        <v>420</v>
      </c>
      <c r="K35" s="34" t="s">
        <v>579</v>
      </c>
    </row>
    <row r="36" spans="1:11" x14ac:dyDescent="0.25">
      <c r="A36" s="36" t="s">
        <v>436</v>
      </c>
      <c r="B36" s="32">
        <v>15813</v>
      </c>
      <c r="C36" s="26">
        <v>3.389312970050654E-4</v>
      </c>
      <c r="D36" s="32">
        <v>15895.16</v>
      </c>
      <c r="E36" s="26">
        <v>5.5906248359254278E-4</v>
      </c>
      <c r="F36" s="32">
        <v>3656.24</v>
      </c>
      <c r="G36" s="26">
        <v>1.4095804241746651E-4</v>
      </c>
      <c r="H36" s="32">
        <v>94475.06</v>
      </c>
      <c r="I36" s="26">
        <v>2.2791173107269825E-3</v>
      </c>
      <c r="J36" s="31" t="s">
        <v>420</v>
      </c>
      <c r="K36" s="34" t="s">
        <v>579</v>
      </c>
    </row>
    <row r="37" spans="1:11" x14ac:dyDescent="0.25">
      <c r="A37" s="36" t="s">
        <v>438</v>
      </c>
      <c r="B37" s="32">
        <v>41917</v>
      </c>
      <c r="C37" s="26">
        <v>8.9843693015628442E-4</v>
      </c>
      <c r="D37" s="32">
        <v>0</v>
      </c>
      <c r="E37" s="26">
        <v>0</v>
      </c>
      <c r="F37" s="32">
        <v>0</v>
      </c>
      <c r="G37" s="26">
        <v>0</v>
      </c>
      <c r="H37" s="32">
        <v>0</v>
      </c>
      <c r="I37" s="26">
        <v>0</v>
      </c>
      <c r="J37" s="31" t="s">
        <v>420</v>
      </c>
      <c r="K37" s="34" t="s">
        <v>579</v>
      </c>
    </row>
    <row r="38" spans="1:11" x14ac:dyDescent="0.25">
      <c r="A38" s="35" t="s">
        <v>431</v>
      </c>
      <c r="B38" s="32">
        <v>608949</v>
      </c>
      <c r="C38" s="26">
        <v>7.0352146930970604E-3</v>
      </c>
      <c r="D38" s="32">
        <v>250765.22999999998</v>
      </c>
      <c r="E38" s="26">
        <v>4.6070889324178353E-3</v>
      </c>
      <c r="F38" s="32">
        <v>453376.33999999997</v>
      </c>
      <c r="G38" s="26">
        <v>9.7435725835238046E-3</v>
      </c>
      <c r="H38" s="32">
        <v>508030.55</v>
      </c>
      <c r="I38" s="26">
        <v>4.992506697095599E-3</v>
      </c>
      <c r="J38" s="31" t="s">
        <v>421</v>
      </c>
      <c r="K38" s="34" t="s">
        <v>579</v>
      </c>
    </row>
    <row r="39" spans="1:11" x14ac:dyDescent="0.25">
      <c r="A39" s="35" t="s">
        <v>4</v>
      </c>
      <c r="B39" s="32">
        <v>687639</v>
      </c>
      <c r="C39" s="26">
        <v>7.9443237386818428E-3</v>
      </c>
      <c r="D39" s="32">
        <v>180728.44</v>
      </c>
      <c r="E39" s="26">
        <v>3.3203646123393616E-3</v>
      </c>
      <c r="F39" s="32">
        <v>394215.93</v>
      </c>
      <c r="G39" s="26">
        <v>8.4721481662151567E-3</v>
      </c>
      <c r="H39" s="32">
        <v>571505.26</v>
      </c>
      <c r="I39" s="26">
        <v>5.6162839773619159E-3</v>
      </c>
      <c r="J39" s="31" t="s">
        <v>421</v>
      </c>
      <c r="K39" s="34" t="s">
        <v>579</v>
      </c>
    </row>
    <row r="40" spans="1:11" x14ac:dyDescent="0.25">
      <c r="A40" s="35" t="s">
        <v>430</v>
      </c>
      <c r="B40" s="32">
        <v>52960</v>
      </c>
      <c r="C40" s="26">
        <v>6.1184921914055252E-4</v>
      </c>
      <c r="D40" s="32">
        <v>63200</v>
      </c>
      <c r="E40" s="26">
        <v>1.1611179928286198E-3</v>
      </c>
      <c r="F40" s="32">
        <v>94808</v>
      </c>
      <c r="G40" s="26">
        <v>2.0375316221810892E-3</v>
      </c>
      <c r="H40" s="32">
        <v>102900</v>
      </c>
      <c r="I40" s="26">
        <v>1.0112166268960343E-3</v>
      </c>
      <c r="J40" s="31" t="s">
        <v>421</v>
      </c>
      <c r="K40" s="34" t="s">
        <v>579</v>
      </c>
    </row>
    <row r="41" spans="1:11" x14ac:dyDescent="0.25">
      <c r="A41" s="35" t="s">
        <v>432</v>
      </c>
      <c r="B41" s="32">
        <v>190892</v>
      </c>
      <c r="C41" s="26">
        <v>2.2053837073296519E-3</v>
      </c>
      <c r="D41" s="32">
        <v>26392.21</v>
      </c>
      <c r="E41" s="26">
        <v>4.8488085287201626E-4</v>
      </c>
      <c r="F41" s="32">
        <v>10620</v>
      </c>
      <c r="G41" s="26">
        <v>2.2823586435283063E-4</v>
      </c>
      <c r="H41" s="32">
        <v>0</v>
      </c>
      <c r="I41" s="26">
        <v>0</v>
      </c>
      <c r="J41" s="31" t="s">
        <v>421</v>
      </c>
      <c r="K41" s="34" t="s">
        <v>579</v>
      </c>
    </row>
    <row r="42" spans="1:11" x14ac:dyDescent="0.25">
      <c r="A42" s="35" t="s">
        <v>5</v>
      </c>
      <c r="B42" s="32">
        <v>354546</v>
      </c>
      <c r="C42" s="26">
        <v>4.0960855976096364E-3</v>
      </c>
      <c r="D42" s="32">
        <v>209199.66</v>
      </c>
      <c r="E42" s="26">
        <v>3.843441286703002E-3</v>
      </c>
      <c r="F42" s="32">
        <v>402462.69</v>
      </c>
      <c r="G42" s="26">
        <v>8.6493804069600107E-3</v>
      </c>
      <c r="H42" s="32">
        <v>207658</v>
      </c>
      <c r="I42" s="26">
        <v>2.0406921507092001E-3</v>
      </c>
      <c r="J42" s="31" t="s">
        <v>421</v>
      </c>
      <c r="K42" s="34" t="s">
        <v>579</v>
      </c>
    </row>
    <row r="43" spans="1:11" x14ac:dyDescent="0.25">
      <c r="A43" s="35" t="s">
        <v>433</v>
      </c>
      <c r="B43" s="32">
        <v>93749</v>
      </c>
      <c r="C43" s="26">
        <v>1.083086337711625E-3</v>
      </c>
      <c r="D43" s="32">
        <v>156541.94</v>
      </c>
      <c r="E43" s="26">
        <v>2.8760073285806686E-3</v>
      </c>
      <c r="F43" s="32">
        <v>73233</v>
      </c>
      <c r="G43" s="26">
        <v>1.5738603629143922E-3</v>
      </c>
      <c r="H43" s="32">
        <v>202414.32</v>
      </c>
      <c r="I43" s="26">
        <v>1.9891615734291012E-3</v>
      </c>
      <c r="J43" s="31" t="s">
        <v>421</v>
      </c>
      <c r="K43" s="34" t="s">
        <v>579</v>
      </c>
    </row>
    <row r="44" spans="1:11" x14ac:dyDescent="0.25">
      <c r="A44" s="36" t="s">
        <v>437</v>
      </c>
      <c r="B44" s="32">
        <v>0</v>
      </c>
      <c r="C44" s="26">
        <v>0</v>
      </c>
      <c r="D44" s="32">
        <v>21663</v>
      </c>
      <c r="E44" s="26">
        <v>3.9799523858617707E-4</v>
      </c>
      <c r="F44" s="32">
        <v>33000</v>
      </c>
      <c r="G44" s="26">
        <v>7.0920748810201605E-4</v>
      </c>
      <c r="H44" s="32">
        <v>0</v>
      </c>
      <c r="I44" s="26">
        <v>0</v>
      </c>
      <c r="J44" s="31" t="s">
        <v>421</v>
      </c>
      <c r="K44" s="34" t="s">
        <v>579</v>
      </c>
    </row>
    <row r="45" spans="1:11" x14ac:dyDescent="0.25">
      <c r="A45" s="36" t="s">
        <v>436</v>
      </c>
      <c r="B45" s="32">
        <v>30940</v>
      </c>
      <c r="C45" s="26">
        <v>3.5745118655983188E-4</v>
      </c>
      <c r="D45" s="32">
        <v>30997.22</v>
      </c>
      <c r="E45" s="26">
        <v>5.6948464983650555E-4</v>
      </c>
      <c r="F45" s="32">
        <v>12373.66</v>
      </c>
      <c r="G45" s="26">
        <v>2.6592400991601187E-4</v>
      </c>
      <c r="H45" s="32">
        <v>69943.66</v>
      </c>
      <c r="I45" s="26">
        <v>6.8734880406183757E-4</v>
      </c>
      <c r="J45" s="31" t="s">
        <v>421</v>
      </c>
      <c r="K45" s="34" t="s">
        <v>579</v>
      </c>
    </row>
    <row r="46" spans="1:11" x14ac:dyDescent="0.25">
      <c r="A46" s="36" t="s">
        <v>438</v>
      </c>
      <c r="B46" s="32">
        <v>122468</v>
      </c>
      <c r="C46" s="26">
        <v>1.4148782131741917E-3</v>
      </c>
      <c r="D46" s="32">
        <v>39676.800000000003</v>
      </c>
      <c r="E46" s="26">
        <v>7.2894693635858524E-4</v>
      </c>
      <c r="F46" s="32">
        <v>92087.84</v>
      </c>
      <c r="G46" s="26">
        <v>1.9790722936709197E-3</v>
      </c>
      <c r="H46" s="32">
        <v>138038.91</v>
      </c>
      <c r="I46" s="26">
        <v>1.3565329538445605E-3</v>
      </c>
      <c r="J46" s="31" t="s">
        <v>421</v>
      </c>
      <c r="K46" s="34" t="s">
        <v>579</v>
      </c>
    </row>
    <row r="47" spans="1:11" x14ac:dyDescent="0.25">
      <c r="A47" s="35" t="s">
        <v>431</v>
      </c>
      <c r="B47" s="32">
        <v>233253</v>
      </c>
      <c r="C47" s="26">
        <v>7.4386868359103261E-3</v>
      </c>
      <c r="D47" s="32">
        <v>138872</v>
      </c>
      <c r="E47" s="26">
        <v>6.9264717565667528E-3</v>
      </c>
      <c r="F47" s="32">
        <v>193978.304</v>
      </c>
      <c r="G47" s="26">
        <v>7.5850434052097161E-3</v>
      </c>
      <c r="H47" s="32">
        <v>207745</v>
      </c>
      <c r="I47" s="26">
        <v>7.1169645353419833E-3</v>
      </c>
      <c r="J47" s="31" t="s">
        <v>583</v>
      </c>
      <c r="K47" s="34" t="s">
        <v>580</v>
      </c>
    </row>
    <row r="48" spans="1:11" x14ac:dyDescent="0.25">
      <c r="A48" s="35" t="s">
        <v>4</v>
      </c>
      <c r="B48" s="32">
        <v>34727</v>
      </c>
      <c r="C48" s="26">
        <v>1.1074810516934739E-3</v>
      </c>
      <c r="D48" s="32">
        <v>18879</v>
      </c>
      <c r="E48" s="26">
        <v>9.4162149527783666E-4</v>
      </c>
      <c r="F48" s="32">
        <v>24822</v>
      </c>
      <c r="G48" s="26">
        <v>9.7060312169816468E-4</v>
      </c>
      <c r="H48" s="32">
        <v>25147</v>
      </c>
      <c r="I48" s="26">
        <v>8.6149032308958028E-4</v>
      </c>
      <c r="J48" s="31" t="s">
        <v>583</v>
      </c>
      <c r="K48" s="34" t="s">
        <v>580</v>
      </c>
    </row>
    <row r="49" spans="1:11" x14ac:dyDescent="0.25">
      <c r="A49" s="35" t="s">
        <v>430</v>
      </c>
      <c r="B49" s="32">
        <v>45733</v>
      </c>
      <c r="C49" s="26">
        <v>1.4584741249488193E-3</v>
      </c>
      <c r="D49" s="32">
        <v>56797</v>
      </c>
      <c r="E49" s="26">
        <v>2.8328447516974037E-3</v>
      </c>
      <c r="F49" s="32">
        <v>70981</v>
      </c>
      <c r="G49" s="26">
        <v>2.7755370309103787E-3</v>
      </c>
      <c r="H49" s="32">
        <v>68419</v>
      </c>
      <c r="I49" s="26">
        <v>2.3439100654338886E-3</v>
      </c>
      <c r="J49" s="31" t="s">
        <v>583</v>
      </c>
      <c r="K49" s="34" t="s">
        <v>580</v>
      </c>
    </row>
    <row r="50" spans="1:11" x14ac:dyDescent="0.25">
      <c r="A50" s="35" t="s">
        <v>432</v>
      </c>
      <c r="B50" s="32">
        <v>0</v>
      </c>
      <c r="C50" s="26">
        <v>0</v>
      </c>
      <c r="D50" s="32">
        <v>12637</v>
      </c>
      <c r="E50" s="26">
        <v>6.3029137326267397E-4</v>
      </c>
      <c r="F50" s="32">
        <v>0</v>
      </c>
      <c r="G50" s="26">
        <v>0</v>
      </c>
      <c r="H50" s="32">
        <v>0</v>
      </c>
      <c r="I50" s="26">
        <v>0</v>
      </c>
      <c r="J50" s="31" t="s">
        <v>583</v>
      </c>
      <c r="K50" s="34" t="s">
        <v>580</v>
      </c>
    </row>
    <row r="51" spans="1:11" x14ac:dyDescent="0.25">
      <c r="A51" s="35" t="s">
        <v>5</v>
      </c>
      <c r="B51" s="32">
        <v>181766</v>
      </c>
      <c r="C51" s="26">
        <v>5.7967115167482366E-3</v>
      </c>
      <c r="D51" s="32">
        <v>139396</v>
      </c>
      <c r="E51" s="26">
        <v>6.9526071272710058E-3</v>
      </c>
      <c r="F51" s="32">
        <v>129764</v>
      </c>
      <c r="G51" s="26">
        <v>5.0741013409088967E-3</v>
      </c>
      <c r="H51" s="32">
        <v>150911</v>
      </c>
      <c r="I51" s="26">
        <v>5.1699354256082896E-3</v>
      </c>
      <c r="J51" s="31" t="s">
        <v>583</v>
      </c>
      <c r="K51" s="34" t="s">
        <v>580</v>
      </c>
    </row>
    <row r="52" spans="1:11" x14ac:dyDescent="0.25">
      <c r="A52" s="35" t="s">
        <v>433</v>
      </c>
      <c r="B52" s="32">
        <v>71484</v>
      </c>
      <c r="C52" s="26">
        <v>2.2797009675254499E-3</v>
      </c>
      <c r="D52" s="32">
        <v>23928</v>
      </c>
      <c r="E52" s="26">
        <v>1.1934487599453401E-3</v>
      </c>
      <c r="F52" s="32">
        <v>78874</v>
      </c>
      <c r="G52" s="26">
        <v>3.0841733390065684E-3</v>
      </c>
      <c r="H52" s="32">
        <v>47382</v>
      </c>
      <c r="I52" s="26">
        <v>1.623220841000139E-3</v>
      </c>
      <c r="J52" s="31" t="s">
        <v>583</v>
      </c>
      <c r="K52" s="34" t="s">
        <v>580</v>
      </c>
    </row>
    <row r="53" spans="1:11" x14ac:dyDescent="0.25">
      <c r="A53" s="36" t="s">
        <v>437</v>
      </c>
      <c r="B53" s="32">
        <v>0</v>
      </c>
      <c r="C53" s="26">
        <v>0</v>
      </c>
      <c r="D53" s="32">
        <v>0</v>
      </c>
      <c r="E53" s="26">
        <v>0</v>
      </c>
      <c r="F53" s="32">
        <v>0</v>
      </c>
      <c r="G53" s="26">
        <v>0</v>
      </c>
      <c r="H53" s="32">
        <v>2849</v>
      </c>
      <c r="I53" s="26">
        <v>9.7601540163129371E-5</v>
      </c>
      <c r="J53" s="31" t="s">
        <v>583</v>
      </c>
      <c r="K53" s="34" t="s">
        <v>580</v>
      </c>
    </row>
    <row r="54" spans="1:11" x14ac:dyDescent="0.25">
      <c r="A54" s="36" t="s">
        <v>436</v>
      </c>
      <c r="B54" s="32">
        <v>0</v>
      </c>
      <c r="C54" s="26">
        <v>0</v>
      </c>
      <c r="D54" s="32">
        <v>0</v>
      </c>
      <c r="E54" s="26">
        <v>0</v>
      </c>
      <c r="F54" s="32">
        <v>36252</v>
      </c>
      <c r="G54" s="26">
        <v>1.4175450957941288E-3</v>
      </c>
      <c r="H54" s="32">
        <v>22016</v>
      </c>
      <c r="I54" s="26">
        <v>7.5422797761721873E-4</v>
      </c>
      <c r="J54" s="31" t="s">
        <v>583</v>
      </c>
      <c r="K54" s="34" t="s">
        <v>580</v>
      </c>
    </row>
    <row r="55" spans="1:11" x14ac:dyDescent="0.25">
      <c r="A55" s="36" t="s">
        <v>438</v>
      </c>
      <c r="B55" s="32">
        <v>8339</v>
      </c>
      <c r="C55" s="26">
        <v>2.6593960002510667E-4</v>
      </c>
      <c r="D55" s="32">
        <v>0</v>
      </c>
      <c r="E55" s="26">
        <v>0</v>
      </c>
      <c r="F55" s="32">
        <v>0</v>
      </c>
      <c r="G55" s="26">
        <v>0</v>
      </c>
      <c r="H55" s="32">
        <v>0</v>
      </c>
      <c r="I55" s="26">
        <v>0</v>
      </c>
      <c r="J55" s="31" t="s">
        <v>583</v>
      </c>
      <c r="K55" s="34" t="s">
        <v>580</v>
      </c>
    </row>
    <row r="56" spans="1:11" x14ac:dyDescent="0.25">
      <c r="A56" s="35" t="s">
        <v>431</v>
      </c>
      <c r="B56" s="32">
        <v>89451</v>
      </c>
      <c r="C56" s="26">
        <v>6.8632790684054739E-3</v>
      </c>
      <c r="D56" s="32">
        <v>23454</v>
      </c>
      <c r="E56" s="26">
        <v>2.709990583065809E-3</v>
      </c>
      <c r="F56" s="32">
        <v>21823</v>
      </c>
      <c r="G56" s="26">
        <v>2.0292922623921074E-3</v>
      </c>
      <c r="H56" s="32">
        <v>1346</v>
      </c>
      <c r="I56" s="26">
        <v>1.2177184214815259E-4</v>
      </c>
      <c r="J56" s="31" t="s">
        <v>584</v>
      </c>
      <c r="K56" s="34" t="s">
        <v>580</v>
      </c>
    </row>
    <row r="57" spans="1:11" x14ac:dyDescent="0.25">
      <c r="A57" s="35" t="s">
        <v>4</v>
      </c>
      <c r="B57" s="32">
        <v>88367</v>
      </c>
      <c r="C57" s="26">
        <v>6.7801073374002133E-3</v>
      </c>
      <c r="D57" s="32">
        <v>51088</v>
      </c>
      <c r="E57" s="26">
        <v>5.9029589369687923E-3</v>
      </c>
      <c r="F57" s="32">
        <v>158830</v>
      </c>
      <c r="G57" s="26">
        <v>1.4769394218748037E-2</v>
      </c>
      <c r="H57" s="32">
        <v>134366</v>
      </c>
      <c r="I57" s="26">
        <v>1.2156014370043587E-2</v>
      </c>
      <c r="J57" s="31" t="s">
        <v>584</v>
      </c>
      <c r="K57" s="34" t="s">
        <v>580</v>
      </c>
    </row>
    <row r="58" spans="1:11" x14ac:dyDescent="0.25">
      <c r="A58" s="35" t="s">
        <v>430</v>
      </c>
      <c r="B58" s="32">
        <v>2550</v>
      </c>
      <c r="C58" s="26">
        <v>1.9565305725407158E-4</v>
      </c>
      <c r="D58" s="32">
        <v>0</v>
      </c>
      <c r="E58" s="26">
        <v>0</v>
      </c>
      <c r="F58" s="32">
        <v>800</v>
      </c>
      <c r="G58" s="26">
        <v>7.4390954951825404E-5</v>
      </c>
      <c r="H58" s="32">
        <v>11521</v>
      </c>
      <c r="I58" s="26">
        <v>1.0422982120273892E-3</v>
      </c>
      <c r="J58" s="31" t="s">
        <v>584</v>
      </c>
      <c r="K58" s="34" t="s">
        <v>580</v>
      </c>
    </row>
    <row r="59" spans="1:11" x14ac:dyDescent="0.25">
      <c r="A59" s="35" t="s">
        <v>432</v>
      </c>
      <c r="B59" s="32">
        <v>0</v>
      </c>
      <c r="C59" s="26">
        <v>0</v>
      </c>
      <c r="D59" s="32">
        <v>0</v>
      </c>
      <c r="E59" s="26">
        <v>0</v>
      </c>
      <c r="F59" s="32">
        <v>0</v>
      </c>
      <c r="G59" s="26">
        <v>0</v>
      </c>
      <c r="H59" s="32">
        <v>0</v>
      </c>
      <c r="I59" s="26">
        <v>0</v>
      </c>
      <c r="J59" s="31" t="s">
        <v>584</v>
      </c>
      <c r="K59" s="34" t="s">
        <v>580</v>
      </c>
    </row>
    <row r="60" spans="1:11" x14ac:dyDescent="0.25">
      <c r="A60" s="35" t="s">
        <v>5</v>
      </c>
      <c r="B60" s="32">
        <v>59789</v>
      </c>
      <c r="C60" s="26">
        <v>4.5874120157504651E-3</v>
      </c>
      <c r="D60" s="32">
        <v>38764</v>
      </c>
      <c r="E60" s="26">
        <v>4.4789833274478993E-3</v>
      </c>
      <c r="F60" s="32">
        <v>43946</v>
      </c>
      <c r="G60" s="26">
        <v>4.0864811328911489E-3</v>
      </c>
      <c r="H60" s="32">
        <v>127601</v>
      </c>
      <c r="I60" s="26">
        <v>1.1543988729529286E-2</v>
      </c>
      <c r="J60" s="31" t="s">
        <v>584</v>
      </c>
      <c r="K60" s="34" t="s">
        <v>580</v>
      </c>
    </row>
    <row r="61" spans="1:11" x14ac:dyDescent="0.25">
      <c r="A61" s="35" t="s">
        <v>433</v>
      </c>
      <c r="B61" s="32">
        <v>29149</v>
      </c>
      <c r="C61" s="26">
        <v>2.2365062611368362E-3</v>
      </c>
      <c r="D61" s="32">
        <v>222425.91999999998</v>
      </c>
      <c r="E61" s="26">
        <v>2.5700185411006608E-2</v>
      </c>
      <c r="F61" s="32">
        <v>130330</v>
      </c>
      <c r="G61" s="26">
        <v>1.2119216448589256E-2</v>
      </c>
      <c r="H61" s="32">
        <v>133294</v>
      </c>
      <c r="I61" s="26">
        <v>1.2059031149551152E-2</v>
      </c>
      <c r="J61" s="31" t="s">
        <v>584</v>
      </c>
      <c r="K61" s="34" t="s">
        <v>580</v>
      </c>
    </row>
    <row r="62" spans="1:11" x14ac:dyDescent="0.25">
      <c r="A62" s="36" t="s">
        <v>437</v>
      </c>
      <c r="B62" s="32">
        <v>0</v>
      </c>
      <c r="C62" s="26">
        <v>0</v>
      </c>
      <c r="D62" s="32">
        <v>0</v>
      </c>
      <c r="E62" s="26">
        <v>0</v>
      </c>
      <c r="F62" s="32">
        <v>0</v>
      </c>
      <c r="G62" s="26">
        <v>0</v>
      </c>
      <c r="H62" s="32">
        <v>0</v>
      </c>
      <c r="I62" s="26">
        <v>0</v>
      </c>
      <c r="J62" s="31" t="s">
        <v>584</v>
      </c>
      <c r="K62" s="34" t="s">
        <v>580</v>
      </c>
    </row>
    <row r="63" spans="1:11" x14ac:dyDescent="0.25">
      <c r="A63" s="36" t="s">
        <v>436</v>
      </c>
      <c r="B63" s="32">
        <v>10309</v>
      </c>
      <c r="C63" s="26">
        <v>7.9097543813028397E-4</v>
      </c>
      <c r="D63" s="32">
        <v>0</v>
      </c>
      <c r="E63" s="26">
        <v>0</v>
      </c>
      <c r="F63" s="32">
        <v>4597</v>
      </c>
      <c r="G63" s="26">
        <v>4.2746902489192672E-4</v>
      </c>
      <c r="H63" s="32">
        <v>31623</v>
      </c>
      <c r="I63" s="26">
        <v>2.8609145351047765E-3</v>
      </c>
      <c r="J63" s="31" t="s">
        <v>584</v>
      </c>
      <c r="K63" s="34" t="s">
        <v>580</v>
      </c>
    </row>
    <row r="64" spans="1:11" x14ac:dyDescent="0.25">
      <c r="A64" s="36" t="s">
        <v>438</v>
      </c>
      <c r="B64" s="32">
        <v>0</v>
      </c>
      <c r="C64" s="26">
        <v>0</v>
      </c>
      <c r="D64" s="32">
        <v>0</v>
      </c>
      <c r="E64" s="26">
        <v>0</v>
      </c>
      <c r="F64" s="32">
        <v>96460</v>
      </c>
      <c r="G64" s="26">
        <v>8.9696893933163477E-3</v>
      </c>
      <c r="H64" s="32">
        <v>110539</v>
      </c>
      <c r="I64" s="26">
        <v>1.0000399449639404E-2</v>
      </c>
      <c r="J64" s="31" t="s">
        <v>584</v>
      </c>
      <c r="K64" s="34" t="s">
        <v>580</v>
      </c>
    </row>
    <row r="65" spans="1:11" x14ac:dyDescent="0.25">
      <c r="A65" s="35" t="s">
        <v>431</v>
      </c>
      <c r="B65" s="32">
        <v>56189</v>
      </c>
      <c r="C65" s="26">
        <v>1.0933436248136115E-2</v>
      </c>
      <c r="D65" s="32">
        <v>13920</v>
      </c>
      <c r="E65" s="26">
        <v>4.1995597485665649E-3</v>
      </c>
      <c r="F65" s="32">
        <v>14527</v>
      </c>
      <c r="G65" s="26">
        <v>7.8947745407384595E-3</v>
      </c>
      <c r="H65" s="32">
        <v>30529</v>
      </c>
      <c r="I65" s="26">
        <v>5.4663334451584E-3</v>
      </c>
      <c r="J65" s="33" t="s">
        <v>422</v>
      </c>
      <c r="K65" s="34" t="s">
        <v>585</v>
      </c>
    </row>
    <row r="66" spans="1:11" x14ac:dyDescent="0.25">
      <c r="A66" s="35" t="s">
        <v>4</v>
      </c>
      <c r="B66" s="32">
        <v>70987</v>
      </c>
      <c r="C66" s="26">
        <v>1.3812878658570867E-2</v>
      </c>
      <c r="D66" s="32">
        <v>7915</v>
      </c>
      <c r="E66" s="26">
        <v>2.3878962219758882E-3</v>
      </c>
      <c r="F66" s="32">
        <v>20286</v>
      </c>
      <c r="G66" s="26">
        <v>1.1024533374641729E-2</v>
      </c>
      <c r="H66" s="32">
        <v>33083.64</v>
      </c>
      <c r="I66" s="26">
        <v>5.9237514435317318E-3</v>
      </c>
      <c r="J66" s="33" t="s">
        <v>422</v>
      </c>
      <c r="K66" s="34" t="s">
        <v>585</v>
      </c>
    </row>
    <row r="67" spans="1:11" x14ac:dyDescent="0.25">
      <c r="A67" s="35" t="s">
        <v>430</v>
      </c>
      <c r="B67" s="32">
        <v>11050</v>
      </c>
      <c r="C67" s="26">
        <v>2.1501445219153942E-3</v>
      </c>
      <c r="D67" s="32">
        <v>7890</v>
      </c>
      <c r="E67" s="26">
        <v>2.3803539092090661E-3</v>
      </c>
      <c r="F67" s="32">
        <v>4550</v>
      </c>
      <c r="G67" s="26">
        <v>2.4727214263344111E-3</v>
      </c>
      <c r="H67" s="32">
        <v>7750</v>
      </c>
      <c r="I67" s="26">
        <v>1.3876669461815848E-3</v>
      </c>
      <c r="J67" s="33" t="s">
        <v>422</v>
      </c>
      <c r="K67" s="34" t="s">
        <v>585</v>
      </c>
    </row>
    <row r="68" spans="1:11" x14ac:dyDescent="0.25">
      <c r="A68" s="35" t="s">
        <v>432</v>
      </c>
      <c r="B68" s="32">
        <v>25719</v>
      </c>
      <c r="C68" s="26">
        <v>5.0044856976599111E-3</v>
      </c>
      <c r="D68" s="32">
        <v>4355</v>
      </c>
      <c r="E68" s="26">
        <v>1.313870883980416E-3</v>
      </c>
      <c r="F68" s="32">
        <v>9206</v>
      </c>
      <c r="G68" s="26">
        <v>5.0030491100735361E-3</v>
      </c>
      <c r="H68" s="32">
        <v>11179</v>
      </c>
      <c r="I68" s="26">
        <v>2.0016424246921205E-3</v>
      </c>
      <c r="J68" s="33" t="s">
        <v>422</v>
      </c>
      <c r="K68" s="34" t="s">
        <v>585</v>
      </c>
    </row>
    <row r="69" spans="1:11" x14ac:dyDescent="0.25">
      <c r="A69" s="35" t="s">
        <v>5</v>
      </c>
      <c r="B69" s="32">
        <v>0</v>
      </c>
      <c r="C69" s="26">
        <v>0</v>
      </c>
      <c r="D69" s="32">
        <v>0</v>
      </c>
      <c r="E69" s="26">
        <v>0</v>
      </c>
      <c r="F69" s="32">
        <v>0</v>
      </c>
      <c r="G69" s="26">
        <v>0</v>
      </c>
      <c r="H69" s="32">
        <v>0</v>
      </c>
      <c r="I69" s="26">
        <v>0</v>
      </c>
      <c r="J69" s="33" t="s">
        <v>422</v>
      </c>
      <c r="K69" s="34" t="s">
        <v>585</v>
      </c>
    </row>
    <row r="70" spans="1:11" x14ac:dyDescent="0.25">
      <c r="A70" s="35" t="s">
        <v>433</v>
      </c>
      <c r="B70" s="32">
        <v>6271</v>
      </c>
      <c r="C70" s="26">
        <v>1.2202313390888178E-3</v>
      </c>
      <c r="D70" s="32">
        <v>0</v>
      </c>
      <c r="E70" s="26">
        <v>0</v>
      </c>
      <c r="F70" s="32">
        <v>3774</v>
      </c>
      <c r="G70" s="26">
        <v>2.0510001457112238E-3</v>
      </c>
      <c r="H70" s="32">
        <v>8006</v>
      </c>
      <c r="I70" s="26">
        <v>1.4335047188554538E-3</v>
      </c>
      <c r="J70" s="33" t="s">
        <v>422</v>
      </c>
      <c r="K70" s="34" t="s">
        <v>585</v>
      </c>
    </row>
    <row r="71" spans="1:11" x14ac:dyDescent="0.25">
      <c r="A71" s="36" t="s">
        <v>437</v>
      </c>
      <c r="B71" s="32">
        <v>0</v>
      </c>
      <c r="C71" s="26">
        <v>0</v>
      </c>
      <c r="D71" s="32">
        <v>0</v>
      </c>
      <c r="E71" s="26">
        <v>0</v>
      </c>
      <c r="F71" s="32">
        <v>0</v>
      </c>
      <c r="G71" s="26">
        <v>0</v>
      </c>
      <c r="H71" s="32">
        <v>0</v>
      </c>
      <c r="I71" s="26">
        <v>0</v>
      </c>
      <c r="J71" s="33" t="s">
        <v>422</v>
      </c>
      <c r="K71" s="34" t="s">
        <v>585</v>
      </c>
    </row>
    <row r="72" spans="1:11" x14ac:dyDescent="0.25">
      <c r="A72" s="36" t="s">
        <v>436</v>
      </c>
      <c r="B72" s="32">
        <v>0</v>
      </c>
      <c r="C72" s="26">
        <v>0</v>
      </c>
      <c r="D72" s="32">
        <v>0</v>
      </c>
      <c r="E72" s="26">
        <v>0</v>
      </c>
      <c r="F72" s="32">
        <v>0</v>
      </c>
      <c r="G72" s="26">
        <v>0</v>
      </c>
      <c r="H72" s="32">
        <v>0</v>
      </c>
      <c r="I72" s="26">
        <v>0</v>
      </c>
      <c r="J72" s="33" t="s">
        <v>422</v>
      </c>
      <c r="K72" s="34" t="s">
        <v>585</v>
      </c>
    </row>
    <row r="73" spans="1:11" x14ac:dyDescent="0.25">
      <c r="A73" s="36" t="s">
        <v>438</v>
      </c>
      <c r="B73" s="32">
        <v>99000</v>
      </c>
      <c r="C73" s="26">
        <v>1.9263738250644709E-2</v>
      </c>
      <c r="D73" s="32">
        <v>33000</v>
      </c>
      <c r="E73" s="26">
        <v>9.955852852205219E-3</v>
      </c>
      <c r="F73" s="32">
        <v>0</v>
      </c>
      <c r="G73" s="26">
        <v>0</v>
      </c>
      <c r="H73" s="32">
        <v>0</v>
      </c>
      <c r="I73" s="26">
        <v>0</v>
      </c>
      <c r="J73" s="33" t="s">
        <v>422</v>
      </c>
      <c r="K73" s="34" t="s">
        <v>585</v>
      </c>
    </row>
    <row r="74" spans="1:11" x14ac:dyDescent="0.25">
      <c r="A74" s="35" t="s">
        <v>431</v>
      </c>
      <c r="B74" s="32">
        <v>120418</v>
      </c>
      <c r="C74" s="26">
        <v>1.3844966482546595E-2</v>
      </c>
      <c r="D74" s="32">
        <v>42021.4</v>
      </c>
      <c r="E74" s="26">
        <v>6.54378214512253E-3</v>
      </c>
      <c r="F74" s="32">
        <v>72582</v>
      </c>
      <c r="G74" s="26">
        <v>2.1047640308163067E-2</v>
      </c>
      <c r="H74" s="32">
        <v>124448</v>
      </c>
      <c r="I74" s="26">
        <v>1.0608741573732001E-2</v>
      </c>
      <c r="J74" s="33" t="s">
        <v>423</v>
      </c>
      <c r="K74" s="34" t="s">
        <v>585</v>
      </c>
    </row>
    <row r="75" spans="1:11" x14ac:dyDescent="0.25">
      <c r="A75" s="35" t="s">
        <v>4</v>
      </c>
      <c r="B75" s="32">
        <v>255448</v>
      </c>
      <c r="C75" s="26">
        <v>2.9369936371917506E-2</v>
      </c>
      <c r="D75" s="32">
        <v>61367</v>
      </c>
      <c r="E75" s="26">
        <v>9.5563755348402075E-3</v>
      </c>
      <c r="F75" s="32">
        <v>115835</v>
      </c>
      <c r="G75" s="26">
        <v>3.3590331144031149E-2</v>
      </c>
      <c r="H75" s="32">
        <v>286549</v>
      </c>
      <c r="I75" s="26">
        <v>2.4427265116444868E-2</v>
      </c>
      <c r="J75" s="33" t="s">
        <v>423</v>
      </c>
      <c r="K75" s="34" t="s">
        <v>585</v>
      </c>
    </row>
    <row r="76" spans="1:11" x14ac:dyDescent="0.25">
      <c r="A76" s="35" t="s">
        <v>430</v>
      </c>
      <c r="B76" s="32">
        <v>3835</v>
      </c>
      <c r="C76" s="26">
        <v>4.409261610437492E-4</v>
      </c>
      <c r="D76" s="32">
        <v>3000</v>
      </c>
      <c r="E76" s="26">
        <v>4.6717497359363534E-4</v>
      </c>
      <c r="F76" s="32">
        <v>30083</v>
      </c>
      <c r="G76" s="26">
        <v>8.7235976328906562E-3</v>
      </c>
      <c r="H76" s="32">
        <v>5600</v>
      </c>
      <c r="I76" s="26">
        <v>4.7737973139704292E-4</v>
      </c>
      <c r="J76" s="33" t="s">
        <v>423</v>
      </c>
      <c r="K76" s="34" t="s">
        <v>585</v>
      </c>
    </row>
    <row r="77" spans="1:11" x14ac:dyDescent="0.25">
      <c r="A77" s="35" t="s">
        <v>432</v>
      </c>
      <c r="B77" s="32">
        <v>43502</v>
      </c>
      <c r="C77" s="26">
        <v>5.0016088286115191E-3</v>
      </c>
      <c r="D77" s="32">
        <v>10066</v>
      </c>
      <c r="E77" s="26">
        <v>1.5675277613978445E-3</v>
      </c>
      <c r="F77" s="32">
        <v>17263</v>
      </c>
      <c r="G77" s="26">
        <v>5.0059989341685136E-3</v>
      </c>
      <c r="H77" s="32">
        <v>62682</v>
      </c>
      <c r="I77" s="26">
        <v>5.3434136291838292E-3</v>
      </c>
      <c r="J77" s="33" t="s">
        <v>423</v>
      </c>
      <c r="K77" s="34" t="s">
        <v>585</v>
      </c>
    </row>
    <row r="78" spans="1:11" x14ac:dyDescent="0.25">
      <c r="A78" s="35" t="s">
        <v>5</v>
      </c>
      <c r="B78" s="32">
        <v>14331</v>
      </c>
      <c r="C78" s="26">
        <v>1.6476956490007744E-3</v>
      </c>
      <c r="D78" s="32">
        <v>4556</v>
      </c>
      <c r="E78" s="26">
        <v>7.0948305989753421E-4</v>
      </c>
      <c r="F78" s="32">
        <v>28139</v>
      </c>
      <c r="G78" s="26">
        <v>8.1598681578270178E-3</v>
      </c>
      <c r="H78" s="32">
        <v>1856</v>
      </c>
      <c r="I78" s="26">
        <v>1.5821728240587708E-4</v>
      </c>
      <c r="J78" s="33" t="s">
        <v>423</v>
      </c>
      <c r="K78" s="34" t="s">
        <v>585</v>
      </c>
    </row>
    <row r="79" spans="1:11" x14ac:dyDescent="0.25">
      <c r="A79" s="35" t="s">
        <v>433</v>
      </c>
      <c r="B79" s="32">
        <v>18989</v>
      </c>
      <c r="C79" s="26">
        <v>2.1832455989725563E-3</v>
      </c>
      <c r="D79" s="32">
        <v>5314</v>
      </c>
      <c r="E79" s="26">
        <v>8.2752260322552609E-4</v>
      </c>
      <c r="F79" s="32">
        <v>12384</v>
      </c>
      <c r="G79" s="26">
        <v>3.5911655448498448E-3</v>
      </c>
      <c r="H79" s="32">
        <v>74888</v>
      </c>
      <c r="I79" s="26">
        <v>6.3839309508681701E-3</v>
      </c>
      <c r="J79" s="33" t="s">
        <v>423</v>
      </c>
      <c r="K79" s="34" t="s">
        <v>585</v>
      </c>
    </row>
    <row r="80" spans="1:11" x14ac:dyDescent="0.25">
      <c r="A80" s="36" t="s">
        <v>437</v>
      </c>
      <c r="B80" s="32">
        <v>0</v>
      </c>
      <c r="C80" s="26">
        <v>0</v>
      </c>
      <c r="D80" s="32">
        <v>16607</v>
      </c>
      <c r="E80" s="26">
        <v>2.5861249288231677E-3</v>
      </c>
      <c r="F80" s="32">
        <v>0</v>
      </c>
      <c r="G80" s="26">
        <v>0</v>
      </c>
      <c r="H80" s="32">
        <v>0</v>
      </c>
      <c r="I80" s="26">
        <v>0</v>
      </c>
      <c r="J80" s="33" t="s">
        <v>423</v>
      </c>
      <c r="K80" s="34" t="s">
        <v>585</v>
      </c>
    </row>
    <row r="81" spans="1:11" x14ac:dyDescent="0.25">
      <c r="A81" s="36" t="s">
        <v>436</v>
      </c>
      <c r="B81" s="32">
        <v>0</v>
      </c>
      <c r="C81" s="26">
        <v>0</v>
      </c>
      <c r="D81" s="32">
        <v>2155</v>
      </c>
      <c r="E81" s="26">
        <v>3.3558735603142806E-4</v>
      </c>
      <c r="F81" s="32">
        <v>0</v>
      </c>
      <c r="G81" s="26">
        <v>0</v>
      </c>
      <c r="H81" s="32">
        <v>0</v>
      </c>
      <c r="I81" s="26">
        <v>0</v>
      </c>
      <c r="J81" s="33" t="s">
        <v>423</v>
      </c>
      <c r="K81" s="34" t="s">
        <v>585</v>
      </c>
    </row>
    <row r="82" spans="1:11" x14ac:dyDescent="0.25">
      <c r="A82" s="36" t="s">
        <v>438</v>
      </c>
      <c r="B82" s="32">
        <v>225489</v>
      </c>
      <c r="C82" s="26">
        <v>2.592542350132828E-2</v>
      </c>
      <c r="D82" s="32">
        <v>0</v>
      </c>
      <c r="E82" s="26">
        <v>0</v>
      </c>
      <c r="F82" s="32">
        <v>0</v>
      </c>
      <c r="G82" s="26">
        <v>0</v>
      </c>
      <c r="H82" s="32">
        <v>0</v>
      </c>
      <c r="I82" s="26">
        <v>0</v>
      </c>
      <c r="J82" s="33" t="s">
        <v>423</v>
      </c>
      <c r="K82" s="34" t="s">
        <v>585</v>
      </c>
    </row>
    <row r="83" spans="1:11" x14ac:dyDescent="0.25">
      <c r="A83" s="35" t="s">
        <v>431</v>
      </c>
      <c r="B83" s="32">
        <v>194422</v>
      </c>
      <c r="C83" s="26">
        <v>1.3345413446382041E-2</v>
      </c>
      <c r="D83" s="32">
        <v>68624</v>
      </c>
      <c r="E83" s="26">
        <v>6.5500438536240744E-3</v>
      </c>
      <c r="F83" s="32">
        <v>77619</v>
      </c>
      <c r="G83" s="26">
        <v>1.1585469457905215E-2</v>
      </c>
      <c r="H83" s="32">
        <v>122381</v>
      </c>
      <c r="I83" s="26">
        <v>8.8137112715661273E-3</v>
      </c>
      <c r="J83" s="33" t="s">
        <v>424</v>
      </c>
      <c r="K83" s="34" t="s">
        <v>585</v>
      </c>
    </row>
    <row r="84" spans="1:11" x14ac:dyDescent="0.25">
      <c r="A84" s="35" t="s">
        <v>4</v>
      </c>
      <c r="B84" s="32">
        <v>252475</v>
      </c>
      <c r="C84" s="26">
        <v>1.7330257171900842E-2</v>
      </c>
      <c r="D84" s="32">
        <v>94323</v>
      </c>
      <c r="E84" s="26">
        <v>9.0029696083787532E-3</v>
      </c>
      <c r="F84" s="32">
        <v>125804</v>
      </c>
      <c r="G84" s="26">
        <v>1.8777598264372222E-2</v>
      </c>
      <c r="H84" s="32">
        <v>305550</v>
      </c>
      <c r="I84" s="26">
        <v>2.2005290682598034E-2</v>
      </c>
      <c r="J84" s="33" t="s">
        <v>424</v>
      </c>
      <c r="K84" s="34" t="s">
        <v>585</v>
      </c>
    </row>
    <row r="85" spans="1:11" x14ac:dyDescent="0.25">
      <c r="A85" s="35" t="s">
        <v>430</v>
      </c>
      <c r="B85" s="32">
        <v>57205</v>
      </c>
      <c r="C85" s="26">
        <v>3.926635752128281E-3</v>
      </c>
      <c r="D85" s="32">
        <v>32385</v>
      </c>
      <c r="E85" s="26">
        <v>3.091093060731168E-3</v>
      </c>
      <c r="F85" s="32">
        <v>35955</v>
      </c>
      <c r="G85" s="26">
        <v>5.3666699436862361E-3</v>
      </c>
      <c r="H85" s="32">
        <v>53394</v>
      </c>
      <c r="I85" s="26">
        <v>3.8453624307204694E-3</v>
      </c>
      <c r="J85" s="33" t="s">
        <v>424</v>
      </c>
      <c r="K85" s="34" t="s">
        <v>585</v>
      </c>
    </row>
    <row r="86" spans="1:11" x14ac:dyDescent="0.25">
      <c r="A86" s="35" t="s">
        <v>432</v>
      </c>
      <c r="B86" s="32">
        <v>241601</v>
      </c>
      <c r="C86" s="26">
        <v>1.6583849739532294E-2</v>
      </c>
      <c r="D86" s="32">
        <v>58128</v>
      </c>
      <c r="E86" s="26">
        <v>5.548218540502743E-3</v>
      </c>
      <c r="F86" s="32">
        <v>71565</v>
      </c>
      <c r="G86" s="26">
        <v>1.0681844931717577E-2</v>
      </c>
      <c r="H86" s="32">
        <v>109980</v>
      </c>
      <c r="I86" s="26">
        <v>7.920608310496258E-3</v>
      </c>
      <c r="J86" s="33" t="s">
        <v>424</v>
      </c>
      <c r="K86" s="34" t="s">
        <v>585</v>
      </c>
    </row>
    <row r="87" spans="1:11" x14ac:dyDescent="0.25">
      <c r="A87" s="35" t="s">
        <v>5</v>
      </c>
      <c r="B87" s="32">
        <v>15353</v>
      </c>
      <c r="C87" s="26">
        <v>1.0538526125762695E-3</v>
      </c>
      <c r="D87" s="32">
        <v>4885</v>
      </c>
      <c r="E87" s="26">
        <v>4.6626492517127545E-4</v>
      </c>
      <c r="F87" s="32">
        <v>1486</v>
      </c>
      <c r="G87" s="26">
        <v>2.2180146116862042E-4</v>
      </c>
      <c r="H87" s="32">
        <v>9827</v>
      </c>
      <c r="I87" s="26">
        <v>7.0772702188804087E-4</v>
      </c>
      <c r="J87" s="33" t="s">
        <v>424</v>
      </c>
      <c r="K87" s="34" t="s">
        <v>585</v>
      </c>
    </row>
    <row r="88" spans="1:11" x14ac:dyDescent="0.25">
      <c r="A88" s="35" t="s">
        <v>433</v>
      </c>
      <c r="B88" s="32">
        <v>45403</v>
      </c>
      <c r="C88" s="26">
        <v>3.1165290281248204E-3</v>
      </c>
      <c r="D88" s="32">
        <v>10155</v>
      </c>
      <c r="E88" s="26">
        <v>9.6927744424038932E-4</v>
      </c>
      <c r="F88" s="32">
        <v>40049</v>
      </c>
      <c r="G88" s="26">
        <v>5.9777434174576576E-3</v>
      </c>
      <c r="H88" s="32">
        <v>103474</v>
      </c>
      <c r="I88" s="26">
        <v>7.452055140209946E-3</v>
      </c>
      <c r="J88" s="33" t="s">
        <v>424</v>
      </c>
      <c r="K88" s="34" t="s">
        <v>585</v>
      </c>
    </row>
    <row r="89" spans="1:11" x14ac:dyDescent="0.25">
      <c r="A89" s="36" t="s">
        <v>437</v>
      </c>
      <c r="B89" s="32">
        <v>0</v>
      </c>
      <c r="C89" s="26">
        <v>0</v>
      </c>
      <c r="D89" s="32">
        <v>0</v>
      </c>
      <c r="E89" s="26">
        <v>0</v>
      </c>
      <c r="F89" s="32">
        <v>0</v>
      </c>
      <c r="G89" s="26">
        <v>0</v>
      </c>
      <c r="H89" s="32">
        <v>0</v>
      </c>
      <c r="I89" s="26">
        <v>0</v>
      </c>
      <c r="J89" s="33" t="s">
        <v>424</v>
      </c>
      <c r="K89" s="34" t="s">
        <v>585</v>
      </c>
    </row>
    <row r="90" spans="1:11" x14ac:dyDescent="0.25">
      <c r="A90" s="36" t="s">
        <v>436</v>
      </c>
      <c r="B90" s="32">
        <v>1860</v>
      </c>
      <c r="C90" s="26">
        <v>1.2767314918204009E-4</v>
      </c>
      <c r="D90" s="32">
        <v>0</v>
      </c>
      <c r="E90" s="26">
        <v>0</v>
      </c>
      <c r="F90" s="32">
        <v>0</v>
      </c>
      <c r="G90" s="26">
        <v>0</v>
      </c>
      <c r="H90" s="32">
        <v>0</v>
      </c>
      <c r="I90" s="26">
        <v>0</v>
      </c>
      <c r="J90" s="33" t="s">
        <v>424</v>
      </c>
      <c r="K90" s="34" t="s">
        <v>585</v>
      </c>
    </row>
    <row r="91" spans="1:11" x14ac:dyDescent="0.25">
      <c r="A91" s="36" t="s">
        <v>438</v>
      </c>
      <c r="B91" s="32">
        <v>180915</v>
      </c>
      <c r="C91" s="26">
        <v>1.2418273002295043E-2</v>
      </c>
      <c r="D91" s="32">
        <v>50000</v>
      </c>
      <c r="E91" s="26">
        <v>4.7724147919270769E-3</v>
      </c>
      <c r="F91" s="32">
        <v>17482</v>
      </c>
      <c r="G91" s="26">
        <v>2.6093762746634067E-3</v>
      </c>
      <c r="H91" s="32">
        <v>0</v>
      </c>
      <c r="I91" s="26">
        <v>0</v>
      </c>
      <c r="J91" s="33" t="s">
        <v>424</v>
      </c>
      <c r="K91" s="34" t="s">
        <v>585</v>
      </c>
    </row>
    <row r="92" spans="1:11" x14ac:dyDescent="0.25">
      <c r="A92" s="35" t="s">
        <v>431</v>
      </c>
      <c r="B92" s="32">
        <v>350900</v>
      </c>
      <c r="C92" s="26">
        <v>2.3229313412315482E-2</v>
      </c>
      <c r="D92" s="32">
        <v>97415.45</v>
      </c>
      <c r="E92" s="26">
        <v>1.0044550259131238E-2</v>
      </c>
      <c r="F92" s="32">
        <v>95384</v>
      </c>
      <c r="G92" s="26">
        <v>1.4367693358790871E-2</v>
      </c>
      <c r="H92" s="32">
        <v>303621</v>
      </c>
      <c r="I92" s="26">
        <v>2.0557509214779043E-2</v>
      </c>
      <c r="J92" s="33" t="s">
        <v>425</v>
      </c>
      <c r="K92" s="34" t="s">
        <v>585</v>
      </c>
    </row>
    <row r="93" spans="1:11" x14ac:dyDescent="0.25">
      <c r="A93" s="35" t="s">
        <v>4</v>
      </c>
      <c r="B93" s="32">
        <v>281463</v>
      </c>
      <c r="C93" s="26">
        <v>1.8632636765376322E-2</v>
      </c>
      <c r="D93" s="32">
        <v>67308</v>
      </c>
      <c r="E93" s="26">
        <v>6.9401577351601356E-3</v>
      </c>
      <c r="F93" s="32">
        <v>84357</v>
      </c>
      <c r="G93" s="26">
        <v>1.2706696182457452E-2</v>
      </c>
      <c r="H93" s="32">
        <v>213539</v>
      </c>
      <c r="I93" s="26">
        <v>1.4458255391473917E-2</v>
      </c>
      <c r="J93" s="33" t="s">
        <v>425</v>
      </c>
      <c r="K93" s="34" t="s">
        <v>585</v>
      </c>
    </row>
    <row r="94" spans="1:11" x14ac:dyDescent="0.25">
      <c r="A94" s="35" t="s">
        <v>430</v>
      </c>
      <c r="B94" s="32">
        <v>18585</v>
      </c>
      <c r="C94" s="26">
        <v>1.2303128805012345E-3</v>
      </c>
      <c r="D94" s="32">
        <v>3000</v>
      </c>
      <c r="E94" s="26">
        <v>3.0933133068105435E-4</v>
      </c>
      <c r="F94" s="32">
        <v>3000</v>
      </c>
      <c r="G94" s="26">
        <v>4.5189004525258552E-4</v>
      </c>
      <c r="H94" s="32">
        <v>103372</v>
      </c>
      <c r="I94" s="26">
        <v>6.9990904533946572E-3</v>
      </c>
      <c r="J94" s="33" t="s">
        <v>425</v>
      </c>
      <c r="K94" s="34" t="s">
        <v>585</v>
      </c>
    </row>
    <row r="95" spans="1:11" x14ac:dyDescent="0.25">
      <c r="A95" s="35" t="s">
        <v>432</v>
      </c>
      <c r="B95" s="32">
        <v>145140</v>
      </c>
      <c r="C95" s="26">
        <v>9.6081577334382121E-3</v>
      </c>
      <c r="D95" s="32">
        <v>40974</v>
      </c>
      <c r="E95" s="26">
        <v>4.2248473144418409E-3</v>
      </c>
      <c r="F95" s="32">
        <v>54367</v>
      </c>
      <c r="G95" s="26">
        <v>8.189302030082439E-3</v>
      </c>
      <c r="H95" s="32">
        <v>94825</v>
      </c>
      <c r="I95" s="26">
        <v>6.4203919073167626E-3</v>
      </c>
      <c r="J95" s="33" t="s">
        <v>425</v>
      </c>
      <c r="K95" s="34" t="s">
        <v>585</v>
      </c>
    </row>
    <row r="96" spans="1:11" x14ac:dyDescent="0.25">
      <c r="A96" s="35" t="s">
        <v>5</v>
      </c>
      <c r="B96" s="32">
        <v>31314</v>
      </c>
      <c r="C96" s="26">
        <v>2.0729630099551068E-3</v>
      </c>
      <c r="D96" s="32">
        <v>24597</v>
      </c>
      <c r="E96" s="26">
        <v>2.5362075802539646E-3</v>
      </c>
      <c r="F96" s="32">
        <v>6831</v>
      </c>
      <c r="G96" s="26">
        <v>1.0289536330401372E-3</v>
      </c>
      <c r="H96" s="32">
        <v>15036</v>
      </c>
      <c r="I96" s="26">
        <v>1.01805444469723E-3</v>
      </c>
      <c r="J96" s="33" t="s">
        <v>425</v>
      </c>
      <c r="K96" s="34" t="s">
        <v>585</v>
      </c>
    </row>
    <row r="97" spans="1:11" x14ac:dyDescent="0.25">
      <c r="A97" s="35" t="s">
        <v>433</v>
      </c>
      <c r="B97" s="32">
        <v>17147</v>
      </c>
      <c r="C97" s="26">
        <v>1.1351183729865304E-3</v>
      </c>
      <c r="D97" s="32">
        <v>6365</v>
      </c>
      <c r="E97" s="26">
        <v>6.5629797326163699E-4</v>
      </c>
      <c r="F97" s="32">
        <v>25944</v>
      </c>
      <c r="G97" s="26">
        <v>3.9079451113443594E-3</v>
      </c>
      <c r="H97" s="32">
        <v>104967</v>
      </c>
      <c r="I97" s="26">
        <v>7.1070843905649212E-3</v>
      </c>
      <c r="J97" s="33" t="s">
        <v>425</v>
      </c>
      <c r="K97" s="34" t="s">
        <v>585</v>
      </c>
    </row>
    <row r="98" spans="1:11" x14ac:dyDescent="0.25">
      <c r="A98" s="36" t="s">
        <v>437</v>
      </c>
      <c r="B98" s="32">
        <v>0</v>
      </c>
      <c r="C98" s="26">
        <v>0</v>
      </c>
      <c r="D98" s="32">
        <v>0</v>
      </c>
      <c r="E98" s="26">
        <v>0</v>
      </c>
      <c r="F98" s="32">
        <v>0</v>
      </c>
      <c r="G98" s="26">
        <v>0</v>
      </c>
      <c r="H98" s="32">
        <v>0</v>
      </c>
      <c r="I98" s="26">
        <v>0</v>
      </c>
      <c r="J98" s="33" t="s">
        <v>425</v>
      </c>
      <c r="K98" s="34" t="s">
        <v>585</v>
      </c>
    </row>
    <row r="99" spans="1:11" x14ac:dyDescent="0.25">
      <c r="A99" s="36" t="s">
        <v>436</v>
      </c>
      <c r="B99" s="32">
        <v>0</v>
      </c>
      <c r="C99" s="26">
        <v>0</v>
      </c>
      <c r="D99" s="32">
        <v>0</v>
      </c>
      <c r="E99" s="26">
        <v>0</v>
      </c>
      <c r="F99" s="32">
        <v>0</v>
      </c>
      <c r="G99" s="26">
        <v>0</v>
      </c>
      <c r="H99" s="32">
        <v>8542</v>
      </c>
      <c r="I99" s="26">
        <v>5.7836000708990016E-4</v>
      </c>
      <c r="J99" s="33" t="s">
        <v>425</v>
      </c>
      <c r="K99" s="34" t="s">
        <v>585</v>
      </c>
    </row>
    <row r="100" spans="1:11" x14ac:dyDescent="0.25">
      <c r="A100" s="36" t="s">
        <v>438</v>
      </c>
      <c r="B100" s="32">
        <v>112245</v>
      </c>
      <c r="C100" s="26">
        <v>7.4305337246091509E-3</v>
      </c>
      <c r="D100" s="32">
        <v>32000</v>
      </c>
      <c r="E100" s="26">
        <v>3.2995341939312467E-3</v>
      </c>
      <c r="F100" s="32">
        <v>0</v>
      </c>
      <c r="G100" s="26">
        <v>0</v>
      </c>
      <c r="H100" s="32">
        <v>0</v>
      </c>
      <c r="I100" s="26">
        <v>0</v>
      </c>
      <c r="J100" s="33" t="s">
        <v>425</v>
      </c>
      <c r="K100" s="34" t="s">
        <v>585</v>
      </c>
    </row>
    <row r="101" spans="1:11" x14ac:dyDescent="0.25">
      <c r="A101" s="35" t="s">
        <v>431</v>
      </c>
      <c r="B101" s="32">
        <v>44847</v>
      </c>
      <c r="C101" s="26">
        <v>4.2918003303397192E-3</v>
      </c>
      <c r="D101" s="32">
        <v>20897</v>
      </c>
      <c r="E101" s="26">
        <v>3.4274715335343149E-3</v>
      </c>
      <c r="F101" s="32">
        <v>27092.5</v>
      </c>
      <c r="G101" s="26">
        <v>5.0971549817210009E-3</v>
      </c>
      <c r="H101" s="32">
        <v>22897</v>
      </c>
      <c r="I101" s="26">
        <v>2.269331132780863E-3</v>
      </c>
      <c r="J101" s="33" t="s">
        <v>15</v>
      </c>
      <c r="K101" s="34" t="s">
        <v>585</v>
      </c>
    </row>
    <row r="102" spans="1:11" x14ac:dyDescent="0.25">
      <c r="A102" s="35" t="s">
        <v>4</v>
      </c>
      <c r="B102" s="32">
        <v>192753</v>
      </c>
      <c r="C102" s="26">
        <v>1.8446214664837604E-2</v>
      </c>
      <c r="D102" s="32">
        <v>49748</v>
      </c>
      <c r="E102" s="26">
        <v>8.1595374384009715E-3</v>
      </c>
      <c r="F102" s="32">
        <v>116473</v>
      </c>
      <c r="G102" s="26">
        <v>2.1913109981950358E-2</v>
      </c>
      <c r="H102" s="32">
        <v>145359</v>
      </c>
      <c r="I102" s="26">
        <v>1.440659056338793E-2</v>
      </c>
      <c r="J102" s="33" t="s">
        <v>15</v>
      </c>
      <c r="K102" s="34" t="s">
        <v>585</v>
      </c>
    </row>
    <row r="103" spans="1:11" x14ac:dyDescent="0.25">
      <c r="A103" s="35" t="s">
        <v>430</v>
      </c>
      <c r="B103" s="32">
        <v>0</v>
      </c>
      <c r="C103" s="26">
        <v>0</v>
      </c>
      <c r="D103" s="32">
        <v>0</v>
      </c>
      <c r="E103" s="26">
        <v>0</v>
      </c>
      <c r="F103" s="32">
        <v>1650</v>
      </c>
      <c r="G103" s="26">
        <v>3.104292966629012E-4</v>
      </c>
      <c r="H103" s="32">
        <v>0</v>
      </c>
      <c r="I103" s="26">
        <v>0</v>
      </c>
      <c r="J103" s="33" t="s">
        <v>15</v>
      </c>
      <c r="K103" s="34" t="s">
        <v>585</v>
      </c>
    </row>
    <row r="104" spans="1:11" x14ac:dyDescent="0.25">
      <c r="A104" s="35" t="s">
        <v>432</v>
      </c>
      <c r="B104" s="32">
        <v>52020</v>
      </c>
      <c r="C104" s="26">
        <v>4.9782472224289744E-3</v>
      </c>
      <c r="D104" s="32">
        <v>13498</v>
      </c>
      <c r="E104" s="26">
        <v>2.2139068172295634E-3</v>
      </c>
      <c r="F104" s="32">
        <v>26750</v>
      </c>
      <c r="G104" s="26">
        <v>5.0327173852924897E-3</v>
      </c>
      <c r="H104" s="32">
        <v>35235</v>
      </c>
      <c r="I104" s="26">
        <v>3.4921554117803076E-3</v>
      </c>
      <c r="J104" s="33" t="s">
        <v>15</v>
      </c>
      <c r="K104" s="34" t="s">
        <v>585</v>
      </c>
    </row>
    <row r="105" spans="1:11" x14ac:dyDescent="0.25">
      <c r="A105" s="35" t="s">
        <v>5</v>
      </c>
      <c r="B105" s="32">
        <v>3986</v>
      </c>
      <c r="C105" s="26">
        <v>3.8145508321034009E-4</v>
      </c>
      <c r="D105" s="32">
        <v>12141.2</v>
      </c>
      <c r="E105" s="26">
        <v>1.9913680137314841E-3</v>
      </c>
      <c r="F105" s="32">
        <v>29230</v>
      </c>
      <c r="G105" s="26">
        <v>5.4993020251252137E-3</v>
      </c>
      <c r="H105" s="32">
        <v>13806</v>
      </c>
      <c r="I105" s="26">
        <v>1.3683183656886314E-3</v>
      </c>
      <c r="J105" s="33" t="s">
        <v>15</v>
      </c>
      <c r="K105" s="34" t="s">
        <v>585</v>
      </c>
    </row>
    <row r="106" spans="1:11" x14ac:dyDescent="0.25">
      <c r="A106" s="35" t="s">
        <v>433</v>
      </c>
      <c r="B106" s="32">
        <v>33669</v>
      </c>
      <c r="C106" s="26">
        <v>3.222080079430241E-3</v>
      </c>
      <c r="D106" s="32">
        <v>2131</v>
      </c>
      <c r="E106" s="26">
        <v>3.4952107182665572E-4</v>
      </c>
      <c r="F106" s="32">
        <v>40389</v>
      </c>
      <c r="G106" s="26">
        <v>7.5987447654047979E-3</v>
      </c>
      <c r="H106" s="32">
        <v>3549</v>
      </c>
      <c r="I106" s="26">
        <v>3.517428567165691E-4</v>
      </c>
      <c r="J106" s="33" t="s">
        <v>15</v>
      </c>
      <c r="K106" s="34" t="s">
        <v>585</v>
      </c>
    </row>
    <row r="107" spans="1:11" x14ac:dyDescent="0.25">
      <c r="A107" s="36" t="s">
        <v>437</v>
      </c>
      <c r="B107" s="32">
        <v>0</v>
      </c>
      <c r="C107" s="26">
        <v>0</v>
      </c>
      <c r="D107" s="32">
        <v>918</v>
      </c>
      <c r="E107" s="26">
        <v>1.5056796993752697E-4</v>
      </c>
      <c r="F107" s="32">
        <v>0</v>
      </c>
      <c r="G107" s="26">
        <v>0</v>
      </c>
      <c r="H107" s="32">
        <v>0</v>
      </c>
      <c r="I107" s="26">
        <v>0</v>
      </c>
      <c r="J107" s="33" t="s">
        <v>15</v>
      </c>
      <c r="K107" s="34" t="s">
        <v>585</v>
      </c>
    </row>
    <row r="108" spans="1:11" x14ac:dyDescent="0.25">
      <c r="A108" s="36" t="s">
        <v>436</v>
      </c>
      <c r="B108" s="32">
        <v>2350</v>
      </c>
      <c r="C108" s="26">
        <v>2.2489198332772183E-4</v>
      </c>
      <c r="D108" s="32">
        <v>0</v>
      </c>
      <c r="E108" s="26">
        <v>0</v>
      </c>
      <c r="F108" s="32">
        <v>0</v>
      </c>
      <c r="G108" s="26">
        <v>0</v>
      </c>
      <c r="H108" s="32">
        <v>552</v>
      </c>
      <c r="I108" s="26">
        <v>5.4708948128359012E-5</v>
      </c>
      <c r="J108" s="33" t="s">
        <v>15</v>
      </c>
      <c r="K108" s="34" t="s">
        <v>585</v>
      </c>
    </row>
    <row r="109" spans="1:11" x14ac:dyDescent="0.25">
      <c r="A109" s="36" t="s">
        <v>438</v>
      </c>
      <c r="B109" s="32">
        <v>5340</v>
      </c>
      <c r="C109" s="26">
        <v>5.1103114509363178E-4</v>
      </c>
      <c r="D109" s="32">
        <v>0</v>
      </c>
      <c r="E109" s="26">
        <v>0</v>
      </c>
      <c r="F109" s="32">
        <v>0</v>
      </c>
      <c r="G109" s="26">
        <v>0</v>
      </c>
      <c r="H109" s="32">
        <v>0</v>
      </c>
      <c r="I109" s="26">
        <v>0</v>
      </c>
      <c r="J109" s="33" t="s">
        <v>15</v>
      </c>
      <c r="K109" s="34" t="s">
        <v>585</v>
      </c>
    </row>
    <row r="110" spans="1:11" x14ac:dyDescent="0.25">
      <c r="A110" s="35" t="s">
        <v>431</v>
      </c>
      <c r="B110" s="32">
        <v>0</v>
      </c>
      <c r="C110" s="26">
        <v>0</v>
      </c>
      <c r="D110" s="32">
        <v>18582.98</v>
      </c>
      <c r="E110" s="26">
        <v>2.05525177232366E-3</v>
      </c>
      <c r="F110" s="32">
        <v>11985</v>
      </c>
      <c r="G110" s="26">
        <v>1.3193361655229796E-3</v>
      </c>
      <c r="H110" s="32">
        <v>50171</v>
      </c>
      <c r="I110" s="26">
        <v>3.735638934350749E-3</v>
      </c>
      <c r="J110" s="33" t="s">
        <v>531</v>
      </c>
      <c r="K110" s="34" t="s">
        <v>585</v>
      </c>
    </row>
    <row r="111" spans="1:11" x14ac:dyDescent="0.25">
      <c r="A111" s="35" t="s">
        <v>4</v>
      </c>
      <c r="B111" s="32">
        <v>0</v>
      </c>
      <c r="C111" s="26">
        <v>0</v>
      </c>
      <c r="D111" s="32">
        <v>3651</v>
      </c>
      <c r="E111" s="26">
        <v>4.0379552799140302E-4</v>
      </c>
      <c r="F111" s="32">
        <v>8144</v>
      </c>
      <c r="G111" s="26">
        <v>8.9651011531240263E-4</v>
      </c>
      <c r="H111" s="32">
        <v>13951</v>
      </c>
      <c r="I111" s="26">
        <v>1.0387653978020629E-3</v>
      </c>
      <c r="J111" s="33" t="s">
        <v>531</v>
      </c>
      <c r="K111" s="34" t="s">
        <v>585</v>
      </c>
    </row>
    <row r="112" spans="1:11" x14ac:dyDescent="0.25">
      <c r="A112" s="35" t="s">
        <v>430</v>
      </c>
      <c r="B112" s="32">
        <v>0</v>
      </c>
      <c r="C112" s="26">
        <v>0</v>
      </c>
      <c r="D112" s="32">
        <v>3950</v>
      </c>
      <c r="E112" s="26">
        <v>4.3686451261737658E-4</v>
      </c>
      <c r="F112" s="32">
        <v>1200</v>
      </c>
      <c r="G112" s="26">
        <v>1.3209873997726954E-4</v>
      </c>
      <c r="H112" s="32">
        <v>3000</v>
      </c>
      <c r="I112" s="26">
        <v>2.2337439562799719E-4</v>
      </c>
      <c r="J112" s="33" t="s">
        <v>531</v>
      </c>
      <c r="K112" s="34" t="s">
        <v>585</v>
      </c>
    </row>
    <row r="113" spans="1:11" x14ac:dyDescent="0.25">
      <c r="A113" s="35" t="s">
        <v>432</v>
      </c>
      <c r="B113" s="32">
        <v>0</v>
      </c>
      <c r="C113" s="26">
        <v>0</v>
      </c>
      <c r="D113" s="32">
        <v>0</v>
      </c>
      <c r="E113" s="26">
        <v>0</v>
      </c>
      <c r="F113" s="32">
        <v>0</v>
      </c>
      <c r="G113" s="26">
        <v>0</v>
      </c>
      <c r="H113" s="32">
        <v>0</v>
      </c>
      <c r="I113" s="26">
        <v>0</v>
      </c>
      <c r="J113" s="33" t="s">
        <v>531</v>
      </c>
      <c r="K113" s="34" t="s">
        <v>585</v>
      </c>
    </row>
    <row r="114" spans="1:11" x14ac:dyDescent="0.25">
      <c r="A114" s="35" t="s">
        <v>5</v>
      </c>
      <c r="B114" s="32">
        <v>0</v>
      </c>
      <c r="C114" s="26">
        <v>0</v>
      </c>
      <c r="D114" s="32">
        <v>18463</v>
      </c>
      <c r="E114" s="26">
        <v>2.0419821510011707E-3</v>
      </c>
      <c r="F114" s="32">
        <v>16629</v>
      </c>
      <c r="G114" s="26">
        <v>1.8305582892350126E-3</v>
      </c>
      <c r="H114" s="32">
        <v>49583</v>
      </c>
      <c r="I114" s="26">
        <v>3.6918575528076618E-3</v>
      </c>
      <c r="J114" s="33" t="s">
        <v>531</v>
      </c>
      <c r="K114" s="34" t="s">
        <v>585</v>
      </c>
    </row>
    <row r="115" spans="1:11" x14ac:dyDescent="0.25">
      <c r="A115" s="35" t="s">
        <v>433</v>
      </c>
      <c r="B115" s="32">
        <v>0</v>
      </c>
      <c r="C115" s="26">
        <v>0</v>
      </c>
      <c r="D115" s="32">
        <v>2020</v>
      </c>
      <c r="E115" s="26">
        <v>2.2340919379420271E-4</v>
      </c>
      <c r="F115" s="32">
        <v>24541</v>
      </c>
      <c r="G115" s="26">
        <v>2.7015293148184767E-3</v>
      </c>
      <c r="H115" s="32">
        <v>29636</v>
      </c>
      <c r="I115" s="26">
        <v>2.2066411962771084E-3</v>
      </c>
      <c r="J115" s="33" t="s">
        <v>531</v>
      </c>
      <c r="K115" s="34" t="s">
        <v>585</v>
      </c>
    </row>
    <row r="116" spans="1:11" x14ac:dyDescent="0.25">
      <c r="A116" s="36" t="s">
        <v>437</v>
      </c>
      <c r="B116" s="32">
        <v>0</v>
      </c>
      <c r="C116" s="26">
        <v>0</v>
      </c>
      <c r="D116" s="32">
        <v>2171</v>
      </c>
      <c r="E116" s="26">
        <v>2.401095840233733E-4</v>
      </c>
      <c r="F116" s="32">
        <v>0</v>
      </c>
      <c r="G116" s="26">
        <v>0</v>
      </c>
      <c r="H116" s="32">
        <v>0</v>
      </c>
      <c r="I116" s="26">
        <v>0</v>
      </c>
      <c r="J116" s="33" t="s">
        <v>531</v>
      </c>
      <c r="K116" s="34" t="s">
        <v>585</v>
      </c>
    </row>
    <row r="117" spans="1:11" x14ac:dyDescent="0.25">
      <c r="A117" s="36" t="s">
        <v>436</v>
      </c>
      <c r="B117" s="32">
        <v>0</v>
      </c>
      <c r="C117" s="26">
        <v>0</v>
      </c>
      <c r="D117" s="32">
        <v>0</v>
      </c>
      <c r="E117" s="26">
        <v>0</v>
      </c>
      <c r="F117" s="32">
        <v>0</v>
      </c>
      <c r="G117" s="26">
        <v>0</v>
      </c>
      <c r="H117" s="32">
        <v>1900</v>
      </c>
      <c r="I117" s="26">
        <v>1.4147045056439822E-4</v>
      </c>
      <c r="J117" s="33" t="s">
        <v>531</v>
      </c>
      <c r="K117" s="34" t="s">
        <v>585</v>
      </c>
    </row>
    <row r="118" spans="1:11" x14ac:dyDescent="0.25">
      <c r="A118" s="36" t="s">
        <v>438</v>
      </c>
      <c r="B118" s="32">
        <v>0</v>
      </c>
      <c r="C118" s="26">
        <v>0</v>
      </c>
      <c r="D118" s="32">
        <v>0</v>
      </c>
      <c r="E118" s="26">
        <v>0</v>
      </c>
      <c r="F118" s="32">
        <v>0</v>
      </c>
      <c r="G118" s="26">
        <v>0</v>
      </c>
      <c r="H118" s="32">
        <v>0</v>
      </c>
      <c r="I118" s="26">
        <v>0</v>
      </c>
      <c r="J118" s="33" t="s">
        <v>531</v>
      </c>
      <c r="K118" s="34" t="s">
        <v>585</v>
      </c>
    </row>
    <row r="119" spans="1:11" x14ac:dyDescent="0.25">
      <c r="A119" s="35" t="s">
        <v>431</v>
      </c>
      <c r="B119" s="32">
        <v>0</v>
      </c>
      <c r="C119" s="26">
        <v>0</v>
      </c>
      <c r="D119" s="32">
        <v>0</v>
      </c>
      <c r="E119" s="26">
        <v>0</v>
      </c>
      <c r="F119" s="32">
        <v>0</v>
      </c>
      <c r="G119" s="26">
        <v>0</v>
      </c>
      <c r="H119" s="32">
        <v>0</v>
      </c>
      <c r="I119" s="26">
        <v>0</v>
      </c>
      <c r="J119" s="33" t="s">
        <v>410</v>
      </c>
      <c r="K119" s="34" t="s">
        <v>585</v>
      </c>
    </row>
    <row r="120" spans="1:11" x14ac:dyDescent="0.25">
      <c r="A120" s="35" t="s">
        <v>4</v>
      </c>
      <c r="B120" s="32">
        <v>0</v>
      </c>
      <c r="C120" s="26">
        <v>0</v>
      </c>
      <c r="D120" s="32">
        <v>0</v>
      </c>
      <c r="E120" s="26">
        <v>0</v>
      </c>
      <c r="F120" s="32">
        <v>0</v>
      </c>
      <c r="G120" s="26">
        <v>0</v>
      </c>
      <c r="H120" s="32">
        <v>0</v>
      </c>
      <c r="I120" s="26">
        <v>0</v>
      </c>
      <c r="J120" s="33" t="s">
        <v>410</v>
      </c>
      <c r="K120" s="34" t="s">
        <v>585</v>
      </c>
    </row>
    <row r="121" spans="1:11" x14ac:dyDescent="0.25">
      <c r="A121" s="35" t="s">
        <v>430</v>
      </c>
      <c r="B121" s="32">
        <v>0</v>
      </c>
      <c r="C121" s="26">
        <v>0</v>
      </c>
      <c r="D121" s="32">
        <v>0</v>
      </c>
      <c r="E121" s="26">
        <v>0</v>
      </c>
      <c r="F121" s="32">
        <v>63486</v>
      </c>
      <c r="G121" s="26">
        <v>5.8404024717514987E-3</v>
      </c>
      <c r="H121" s="32">
        <v>0</v>
      </c>
      <c r="I121" s="26">
        <v>0</v>
      </c>
      <c r="J121" s="33" t="s">
        <v>410</v>
      </c>
      <c r="K121" s="34" t="s">
        <v>585</v>
      </c>
    </row>
    <row r="122" spans="1:11" x14ac:dyDescent="0.25">
      <c r="A122" s="35" t="s">
        <v>432</v>
      </c>
      <c r="B122" s="32">
        <v>0</v>
      </c>
      <c r="C122" s="26">
        <v>0</v>
      </c>
      <c r="D122" s="32">
        <v>0</v>
      </c>
      <c r="E122" s="26">
        <v>0</v>
      </c>
      <c r="F122" s="32">
        <v>0</v>
      </c>
      <c r="G122" s="26">
        <v>0</v>
      </c>
      <c r="H122" s="32">
        <v>0</v>
      </c>
      <c r="I122" s="26">
        <v>0</v>
      </c>
      <c r="J122" s="33" t="s">
        <v>410</v>
      </c>
      <c r="K122" s="34" t="s">
        <v>585</v>
      </c>
    </row>
    <row r="123" spans="1:11" x14ac:dyDescent="0.25">
      <c r="A123" s="35" t="s">
        <v>5</v>
      </c>
      <c r="B123" s="32">
        <v>0</v>
      </c>
      <c r="C123" s="26">
        <v>0</v>
      </c>
      <c r="D123" s="32">
        <v>0</v>
      </c>
      <c r="E123" s="26">
        <v>0</v>
      </c>
      <c r="F123" s="32">
        <v>0</v>
      </c>
      <c r="G123" s="26">
        <v>0</v>
      </c>
      <c r="H123" s="32">
        <v>0</v>
      </c>
      <c r="I123" s="26">
        <v>0</v>
      </c>
      <c r="J123" s="33" t="s">
        <v>410</v>
      </c>
      <c r="K123" s="34" t="s">
        <v>585</v>
      </c>
    </row>
    <row r="124" spans="1:11" x14ac:dyDescent="0.25">
      <c r="A124" s="35" t="s">
        <v>433</v>
      </c>
      <c r="B124" s="32">
        <v>0</v>
      </c>
      <c r="C124" s="26">
        <v>0</v>
      </c>
      <c r="D124" s="32">
        <v>0</v>
      </c>
      <c r="E124" s="26">
        <v>0</v>
      </c>
      <c r="F124" s="32">
        <v>5280</v>
      </c>
      <c r="G124" s="26">
        <v>4.8573425717241464E-4</v>
      </c>
      <c r="H124" s="32">
        <v>116946</v>
      </c>
      <c r="I124" s="26">
        <v>8.9163043786149657E-3</v>
      </c>
      <c r="J124" s="33" t="s">
        <v>410</v>
      </c>
      <c r="K124" s="34" t="s">
        <v>585</v>
      </c>
    </row>
    <row r="125" spans="1:11" x14ac:dyDescent="0.25">
      <c r="A125" s="36" t="s">
        <v>437</v>
      </c>
      <c r="B125" s="32">
        <v>0</v>
      </c>
      <c r="C125" s="26">
        <v>0</v>
      </c>
      <c r="D125" s="32">
        <v>0</v>
      </c>
      <c r="E125" s="26">
        <v>0</v>
      </c>
      <c r="F125" s="32">
        <v>15000</v>
      </c>
      <c r="G125" s="26">
        <v>1.3799268669670869E-3</v>
      </c>
      <c r="H125" s="32">
        <v>0</v>
      </c>
      <c r="I125" s="26">
        <v>0</v>
      </c>
      <c r="J125" s="33" t="s">
        <v>410</v>
      </c>
      <c r="K125" s="34" t="s">
        <v>585</v>
      </c>
    </row>
    <row r="126" spans="1:11" x14ac:dyDescent="0.25">
      <c r="A126" s="36" t="s">
        <v>436</v>
      </c>
      <c r="B126" s="32">
        <v>44750</v>
      </c>
      <c r="C126" s="26">
        <v>3.0882699801695938E-3</v>
      </c>
      <c r="D126" s="32">
        <v>0</v>
      </c>
      <c r="E126" s="26">
        <v>0</v>
      </c>
      <c r="F126" s="32">
        <v>7067.4</v>
      </c>
      <c r="G126" s="26">
        <v>6.5016634264021273E-4</v>
      </c>
      <c r="H126" s="32">
        <v>29779</v>
      </c>
      <c r="I126" s="26">
        <v>2.2704378780871092E-3</v>
      </c>
      <c r="J126" s="33" t="s">
        <v>410</v>
      </c>
      <c r="K126" s="34" t="s">
        <v>585</v>
      </c>
    </row>
    <row r="127" spans="1:11" x14ac:dyDescent="0.25">
      <c r="A127" s="36" t="s">
        <v>438</v>
      </c>
      <c r="B127" s="32">
        <v>0</v>
      </c>
      <c r="C127" s="26">
        <v>0</v>
      </c>
      <c r="D127" s="32">
        <v>0</v>
      </c>
      <c r="E127" s="26">
        <v>0</v>
      </c>
      <c r="F127" s="32">
        <v>0</v>
      </c>
      <c r="G127" s="26">
        <v>0</v>
      </c>
      <c r="H127" s="32">
        <v>0</v>
      </c>
      <c r="I127" s="26">
        <v>0</v>
      </c>
      <c r="J127" s="33" t="s">
        <v>410</v>
      </c>
      <c r="K127" s="34" t="s">
        <v>585</v>
      </c>
    </row>
    <row r="128" spans="1:11" x14ac:dyDescent="0.25">
      <c r="A128" s="35" t="s">
        <v>431</v>
      </c>
      <c r="B128" s="32">
        <v>907491</v>
      </c>
      <c r="C128" s="26">
        <v>1.9317181983001013E-2</v>
      </c>
      <c r="D128" s="32">
        <v>408159</v>
      </c>
      <c r="E128" s="26">
        <v>1.3856576540015436E-2</v>
      </c>
      <c r="F128" s="32">
        <v>625062</v>
      </c>
      <c r="G128" s="26">
        <v>1.888817554738562E-2</v>
      </c>
      <c r="H128" s="32">
        <v>885165.58000000007</v>
      </c>
      <c r="I128" s="26">
        <v>2.1101711314255481E-2</v>
      </c>
      <c r="J128" s="33" t="s">
        <v>9</v>
      </c>
      <c r="K128" s="34" t="s">
        <v>9</v>
      </c>
    </row>
    <row r="129" spans="1:11" x14ac:dyDescent="0.25">
      <c r="A129" s="35" t="s">
        <v>4</v>
      </c>
      <c r="B129" s="32">
        <v>314180</v>
      </c>
      <c r="C129" s="26">
        <v>6.6877492288289998E-3</v>
      </c>
      <c r="D129" s="32">
        <v>137187.5</v>
      </c>
      <c r="E129" s="26">
        <v>4.6573739500620284E-3</v>
      </c>
      <c r="F129" s="32">
        <v>181190</v>
      </c>
      <c r="G129" s="26">
        <v>5.4752145026106223E-3</v>
      </c>
      <c r="H129" s="32">
        <v>237810</v>
      </c>
      <c r="I129" s="26">
        <v>5.6692195008792544E-3</v>
      </c>
      <c r="J129" s="33" t="s">
        <v>9</v>
      </c>
      <c r="K129" s="34" t="s">
        <v>9</v>
      </c>
    </row>
    <row r="130" spans="1:11" x14ac:dyDescent="0.25">
      <c r="A130" s="35" t="s">
        <v>430</v>
      </c>
      <c r="B130" s="32">
        <v>46023</v>
      </c>
      <c r="C130" s="26">
        <v>9.7966224062129054E-4</v>
      </c>
      <c r="D130" s="32">
        <v>42480</v>
      </c>
      <c r="E130" s="26">
        <v>1.4421521304684099E-3</v>
      </c>
      <c r="F130" s="32">
        <v>56339</v>
      </c>
      <c r="G130" s="26">
        <v>1.7024565917687501E-3</v>
      </c>
      <c r="H130" s="32">
        <v>30598.27</v>
      </c>
      <c r="I130" s="26">
        <v>7.2944076774386548E-4</v>
      </c>
      <c r="J130" s="33" t="s">
        <v>9</v>
      </c>
      <c r="K130" s="34" t="s">
        <v>9</v>
      </c>
    </row>
    <row r="131" spans="1:11" x14ac:dyDescent="0.25">
      <c r="A131" s="35" t="s">
        <v>432</v>
      </c>
      <c r="B131" s="32">
        <v>210434</v>
      </c>
      <c r="C131" s="26">
        <v>4.4793743116029088E-3</v>
      </c>
      <c r="D131" s="32">
        <v>83144</v>
      </c>
      <c r="E131" s="26">
        <v>2.8226529363386413E-3</v>
      </c>
      <c r="F131" s="32">
        <v>121448</v>
      </c>
      <c r="G131" s="26">
        <v>3.6699257735694842E-3</v>
      </c>
      <c r="H131" s="32">
        <v>177333</v>
      </c>
      <c r="I131" s="26">
        <v>4.2274912819032871E-3</v>
      </c>
      <c r="J131" s="33" t="s">
        <v>9</v>
      </c>
      <c r="K131" s="34" t="s">
        <v>9</v>
      </c>
    </row>
    <row r="132" spans="1:11" x14ac:dyDescent="0.25">
      <c r="A132" s="35" t="s">
        <v>5</v>
      </c>
      <c r="B132" s="32">
        <v>105190</v>
      </c>
      <c r="C132" s="26">
        <v>2.2391124240261078E-3</v>
      </c>
      <c r="D132" s="32">
        <v>76363</v>
      </c>
      <c r="E132" s="26">
        <v>2.5924449891468735E-3</v>
      </c>
      <c r="F132" s="32">
        <v>165201</v>
      </c>
      <c r="G132" s="26">
        <v>4.9920575696549337E-3</v>
      </c>
      <c r="H132" s="32">
        <v>80863</v>
      </c>
      <c r="I132" s="26">
        <v>1.9277158088373035E-3</v>
      </c>
      <c r="J132" s="33" t="s">
        <v>9</v>
      </c>
      <c r="K132" s="34" t="s">
        <v>9</v>
      </c>
    </row>
    <row r="133" spans="1:11" x14ac:dyDescent="0.25">
      <c r="A133" s="35" t="s">
        <v>433</v>
      </c>
      <c r="B133" s="32">
        <v>122985</v>
      </c>
      <c r="C133" s="26">
        <v>2.617903236703592E-3</v>
      </c>
      <c r="D133" s="32">
        <v>24699</v>
      </c>
      <c r="E133" s="26">
        <v>8.385055430894364E-4</v>
      </c>
      <c r="F133" s="32">
        <v>112723</v>
      </c>
      <c r="G133" s="26">
        <v>3.4062729972833884E-3</v>
      </c>
      <c r="H133" s="32">
        <v>124819.09</v>
      </c>
      <c r="I133" s="26">
        <v>2.9755974059543448E-3</v>
      </c>
      <c r="J133" s="33" t="s">
        <v>9</v>
      </c>
      <c r="K133" s="34" t="s">
        <v>9</v>
      </c>
    </row>
    <row r="134" spans="1:11" x14ac:dyDescent="0.25">
      <c r="A134" s="36" t="s">
        <v>437</v>
      </c>
      <c r="B134" s="32">
        <v>0</v>
      </c>
      <c r="C134" s="26">
        <v>0</v>
      </c>
      <c r="D134" s="32">
        <v>9398</v>
      </c>
      <c r="E134" s="26">
        <v>3.190523945890329E-4</v>
      </c>
      <c r="F134" s="32">
        <v>0</v>
      </c>
      <c r="G134" s="26">
        <v>0</v>
      </c>
      <c r="H134" s="32">
        <v>0</v>
      </c>
      <c r="I134" s="26">
        <v>0</v>
      </c>
      <c r="J134" s="33" t="s">
        <v>9</v>
      </c>
      <c r="K134" s="34" t="s">
        <v>9</v>
      </c>
    </row>
    <row r="135" spans="1:11" x14ac:dyDescent="0.25">
      <c r="A135" s="36" t="s">
        <v>436</v>
      </c>
      <c r="B135" s="32">
        <v>9724</v>
      </c>
      <c r="C135" s="26">
        <v>2.0698858457296199E-4</v>
      </c>
      <c r="D135" s="32">
        <v>2491</v>
      </c>
      <c r="E135" s="26">
        <v>8.4566877518757274E-5</v>
      </c>
      <c r="F135" s="32">
        <v>33500</v>
      </c>
      <c r="G135" s="26">
        <v>1.0123057886056396E-3</v>
      </c>
      <c r="H135" s="32">
        <v>31038.560000000001</v>
      </c>
      <c r="I135" s="26">
        <v>7.3993696493507754E-4</v>
      </c>
      <c r="J135" s="33" t="s">
        <v>9</v>
      </c>
      <c r="K135" s="34" t="s">
        <v>9</v>
      </c>
    </row>
    <row r="136" spans="1:11" x14ac:dyDescent="0.25">
      <c r="A136" s="36" t="s">
        <v>438</v>
      </c>
      <c r="B136" s="32">
        <v>14577</v>
      </c>
      <c r="C136" s="26">
        <v>3.1029129960099411E-4</v>
      </c>
      <c r="D136" s="32">
        <v>4855</v>
      </c>
      <c r="E136" s="26">
        <v>1.6482223619171681E-4</v>
      </c>
      <c r="F136" s="32">
        <v>0</v>
      </c>
      <c r="G136" s="26">
        <v>0</v>
      </c>
      <c r="H136" s="32">
        <v>6826</v>
      </c>
      <c r="I136" s="26">
        <v>1.6272693458223704E-4</v>
      </c>
      <c r="J136" s="33" t="s">
        <v>9</v>
      </c>
      <c r="K136" s="34" t="s">
        <v>9</v>
      </c>
    </row>
    <row r="137" spans="1:11" x14ac:dyDescent="0.25">
      <c r="A137" s="35" t="s">
        <v>431</v>
      </c>
      <c r="B137" s="32">
        <v>647275</v>
      </c>
      <c r="C137" s="26">
        <v>1.4612519340956993E-2</v>
      </c>
      <c r="D137" s="32">
        <v>237420.14</v>
      </c>
      <c r="E137" s="26">
        <v>7.657218279385326E-3</v>
      </c>
      <c r="F137" s="32">
        <v>312244.33199999999</v>
      </c>
      <c r="G137" s="26">
        <v>1.6346810827315528E-2</v>
      </c>
      <c r="H137" s="32">
        <v>489402.85</v>
      </c>
      <c r="I137" s="26">
        <v>1.2358063686284601E-2</v>
      </c>
      <c r="J137" s="33" t="s">
        <v>13</v>
      </c>
      <c r="K137" s="34" t="s">
        <v>585</v>
      </c>
    </row>
    <row r="138" spans="1:11" x14ac:dyDescent="0.25">
      <c r="A138" s="35" t="s">
        <v>4</v>
      </c>
      <c r="B138" s="32">
        <v>582156</v>
      </c>
      <c r="C138" s="26">
        <v>1.3142429121245467E-2</v>
      </c>
      <c r="D138" s="32">
        <v>162187.29999999999</v>
      </c>
      <c r="E138" s="26">
        <v>5.2308264928331329E-3</v>
      </c>
      <c r="F138" s="32">
        <v>212646.12</v>
      </c>
      <c r="G138" s="26">
        <v>1.1132582854386727E-2</v>
      </c>
      <c r="H138" s="32">
        <v>461764.33999999997</v>
      </c>
      <c r="I138" s="26">
        <v>1.1660155068110405E-2</v>
      </c>
      <c r="J138" s="33" t="s">
        <v>13</v>
      </c>
      <c r="K138" s="34" t="s">
        <v>585</v>
      </c>
    </row>
    <row r="139" spans="1:11" x14ac:dyDescent="0.25">
      <c r="A139" s="35" t="s">
        <v>430</v>
      </c>
      <c r="B139" s="32">
        <v>73041</v>
      </c>
      <c r="C139" s="26">
        <v>1.6489328727091882E-3</v>
      </c>
      <c r="D139" s="32">
        <v>87572</v>
      </c>
      <c r="E139" s="26">
        <v>2.8243514605051268E-3</v>
      </c>
      <c r="F139" s="32">
        <v>85155</v>
      </c>
      <c r="G139" s="26">
        <v>4.4580878925291551E-3</v>
      </c>
      <c r="H139" s="32">
        <v>163326</v>
      </c>
      <c r="I139" s="26">
        <v>4.1241956593144457E-3</v>
      </c>
      <c r="J139" s="33" t="s">
        <v>13</v>
      </c>
      <c r="K139" s="34" t="s">
        <v>585</v>
      </c>
    </row>
    <row r="140" spans="1:11" x14ac:dyDescent="0.25">
      <c r="A140" s="35" t="s">
        <v>432</v>
      </c>
      <c r="B140" s="32">
        <v>425445</v>
      </c>
      <c r="C140" s="26">
        <v>9.6046090008318694E-3</v>
      </c>
      <c r="D140" s="32">
        <v>124625.89000000001</v>
      </c>
      <c r="E140" s="26">
        <v>4.0194047690843117E-3</v>
      </c>
      <c r="F140" s="32">
        <v>207991.22999999998</v>
      </c>
      <c r="G140" s="26">
        <v>1.0888887137751707E-2</v>
      </c>
      <c r="H140" s="32">
        <v>353596.38</v>
      </c>
      <c r="I140" s="26">
        <v>8.9287722441332151E-3</v>
      </c>
      <c r="J140" s="33" t="s">
        <v>13</v>
      </c>
      <c r="K140" s="34" t="s">
        <v>585</v>
      </c>
    </row>
    <row r="141" spans="1:11" x14ac:dyDescent="0.25">
      <c r="A141" s="35" t="s">
        <v>5</v>
      </c>
      <c r="B141" s="32">
        <v>191068</v>
      </c>
      <c r="C141" s="26">
        <v>4.313444587598734E-3</v>
      </c>
      <c r="D141" s="32">
        <v>46696</v>
      </c>
      <c r="E141" s="26">
        <v>1.5060283629441764E-3</v>
      </c>
      <c r="F141" s="32">
        <v>125812</v>
      </c>
      <c r="G141" s="26">
        <v>6.5865886199856505E-3</v>
      </c>
      <c r="H141" s="32">
        <v>93623</v>
      </c>
      <c r="I141" s="26">
        <v>2.3641035120678666E-3</v>
      </c>
      <c r="J141" s="33" t="s">
        <v>13</v>
      </c>
      <c r="K141" s="34" t="s">
        <v>585</v>
      </c>
    </row>
    <row r="142" spans="1:11" x14ac:dyDescent="0.25">
      <c r="A142" s="35" t="s">
        <v>433</v>
      </c>
      <c r="B142" s="32">
        <v>113527</v>
      </c>
      <c r="C142" s="26">
        <v>2.5629222250524502E-3</v>
      </c>
      <c r="D142" s="32">
        <v>6344</v>
      </c>
      <c r="E142" s="26">
        <v>2.0460518962047829E-4</v>
      </c>
      <c r="F142" s="32">
        <v>128826.51000000001</v>
      </c>
      <c r="G142" s="26">
        <v>6.7444061354915872E-3</v>
      </c>
      <c r="H142" s="32">
        <v>152913.68</v>
      </c>
      <c r="I142" s="26">
        <v>3.8612709262811689E-3</v>
      </c>
      <c r="J142" s="33" t="s">
        <v>13</v>
      </c>
      <c r="K142" s="34" t="s">
        <v>585</v>
      </c>
    </row>
    <row r="143" spans="1:11" x14ac:dyDescent="0.25">
      <c r="A143" s="36" t="s">
        <v>437</v>
      </c>
      <c r="B143" s="32">
        <v>0</v>
      </c>
      <c r="C143" s="26">
        <v>0</v>
      </c>
      <c r="D143" s="32">
        <v>7206</v>
      </c>
      <c r="E143" s="26">
        <v>2.3240621002603508E-4</v>
      </c>
      <c r="F143" s="32">
        <v>0</v>
      </c>
      <c r="G143" s="26">
        <v>0</v>
      </c>
      <c r="H143" s="32">
        <v>0</v>
      </c>
      <c r="I143" s="26">
        <v>0</v>
      </c>
      <c r="J143" s="33" t="s">
        <v>13</v>
      </c>
      <c r="K143" s="34" t="s">
        <v>585</v>
      </c>
    </row>
    <row r="144" spans="1:11" x14ac:dyDescent="0.25">
      <c r="A144" s="36" t="s">
        <v>436</v>
      </c>
      <c r="B144" s="32">
        <v>9605</v>
      </c>
      <c r="C144" s="26">
        <v>2.1683712219673542E-4</v>
      </c>
      <c r="D144" s="32">
        <v>689</v>
      </c>
      <c r="E144" s="26">
        <v>2.2221465266158502E-5</v>
      </c>
      <c r="F144" s="32">
        <v>16600</v>
      </c>
      <c r="G144" s="26">
        <v>8.690535965707706E-4</v>
      </c>
      <c r="H144" s="32">
        <v>151397.35</v>
      </c>
      <c r="I144" s="26">
        <v>3.8229816055111248E-3</v>
      </c>
      <c r="J144" s="33" t="s">
        <v>13</v>
      </c>
      <c r="K144" s="34" t="s">
        <v>585</v>
      </c>
    </row>
    <row r="145" spans="1:11" x14ac:dyDescent="0.25">
      <c r="A145" s="36" t="s">
        <v>438</v>
      </c>
      <c r="B145" s="32">
        <v>148173</v>
      </c>
      <c r="C145" s="26">
        <v>3.345070995029347E-3</v>
      </c>
      <c r="D145" s="32">
        <v>45231</v>
      </c>
      <c r="E145" s="26">
        <v>1.4587795289602544E-3</v>
      </c>
      <c r="F145" s="32">
        <v>20543.400000000001</v>
      </c>
      <c r="G145" s="26">
        <v>1.0755009431199982E-3</v>
      </c>
      <c r="H145" s="32">
        <v>30367.599999999999</v>
      </c>
      <c r="I145" s="26">
        <v>7.6682171916166045E-4</v>
      </c>
      <c r="J145" s="33" t="s">
        <v>13</v>
      </c>
      <c r="K145" s="34" t="s">
        <v>585</v>
      </c>
    </row>
    <row r="146" spans="1:11" x14ac:dyDescent="0.25">
      <c r="A146" s="35" t="s">
        <v>431</v>
      </c>
      <c r="B146" s="32">
        <v>0</v>
      </c>
      <c r="C146" s="26">
        <v>0</v>
      </c>
      <c r="D146" s="32">
        <v>96867</v>
      </c>
      <c r="E146" s="26">
        <v>4.1769039160653252E-3</v>
      </c>
      <c r="F146" s="32">
        <v>133810</v>
      </c>
      <c r="G146" s="26">
        <v>4.2583231637611041E-3</v>
      </c>
      <c r="H146" s="32">
        <v>205468</v>
      </c>
      <c r="I146" s="26">
        <v>5.9362990800553711E-3</v>
      </c>
      <c r="J146" s="33" t="s">
        <v>587</v>
      </c>
      <c r="K146" s="34" t="s">
        <v>586</v>
      </c>
    </row>
    <row r="147" spans="1:11" x14ac:dyDescent="0.25">
      <c r="A147" s="35" t="s">
        <v>4</v>
      </c>
      <c r="B147" s="32">
        <v>0</v>
      </c>
      <c r="C147" s="26">
        <v>0</v>
      </c>
      <c r="D147" s="32">
        <v>22465</v>
      </c>
      <c r="E147" s="26">
        <v>9.6869053934164927E-4</v>
      </c>
      <c r="F147" s="32">
        <v>31626</v>
      </c>
      <c r="G147" s="26">
        <v>1.006454886608689E-3</v>
      </c>
      <c r="H147" s="32">
        <v>45841</v>
      </c>
      <c r="I147" s="26">
        <v>1.3244197934900728E-3</v>
      </c>
      <c r="J147" s="33" t="s">
        <v>587</v>
      </c>
      <c r="K147" s="34" t="s">
        <v>586</v>
      </c>
    </row>
    <row r="148" spans="1:11" x14ac:dyDescent="0.25">
      <c r="A148" s="35" t="s">
        <v>430</v>
      </c>
      <c r="B148" s="32">
        <v>0</v>
      </c>
      <c r="C148" s="26">
        <v>0</v>
      </c>
      <c r="D148" s="32">
        <v>0</v>
      </c>
      <c r="E148" s="26">
        <v>0</v>
      </c>
      <c r="F148" s="32">
        <v>8350</v>
      </c>
      <c r="G148" s="26">
        <v>2.6572751227415902E-4</v>
      </c>
      <c r="H148" s="32">
        <v>42339</v>
      </c>
      <c r="I148" s="26">
        <v>1.2232414135070393E-3</v>
      </c>
      <c r="J148" s="33" t="s">
        <v>587</v>
      </c>
      <c r="K148" s="34" t="s">
        <v>586</v>
      </c>
    </row>
    <row r="149" spans="1:11" x14ac:dyDescent="0.25">
      <c r="A149" s="35" t="s">
        <v>432</v>
      </c>
      <c r="B149" s="32">
        <v>0</v>
      </c>
      <c r="C149" s="26">
        <v>0</v>
      </c>
      <c r="D149" s="32">
        <v>0</v>
      </c>
      <c r="E149" s="26">
        <v>0</v>
      </c>
      <c r="F149" s="32">
        <v>0</v>
      </c>
      <c r="G149" s="26">
        <v>0</v>
      </c>
      <c r="H149" s="32">
        <v>0</v>
      </c>
      <c r="I149" s="26">
        <v>0</v>
      </c>
      <c r="J149" s="33" t="s">
        <v>587</v>
      </c>
      <c r="K149" s="34" t="s">
        <v>586</v>
      </c>
    </row>
    <row r="150" spans="1:11" x14ac:dyDescent="0.25">
      <c r="A150" s="35" t="s">
        <v>5</v>
      </c>
      <c r="B150" s="32">
        <v>0</v>
      </c>
      <c r="C150" s="26">
        <v>0</v>
      </c>
      <c r="D150" s="32">
        <v>21300</v>
      </c>
      <c r="E150" s="26">
        <v>9.184557528589864E-4</v>
      </c>
      <c r="F150" s="32">
        <v>17438</v>
      </c>
      <c r="G150" s="26">
        <v>5.5494088132177063E-4</v>
      </c>
      <c r="H150" s="32">
        <v>43706</v>
      </c>
      <c r="I150" s="26">
        <v>1.2627362294513017E-3</v>
      </c>
      <c r="J150" s="33" t="s">
        <v>587</v>
      </c>
      <c r="K150" s="34" t="s">
        <v>586</v>
      </c>
    </row>
    <row r="151" spans="1:11" x14ac:dyDescent="0.25">
      <c r="A151" s="35" t="s">
        <v>433</v>
      </c>
      <c r="B151" s="32">
        <v>0</v>
      </c>
      <c r="C151" s="26">
        <v>0</v>
      </c>
      <c r="D151" s="32">
        <v>193216</v>
      </c>
      <c r="E151" s="26">
        <v>8.3314716781409358E-3</v>
      </c>
      <c r="F151" s="32">
        <v>69770</v>
      </c>
      <c r="G151" s="26">
        <v>2.2203363510620452E-3</v>
      </c>
      <c r="H151" s="32">
        <v>97392</v>
      </c>
      <c r="I151" s="26">
        <v>2.8138106177348914E-3</v>
      </c>
      <c r="J151" s="33" t="s">
        <v>587</v>
      </c>
      <c r="K151" s="34" t="s">
        <v>586</v>
      </c>
    </row>
    <row r="152" spans="1:11" x14ac:dyDescent="0.25">
      <c r="A152" s="36" t="s">
        <v>437</v>
      </c>
      <c r="B152" s="32">
        <v>0</v>
      </c>
      <c r="C152" s="26">
        <v>0</v>
      </c>
      <c r="D152" s="32">
        <v>12000</v>
      </c>
      <c r="E152" s="26">
        <v>5.1743986076562617E-4</v>
      </c>
      <c r="F152" s="32">
        <v>6000</v>
      </c>
      <c r="G152" s="26">
        <v>1.9094192498741967E-4</v>
      </c>
      <c r="H152" s="32">
        <v>29686</v>
      </c>
      <c r="I152" s="26">
        <v>8.5767601033019127E-4</v>
      </c>
      <c r="J152" s="33" t="s">
        <v>587</v>
      </c>
      <c r="K152" s="34" t="s">
        <v>586</v>
      </c>
    </row>
    <row r="153" spans="1:11" x14ac:dyDescent="0.25">
      <c r="A153" s="36" t="s">
        <v>436</v>
      </c>
      <c r="B153" s="32">
        <v>0</v>
      </c>
      <c r="C153" s="26">
        <v>0</v>
      </c>
      <c r="D153" s="32">
        <v>28061</v>
      </c>
      <c r="E153" s="26">
        <v>1.2099899944120196E-3</v>
      </c>
      <c r="F153" s="32">
        <v>40523</v>
      </c>
      <c r="G153" s="26">
        <v>1.2895899377108678E-3</v>
      </c>
      <c r="H153" s="32">
        <v>71847</v>
      </c>
      <c r="I153" s="26">
        <v>2.0757747192007426E-3</v>
      </c>
      <c r="J153" s="33" t="s">
        <v>587</v>
      </c>
      <c r="K153" s="34" t="s">
        <v>586</v>
      </c>
    </row>
    <row r="154" spans="1:11" x14ac:dyDescent="0.25">
      <c r="A154" s="36" t="s">
        <v>438</v>
      </c>
      <c r="B154" s="32">
        <v>0</v>
      </c>
      <c r="C154" s="26">
        <v>0</v>
      </c>
      <c r="D154" s="32">
        <v>0</v>
      </c>
      <c r="E154" s="26">
        <v>0</v>
      </c>
      <c r="F154" s="32">
        <v>0</v>
      </c>
      <c r="G154" s="26">
        <v>0</v>
      </c>
      <c r="H154" s="32">
        <v>0</v>
      </c>
      <c r="I154" s="26">
        <v>0</v>
      </c>
      <c r="J154" s="33" t="s">
        <v>587</v>
      </c>
      <c r="K154" s="34" t="s">
        <v>586</v>
      </c>
    </row>
    <row r="155" spans="1:11" x14ac:dyDescent="0.25">
      <c r="A155" s="35" t="s">
        <v>431</v>
      </c>
      <c r="B155" s="32">
        <v>0</v>
      </c>
      <c r="C155" s="26">
        <v>0</v>
      </c>
      <c r="D155" s="32">
        <v>243494</v>
      </c>
      <c r="E155" s="26">
        <v>4.4069702321057249E-3</v>
      </c>
      <c r="F155" s="32">
        <v>300883</v>
      </c>
      <c r="G155" s="26">
        <v>4.2858485893288523E-3</v>
      </c>
      <c r="H155" s="32">
        <v>346086</v>
      </c>
      <c r="I155" s="26">
        <v>3.7309892293760304E-3</v>
      </c>
      <c r="J155" s="33" t="s">
        <v>588</v>
      </c>
      <c r="K155" s="34" t="s">
        <v>586</v>
      </c>
    </row>
    <row r="156" spans="1:11" x14ac:dyDescent="0.25">
      <c r="A156" s="35" t="s">
        <v>4</v>
      </c>
      <c r="B156" s="32">
        <v>0</v>
      </c>
      <c r="C156" s="26">
        <v>0</v>
      </c>
      <c r="D156" s="32">
        <v>35740</v>
      </c>
      <c r="E156" s="26">
        <v>6.4685419803140365E-4</v>
      </c>
      <c r="F156" s="32">
        <v>57782</v>
      </c>
      <c r="G156" s="26">
        <v>8.2306046931398505E-4</v>
      </c>
      <c r="H156" s="32">
        <v>79221</v>
      </c>
      <c r="I156" s="26">
        <v>8.5404407499985126E-4</v>
      </c>
      <c r="J156" s="33" t="s">
        <v>588</v>
      </c>
      <c r="K156" s="34" t="s">
        <v>586</v>
      </c>
    </row>
    <row r="157" spans="1:11" x14ac:dyDescent="0.25">
      <c r="A157" s="35" t="s">
        <v>430</v>
      </c>
      <c r="B157" s="32">
        <v>0</v>
      </c>
      <c r="C157" s="26">
        <v>0</v>
      </c>
      <c r="D157" s="32">
        <v>23798</v>
      </c>
      <c r="E157" s="26">
        <v>4.3071729727899678E-4</v>
      </c>
      <c r="F157" s="32">
        <v>23658</v>
      </c>
      <c r="G157" s="26">
        <v>3.3699014542643485E-4</v>
      </c>
      <c r="H157" s="32">
        <v>79772</v>
      </c>
      <c r="I157" s="26">
        <v>8.5998414499801983E-4</v>
      </c>
      <c r="J157" s="33" t="s">
        <v>588</v>
      </c>
      <c r="K157" s="34" t="s">
        <v>586</v>
      </c>
    </row>
    <row r="158" spans="1:11" x14ac:dyDescent="0.25">
      <c r="A158" s="35" t="s">
        <v>432</v>
      </c>
      <c r="B158" s="32">
        <v>0</v>
      </c>
      <c r="C158" s="26">
        <v>0</v>
      </c>
      <c r="D158" s="32">
        <v>21792</v>
      </c>
      <c r="E158" s="26">
        <v>3.9441093126749719E-4</v>
      </c>
      <c r="F158" s="32">
        <v>28396</v>
      </c>
      <c r="G158" s="26">
        <v>4.044793376248645E-4</v>
      </c>
      <c r="H158" s="32">
        <v>49687</v>
      </c>
      <c r="I158" s="26">
        <v>5.3565201088748705E-4</v>
      </c>
      <c r="J158" s="33" t="s">
        <v>588</v>
      </c>
      <c r="K158" s="34" t="s">
        <v>586</v>
      </c>
    </row>
    <row r="159" spans="1:11" x14ac:dyDescent="0.25">
      <c r="A159" s="35" t="s">
        <v>5</v>
      </c>
      <c r="B159" s="32">
        <v>0</v>
      </c>
      <c r="C159" s="26">
        <v>0</v>
      </c>
      <c r="D159" s="32">
        <v>116656</v>
      </c>
      <c r="E159" s="26">
        <v>2.1113436856617634E-3</v>
      </c>
      <c r="F159" s="32">
        <v>70363</v>
      </c>
      <c r="G159" s="26">
        <v>1.0022672078214656E-3</v>
      </c>
      <c r="H159" s="32">
        <v>137629</v>
      </c>
      <c r="I159" s="26">
        <v>1.4837130558583522E-3</v>
      </c>
      <c r="J159" s="33" t="s">
        <v>588</v>
      </c>
      <c r="K159" s="34" t="s">
        <v>586</v>
      </c>
    </row>
    <row r="160" spans="1:11" x14ac:dyDescent="0.25">
      <c r="A160" s="35" t="s">
        <v>433</v>
      </c>
      <c r="B160" s="32">
        <v>0</v>
      </c>
      <c r="C160" s="26">
        <v>0</v>
      </c>
      <c r="D160" s="32">
        <v>219015</v>
      </c>
      <c r="E160" s="26">
        <v>3.9639275932246186E-3</v>
      </c>
      <c r="F160" s="32">
        <v>178998</v>
      </c>
      <c r="G160" s="26">
        <v>2.5496898322360717E-3</v>
      </c>
      <c r="H160" s="32">
        <v>92508</v>
      </c>
      <c r="I160" s="26">
        <v>9.9728492811358401E-4</v>
      </c>
      <c r="J160" s="33" t="s">
        <v>588</v>
      </c>
      <c r="K160" s="34" t="s">
        <v>586</v>
      </c>
    </row>
    <row r="161" spans="1:11" x14ac:dyDescent="0.25">
      <c r="A161" s="36" t="s">
        <v>437</v>
      </c>
      <c r="B161" s="32">
        <v>0</v>
      </c>
      <c r="C161" s="26">
        <v>0</v>
      </c>
      <c r="D161" s="32">
        <v>86000</v>
      </c>
      <c r="E161" s="26">
        <v>1.5565042258170317E-3</v>
      </c>
      <c r="F161" s="32">
        <v>86915</v>
      </c>
      <c r="G161" s="26">
        <v>1.2380378091866847E-3</v>
      </c>
      <c r="H161" s="32">
        <v>83364</v>
      </c>
      <c r="I161" s="26">
        <v>8.9870779551239695E-4</v>
      </c>
      <c r="J161" s="33" t="s">
        <v>588</v>
      </c>
      <c r="K161" s="34" t="s">
        <v>586</v>
      </c>
    </row>
    <row r="162" spans="1:11" x14ac:dyDescent="0.25">
      <c r="A162" s="36" t="s">
        <v>436</v>
      </c>
      <c r="B162" s="32">
        <v>0</v>
      </c>
      <c r="C162" s="26">
        <v>0</v>
      </c>
      <c r="D162" s="32">
        <v>49310</v>
      </c>
      <c r="E162" s="26">
        <v>8.924560857562539E-4</v>
      </c>
      <c r="F162" s="32">
        <v>122348</v>
      </c>
      <c r="G162" s="26">
        <v>1.7427538385591957E-3</v>
      </c>
      <c r="H162" s="32">
        <v>142475</v>
      </c>
      <c r="I162" s="26">
        <v>1.5359554863685614E-3</v>
      </c>
      <c r="J162" s="33" t="s">
        <v>588</v>
      </c>
      <c r="K162" s="34" t="s">
        <v>586</v>
      </c>
    </row>
    <row r="163" spans="1:11" x14ac:dyDescent="0.25">
      <c r="A163" s="36" t="s">
        <v>438</v>
      </c>
      <c r="B163" s="32">
        <v>0</v>
      </c>
      <c r="C163" s="26">
        <v>0</v>
      </c>
      <c r="D163" s="32">
        <v>0</v>
      </c>
      <c r="E163" s="26">
        <v>0</v>
      </c>
      <c r="F163" s="32">
        <v>0</v>
      </c>
      <c r="G163" s="26">
        <v>0</v>
      </c>
      <c r="H163" s="32">
        <v>0</v>
      </c>
      <c r="I163" s="26">
        <v>0</v>
      </c>
      <c r="J163" s="33" t="s">
        <v>588</v>
      </c>
      <c r="K163" s="34" t="s">
        <v>586</v>
      </c>
    </row>
    <row r="164" spans="1:11" x14ac:dyDescent="0.25">
      <c r="A164" s="35" t="s">
        <v>431</v>
      </c>
      <c r="B164" s="32">
        <v>853538</v>
      </c>
      <c r="C164" s="26">
        <v>2.2092515763349384E-2</v>
      </c>
      <c r="D164" s="32">
        <v>437114</v>
      </c>
      <c r="E164" s="26">
        <v>1.4729821441236243E-2</v>
      </c>
      <c r="F164" s="32">
        <v>626801.71000000008</v>
      </c>
      <c r="G164" s="26">
        <v>3.3478568178871633E-2</v>
      </c>
      <c r="H164" s="32">
        <v>795337.8</v>
      </c>
      <c r="I164" s="26">
        <v>2.1259022537660297E-2</v>
      </c>
      <c r="J164" s="33" t="s">
        <v>589</v>
      </c>
      <c r="K164" s="34" t="s">
        <v>589</v>
      </c>
    </row>
    <row r="165" spans="1:11" x14ac:dyDescent="0.25">
      <c r="A165" s="35" t="s">
        <v>4</v>
      </c>
      <c r="B165" s="32">
        <v>583410</v>
      </c>
      <c r="C165" s="26">
        <v>1.5100668771039676E-2</v>
      </c>
      <c r="D165" s="32">
        <v>166080.32000000001</v>
      </c>
      <c r="E165" s="26">
        <v>5.5965570960970741E-3</v>
      </c>
      <c r="F165" s="32">
        <v>155081.95000000001</v>
      </c>
      <c r="G165" s="26">
        <v>8.283196349906834E-3</v>
      </c>
      <c r="H165" s="32">
        <v>313941.75</v>
      </c>
      <c r="I165" s="26">
        <v>8.3915221164673863E-3</v>
      </c>
      <c r="J165" s="33" t="s">
        <v>589</v>
      </c>
      <c r="K165" s="34" t="s">
        <v>589</v>
      </c>
    </row>
    <row r="166" spans="1:11" x14ac:dyDescent="0.25">
      <c r="A166" s="35" t="s">
        <v>430</v>
      </c>
      <c r="B166" s="32">
        <v>21427</v>
      </c>
      <c r="C166" s="26">
        <v>5.5460487437148341E-4</v>
      </c>
      <c r="D166" s="32">
        <v>1200</v>
      </c>
      <c r="E166" s="26">
        <v>4.0437473358170843E-5</v>
      </c>
      <c r="F166" s="32">
        <v>34177.78</v>
      </c>
      <c r="G166" s="26">
        <v>1.8254946016858747E-3</v>
      </c>
      <c r="H166" s="32">
        <v>41819.47</v>
      </c>
      <c r="I166" s="26">
        <v>1.1178156693206441E-3</v>
      </c>
      <c r="J166" s="33" t="s">
        <v>589</v>
      </c>
      <c r="K166" s="34" t="s">
        <v>589</v>
      </c>
    </row>
    <row r="167" spans="1:11" x14ac:dyDescent="0.25">
      <c r="A167" s="35" t="s">
        <v>432</v>
      </c>
      <c r="B167" s="32">
        <v>61234</v>
      </c>
      <c r="C167" s="26">
        <v>1.584947723772036E-3</v>
      </c>
      <c r="D167" s="32">
        <v>0</v>
      </c>
      <c r="E167" s="26">
        <v>0</v>
      </c>
      <c r="F167" s="32">
        <v>3015</v>
      </c>
      <c r="G167" s="26">
        <v>1.61036387503311E-4</v>
      </c>
      <c r="H167" s="32">
        <v>13982</v>
      </c>
      <c r="I167" s="26">
        <v>3.7373258648283316E-4</v>
      </c>
      <c r="J167" s="33" t="s">
        <v>589</v>
      </c>
      <c r="K167" s="34" t="s">
        <v>589</v>
      </c>
    </row>
    <row r="168" spans="1:11" x14ac:dyDescent="0.25">
      <c r="A168" s="35" t="s">
        <v>5</v>
      </c>
      <c r="B168" s="32">
        <v>23116</v>
      </c>
      <c r="C168" s="26">
        <v>5.983220364946661E-4</v>
      </c>
      <c r="D168" s="32">
        <v>14564.619999999999</v>
      </c>
      <c r="E168" s="26">
        <v>4.9079702768490185E-4</v>
      </c>
      <c r="F168" s="32">
        <v>55403</v>
      </c>
      <c r="G168" s="26">
        <v>2.9591704732490677E-3</v>
      </c>
      <c r="H168" s="32">
        <v>47591</v>
      </c>
      <c r="I168" s="26">
        <v>1.2720860766202626E-3</v>
      </c>
      <c r="J168" s="33" t="s">
        <v>589</v>
      </c>
      <c r="K168" s="34" t="s">
        <v>589</v>
      </c>
    </row>
    <row r="169" spans="1:11" x14ac:dyDescent="0.25">
      <c r="A169" s="35" t="s">
        <v>433</v>
      </c>
      <c r="B169" s="32">
        <v>194190</v>
      </c>
      <c r="C169" s="26">
        <v>5.026308888514415E-3</v>
      </c>
      <c r="D169" s="32">
        <v>93148.19</v>
      </c>
      <c r="E169" s="26">
        <v>3.13889787623903E-3</v>
      </c>
      <c r="F169" s="32">
        <v>195762.4</v>
      </c>
      <c r="G169" s="26">
        <v>1.0456009852397403E-2</v>
      </c>
      <c r="H169" s="32">
        <v>333376.23</v>
      </c>
      <c r="I169" s="26">
        <v>8.9109970469028656E-3</v>
      </c>
      <c r="J169" s="33" t="s">
        <v>589</v>
      </c>
      <c r="K169" s="34" t="s">
        <v>589</v>
      </c>
    </row>
    <row r="170" spans="1:11" x14ac:dyDescent="0.25">
      <c r="A170" s="36" t="s">
        <v>437</v>
      </c>
      <c r="B170" s="32">
        <v>0</v>
      </c>
      <c r="C170" s="26">
        <v>0</v>
      </c>
      <c r="D170" s="32">
        <v>0</v>
      </c>
      <c r="E170" s="26">
        <v>0</v>
      </c>
      <c r="F170" s="32">
        <v>32113</v>
      </c>
      <c r="G170" s="26">
        <v>1.7152111150559955E-3</v>
      </c>
      <c r="H170" s="32">
        <v>8192</v>
      </c>
      <c r="I170" s="26">
        <v>2.1896848437043121E-4</v>
      </c>
      <c r="J170" s="33" t="s">
        <v>589</v>
      </c>
      <c r="K170" s="34" t="s">
        <v>589</v>
      </c>
    </row>
    <row r="171" spans="1:11" x14ac:dyDescent="0.25">
      <c r="A171" s="36" t="s">
        <v>436</v>
      </c>
      <c r="B171" s="32">
        <v>15180</v>
      </c>
      <c r="C171" s="26">
        <v>3.9291090647123342E-4</v>
      </c>
      <c r="D171" s="32">
        <v>1152</v>
      </c>
      <c r="E171" s="26">
        <v>3.8819974423844011E-5</v>
      </c>
      <c r="F171" s="32">
        <v>31863.61</v>
      </c>
      <c r="G171" s="26">
        <v>1.7018907619284827E-3</v>
      </c>
      <c r="H171" s="32">
        <v>88152.450000000012</v>
      </c>
      <c r="I171" s="26">
        <v>2.3562754357959255E-3</v>
      </c>
      <c r="J171" s="33" t="s">
        <v>589</v>
      </c>
      <c r="K171" s="34" t="s">
        <v>589</v>
      </c>
    </row>
    <row r="172" spans="1:11" x14ac:dyDescent="0.25">
      <c r="A172" s="36" t="s">
        <v>438</v>
      </c>
      <c r="B172" s="32">
        <v>34900</v>
      </c>
      <c r="C172" s="26">
        <v>9.033327164588963E-4</v>
      </c>
      <c r="D172" s="32">
        <v>0</v>
      </c>
      <c r="E172" s="26">
        <v>0</v>
      </c>
      <c r="F172" s="32">
        <v>0</v>
      </c>
      <c r="G172" s="26">
        <v>0</v>
      </c>
      <c r="H172" s="32">
        <v>5929</v>
      </c>
      <c r="I172" s="26">
        <v>1.5847950974515217E-4</v>
      </c>
      <c r="J172" s="33" t="s">
        <v>589</v>
      </c>
      <c r="K172" s="34" t="s">
        <v>589</v>
      </c>
    </row>
    <row r="173" spans="1:11" x14ac:dyDescent="0.25">
      <c r="A173" s="35" t="s">
        <v>431</v>
      </c>
      <c r="B173" s="32">
        <v>1136767</v>
      </c>
      <c r="C173" s="26">
        <v>2.1306897129140932E-2</v>
      </c>
      <c r="D173" s="32">
        <v>575444.88</v>
      </c>
      <c r="E173" s="26">
        <v>1.4241414510075733E-2</v>
      </c>
      <c r="F173" s="32">
        <v>688554.14</v>
      </c>
      <c r="G173" s="26">
        <v>2.378629566185457E-2</v>
      </c>
      <c r="H173" s="32">
        <v>868666.90999999992</v>
      </c>
      <c r="I173" s="26">
        <v>1.6714036030543711E-2</v>
      </c>
      <c r="J173" s="33" t="s">
        <v>18</v>
      </c>
      <c r="K173" s="27" t="s">
        <v>18</v>
      </c>
    </row>
    <row r="174" spans="1:11" x14ac:dyDescent="0.25">
      <c r="A174" s="35" t="s">
        <v>4</v>
      </c>
      <c r="B174" s="32">
        <v>155398</v>
      </c>
      <c r="C174" s="26">
        <v>2.9126894078331292E-3</v>
      </c>
      <c r="D174" s="32">
        <v>95498.86</v>
      </c>
      <c r="E174" s="26">
        <v>2.3634563409438815E-3</v>
      </c>
      <c r="F174" s="32">
        <v>106346</v>
      </c>
      <c r="G174" s="26">
        <v>3.6737523623858914E-3</v>
      </c>
      <c r="H174" s="32">
        <v>56918</v>
      </c>
      <c r="I174" s="26">
        <v>1.0951602873723913E-3</v>
      </c>
      <c r="J174" s="33" t="s">
        <v>18</v>
      </c>
      <c r="K174" s="27" t="s">
        <v>18</v>
      </c>
    </row>
    <row r="175" spans="1:11" x14ac:dyDescent="0.25">
      <c r="A175" s="35" t="s">
        <v>430</v>
      </c>
      <c r="B175" s="32">
        <v>22254</v>
      </c>
      <c r="C175" s="26">
        <v>4.1711598657587906E-4</v>
      </c>
      <c r="D175" s="32">
        <v>29241.71</v>
      </c>
      <c r="E175" s="26">
        <v>7.236893185902126E-4</v>
      </c>
      <c r="F175" s="32">
        <v>53692.229999999996</v>
      </c>
      <c r="G175" s="26">
        <v>1.8548131270030525E-3</v>
      </c>
      <c r="H175" s="32">
        <v>37883</v>
      </c>
      <c r="I175" s="26">
        <v>7.2890750143238161E-4</v>
      </c>
      <c r="J175" s="33" t="s">
        <v>18</v>
      </c>
      <c r="K175" s="27" t="s">
        <v>18</v>
      </c>
    </row>
    <row r="176" spans="1:11" x14ac:dyDescent="0.25">
      <c r="A176" s="35" t="s">
        <v>432</v>
      </c>
      <c r="B176" s="32">
        <v>264877</v>
      </c>
      <c r="C176" s="26">
        <v>4.9646998821002569E-3</v>
      </c>
      <c r="D176" s="32">
        <v>104437</v>
      </c>
      <c r="E176" s="26">
        <v>2.584662161193926E-3</v>
      </c>
      <c r="F176" s="32">
        <v>102023</v>
      </c>
      <c r="G176" s="26">
        <v>3.5244131163155719E-3</v>
      </c>
      <c r="H176" s="32">
        <v>17661</v>
      </c>
      <c r="I176" s="26">
        <v>3.3981562660816963E-4</v>
      </c>
      <c r="J176" s="33" t="s">
        <v>18</v>
      </c>
      <c r="K176" s="27" t="s">
        <v>18</v>
      </c>
    </row>
    <row r="177" spans="1:11" x14ac:dyDescent="0.25">
      <c r="A177" s="35" t="s">
        <v>5</v>
      </c>
      <c r="B177" s="32">
        <v>39377</v>
      </c>
      <c r="C177" s="26">
        <v>7.3805950406211876E-4</v>
      </c>
      <c r="D177" s="32">
        <v>41624</v>
      </c>
      <c r="E177" s="26">
        <v>1.0301327862494707E-3</v>
      </c>
      <c r="F177" s="32">
        <v>34726.61</v>
      </c>
      <c r="G177" s="26">
        <v>1.1996404709641504E-3</v>
      </c>
      <c r="H177" s="32">
        <v>1251</v>
      </c>
      <c r="I177" s="26">
        <v>2.4070514064142476E-5</v>
      </c>
      <c r="J177" s="33" t="s">
        <v>18</v>
      </c>
      <c r="K177" s="27" t="s">
        <v>18</v>
      </c>
    </row>
    <row r="178" spans="1:11" x14ac:dyDescent="0.25">
      <c r="A178" s="35" t="s">
        <v>433</v>
      </c>
      <c r="B178" s="32">
        <v>155623</v>
      </c>
      <c r="C178" s="26">
        <v>2.916906676503012E-3</v>
      </c>
      <c r="D178" s="32">
        <v>119979</v>
      </c>
      <c r="E178" s="26">
        <v>2.9693038045700854E-3</v>
      </c>
      <c r="F178" s="32">
        <v>22265.75</v>
      </c>
      <c r="G178" s="26">
        <v>7.6917657140648137E-4</v>
      </c>
      <c r="H178" s="32">
        <v>224669</v>
      </c>
      <c r="I178" s="26">
        <v>4.3228603711245612E-3</v>
      </c>
      <c r="J178" s="33" t="s">
        <v>18</v>
      </c>
      <c r="K178" s="27" t="s">
        <v>18</v>
      </c>
    </row>
    <row r="179" spans="1:11" x14ac:dyDescent="0.25">
      <c r="A179" s="36" t="s">
        <v>437</v>
      </c>
      <c r="B179" s="32">
        <v>0</v>
      </c>
      <c r="C179" s="26">
        <v>0</v>
      </c>
      <c r="D179" s="32">
        <v>0</v>
      </c>
      <c r="E179" s="26">
        <v>0</v>
      </c>
      <c r="F179" s="32">
        <v>8421</v>
      </c>
      <c r="G179" s="26">
        <v>2.9090580410783283E-4</v>
      </c>
      <c r="H179" s="32">
        <v>10836</v>
      </c>
      <c r="I179" s="26">
        <v>2.0849567577861539E-4</v>
      </c>
      <c r="J179" s="33" t="s">
        <v>18</v>
      </c>
      <c r="K179" s="27" t="s">
        <v>18</v>
      </c>
    </row>
    <row r="180" spans="1:11" x14ac:dyDescent="0.25">
      <c r="A180" s="36" t="s">
        <v>436</v>
      </c>
      <c r="B180" s="32">
        <v>2277</v>
      </c>
      <c r="C180" s="26">
        <v>4.2678758939214371E-5</v>
      </c>
      <c r="D180" s="32">
        <v>0</v>
      </c>
      <c r="E180" s="26">
        <v>0</v>
      </c>
      <c r="F180" s="32">
        <v>84497</v>
      </c>
      <c r="G180" s="26">
        <v>2.9189725364801747E-3</v>
      </c>
      <c r="H180" s="32">
        <v>20487</v>
      </c>
      <c r="I180" s="26">
        <v>3.9419074470990159E-4</v>
      </c>
      <c r="J180" s="33" t="s">
        <v>18</v>
      </c>
      <c r="K180" s="27" t="s">
        <v>18</v>
      </c>
    </row>
    <row r="181" spans="1:11" x14ac:dyDescent="0.25">
      <c r="A181" s="36" t="s">
        <v>438</v>
      </c>
      <c r="B181" s="32">
        <v>132583</v>
      </c>
      <c r="C181" s="26">
        <v>2.485058364707009E-3</v>
      </c>
      <c r="D181" s="32">
        <v>0</v>
      </c>
      <c r="E181" s="26">
        <v>0</v>
      </c>
      <c r="F181" s="32">
        <v>26194</v>
      </c>
      <c r="G181" s="26">
        <v>9.0487906813924396E-4</v>
      </c>
      <c r="H181" s="32">
        <v>86627</v>
      </c>
      <c r="I181" s="26">
        <v>1.6667917041042926E-3</v>
      </c>
      <c r="J181" s="33" t="s">
        <v>18</v>
      </c>
      <c r="K181" s="27" t="s">
        <v>18</v>
      </c>
    </row>
    <row r="182" spans="1:11" x14ac:dyDescent="0.25">
      <c r="A182" s="35" t="s">
        <v>431</v>
      </c>
      <c r="B182" s="32">
        <v>816482</v>
      </c>
      <c r="C182" s="26">
        <v>1.0898240061007576E-2</v>
      </c>
      <c r="D182" s="32">
        <v>406525.98</v>
      </c>
      <c r="E182" s="26">
        <v>9.19249781268827E-3</v>
      </c>
      <c r="F182" s="32">
        <v>884881</v>
      </c>
      <c r="G182" s="26">
        <v>1.4268218010724342E-2</v>
      </c>
      <c r="H182" s="32">
        <v>894421</v>
      </c>
      <c r="I182" s="26">
        <v>1.272370469389141E-2</v>
      </c>
      <c r="J182" s="33" t="s">
        <v>590</v>
      </c>
      <c r="K182" s="34" t="s">
        <v>590</v>
      </c>
    </row>
    <row r="183" spans="1:11" x14ac:dyDescent="0.25">
      <c r="A183" s="35" t="s">
        <v>4</v>
      </c>
      <c r="B183" s="32">
        <v>137620</v>
      </c>
      <c r="C183" s="26">
        <v>1.8369245092921369E-3</v>
      </c>
      <c r="D183" s="32">
        <v>41236</v>
      </c>
      <c r="E183" s="26">
        <v>9.3244185723139643E-4</v>
      </c>
      <c r="F183" s="32">
        <v>158402</v>
      </c>
      <c r="G183" s="26">
        <v>2.5541448729656949E-3</v>
      </c>
      <c r="H183" s="32">
        <v>218270</v>
      </c>
      <c r="I183" s="26">
        <v>3.1050288662002323E-3</v>
      </c>
      <c r="J183" s="33" t="s">
        <v>590</v>
      </c>
      <c r="K183" s="34" t="s">
        <v>590</v>
      </c>
    </row>
    <row r="184" spans="1:11" x14ac:dyDescent="0.25">
      <c r="A184" s="35" t="s">
        <v>430</v>
      </c>
      <c r="B184" s="32">
        <v>63971</v>
      </c>
      <c r="C184" s="26">
        <v>8.5387224083655934E-4</v>
      </c>
      <c r="D184" s="32">
        <v>66690</v>
      </c>
      <c r="E184" s="26">
        <v>1.5080159923067666E-3</v>
      </c>
      <c r="F184" s="32">
        <v>88290</v>
      </c>
      <c r="G184" s="26">
        <v>1.4236275478475096E-3</v>
      </c>
      <c r="H184" s="32">
        <v>61080</v>
      </c>
      <c r="I184" s="26">
        <v>8.689016500092097E-4</v>
      </c>
      <c r="J184" s="33" t="s">
        <v>590</v>
      </c>
      <c r="K184" s="34" t="s">
        <v>590</v>
      </c>
    </row>
    <row r="185" spans="1:11" x14ac:dyDescent="0.25">
      <c r="A185" s="35" t="s">
        <v>432</v>
      </c>
      <c r="B185" s="32">
        <v>0</v>
      </c>
      <c r="C185" s="26">
        <v>0</v>
      </c>
      <c r="D185" s="32">
        <v>0</v>
      </c>
      <c r="E185" s="26">
        <v>0</v>
      </c>
      <c r="F185" s="32">
        <v>558</v>
      </c>
      <c r="G185" s="26">
        <v>8.9974421984246265E-6</v>
      </c>
      <c r="H185" s="32">
        <v>0</v>
      </c>
      <c r="I185" s="26">
        <v>0</v>
      </c>
      <c r="J185" s="33" t="s">
        <v>590</v>
      </c>
      <c r="K185" s="34" t="s">
        <v>590</v>
      </c>
    </row>
    <row r="186" spans="1:11" x14ac:dyDescent="0.25">
      <c r="A186" s="35" t="s">
        <v>5</v>
      </c>
      <c r="B186" s="32">
        <v>101659</v>
      </c>
      <c r="C186" s="26">
        <v>1.3569242020791262E-3</v>
      </c>
      <c r="D186" s="32">
        <v>107752</v>
      </c>
      <c r="E186" s="26">
        <v>2.4365233048888697E-3</v>
      </c>
      <c r="F186" s="32">
        <v>155130.46</v>
      </c>
      <c r="G186" s="26">
        <v>2.5013930950986089E-3</v>
      </c>
      <c r="H186" s="32">
        <v>139082</v>
      </c>
      <c r="I186" s="26">
        <v>1.9785294578680565E-3</v>
      </c>
      <c r="J186" s="33" t="s">
        <v>590</v>
      </c>
      <c r="K186" s="34" t="s">
        <v>590</v>
      </c>
    </row>
    <row r="187" spans="1:11" x14ac:dyDescent="0.25">
      <c r="A187" s="35" t="s">
        <v>433</v>
      </c>
      <c r="B187" s="32">
        <v>135821</v>
      </c>
      <c r="C187" s="26">
        <v>1.8129118135195997E-3</v>
      </c>
      <c r="D187" s="32">
        <v>49839</v>
      </c>
      <c r="E187" s="26">
        <v>1.1269756941157136E-3</v>
      </c>
      <c r="F187" s="32">
        <v>156758</v>
      </c>
      <c r="G187" s="26">
        <v>2.5276362798219492E-3</v>
      </c>
      <c r="H187" s="32">
        <v>160356</v>
      </c>
      <c r="I187" s="26">
        <v>2.2811655695624891E-3</v>
      </c>
      <c r="J187" s="33" t="s">
        <v>590</v>
      </c>
      <c r="K187" s="34" t="s">
        <v>590</v>
      </c>
    </row>
    <row r="188" spans="1:11" x14ac:dyDescent="0.25">
      <c r="A188" s="36" t="s">
        <v>437</v>
      </c>
      <c r="B188" s="32">
        <v>0</v>
      </c>
      <c r="C188" s="26">
        <v>0</v>
      </c>
      <c r="D188" s="32">
        <v>16500</v>
      </c>
      <c r="E188" s="26">
        <v>3.7310337191575422E-4</v>
      </c>
      <c r="F188" s="32">
        <v>12500</v>
      </c>
      <c r="G188" s="26">
        <v>2.0155560480341906E-4</v>
      </c>
      <c r="H188" s="32">
        <v>25000</v>
      </c>
      <c r="I188" s="26">
        <v>3.5564081942092733E-4</v>
      </c>
      <c r="J188" s="33" t="s">
        <v>590</v>
      </c>
      <c r="K188" s="34" t="s">
        <v>590</v>
      </c>
    </row>
    <row r="189" spans="1:11" x14ac:dyDescent="0.25">
      <c r="A189" s="36" t="s">
        <v>436</v>
      </c>
      <c r="B189" s="32">
        <v>2208</v>
      </c>
      <c r="C189" s="26">
        <v>2.9471946784748135E-5</v>
      </c>
      <c r="D189" s="32">
        <v>0</v>
      </c>
      <c r="E189" s="26">
        <v>0</v>
      </c>
      <c r="F189" s="32">
        <v>13705</v>
      </c>
      <c r="G189" s="26">
        <v>2.2098556510646866E-4</v>
      </c>
      <c r="H189" s="32">
        <v>31969</v>
      </c>
      <c r="I189" s="26">
        <v>4.5477925424270506E-4</v>
      </c>
      <c r="J189" s="33" t="s">
        <v>590</v>
      </c>
      <c r="K189" s="34" t="s">
        <v>590</v>
      </c>
    </row>
    <row r="190" spans="1:11" x14ac:dyDescent="0.25">
      <c r="A190" s="36" t="s">
        <v>438</v>
      </c>
      <c r="B190" s="32">
        <v>146767</v>
      </c>
      <c r="C190" s="26">
        <v>1.9590168540566709E-3</v>
      </c>
      <c r="D190" s="32">
        <v>0</v>
      </c>
      <c r="E190" s="26">
        <v>0</v>
      </c>
      <c r="F190" s="32">
        <v>0</v>
      </c>
      <c r="G190" s="26">
        <v>0</v>
      </c>
      <c r="H190" s="32">
        <v>0</v>
      </c>
      <c r="I190" s="26">
        <v>0</v>
      </c>
      <c r="J190" s="33" t="s">
        <v>590</v>
      </c>
      <c r="K190" s="34" t="s">
        <v>590</v>
      </c>
    </row>
    <row r="191" spans="1:11" x14ac:dyDescent="0.25">
      <c r="A191" s="35" t="s">
        <v>431</v>
      </c>
      <c r="B191" s="32">
        <v>0</v>
      </c>
      <c r="C191" s="26">
        <v>0</v>
      </c>
      <c r="D191" s="32">
        <v>0</v>
      </c>
      <c r="E191" s="26">
        <v>0</v>
      </c>
      <c r="F191" s="32">
        <v>13094</v>
      </c>
      <c r="G191" s="26">
        <v>4.8519765666354782E-3</v>
      </c>
      <c r="H191" s="32">
        <v>36983</v>
      </c>
      <c r="I191" s="26">
        <v>4.8437165611509934E-3</v>
      </c>
      <c r="J191" s="33" t="s">
        <v>466</v>
      </c>
      <c r="K191" s="34" t="s">
        <v>585</v>
      </c>
    </row>
    <row r="192" spans="1:11" x14ac:dyDescent="0.25">
      <c r="A192" s="35" t="s">
        <v>4</v>
      </c>
      <c r="B192" s="32">
        <v>0</v>
      </c>
      <c r="C192" s="26">
        <v>0</v>
      </c>
      <c r="D192" s="32">
        <v>0</v>
      </c>
      <c r="E192" s="26">
        <v>0</v>
      </c>
      <c r="F192" s="32">
        <v>56672</v>
      </c>
      <c r="G192" s="26">
        <v>2.0999787382340446E-2</v>
      </c>
      <c r="H192" s="32">
        <v>151592</v>
      </c>
      <c r="I192" s="26">
        <v>1.9854221694778719E-2</v>
      </c>
      <c r="J192" s="33" t="s">
        <v>466</v>
      </c>
      <c r="K192" s="34" t="s">
        <v>585</v>
      </c>
    </row>
    <row r="193" spans="1:11" x14ac:dyDescent="0.25">
      <c r="A193" s="35" t="s">
        <v>430</v>
      </c>
      <c r="B193" s="32">
        <v>0</v>
      </c>
      <c r="C193" s="26">
        <v>0</v>
      </c>
      <c r="D193" s="32">
        <v>3800</v>
      </c>
      <c r="E193" s="26">
        <v>2.2552509661079695E-3</v>
      </c>
      <c r="F193" s="32">
        <v>0</v>
      </c>
      <c r="G193" s="26">
        <v>0</v>
      </c>
      <c r="H193" s="32">
        <v>0</v>
      </c>
      <c r="I193" s="26">
        <v>0</v>
      </c>
      <c r="J193" s="33" t="s">
        <v>466</v>
      </c>
      <c r="K193" s="34" t="s">
        <v>585</v>
      </c>
    </row>
    <row r="194" spans="1:11" x14ac:dyDescent="0.25">
      <c r="A194" s="35" t="s">
        <v>432</v>
      </c>
      <c r="B194" s="32">
        <v>0</v>
      </c>
      <c r="C194" s="26">
        <v>0</v>
      </c>
      <c r="D194" s="32">
        <v>0</v>
      </c>
      <c r="E194" s="26">
        <v>0</v>
      </c>
      <c r="F194" s="32">
        <v>17587</v>
      </c>
      <c r="G194" s="26">
        <v>6.5168559552022413E-3</v>
      </c>
      <c r="H194" s="32">
        <v>56225</v>
      </c>
      <c r="I194" s="26">
        <v>7.3638689032992071E-3</v>
      </c>
      <c r="J194" s="33" t="s">
        <v>466</v>
      </c>
      <c r="K194" s="34" t="s">
        <v>585</v>
      </c>
    </row>
    <row r="195" spans="1:11" x14ac:dyDescent="0.25">
      <c r="A195" s="35" t="s">
        <v>5</v>
      </c>
      <c r="B195" s="32">
        <v>0</v>
      </c>
      <c r="C195" s="26">
        <v>0</v>
      </c>
      <c r="D195" s="32">
        <v>0</v>
      </c>
      <c r="E195" s="26">
        <v>0</v>
      </c>
      <c r="F195" s="32">
        <v>0</v>
      </c>
      <c r="G195" s="26">
        <v>0</v>
      </c>
      <c r="H195" s="32">
        <v>10470</v>
      </c>
      <c r="I195" s="26">
        <v>1.3712709189425114E-3</v>
      </c>
      <c r="J195" s="33" t="s">
        <v>466</v>
      </c>
      <c r="K195" s="34" t="s">
        <v>585</v>
      </c>
    </row>
    <row r="196" spans="1:11" x14ac:dyDescent="0.25">
      <c r="A196" s="35" t="s">
        <v>433</v>
      </c>
      <c r="B196" s="32">
        <v>0</v>
      </c>
      <c r="C196" s="26">
        <v>0</v>
      </c>
      <c r="D196" s="32">
        <v>42304</v>
      </c>
      <c r="E196" s="26">
        <v>2.5106878123745145E-2</v>
      </c>
      <c r="F196" s="32">
        <v>131348</v>
      </c>
      <c r="G196" s="26">
        <v>4.8670949906402687E-2</v>
      </c>
      <c r="H196" s="32">
        <v>65946</v>
      </c>
      <c r="I196" s="26">
        <v>8.6370422178207121E-3</v>
      </c>
      <c r="J196" s="33" t="s">
        <v>466</v>
      </c>
      <c r="K196" s="34" t="s">
        <v>585</v>
      </c>
    </row>
    <row r="197" spans="1:11" x14ac:dyDescent="0.25">
      <c r="A197" s="36" t="s">
        <v>437</v>
      </c>
      <c r="B197" s="32">
        <v>0</v>
      </c>
      <c r="C197" s="26">
        <v>0</v>
      </c>
      <c r="D197" s="32">
        <v>0</v>
      </c>
      <c r="E197" s="26">
        <v>0</v>
      </c>
      <c r="F197" s="32">
        <v>0</v>
      </c>
      <c r="G197" s="26">
        <v>0</v>
      </c>
      <c r="H197" s="32">
        <v>0</v>
      </c>
      <c r="I197" s="26">
        <v>0</v>
      </c>
      <c r="J197" s="33" t="s">
        <v>466</v>
      </c>
      <c r="K197" s="34" t="s">
        <v>585</v>
      </c>
    </row>
    <row r="198" spans="1:11" x14ac:dyDescent="0.25">
      <c r="A198" s="36" t="s">
        <v>436</v>
      </c>
      <c r="B198" s="32">
        <v>0</v>
      </c>
      <c r="C198" s="26">
        <v>0</v>
      </c>
      <c r="D198" s="32">
        <v>1498</v>
      </c>
      <c r="E198" s="26">
        <v>8.8904367032361536E-4</v>
      </c>
      <c r="F198" s="32">
        <v>0</v>
      </c>
      <c r="G198" s="26">
        <v>0</v>
      </c>
      <c r="H198" s="32">
        <v>0</v>
      </c>
      <c r="I198" s="26">
        <v>0</v>
      </c>
      <c r="J198" s="33" t="s">
        <v>466</v>
      </c>
      <c r="K198" s="34" t="s">
        <v>585</v>
      </c>
    </row>
    <row r="199" spans="1:11" ht="11" thickBot="1" x14ac:dyDescent="0.3">
      <c r="A199" s="37" t="s">
        <v>438</v>
      </c>
      <c r="B199" s="38">
        <v>0</v>
      </c>
      <c r="C199" s="28">
        <v>0</v>
      </c>
      <c r="D199" s="38">
        <v>0</v>
      </c>
      <c r="E199" s="28">
        <v>0</v>
      </c>
      <c r="F199" s="38">
        <v>0</v>
      </c>
      <c r="G199" s="28">
        <v>0</v>
      </c>
      <c r="H199" s="38">
        <v>0</v>
      </c>
      <c r="I199" s="28">
        <v>0</v>
      </c>
      <c r="J199" s="39" t="s">
        <v>466</v>
      </c>
      <c r="K199" s="40" t="s">
        <v>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66"/>
  <sheetViews>
    <sheetView topLeftCell="B1" zoomScale="83" zoomScaleNormal="83" workbookViewId="0">
      <pane ySplit="1" topLeftCell="A71" activePane="bottomLeft" state="frozen"/>
      <selection pane="bottomLeft" activeCell="B77" sqref="B77"/>
    </sheetView>
  </sheetViews>
  <sheetFormatPr defaultColWidth="9" defaultRowHeight="21" x14ac:dyDescent="0.35"/>
  <cols>
    <col min="1" max="1" width="6" style="4" bestFit="1" customWidth="1"/>
    <col min="2" max="2" width="51.54296875" style="4" bestFit="1" customWidth="1"/>
    <col min="3" max="3" width="19.453125" style="24" bestFit="1" customWidth="1"/>
    <col min="4" max="4" width="7.54296875" style="24" bestFit="1" customWidth="1"/>
    <col min="5" max="5" width="16.54296875" style="8" bestFit="1" customWidth="1"/>
    <col min="6" max="9" width="14.453125" style="8" bestFit="1" customWidth="1"/>
    <col min="10" max="10" width="12.453125" style="8" bestFit="1" customWidth="1"/>
    <col min="11" max="11" width="15" style="8" bestFit="1" customWidth="1"/>
    <col min="12" max="12" width="18.453125" style="8" bestFit="1" customWidth="1"/>
    <col min="13" max="13" width="14.81640625" style="8" bestFit="1" customWidth="1"/>
    <col min="14" max="14" width="16.54296875" style="9" bestFit="1" customWidth="1"/>
    <col min="15" max="15" width="17" style="8" bestFit="1" customWidth="1"/>
    <col min="16" max="16" width="13.54296875" style="8" bestFit="1" customWidth="1"/>
    <col min="17" max="17" width="10.453125" style="8" bestFit="1" customWidth="1"/>
    <col min="18" max="18" width="4.81640625" style="8" bestFit="1" customWidth="1"/>
    <col min="19" max="19" width="6.1796875" style="8" bestFit="1" customWidth="1"/>
    <col min="20" max="20" width="12.1796875" style="8" bestFit="1" customWidth="1"/>
    <col min="21" max="21" width="7.453125" style="8" bestFit="1" customWidth="1"/>
    <col min="22" max="22" width="9.54296875" style="8" bestFit="1" customWidth="1"/>
    <col min="23" max="23" width="10" style="8" bestFit="1" customWidth="1"/>
    <col min="24" max="24" width="12.453125" style="8" bestFit="1" customWidth="1"/>
    <col min="25" max="25" width="4.1796875" style="8" bestFit="1" customWidth="1"/>
    <col min="26" max="26" width="14.453125" style="8" bestFit="1" customWidth="1"/>
    <col min="27" max="27" width="7.54296875" style="8" bestFit="1" customWidth="1"/>
    <col min="28" max="28" width="5.453125" style="8" bestFit="1" customWidth="1"/>
    <col min="29" max="29" width="13.81640625" style="8" bestFit="1" customWidth="1"/>
    <col min="30" max="30" width="5.54296875" style="8" bestFit="1" customWidth="1"/>
    <col min="31" max="31" width="10.453125" style="8" bestFit="1" customWidth="1"/>
    <col min="32" max="32" width="7.453125" style="8" bestFit="1" customWidth="1"/>
    <col min="33" max="16384" width="9" style="8"/>
  </cols>
  <sheetData>
    <row r="1" spans="1:32" s="4" customFormat="1" ht="80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431</v>
      </c>
      <c r="F1" s="3" t="s">
        <v>4</v>
      </c>
      <c r="G1" s="3" t="s">
        <v>430</v>
      </c>
      <c r="H1" s="3" t="s">
        <v>432</v>
      </c>
      <c r="I1" s="3" t="s">
        <v>5</v>
      </c>
      <c r="J1" s="3" t="s">
        <v>439</v>
      </c>
      <c r="K1" s="3" t="s">
        <v>437</v>
      </c>
      <c r="L1" s="3" t="s">
        <v>436</v>
      </c>
      <c r="M1" s="3" t="s">
        <v>438</v>
      </c>
      <c r="N1" s="2" t="s">
        <v>6</v>
      </c>
      <c r="O1" s="2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164</v>
      </c>
      <c r="X1" s="4" t="s">
        <v>15</v>
      </c>
      <c r="Y1" s="4" t="s">
        <v>16</v>
      </c>
      <c r="Z1" s="4" t="s">
        <v>428</v>
      </c>
      <c r="AA1" s="4" t="s">
        <v>17</v>
      </c>
      <c r="AB1" s="4" t="s">
        <v>75</v>
      </c>
      <c r="AC1" s="4" t="s">
        <v>18</v>
      </c>
      <c r="AD1" s="4" t="s">
        <v>19</v>
      </c>
      <c r="AE1" s="4" t="s">
        <v>20</v>
      </c>
      <c r="AF1" s="4" t="s">
        <v>6</v>
      </c>
    </row>
    <row r="2" spans="1:32" ht="40" x14ac:dyDescent="0.35">
      <c r="A2" s="1">
        <v>1</v>
      </c>
      <c r="B2" s="5" t="s">
        <v>74</v>
      </c>
      <c r="C2" s="2" t="s">
        <v>419</v>
      </c>
      <c r="D2" s="1"/>
      <c r="E2" s="6">
        <v>15516</v>
      </c>
      <c r="F2" s="6">
        <v>20534</v>
      </c>
      <c r="G2" s="6"/>
      <c r="H2" s="6"/>
      <c r="I2" s="6"/>
      <c r="J2" s="6"/>
      <c r="K2" s="6"/>
      <c r="L2" s="6"/>
      <c r="M2" s="6"/>
      <c r="N2" s="7">
        <f t="shared" ref="N2:N67" si="0">SUM(E2:M2)</f>
        <v>36050</v>
      </c>
      <c r="O2" s="6">
        <v>827000</v>
      </c>
      <c r="AF2" s="9">
        <f>SUM(P2:AE2)</f>
        <v>0</v>
      </c>
    </row>
    <row r="3" spans="1:32" ht="40" x14ac:dyDescent="0.35">
      <c r="A3" s="1">
        <v>2</v>
      </c>
      <c r="B3" s="5" t="s">
        <v>76</v>
      </c>
      <c r="C3" s="2" t="s">
        <v>419</v>
      </c>
      <c r="D3" s="1"/>
      <c r="E3" s="6">
        <v>13398</v>
      </c>
      <c r="F3" s="6">
        <v>903</v>
      </c>
      <c r="G3" s="6">
        <v>2500</v>
      </c>
      <c r="H3" s="6"/>
      <c r="I3" s="6"/>
      <c r="J3" s="6"/>
      <c r="K3" s="6"/>
      <c r="L3" s="6">
        <v>701</v>
      </c>
      <c r="M3" s="6"/>
      <c r="N3" s="7">
        <f t="shared" si="0"/>
        <v>17502</v>
      </c>
      <c r="O3" s="6">
        <v>57000</v>
      </c>
    </row>
    <row r="4" spans="1:32" ht="40" x14ac:dyDescent="0.35">
      <c r="A4" s="1">
        <v>3</v>
      </c>
      <c r="B4" s="5" t="s">
        <v>77</v>
      </c>
      <c r="C4" s="2" t="s">
        <v>419</v>
      </c>
      <c r="D4" s="1"/>
      <c r="E4" s="6">
        <v>78126</v>
      </c>
      <c r="F4" s="6"/>
      <c r="G4" s="6"/>
      <c r="H4" s="6"/>
      <c r="I4" s="6">
        <v>3150</v>
      </c>
      <c r="J4" s="6"/>
      <c r="K4" s="6"/>
      <c r="L4" s="6">
        <v>2730</v>
      </c>
      <c r="M4" s="6"/>
      <c r="N4" s="7">
        <f t="shared" si="0"/>
        <v>84006</v>
      </c>
      <c r="O4" s="6">
        <v>1192597</v>
      </c>
    </row>
    <row r="5" spans="1:32" ht="40" x14ac:dyDescent="0.35">
      <c r="A5" s="1">
        <v>4</v>
      </c>
      <c r="B5" s="5" t="s">
        <v>78</v>
      </c>
      <c r="C5" s="2" t="s">
        <v>419</v>
      </c>
      <c r="D5" s="1"/>
      <c r="E5" s="6">
        <v>15186</v>
      </c>
      <c r="F5" s="6">
        <v>11832</v>
      </c>
      <c r="G5" s="6"/>
      <c r="H5" s="6"/>
      <c r="I5" s="6"/>
      <c r="J5" s="6"/>
      <c r="K5" s="6"/>
      <c r="L5" s="6">
        <v>1099</v>
      </c>
      <c r="M5" s="6"/>
      <c r="N5" s="7">
        <f t="shared" si="0"/>
        <v>28117</v>
      </c>
      <c r="O5" s="6">
        <v>1095000</v>
      </c>
    </row>
    <row r="6" spans="1:32" ht="40" x14ac:dyDescent="0.35">
      <c r="A6" s="1">
        <v>5</v>
      </c>
      <c r="B6" s="5" t="s">
        <v>79</v>
      </c>
      <c r="C6" s="2" t="s">
        <v>419</v>
      </c>
      <c r="D6" s="1"/>
      <c r="E6" s="6">
        <v>10691</v>
      </c>
      <c r="F6" s="6">
        <v>7410</v>
      </c>
      <c r="G6" s="6"/>
      <c r="H6" s="6"/>
      <c r="I6" s="6"/>
      <c r="J6" s="6"/>
      <c r="K6" s="6"/>
      <c r="L6" s="6">
        <v>755</v>
      </c>
      <c r="M6" s="6"/>
      <c r="N6" s="7">
        <f t="shared" si="0"/>
        <v>18856</v>
      </c>
      <c r="O6" s="6">
        <v>728906</v>
      </c>
    </row>
    <row r="7" spans="1:32" ht="40" x14ac:dyDescent="0.35">
      <c r="A7" s="1">
        <v>6</v>
      </c>
      <c r="B7" s="5" t="s">
        <v>80</v>
      </c>
      <c r="C7" s="2" t="s">
        <v>419</v>
      </c>
      <c r="D7" s="1"/>
      <c r="E7" s="6"/>
      <c r="F7" s="6"/>
      <c r="G7" s="6"/>
      <c r="H7" s="6"/>
      <c r="I7" s="6"/>
      <c r="J7" s="6"/>
      <c r="K7" s="6"/>
      <c r="L7" s="6"/>
      <c r="M7" s="6"/>
      <c r="N7" s="7">
        <f t="shared" si="0"/>
        <v>0</v>
      </c>
      <c r="O7" s="6"/>
    </row>
    <row r="8" spans="1:32" ht="40" x14ac:dyDescent="0.35">
      <c r="A8" s="1">
        <v>7</v>
      </c>
      <c r="B8" s="5" t="s">
        <v>81</v>
      </c>
      <c r="C8" s="2" t="s">
        <v>419</v>
      </c>
      <c r="D8" s="1"/>
      <c r="E8" s="6">
        <v>12447</v>
      </c>
      <c r="F8" s="6">
        <v>12606</v>
      </c>
      <c r="G8" s="6"/>
      <c r="H8" s="10"/>
      <c r="I8" s="6"/>
      <c r="J8" s="6"/>
      <c r="K8" s="6"/>
      <c r="L8" s="6">
        <v>1651</v>
      </c>
      <c r="M8" s="6"/>
      <c r="N8" s="7">
        <f t="shared" si="0"/>
        <v>26704</v>
      </c>
      <c r="O8" s="6">
        <v>889823</v>
      </c>
    </row>
    <row r="9" spans="1:32" ht="40" x14ac:dyDescent="0.35">
      <c r="A9" s="1">
        <v>8</v>
      </c>
      <c r="B9" s="5" t="s">
        <v>82</v>
      </c>
      <c r="C9" s="2" t="s">
        <v>419</v>
      </c>
      <c r="D9" s="1"/>
      <c r="E9" s="6">
        <v>13994</v>
      </c>
      <c r="F9" s="6">
        <v>5464</v>
      </c>
      <c r="G9" s="6"/>
      <c r="H9" s="10"/>
      <c r="I9" s="6"/>
      <c r="J9" s="6"/>
      <c r="K9" s="6"/>
      <c r="L9" s="6">
        <v>434</v>
      </c>
      <c r="M9" s="6"/>
      <c r="N9" s="7">
        <f t="shared" si="0"/>
        <v>19892</v>
      </c>
      <c r="O9" s="6">
        <v>901143</v>
      </c>
    </row>
    <row r="10" spans="1:32" ht="40" x14ac:dyDescent="0.35">
      <c r="A10" s="1">
        <v>9</v>
      </c>
      <c r="B10" s="5" t="s">
        <v>83</v>
      </c>
      <c r="C10" s="2" t="s">
        <v>419</v>
      </c>
      <c r="D10" s="1"/>
      <c r="E10" s="6">
        <v>3190</v>
      </c>
      <c r="F10" s="6"/>
      <c r="G10" s="6"/>
      <c r="H10" s="6"/>
      <c r="I10" s="6"/>
      <c r="J10" s="6"/>
      <c r="K10" s="6"/>
      <c r="L10" s="6"/>
      <c r="M10" s="6"/>
      <c r="N10" s="7">
        <f t="shared" si="0"/>
        <v>3190</v>
      </c>
      <c r="O10" s="6">
        <v>126676</v>
      </c>
    </row>
    <row r="11" spans="1:32" ht="40" x14ac:dyDescent="0.35">
      <c r="A11" s="1">
        <v>10</v>
      </c>
      <c r="B11" s="5" t="s">
        <v>84</v>
      </c>
      <c r="C11" s="2" t="s">
        <v>419</v>
      </c>
      <c r="D11" s="1"/>
      <c r="E11" s="6">
        <v>4943</v>
      </c>
      <c r="F11" s="6"/>
      <c r="G11" s="6"/>
      <c r="H11" s="6"/>
      <c r="I11" s="6"/>
      <c r="J11" s="6"/>
      <c r="K11" s="6">
        <v>1000</v>
      </c>
      <c r="L11" s="6">
        <v>900</v>
      </c>
      <c r="M11" s="6"/>
      <c r="N11" s="7">
        <f t="shared" si="0"/>
        <v>6843</v>
      </c>
      <c r="O11" s="6">
        <v>301669</v>
      </c>
    </row>
    <row r="12" spans="1:32" ht="40" x14ac:dyDescent="0.35">
      <c r="A12" s="1">
        <v>11</v>
      </c>
      <c r="B12" s="5" t="s">
        <v>85</v>
      </c>
      <c r="C12" s="2" t="s">
        <v>419</v>
      </c>
      <c r="D12" s="1"/>
      <c r="E12" s="6">
        <v>8895</v>
      </c>
      <c r="F12" s="6">
        <v>425</v>
      </c>
      <c r="G12" s="6">
        <v>800</v>
      </c>
      <c r="H12" s="6"/>
      <c r="I12" s="6">
        <v>3024</v>
      </c>
      <c r="J12" s="6"/>
      <c r="K12" s="6"/>
      <c r="L12" s="6">
        <v>412</v>
      </c>
      <c r="M12" s="6"/>
      <c r="N12" s="7">
        <f t="shared" si="0"/>
        <v>13556</v>
      </c>
      <c r="O12" s="6">
        <v>366000</v>
      </c>
    </row>
    <row r="13" spans="1:32" ht="40" x14ac:dyDescent="0.35">
      <c r="A13" s="1">
        <v>12</v>
      </c>
      <c r="B13" s="5" t="s">
        <v>86</v>
      </c>
      <c r="C13" s="2" t="s">
        <v>419</v>
      </c>
      <c r="D13" s="1"/>
      <c r="E13" s="6"/>
      <c r="F13" s="6"/>
      <c r="G13" s="6"/>
      <c r="H13" s="6"/>
      <c r="I13" s="6"/>
      <c r="J13" s="6"/>
      <c r="K13" s="6"/>
      <c r="L13" s="6"/>
      <c r="M13" s="6"/>
      <c r="N13" s="7">
        <f t="shared" si="0"/>
        <v>0</v>
      </c>
      <c r="O13" s="6"/>
    </row>
    <row r="14" spans="1:32" ht="40" x14ac:dyDescent="0.35">
      <c r="A14" s="1">
        <v>13</v>
      </c>
      <c r="B14" s="5" t="s">
        <v>87</v>
      </c>
      <c r="C14" s="2" t="s">
        <v>419</v>
      </c>
      <c r="D14" s="1"/>
      <c r="E14" s="6">
        <v>7550</v>
      </c>
      <c r="F14" s="6">
        <v>427</v>
      </c>
      <c r="G14" s="6"/>
      <c r="H14" s="6"/>
      <c r="I14" s="6"/>
      <c r="J14" s="6"/>
      <c r="K14" s="6"/>
      <c r="L14" s="6">
        <v>1000</v>
      </c>
      <c r="M14" s="6"/>
      <c r="N14" s="7">
        <f t="shared" si="0"/>
        <v>8977</v>
      </c>
      <c r="O14" s="6">
        <v>516455</v>
      </c>
    </row>
    <row r="15" spans="1:32" ht="40" x14ac:dyDescent="0.35">
      <c r="A15" s="1">
        <v>14</v>
      </c>
      <c r="B15" s="5" t="s">
        <v>88</v>
      </c>
      <c r="C15" s="2" t="s">
        <v>419</v>
      </c>
      <c r="D15" s="1"/>
      <c r="E15" s="6">
        <v>886</v>
      </c>
      <c r="F15" s="6"/>
      <c r="G15" s="6">
        <v>2500</v>
      </c>
      <c r="H15" s="6"/>
      <c r="I15" s="6"/>
      <c r="J15" s="6"/>
      <c r="K15" s="6"/>
      <c r="L15" s="6">
        <v>520</v>
      </c>
      <c r="M15" s="6"/>
      <c r="N15" s="7">
        <f t="shared" si="0"/>
        <v>3906</v>
      </c>
      <c r="O15" s="6">
        <v>105758</v>
      </c>
    </row>
    <row r="16" spans="1:32" ht="40" x14ac:dyDescent="0.35">
      <c r="A16" s="1">
        <v>15</v>
      </c>
      <c r="B16" s="5" t="s">
        <v>89</v>
      </c>
      <c r="C16" s="2" t="s">
        <v>419</v>
      </c>
      <c r="D16" s="1"/>
      <c r="E16" s="6"/>
      <c r="F16" s="6"/>
      <c r="G16" s="6"/>
      <c r="H16" s="6"/>
      <c r="I16" s="6"/>
      <c r="J16" s="6"/>
      <c r="K16" s="6"/>
      <c r="L16" s="6"/>
      <c r="M16" s="6"/>
      <c r="N16" s="7">
        <f t="shared" si="0"/>
        <v>0</v>
      </c>
      <c r="O16" s="6"/>
    </row>
    <row r="17" spans="1:15" ht="40" x14ac:dyDescent="0.35">
      <c r="A17" s="1">
        <v>16</v>
      </c>
      <c r="B17" s="5" t="s">
        <v>90</v>
      </c>
      <c r="C17" s="2" t="s">
        <v>419</v>
      </c>
      <c r="D17" s="1"/>
      <c r="E17" s="6">
        <v>1493</v>
      </c>
      <c r="F17" s="6">
        <v>6995</v>
      </c>
      <c r="G17" s="6">
        <v>4350</v>
      </c>
      <c r="H17" s="10"/>
      <c r="I17" s="6"/>
      <c r="J17" s="6"/>
      <c r="K17" s="6"/>
      <c r="L17" s="6">
        <v>9472</v>
      </c>
      <c r="M17" s="6"/>
      <c r="N17" s="7">
        <f t="shared" si="0"/>
        <v>22310</v>
      </c>
      <c r="O17" s="6">
        <v>826947</v>
      </c>
    </row>
    <row r="18" spans="1:15" ht="40" x14ac:dyDescent="0.35">
      <c r="A18" s="1">
        <v>17</v>
      </c>
      <c r="B18" s="5" t="s">
        <v>91</v>
      </c>
      <c r="C18" s="2" t="s">
        <v>419</v>
      </c>
      <c r="D18" s="1"/>
      <c r="E18" s="6"/>
      <c r="F18" s="6"/>
      <c r="G18" s="6"/>
      <c r="H18" s="6"/>
      <c r="I18" s="6"/>
      <c r="J18" s="6"/>
      <c r="K18" s="6"/>
      <c r="L18" s="6"/>
      <c r="M18" s="6"/>
      <c r="N18" s="7">
        <f t="shared" si="0"/>
        <v>0</v>
      </c>
      <c r="O18" s="6"/>
    </row>
    <row r="19" spans="1:15" ht="40" x14ac:dyDescent="0.35">
      <c r="A19" s="1">
        <v>18</v>
      </c>
      <c r="B19" s="5" t="s">
        <v>464</v>
      </c>
      <c r="C19" s="2" t="s">
        <v>419</v>
      </c>
      <c r="D19" s="1"/>
      <c r="E19" s="6">
        <v>21193</v>
      </c>
      <c r="F19" s="6">
        <v>9794</v>
      </c>
      <c r="G19" s="6"/>
      <c r="H19" s="6">
        <v>9913</v>
      </c>
      <c r="I19" s="6"/>
      <c r="J19" s="6"/>
      <c r="K19" s="6"/>
      <c r="L19" s="6">
        <v>1987</v>
      </c>
      <c r="M19" s="6"/>
      <c r="N19" s="7">
        <f t="shared" si="0"/>
        <v>42887</v>
      </c>
      <c r="O19" s="6">
        <v>991305</v>
      </c>
    </row>
    <row r="20" spans="1:15" ht="40" x14ac:dyDescent="0.35">
      <c r="A20" s="1">
        <v>19</v>
      </c>
      <c r="B20" s="5" t="s">
        <v>92</v>
      </c>
      <c r="C20" s="2" t="s">
        <v>419</v>
      </c>
      <c r="D20" s="1"/>
      <c r="E20" s="6">
        <v>13629</v>
      </c>
      <c r="F20" s="6"/>
      <c r="G20" s="6"/>
      <c r="H20" s="6"/>
      <c r="I20" s="6"/>
      <c r="J20" s="6"/>
      <c r="K20" s="6"/>
      <c r="L20" s="6"/>
      <c r="M20" s="6"/>
      <c r="N20" s="7">
        <f t="shared" si="0"/>
        <v>13629</v>
      </c>
      <c r="O20" s="6">
        <v>516000</v>
      </c>
    </row>
    <row r="21" spans="1:15" ht="40" x14ac:dyDescent="0.35">
      <c r="A21" s="1">
        <v>20</v>
      </c>
      <c r="B21" s="5" t="s">
        <v>93</v>
      </c>
      <c r="C21" s="2" t="s">
        <v>419</v>
      </c>
      <c r="D21" s="1"/>
      <c r="E21" s="6"/>
      <c r="F21" s="6"/>
      <c r="G21" s="6"/>
      <c r="H21" s="6"/>
      <c r="I21" s="6"/>
      <c r="J21" s="6"/>
      <c r="K21" s="6"/>
      <c r="L21" s="6"/>
      <c r="M21" s="6"/>
      <c r="N21" s="7">
        <f t="shared" si="0"/>
        <v>0</v>
      </c>
      <c r="O21" s="6"/>
    </row>
    <row r="22" spans="1:15" ht="40" x14ac:dyDescent="0.35">
      <c r="A22" s="1">
        <v>21</v>
      </c>
      <c r="B22" s="5" t="s">
        <v>94</v>
      </c>
      <c r="C22" s="2" t="s">
        <v>419</v>
      </c>
      <c r="D22" s="1"/>
      <c r="E22" s="6">
        <v>16343</v>
      </c>
      <c r="F22" s="6">
        <v>3709</v>
      </c>
      <c r="G22" s="6"/>
      <c r="H22" s="10"/>
      <c r="I22" s="6"/>
      <c r="J22" s="6"/>
      <c r="K22" s="6"/>
      <c r="L22" s="6"/>
      <c r="M22" s="6"/>
      <c r="N22" s="7">
        <f t="shared" si="0"/>
        <v>20052</v>
      </c>
      <c r="O22" s="6">
        <v>629804</v>
      </c>
    </row>
    <row r="23" spans="1:15" ht="40" x14ac:dyDescent="0.35">
      <c r="A23" s="1">
        <v>22</v>
      </c>
      <c r="B23" s="5" t="s">
        <v>95</v>
      </c>
      <c r="C23" s="2" t="s">
        <v>419</v>
      </c>
      <c r="D23" s="1"/>
      <c r="E23" s="6">
        <v>18600</v>
      </c>
      <c r="F23" s="6">
        <v>2013</v>
      </c>
      <c r="G23" s="6"/>
      <c r="H23" s="6">
        <v>7310</v>
      </c>
      <c r="I23" s="6"/>
      <c r="J23" s="6"/>
      <c r="K23" s="6"/>
      <c r="L23" s="6">
        <v>14337</v>
      </c>
      <c r="M23" s="6"/>
      <c r="N23" s="7">
        <f t="shared" si="0"/>
        <v>42260</v>
      </c>
      <c r="O23" s="6">
        <v>731000</v>
      </c>
    </row>
    <row r="24" spans="1:15" ht="40" x14ac:dyDescent="0.35">
      <c r="A24" s="1">
        <v>23</v>
      </c>
      <c r="B24" s="5" t="s">
        <v>96</v>
      </c>
      <c r="C24" s="2" t="s">
        <v>419</v>
      </c>
      <c r="D24" s="1"/>
      <c r="E24" s="6"/>
      <c r="F24" s="6">
        <v>31310</v>
      </c>
      <c r="G24" s="6"/>
      <c r="H24" s="6"/>
      <c r="I24" s="6"/>
      <c r="J24" s="6"/>
      <c r="K24" s="6"/>
      <c r="L24" s="6">
        <v>4898</v>
      </c>
      <c r="M24" s="6"/>
      <c r="N24" s="7">
        <f t="shared" si="0"/>
        <v>36208</v>
      </c>
      <c r="O24" s="6">
        <v>731000</v>
      </c>
    </row>
    <row r="25" spans="1:15" ht="40" x14ac:dyDescent="0.35">
      <c r="A25" s="1">
        <v>24</v>
      </c>
      <c r="B25" s="5" t="s">
        <v>97</v>
      </c>
      <c r="C25" s="2" t="s">
        <v>419</v>
      </c>
      <c r="D25" s="1"/>
      <c r="E25" s="6">
        <v>9525</v>
      </c>
      <c r="F25" s="6">
        <v>1413</v>
      </c>
      <c r="G25" s="6"/>
      <c r="H25" s="6"/>
      <c r="I25" s="6"/>
      <c r="J25" s="6"/>
      <c r="K25" s="6"/>
      <c r="L25" s="6"/>
      <c r="M25" s="6"/>
      <c r="N25" s="7">
        <f t="shared" si="0"/>
        <v>10938</v>
      </c>
      <c r="O25" s="6">
        <v>324000</v>
      </c>
    </row>
    <row r="26" spans="1:15" ht="40" x14ac:dyDescent="0.35">
      <c r="A26" s="1">
        <v>25</v>
      </c>
      <c r="B26" s="5" t="s">
        <v>98</v>
      </c>
      <c r="C26" s="2" t="s">
        <v>419</v>
      </c>
      <c r="D26" s="1"/>
      <c r="E26" s="6"/>
      <c r="F26" s="6"/>
      <c r="G26" s="6"/>
      <c r="H26" s="6"/>
      <c r="I26" s="6"/>
      <c r="J26" s="6"/>
      <c r="K26" s="6"/>
      <c r="L26" s="6"/>
      <c r="M26" s="6"/>
      <c r="N26" s="7">
        <f t="shared" si="0"/>
        <v>0</v>
      </c>
      <c r="O26" s="6"/>
    </row>
    <row r="27" spans="1:15" ht="40" x14ac:dyDescent="0.35">
      <c r="A27" s="1">
        <v>26</v>
      </c>
      <c r="B27" s="5" t="s">
        <v>99</v>
      </c>
      <c r="C27" s="2" t="s">
        <v>419</v>
      </c>
      <c r="D27" s="1"/>
      <c r="E27" s="6">
        <v>5694</v>
      </c>
      <c r="F27" s="6"/>
      <c r="G27" s="6"/>
      <c r="H27" s="6"/>
      <c r="I27" s="6"/>
      <c r="J27" s="6"/>
      <c r="K27" s="6"/>
      <c r="L27" s="6">
        <v>933</v>
      </c>
      <c r="M27" s="6"/>
      <c r="N27" s="7">
        <f t="shared" si="0"/>
        <v>6627</v>
      </c>
      <c r="O27" s="6">
        <v>365000</v>
      </c>
    </row>
    <row r="28" spans="1:15" ht="40" x14ac:dyDescent="0.35">
      <c r="A28" s="1">
        <v>27</v>
      </c>
      <c r="B28" s="5" t="s">
        <v>100</v>
      </c>
      <c r="C28" s="2" t="s">
        <v>419</v>
      </c>
      <c r="D28" s="1"/>
      <c r="E28" s="6">
        <v>19520</v>
      </c>
      <c r="F28" s="6">
        <v>5648</v>
      </c>
      <c r="G28" s="6"/>
      <c r="H28" s="10"/>
      <c r="I28" s="6"/>
      <c r="J28" s="6"/>
      <c r="K28" s="6"/>
      <c r="L28" s="6">
        <v>419</v>
      </c>
      <c r="M28" s="6"/>
      <c r="N28" s="7">
        <f t="shared" si="0"/>
        <v>25587</v>
      </c>
      <c r="O28" s="6">
        <v>1376385</v>
      </c>
    </row>
    <row r="29" spans="1:15" ht="41" x14ac:dyDescent="0.35">
      <c r="A29" s="1">
        <v>28</v>
      </c>
      <c r="B29" s="5" t="s">
        <v>101</v>
      </c>
      <c r="C29" s="2" t="s">
        <v>419</v>
      </c>
      <c r="D29" s="1"/>
      <c r="E29" s="6"/>
      <c r="F29" s="6">
        <v>1292</v>
      </c>
      <c r="G29" s="6"/>
      <c r="H29" s="6"/>
      <c r="I29" s="6"/>
      <c r="J29" s="6"/>
      <c r="K29" s="6"/>
      <c r="L29" s="6"/>
      <c r="M29" s="6"/>
      <c r="N29" s="7">
        <f t="shared" si="0"/>
        <v>1292</v>
      </c>
      <c r="O29" s="6">
        <v>418000</v>
      </c>
    </row>
    <row r="30" spans="1:15" ht="40" x14ac:dyDescent="0.35">
      <c r="A30" s="1">
        <v>29</v>
      </c>
      <c r="B30" s="5" t="s">
        <v>102</v>
      </c>
      <c r="C30" s="2" t="s">
        <v>419</v>
      </c>
      <c r="D30" s="1"/>
      <c r="E30" s="6"/>
      <c r="F30" s="6"/>
      <c r="G30" s="6"/>
      <c r="H30" s="6"/>
      <c r="I30" s="6"/>
      <c r="J30" s="6"/>
      <c r="K30" s="6"/>
      <c r="L30" s="6"/>
      <c r="M30" s="6"/>
      <c r="N30" s="7">
        <f t="shared" si="0"/>
        <v>0</v>
      </c>
      <c r="O30" s="6"/>
    </row>
    <row r="31" spans="1:15" ht="40" x14ac:dyDescent="0.35">
      <c r="A31" s="1">
        <v>30</v>
      </c>
      <c r="B31" s="5" t="s">
        <v>103</v>
      </c>
      <c r="C31" s="2" t="s">
        <v>419</v>
      </c>
      <c r="D31" s="1"/>
      <c r="E31" s="6">
        <v>9012</v>
      </c>
      <c r="F31" s="6"/>
      <c r="G31" s="6"/>
      <c r="H31" s="6"/>
      <c r="I31" s="6"/>
      <c r="J31" s="6"/>
      <c r="K31" s="6"/>
      <c r="L31" s="6">
        <v>397</v>
      </c>
      <c r="M31" s="6"/>
      <c r="N31" s="7">
        <f t="shared" si="0"/>
        <v>9409</v>
      </c>
      <c r="O31" s="6">
        <v>428000</v>
      </c>
    </row>
    <row r="32" spans="1:15" ht="40" x14ac:dyDescent="0.35">
      <c r="A32" s="1">
        <v>31</v>
      </c>
      <c r="B32" s="5" t="s">
        <v>104</v>
      </c>
      <c r="C32" s="2" t="s">
        <v>419</v>
      </c>
      <c r="D32" s="1"/>
      <c r="E32" s="6">
        <v>1519</v>
      </c>
      <c r="F32" s="6"/>
      <c r="G32" s="6">
        <v>9100</v>
      </c>
      <c r="H32" s="6"/>
      <c r="I32" s="6"/>
      <c r="J32" s="6"/>
      <c r="K32" s="6"/>
      <c r="L32" s="6"/>
      <c r="M32" s="6"/>
      <c r="N32" s="7">
        <f t="shared" si="0"/>
        <v>10619</v>
      </c>
      <c r="O32" s="6">
        <v>727190</v>
      </c>
    </row>
    <row r="33" spans="1:15" ht="40" x14ac:dyDescent="0.35">
      <c r="A33" s="1">
        <v>32</v>
      </c>
      <c r="B33" s="5" t="s">
        <v>401</v>
      </c>
      <c r="C33" s="2" t="s">
        <v>419</v>
      </c>
      <c r="D33" s="1"/>
      <c r="E33" s="6"/>
      <c r="F33" s="6"/>
      <c r="G33" s="6"/>
      <c r="H33" s="6"/>
      <c r="I33" s="6"/>
      <c r="J33" s="6"/>
      <c r="K33" s="6"/>
      <c r="L33" s="6"/>
      <c r="M33" s="6"/>
      <c r="N33" s="7">
        <f t="shared" si="0"/>
        <v>0</v>
      </c>
      <c r="O33" s="6"/>
    </row>
    <row r="34" spans="1:15" ht="40" x14ac:dyDescent="0.35">
      <c r="A34" s="1">
        <v>33</v>
      </c>
      <c r="B34" s="5" t="s">
        <v>448</v>
      </c>
      <c r="C34" s="2" t="s">
        <v>419</v>
      </c>
      <c r="D34" s="1"/>
      <c r="E34" s="6">
        <v>3788</v>
      </c>
      <c r="F34" s="6">
        <v>1541</v>
      </c>
      <c r="G34" s="6"/>
      <c r="H34" s="6"/>
      <c r="I34" s="6">
        <v>6099</v>
      </c>
      <c r="J34" s="6"/>
      <c r="K34" s="6"/>
      <c r="L34" s="6">
        <v>917</v>
      </c>
      <c r="M34" s="6"/>
      <c r="N34" s="7">
        <f t="shared" si="0"/>
        <v>12345</v>
      </c>
      <c r="O34" s="6">
        <v>223000</v>
      </c>
    </row>
    <row r="35" spans="1:15" ht="40" x14ac:dyDescent="0.35">
      <c r="A35" s="1">
        <v>34</v>
      </c>
      <c r="B35" s="5" t="s">
        <v>105</v>
      </c>
      <c r="C35" s="2" t="s">
        <v>419</v>
      </c>
      <c r="D35" s="1"/>
      <c r="E35" s="6"/>
      <c r="F35" s="6"/>
      <c r="G35" s="6"/>
      <c r="H35" s="6"/>
      <c r="I35" s="6"/>
      <c r="J35" s="6"/>
      <c r="K35" s="6"/>
      <c r="L35" s="6"/>
      <c r="M35" s="6"/>
      <c r="N35" s="7">
        <f t="shared" si="0"/>
        <v>0</v>
      </c>
      <c r="O35" s="6"/>
    </row>
    <row r="36" spans="1:15" ht="40" x14ac:dyDescent="0.35">
      <c r="A36" s="1">
        <v>35</v>
      </c>
      <c r="B36" s="5" t="s">
        <v>449</v>
      </c>
      <c r="C36" s="2" t="s">
        <v>419</v>
      </c>
      <c r="D36" s="1"/>
      <c r="E36" s="6"/>
      <c r="F36" s="6"/>
      <c r="G36" s="6"/>
      <c r="H36" s="6"/>
      <c r="I36" s="6"/>
      <c r="J36" s="6"/>
      <c r="K36" s="6"/>
      <c r="L36" s="6"/>
      <c r="M36" s="6"/>
      <c r="N36" s="7">
        <f t="shared" si="0"/>
        <v>0</v>
      </c>
      <c r="O36" s="6"/>
    </row>
    <row r="37" spans="1:15" ht="40" x14ac:dyDescent="0.35">
      <c r="A37" s="1">
        <v>36</v>
      </c>
      <c r="B37" s="5" t="s">
        <v>452</v>
      </c>
      <c r="C37" s="2" t="s">
        <v>419</v>
      </c>
      <c r="D37" s="1"/>
      <c r="E37" s="6">
        <v>4336</v>
      </c>
      <c r="F37" s="6"/>
      <c r="G37" s="6"/>
      <c r="H37" s="6"/>
      <c r="I37" s="6"/>
      <c r="J37" s="6"/>
      <c r="K37" s="6"/>
      <c r="L37" s="6"/>
      <c r="M37" s="6"/>
      <c r="N37" s="7">
        <f t="shared" si="0"/>
        <v>4336</v>
      </c>
      <c r="O37" s="6">
        <v>150000</v>
      </c>
    </row>
    <row r="38" spans="1:15" x14ac:dyDescent="0.35">
      <c r="A38" s="1">
        <v>37</v>
      </c>
      <c r="B38" s="5" t="s">
        <v>324</v>
      </c>
      <c r="C38" s="2" t="s">
        <v>423</v>
      </c>
      <c r="D38" s="2"/>
      <c r="E38" s="6"/>
      <c r="F38" s="6">
        <v>27619</v>
      </c>
      <c r="G38" s="6"/>
      <c r="H38" s="6">
        <v>7194</v>
      </c>
      <c r="I38" s="6"/>
      <c r="J38" s="6"/>
      <c r="K38" s="6"/>
      <c r="L38" s="6">
        <v>3595</v>
      </c>
      <c r="M38" s="6"/>
      <c r="N38" s="7">
        <f t="shared" si="0"/>
        <v>38408</v>
      </c>
      <c r="O38" s="6">
        <v>1438832</v>
      </c>
    </row>
    <row r="39" spans="1:15" x14ac:dyDescent="0.35">
      <c r="A39" s="1">
        <v>38</v>
      </c>
      <c r="B39" s="5" t="s">
        <v>325</v>
      </c>
      <c r="C39" s="2" t="s">
        <v>423</v>
      </c>
      <c r="D39" s="2"/>
      <c r="E39" s="6">
        <v>5136</v>
      </c>
      <c r="F39" s="6">
        <v>752</v>
      </c>
      <c r="G39" s="6"/>
      <c r="H39" s="6"/>
      <c r="I39" s="6"/>
      <c r="J39" s="6"/>
      <c r="K39" s="6"/>
      <c r="L39" s="6"/>
      <c r="M39" s="6"/>
      <c r="N39" s="7">
        <f t="shared" si="0"/>
        <v>5888</v>
      </c>
      <c r="O39" s="6">
        <v>332434</v>
      </c>
    </row>
    <row r="40" spans="1:15" x14ac:dyDescent="0.35">
      <c r="A40" s="1">
        <v>39</v>
      </c>
      <c r="B40" s="5" t="s">
        <v>326</v>
      </c>
      <c r="C40" s="2" t="s">
        <v>423</v>
      </c>
      <c r="D40" s="2"/>
      <c r="E40" s="6">
        <v>1520</v>
      </c>
      <c r="F40" s="6"/>
      <c r="G40" s="6"/>
      <c r="H40" s="6"/>
      <c r="I40" s="6"/>
      <c r="J40" s="6"/>
      <c r="K40" s="6"/>
      <c r="L40" s="6"/>
      <c r="M40" s="6"/>
      <c r="N40" s="7">
        <f t="shared" si="0"/>
        <v>1520</v>
      </c>
      <c r="O40" s="6">
        <v>63450</v>
      </c>
    </row>
    <row r="41" spans="1:15" x14ac:dyDescent="0.35">
      <c r="A41" s="1">
        <v>40</v>
      </c>
      <c r="B41" s="5" t="s">
        <v>327</v>
      </c>
      <c r="C41" s="2" t="s">
        <v>423</v>
      </c>
      <c r="D41" s="2"/>
      <c r="E41" s="6"/>
      <c r="F41" s="6"/>
      <c r="G41" s="6"/>
      <c r="H41" s="6"/>
      <c r="I41" s="6"/>
      <c r="J41" s="6"/>
      <c r="K41" s="6"/>
      <c r="L41" s="6"/>
      <c r="M41" s="6"/>
      <c r="N41" s="7">
        <f t="shared" si="0"/>
        <v>0</v>
      </c>
      <c r="O41" s="6"/>
    </row>
    <row r="42" spans="1:15" x14ac:dyDescent="0.35">
      <c r="A42" s="1">
        <v>41</v>
      </c>
      <c r="B42" s="5" t="s">
        <v>328</v>
      </c>
      <c r="C42" s="2" t="s">
        <v>423</v>
      </c>
      <c r="D42" s="2"/>
      <c r="E42" s="6"/>
      <c r="F42" s="6"/>
      <c r="G42" s="6"/>
      <c r="H42" s="6"/>
      <c r="I42" s="6"/>
      <c r="J42" s="6"/>
      <c r="K42" s="6"/>
      <c r="L42" s="6"/>
      <c r="M42" s="6"/>
      <c r="N42" s="7">
        <f t="shared" si="0"/>
        <v>0</v>
      </c>
      <c r="O42" s="6"/>
    </row>
    <row r="43" spans="1:15" x14ac:dyDescent="0.35">
      <c r="A43" s="1">
        <v>42</v>
      </c>
      <c r="B43" s="5" t="s">
        <v>329</v>
      </c>
      <c r="C43" s="2" t="s">
        <v>423</v>
      </c>
      <c r="D43" s="2"/>
      <c r="E43" s="6"/>
      <c r="F43" s="6"/>
      <c r="G43" s="6"/>
      <c r="H43" s="6"/>
      <c r="I43" s="6"/>
      <c r="J43" s="6"/>
      <c r="K43" s="6"/>
      <c r="L43" s="6"/>
      <c r="M43" s="6"/>
      <c r="N43" s="7">
        <f t="shared" si="0"/>
        <v>0</v>
      </c>
      <c r="O43" s="6"/>
    </row>
    <row r="44" spans="1:15" x14ac:dyDescent="0.35">
      <c r="A44" s="1">
        <v>43</v>
      </c>
      <c r="B44" s="5" t="s">
        <v>333</v>
      </c>
      <c r="C44" s="2" t="s">
        <v>423</v>
      </c>
      <c r="D44" s="2"/>
      <c r="E44" s="6">
        <v>3889</v>
      </c>
      <c r="F44" s="6">
        <v>3171</v>
      </c>
      <c r="G44" s="6"/>
      <c r="H44" s="6"/>
      <c r="I44" s="6"/>
      <c r="J44" s="6"/>
      <c r="K44" s="6"/>
      <c r="L44" s="6"/>
      <c r="M44" s="6"/>
      <c r="N44" s="7">
        <f t="shared" si="0"/>
        <v>7060</v>
      </c>
      <c r="O44" s="6">
        <v>322391</v>
      </c>
    </row>
    <row r="45" spans="1:15" x14ac:dyDescent="0.35">
      <c r="A45" s="1">
        <v>44</v>
      </c>
      <c r="B45" s="5" t="s">
        <v>415</v>
      </c>
      <c r="C45" s="2" t="s">
        <v>423</v>
      </c>
      <c r="D45" s="2"/>
      <c r="E45" s="6">
        <v>3391</v>
      </c>
      <c r="F45" s="6">
        <v>577</v>
      </c>
      <c r="G45" s="6"/>
      <c r="H45" s="6"/>
      <c r="I45" s="6"/>
      <c r="J45" s="6"/>
      <c r="K45" s="6"/>
      <c r="L45" s="6"/>
      <c r="M45" s="6"/>
      <c r="N45" s="7">
        <f t="shared" si="0"/>
        <v>3968</v>
      </c>
      <c r="O45" s="6">
        <v>65000</v>
      </c>
    </row>
    <row r="46" spans="1:15" x14ac:dyDescent="0.35">
      <c r="A46" s="1">
        <v>45</v>
      </c>
      <c r="B46" s="5" t="s">
        <v>469</v>
      </c>
      <c r="C46" s="2" t="s">
        <v>423</v>
      </c>
      <c r="D46" s="2"/>
      <c r="E46" s="6">
        <v>1260</v>
      </c>
      <c r="F46" s="6"/>
      <c r="G46" s="6"/>
      <c r="H46" s="6"/>
      <c r="I46" s="6"/>
      <c r="J46" s="6"/>
      <c r="K46" s="6"/>
      <c r="L46" s="6"/>
      <c r="M46" s="6"/>
      <c r="N46" s="7">
        <f t="shared" si="0"/>
        <v>1260</v>
      </c>
      <c r="O46" s="6">
        <v>125000</v>
      </c>
    </row>
    <row r="47" spans="1:15" x14ac:dyDescent="0.35">
      <c r="A47" s="1"/>
      <c r="B47" s="5" t="s">
        <v>475</v>
      </c>
      <c r="C47" s="2" t="s">
        <v>423</v>
      </c>
      <c r="D47" s="2"/>
      <c r="E47" s="6">
        <v>2220</v>
      </c>
      <c r="F47" s="6"/>
      <c r="G47" s="6"/>
      <c r="H47" s="6"/>
      <c r="I47" s="6"/>
      <c r="J47" s="6"/>
      <c r="K47" s="6"/>
      <c r="L47" s="6"/>
      <c r="M47" s="6"/>
      <c r="N47" s="7">
        <f t="shared" si="0"/>
        <v>2220</v>
      </c>
      <c r="O47" s="6">
        <v>294936</v>
      </c>
    </row>
    <row r="48" spans="1:15" x14ac:dyDescent="0.35">
      <c r="A48" s="1">
        <v>46</v>
      </c>
      <c r="B48" s="5" t="s">
        <v>21</v>
      </c>
      <c r="C48" s="2" t="s">
        <v>8</v>
      </c>
      <c r="D48" s="2"/>
      <c r="E48" s="6"/>
      <c r="F48" s="6">
        <v>40309</v>
      </c>
      <c r="G48" s="6"/>
      <c r="H48" s="6"/>
      <c r="I48" s="6"/>
      <c r="J48" s="6"/>
      <c r="K48" s="6">
        <v>4000</v>
      </c>
      <c r="L48" s="6"/>
      <c r="M48" s="6"/>
      <c r="N48" s="7">
        <f t="shared" si="0"/>
        <v>44309</v>
      </c>
      <c r="O48" s="6"/>
    </row>
    <row r="49" spans="1:18" x14ac:dyDescent="0.35">
      <c r="A49" s="1">
        <v>47</v>
      </c>
      <c r="B49" s="5" t="s">
        <v>22</v>
      </c>
      <c r="C49" s="2" t="s">
        <v>8</v>
      </c>
      <c r="D49" s="2"/>
      <c r="E49" s="6">
        <v>15949</v>
      </c>
      <c r="F49" s="6"/>
      <c r="G49" s="6"/>
      <c r="H49" s="6"/>
      <c r="I49" s="6"/>
      <c r="J49" s="6"/>
      <c r="K49" s="6"/>
      <c r="L49" s="6">
        <f>9066+1850</f>
        <v>10916</v>
      </c>
      <c r="M49" s="6"/>
      <c r="N49" s="7">
        <f t="shared" si="0"/>
        <v>26865</v>
      </c>
      <c r="O49" s="6">
        <v>629000</v>
      </c>
      <c r="R49" s="8" t="s">
        <v>376</v>
      </c>
    </row>
    <row r="50" spans="1:18" x14ac:dyDescent="0.35">
      <c r="A50" s="1">
        <v>48</v>
      </c>
      <c r="B50" s="5" t="s">
        <v>23</v>
      </c>
      <c r="C50" s="2" t="s">
        <v>8</v>
      </c>
      <c r="D50" s="2"/>
      <c r="E50" s="6">
        <v>39914</v>
      </c>
      <c r="F50" s="6"/>
      <c r="G50" s="6"/>
      <c r="H50" s="6"/>
      <c r="I50" s="6"/>
      <c r="J50" s="6"/>
      <c r="K50" s="6"/>
      <c r="L50" s="6">
        <v>555</v>
      </c>
      <c r="M50" s="6"/>
      <c r="N50" s="7">
        <f t="shared" si="0"/>
        <v>40469</v>
      </c>
      <c r="O50" s="6">
        <v>819000</v>
      </c>
    </row>
    <row r="51" spans="1:18" x14ac:dyDescent="0.35">
      <c r="A51" s="1">
        <v>49</v>
      </c>
      <c r="B51" s="5" t="s">
        <v>377</v>
      </c>
      <c r="C51" s="2" t="s">
        <v>8</v>
      </c>
      <c r="D51" s="2"/>
      <c r="E51" s="6">
        <v>15891</v>
      </c>
      <c r="F51" s="6"/>
      <c r="G51" s="6"/>
      <c r="H51" s="6"/>
      <c r="I51" s="6"/>
      <c r="J51" s="6"/>
      <c r="K51" s="6"/>
      <c r="L51" s="6"/>
      <c r="M51" s="6"/>
      <c r="N51" s="7">
        <f t="shared" si="0"/>
        <v>15891</v>
      </c>
      <c r="O51" s="6">
        <v>625000</v>
      </c>
    </row>
    <row r="52" spans="1:18" x14ac:dyDescent="0.35">
      <c r="A52" s="1">
        <v>50</v>
      </c>
      <c r="B52" s="5" t="s">
        <v>24</v>
      </c>
      <c r="C52" s="2" t="s">
        <v>8</v>
      </c>
      <c r="D52" s="2"/>
      <c r="E52" s="6">
        <v>17118</v>
      </c>
      <c r="F52" s="6"/>
      <c r="G52" s="6"/>
      <c r="H52" s="10"/>
      <c r="I52" s="6"/>
      <c r="J52" s="6"/>
      <c r="K52" s="6"/>
      <c r="L52" s="6">
        <v>1056</v>
      </c>
      <c r="M52" s="6"/>
      <c r="N52" s="7">
        <f t="shared" si="0"/>
        <v>18174</v>
      </c>
      <c r="O52" s="6">
        <v>800000</v>
      </c>
    </row>
    <row r="53" spans="1:18" x14ac:dyDescent="0.35">
      <c r="A53" s="1">
        <v>51</v>
      </c>
      <c r="B53" s="5" t="s">
        <v>25</v>
      </c>
      <c r="C53" s="2" t="s">
        <v>8</v>
      </c>
      <c r="D53" s="2"/>
      <c r="E53" s="6">
        <v>6820</v>
      </c>
      <c r="F53" s="6"/>
      <c r="G53" s="6"/>
      <c r="H53" s="6"/>
      <c r="I53" s="6"/>
      <c r="J53" s="6"/>
      <c r="K53" s="6"/>
      <c r="L53" s="6"/>
      <c r="M53" s="6"/>
      <c r="N53" s="7">
        <f t="shared" si="0"/>
        <v>6820</v>
      </c>
      <c r="O53" s="6">
        <v>533198</v>
      </c>
    </row>
    <row r="54" spans="1:18" x14ac:dyDescent="0.35">
      <c r="A54" s="1">
        <v>52</v>
      </c>
      <c r="B54" s="5" t="s">
        <v>26</v>
      </c>
      <c r="C54" s="2" t="s">
        <v>8</v>
      </c>
      <c r="D54" s="2"/>
      <c r="E54" s="6"/>
      <c r="F54" s="6"/>
      <c r="G54" s="6"/>
      <c r="H54" s="6"/>
      <c r="I54" s="6"/>
      <c r="J54" s="6"/>
      <c r="K54" s="6"/>
      <c r="L54" s="6"/>
      <c r="M54" s="6"/>
      <c r="N54" s="7">
        <f t="shared" si="0"/>
        <v>0</v>
      </c>
      <c r="O54" s="6"/>
    </row>
    <row r="55" spans="1:18" x14ac:dyDescent="0.35">
      <c r="A55" s="1">
        <v>53</v>
      </c>
      <c r="B55" s="5" t="s">
        <v>27</v>
      </c>
      <c r="C55" s="2" t="s">
        <v>8</v>
      </c>
      <c r="D55" s="2"/>
      <c r="E55" s="6">
        <v>13546</v>
      </c>
      <c r="F55" s="6"/>
      <c r="G55" s="6"/>
      <c r="H55" s="6"/>
      <c r="I55" s="6"/>
      <c r="J55" s="6"/>
      <c r="K55" s="6"/>
      <c r="L55" s="6"/>
      <c r="M55" s="6"/>
      <c r="N55" s="7">
        <f t="shared" si="0"/>
        <v>13546</v>
      </c>
      <c r="O55" s="6">
        <v>580000</v>
      </c>
    </row>
    <row r="56" spans="1:18" x14ac:dyDescent="0.35">
      <c r="A56" s="1">
        <v>54</v>
      </c>
      <c r="B56" s="5" t="s">
        <v>28</v>
      </c>
      <c r="C56" s="2" t="s">
        <v>8</v>
      </c>
      <c r="D56" s="2"/>
      <c r="E56" s="6">
        <v>30525</v>
      </c>
      <c r="F56" s="6"/>
      <c r="G56" s="6"/>
      <c r="H56" s="10"/>
      <c r="I56" s="6">
        <v>8268</v>
      </c>
      <c r="J56" s="6"/>
      <c r="K56" s="6"/>
      <c r="L56" s="6"/>
      <c r="M56" s="6"/>
      <c r="N56" s="7">
        <f t="shared" si="0"/>
        <v>38793</v>
      </c>
      <c r="O56" s="6">
        <v>895000</v>
      </c>
    </row>
    <row r="57" spans="1:18" x14ac:dyDescent="0.35">
      <c r="A57" s="1">
        <v>55</v>
      </c>
      <c r="B57" s="5" t="s">
        <v>29</v>
      </c>
      <c r="C57" s="2" t="s">
        <v>8</v>
      </c>
      <c r="D57" s="2"/>
      <c r="E57" s="6">
        <v>1617</v>
      </c>
      <c r="F57" s="6"/>
      <c r="G57" s="6"/>
      <c r="H57" s="6"/>
      <c r="I57" s="6"/>
      <c r="J57" s="6"/>
      <c r="K57" s="6"/>
      <c r="L57" s="6"/>
      <c r="M57" s="6"/>
      <c r="N57" s="7">
        <f t="shared" si="0"/>
        <v>1617</v>
      </c>
      <c r="O57" s="6">
        <v>160000</v>
      </c>
    </row>
    <row r="58" spans="1:18" x14ac:dyDescent="0.35">
      <c r="A58" s="1">
        <v>56</v>
      </c>
      <c r="B58" s="5" t="s">
        <v>30</v>
      </c>
      <c r="C58" s="2" t="s">
        <v>8</v>
      </c>
      <c r="D58" s="2"/>
      <c r="E58" s="6">
        <v>13041</v>
      </c>
      <c r="F58" s="6"/>
      <c r="G58" s="6"/>
      <c r="H58" s="6">
        <v>11600</v>
      </c>
      <c r="I58" s="6"/>
      <c r="J58" s="6"/>
      <c r="K58" s="6"/>
      <c r="L58" s="6"/>
      <c r="M58" s="6"/>
      <c r="N58" s="7">
        <f t="shared" si="0"/>
        <v>24641</v>
      </c>
      <c r="O58" s="6">
        <v>1160000</v>
      </c>
    </row>
    <row r="59" spans="1:18" x14ac:dyDescent="0.35">
      <c r="A59" s="1">
        <v>57</v>
      </c>
      <c r="B59" s="5" t="s">
        <v>31</v>
      </c>
      <c r="C59" s="2" t="s">
        <v>8</v>
      </c>
      <c r="D59" s="2"/>
      <c r="E59" s="6"/>
      <c r="F59" s="6"/>
      <c r="G59" s="6"/>
      <c r="H59" s="6"/>
      <c r="I59" s="6"/>
      <c r="J59" s="6"/>
      <c r="K59" s="6"/>
      <c r="L59" s="6"/>
      <c r="M59" s="6"/>
      <c r="N59" s="7">
        <f t="shared" si="0"/>
        <v>0</v>
      </c>
      <c r="O59" s="6"/>
    </row>
    <row r="60" spans="1:18" x14ac:dyDescent="0.35">
      <c r="A60" s="1">
        <v>58</v>
      </c>
      <c r="B60" s="5" t="s">
        <v>444</v>
      </c>
      <c r="C60" s="2" t="s">
        <v>8</v>
      </c>
      <c r="D60" s="2"/>
      <c r="E60" s="6">
        <v>58422</v>
      </c>
      <c r="F60" s="6"/>
      <c r="G60" s="6"/>
      <c r="H60" s="10"/>
      <c r="I60" s="6"/>
      <c r="J60" s="6"/>
      <c r="K60" s="6">
        <v>2328</v>
      </c>
      <c r="L60" s="6"/>
      <c r="M60" s="6"/>
      <c r="N60" s="7">
        <f t="shared" si="0"/>
        <v>60750</v>
      </c>
      <c r="O60" s="6">
        <v>1056000</v>
      </c>
    </row>
    <row r="61" spans="1:18" x14ac:dyDescent="0.35">
      <c r="A61" s="1">
        <v>59</v>
      </c>
      <c r="B61" s="5" t="s">
        <v>32</v>
      </c>
      <c r="C61" s="2" t="s">
        <v>8</v>
      </c>
      <c r="D61" s="2"/>
      <c r="E61" s="6">
        <v>28307</v>
      </c>
      <c r="F61" s="6"/>
      <c r="G61" s="6"/>
      <c r="H61" s="6"/>
      <c r="I61" s="6"/>
      <c r="J61" s="6"/>
      <c r="K61" s="6"/>
      <c r="L61" s="6"/>
      <c r="M61" s="6"/>
      <c r="N61" s="7">
        <f t="shared" si="0"/>
        <v>28307</v>
      </c>
      <c r="O61" s="6">
        <v>689000</v>
      </c>
    </row>
    <row r="62" spans="1:18" x14ac:dyDescent="0.35">
      <c r="A62" s="1">
        <v>60</v>
      </c>
      <c r="B62" s="5" t="s">
        <v>33</v>
      </c>
      <c r="C62" s="2" t="s">
        <v>8</v>
      </c>
      <c r="D62" s="2"/>
      <c r="E62" s="6">
        <v>51686</v>
      </c>
      <c r="F62" s="6"/>
      <c r="G62" s="6"/>
      <c r="H62" s="6"/>
      <c r="I62" s="6"/>
      <c r="J62" s="6"/>
      <c r="K62" s="6"/>
      <c r="L62" s="6"/>
      <c r="M62" s="6"/>
      <c r="N62" s="7">
        <f t="shared" si="0"/>
        <v>51686</v>
      </c>
      <c r="O62" s="6">
        <v>725296</v>
      </c>
    </row>
    <row r="63" spans="1:18" x14ac:dyDescent="0.35">
      <c r="A63" s="1">
        <v>61</v>
      </c>
      <c r="B63" s="5" t="s">
        <v>395</v>
      </c>
      <c r="C63" s="2" t="s">
        <v>8</v>
      </c>
      <c r="D63" s="2"/>
      <c r="E63" s="6">
        <v>13692</v>
      </c>
      <c r="F63" s="6"/>
      <c r="G63" s="6"/>
      <c r="H63" s="6"/>
      <c r="I63" s="6">
        <v>15446</v>
      </c>
      <c r="J63" s="6"/>
      <c r="K63" s="6"/>
      <c r="L63" s="6"/>
      <c r="M63" s="6"/>
      <c r="N63" s="7">
        <f t="shared" si="0"/>
        <v>29138</v>
      </c>
      <c r="O63" s="6">
        <v>498000</v>
      </c>
    </row>
    <row r="64" spans="1:18" x14ac:dyDescent="0.35">
      <c r="A64" s="1">
        <v>62</v>
      </c>
      <c r="B64" s="5" t="s">
        <v>34</v>
      </c>
      <c r="C64" s="2" t="s">
        <v>8</v>
      </c>
      <c r="D64" s="2"/>
      <c r="E64" s="6">
        <v>8257</v>
      </c>
      <c r="F64" s="6"/>
      <c r="G64" s="6">
        <v>3460</v>
      </c>
      <c r="H64" s="10"/>
      <c r="I64" s="6"/>
      <c r="J64" s="6"/>
      <c r="K64" s="6"/>
      <c r="L64" s="6"/>
      <c r="M64" s="6"/>
      <c r="N64" s="7">
        <f t="shared" si="0"/>
        <v>11717</v>
      </c>
      <c r="O64" s="6">
        <v>969000</v>
      </c>
    </row>
    <row r="65" spans="1:15" x14ac:dyDescent="0.35">
      <c r="A65" s="1">
        <v>63</v>
      </c>
      <c r="B65" s="5" t="s">
        <v>35</v>
      </c>
      <c r="C65" s="2" t="s">
        <v>8</v>
      </c>
      <c r="D65" s="2"/>
      <c r="E65" s="6">
        <f>14145+22357</f>
        <v>36502</v>
      </c>
      <c r="F65" s="6"/>
      <c r="G65" s="6"/>
      <c r="H65" s="10"/>
      <c r="I65" s="6"/>
      <c r="J65" s="6"/>
      <c r="K65" s="6"/>
      <c r="L65" s="6"/>
      <c r="M65" s="6"/>
      <c r="N65" s="7">
        <f t="shared" si="0"/>
        <v>36502</v>
      </c>
      <c r="O65" s="6">
        <v>850000</v>
      </c>
    </row>
    <row r="66" spans="1:15" x14ac:dyDescent="0.35">
      <c r="A66" s="1">
        <v>64</v>
      </c>
      <c r="B66" s="5" t="s">
        <v>36</v>
      </c>
      <c r="C66" s="2" t="s">
        <v>8</v>
      </c>
      <c r="D66" s="2"/>
      <c r="E66" s="6">
        <v>9955</v>
      </c>
      <c r="F66" s="6"/>
      <c r="G66" s="6">
        <v>5000</v>
      </c>
      <c r="H66" s="6"/>
      <c r="I66" s="6"/>
      <c r="J66" s="6"/>
      <c r="K66" s="6"/>
      <c r="L66" s="6"/>
      <c r="M66" s="6"/>
      <c r="N66" s="7">
        <f t="shared" si="0"/>
        <v>14955</v>
      </c>
      <c r="O66" s="6">
        <v>488000</v>
      </c>
    </row>
    <row r="67" spans="1:15" x14ac:dyDescent="0.35">
      <c r="A67" s="1">
        <v>65</v>
      </c>
      <c r="B67" s="5" t="s">
        <v>37</v>
      </c>
      <c r="C67" s="2" t="s">
        <v>8</v>
      </c>
      <c r="D67" s="2"/>
      <c r="E67" s="6">
        <v>11737</v>
      </c>
      <c r="F67" s="6"/>
      <c r="G67" s="6"/>
      <c r="H67" s="6"/>
      <c r="I67" s="6"/>
      <c r="J67" s="6"/>
      <c r="K67" s="6"/>
      <c r="L67" s="6"/>
      <c r="M67" s="6"/>
      <c r="N67" s="7">
        <f t="shared" si="0"/>
        <v>11737</v>
      </c>
      <c r="O67" s="6">
        <v>393000</v>
      </c>
    </row>
    <row r="68" spans="1:15" x14ac:dyDescent="0.35">
      <c r="A68" s="1">
        <v>66</v>
      </c>
      <c r="B68" s="5" t="s">
        <v>38</v>
      </c>
      <c r="C68" s="2" t="s">
        <v>8</v>
      </c>
      <c r="D68" s="2"/>
      <c r="E68" s="6">
        <v>1124</v>
      </c>
      <c r="F68" s="6">
        <v>2300</v>
      </c>
      <c r="G68" s="6"/>
      <c r="H68" s="6"/>
      <c r="I68" s="6"/>
      <c r="J68" s="6"/>
      <c r="K68" s="6"/>
      <c r="L68" s="6"/>
      <c r="M68" s="6"/>
      <c r="N68" s="7">
        <f t="shared" ref="N68:N132" si="1">SUM(E68:M68)</f>
        <v>3424</v>
      </c>
      <c r="O68" s="6">
        <v>385966</v>
      </c>
    </row>
    <row r="69" spans="1:15" x14ac:dyDescent="0.35">
      <c r="A69" s="1">
        <v>67</v>
      </c>
      <c r="B69" s="5" t="s">
        <v>39</v>
      </c>
      <c r="C69" s="2" t="s">
        <v>8</v>
      </c>
      <c r="D69" s="2"/>
      <c r="E69" s="6">
        <v>4718</v>
      </c>
      <c r="F69" s="6"/>
      <c r="G69" s="6"/>
      <c r="H69" s="6"/>
      <c r="I69" s="6"/>
      <c r="J69" s="6">
        <v>6232</v>
      </c>
      <c r="K69" s="6"/>
      <c r="L69" s="6"/>
      <c r="M69" s="6"/>
      <c r="N69" s="7">
        <f t="shared" si="1"/>
        <v>10950</v>
      </c>
      <c r="O69" s="6">
        <v>396180</v>
      </c>
    </row>
    <row r="70" spans="1:15" x14ac:dyDescent="0.35">
      <c r="A70" s="1">
        <v>68</v>
      </c>
      <c r="B70" s="5" t="s">
        <v>40</v>
      </c>
      <c r="C70" s="2" t="s">
        <v>8</v>
      </c>
      <c r="D70" s="2"/>
      <c r="E70" s="6">
        <v>5979</v>
      </c>
      <c r="F70" s="6"/>
      <c r="G70" s="6"/>
      <c r="H70" s="6"/>
      <c r="I70" s="6"/>
      <c r="J70" s="6"/>
      <c r="K70" s="6"/>
      <c r="L70" s="6"/>
      <c r="M70" s="6"/>
      <c r="N70" s="7">
        <f t="shared" si="1"/>
        <v>5979</v>
      </c>
      <c r="O70" s="6">
        <v>542000</v>
      </c>
    </row>
    <row r="71" spans="1:15" x14ac:dyDescent="0.35">
      <c r="A71" s="1">
        <v>69</v>
      </c>
      <c r="B71" s="5" t="s">
        <v>41</v>
      </c>
      <c r="C71" s="2" t="s">
        <v>8</v>
      </c>
      <c r="D71" s="2"/>
      <c r="E71" s="6">
        <v>14758</v>
      </c>
      <c r="F71" s="6">
        <v>1198</v>
      </c>
      <c r="G71" s="6"/>
      <c r="H71" s="6">
        <v>4630</v>
      </c>
      <c r="I71" s="6"/>
      <c r="J71" s="6"/>
      <c r="K71" s="6"/>
      <c r="L71" s="6">
        <v>10000</v>
      </c>
      <c r="M71" s="6"/>
      <c r="N71" s="7">
        <f t="shared" si="1"/>
        <v>30586</v>
      </c>
      <c r="O71" s="6">
        <v>463000</v>
      </c>
    </row>
    <row r="72" spans="1:15" x14ac:dyDescent="0.35">
      <c r="A72" s="1">
        <v>70</v>
      </c>
      <c r="B72" s="5" t="s">
        <v>42</v>
      </c>
      <c r="C72" s="2" t="s">
        <v>8</v>
      </c>
      <c r="D72" s="2"/>
      <c r="E72" s="6"/>
      <c r="F72" s="6"/>
      <c r="G72" s="6"/>
      <c r="H72" s="6"/>
      <c r="I72" s="6"/>
      <c r="J72" s="6"/>
      <c r="K72" s="6"/>
      <c r="L72" s="6"/>
      <c r="M72" s="6"/>
      <c r="N72" s="7">
        <f t="shared" si="1"/>
        <v>0</v>
      </c>
      <c r="O72" s="6"/>
    </row>
    <row r="73" spans="1:15" x14ac:dyDescent="0.35">
      <c r="A73" s="1">
        <v>71</v>
      </c>
      <c r="B73" s="5" t="s">
        <v>43</v>
      </c>
      <c r="C73" s="2" t="s">
        <v>8</v>
      </c>
      <c r="D73" s="2"/>
      <c r="E73" s="6">
        <v>4189</v>
      </c>
      <c r="F73" s="6"/>
      <c r="G73" s="6"/>
      <c r="H73" s="6"/>
      <c r="I73" s="6"/>
      <c r="J73" s="6"/>
      <c r="K73" s="6"/>
      <c r="L73" s="6"/>
      <c r="M73" s="6"/>
      <c r="N73" s="7">
        <f t="shared" si="1"/>
        <v>4189</v>
      </c>
      <c r="O73" s="6">
        <v>314643</v>
      </c>
    </row>
    <row r="74" spans="1:15" x14ac:dyDescent="0.35">
      <c r="A74" s="1">
        <v>72</v>
      </c>
      <c r="B74" s="5" t="s">
        <v>44</v>
      </c>
      <c r="C74" s="2" t="s">
        <v>8</v>
      </c>
      <c r="D74" s="2"/>
      <c r="E74" s="6">
        <v>8171</v>
      </c>
      <c r="F74" s="6"/>
      <c r="G74" s="6"/>
      <c r="H74" s="10"/>
      <c r="I74" s="6"/>
      <c r="J74" s="6"/>
      <c r="K74" s="6"/>
      <c r="L74" s="6"/>
      <c r="M74" s="6"/>
      <c r="N74" s="7">
        <f t="shared" si="1"/>
        <v>8171</v>
      </c>
      <c r="O74" s="6">
        <v>669000</v>
      </c>
    </row>
    <row r="75" spans="1:15" ht="41" x14ac:dyDescent="0.35">
      <c r="A75" s="1">
        <v>73</v>
      </c>
      <c r="B75" s="5" t="s">
        <v>45</v>
      </c>
      <c r="C75" s="2" t="s">
        <v>8</v>
      </c>
      <c r="D75" s="2"/>
      <c r="E75" s="6">
        <v>9109</v>
      </c>
      <c r="F75" s="6"/>
      <c r="G75" s="6">
        <v>1379</v>
      </c>
      <c r="H75" s="6"/>
      <c r="I75" s="6"/>
      <c r="J75" s="6"/>
      <c r="K75" s="6"/>
      <c r="L75" s="6"/>
      <c r="M75" s="6"/>
      <c r="N75" s="7">
        <f t="shared" si="1"/>
        <v>10488</v>
      </c>
      <c r="O75" s="6">
        <v>325456</v>
      </c>
    </row>
    <row r="76" spans="1:15" ht="41" x14ac:dyDescent="0.35">
      <c r="A76" s="1">
        <v>74</v>
      </c>
      <c r="B76" s="5" t="s">
        <v>442</v>
      </c>
      <c r="C76" s="2" t="s">
        <v>8</v>
      </c>
      <c r="D76" s="2"/>
      <c r="E76" s="6">
        <v>30151</v>
      </c>
      <c r="F76" s="6"/>
      <c r="G76" s="6"/>
      <c r="H76" s="6"/>
      <c r="I76" s="6"/>
      <c r="J76" s="6"/>
      <c r="K76" s="6"/>
      <c r="L76" s="6"/>
      <c r="M76" s="6"/>
      <c r="N76" s="7">
        <f t="shared" si="1"/>
        <v>30151</v>
      </c>
      <c r="O76" s="6">
        <v>594256</v>
      </c>
    </row>
    <row r="77" spans="1:15" x14ac:dyDescent="0.35">
      <c r="A77" s="1">
        <v>75</v>
      </c>
      <c r="B77" s="5" t="s">
        <v>46</v>
      </c>
      <c r="C77" s="2" t="s">
        <v>8</v>
      </c>
      <c r="D77" s="2"/>
      <c r="E77" s="6">
        <v>8915</v>
      </c>
      <c r="F77" s="6">
        <v>2000</v>
      </c>
      <c r="G77" s="6"/>
      <c r="H77" s="6"/>
      <c r="I77" s="6">
        <v>17494</v>
      </c>
      <c r="J77" s="6"/>
      <c r="K77" s="6"/>
      <c r="L77" s="6"/>
      <c r="M77" s="6"/>
      <c r="N77" s="7">
        <f t="shared" si="1"/>
        <v>28409</v>
      </c>
      <c r="O77" s="6">
        <v>966000</v>
      </c>
    </row>
    <row r="78" spans="1:15" ht="41" x14ac:dyDescent="0.35">
      <c r="A78" s="1">
        <v>76</v>
      </c>
      <c r="B78" s="5" t="s">
        <v>47</v>
      </c>
      <c r="C78" s="2" t="s">
        <v>8</v>
      </c>
      <c r="D78" s="2"/>
      <c r="E78" s="6">
        <v>10013</v>
      </c>
      <c r="F78" s="6"/>
      <c r="G78" s="6"/>
      <c r="H78" s="10"/>
      <c r="I78" s="6"/>
      <c r="J78" s="6"/>
      <c r="K78" s="6"/>
      <c r="L78" s="6"/>
      <c r="M78" s="6"/>
      <c r="N78" s="7">
        <f t="shared" si="1"/>
        <v>10013</v>
      </c>
      <c r="O78" s="6">
        <v>441000</v>
      </c>
    </row>
    <row r="79" spans="1:15" x14ac:dyDescent="0.35">
      <c r="A79" s="1">
        <v>77</v>
      </c>
      <c r="B79" s="5" t="s">
        <v>48</v>
      </c>
      <c r="C79" s="2" t="s">
        <v>8</v>
      </c>
      <c r="D79" s="2"/>
      <c r="E79" s="6"/>
      <c r="F79" s="6"/>
      <c r="G79" s="6"/>
      <c r="H79" s="6"/>
      <c r="I79" s="6"/>
      <c r="J79" s="6"/>
      <c r="K79" s="6"/>
      <c r="L79" s="6"/>
      <c r="M79" s="6"/>
      <c r="N79" s="7">
        <f t="shared" si="1"/>
        <v>0</v>
      </c>
      <c r="O79" s="6"/>
    </row>
    <row r="80" spans="1:15" x14ac:dyDescent="0.35">
      <c r="A80" s="1">
        <v>78</v>
      </c>
      <c r="B80" s="5" t="s">
        <v>49</v>
      </c>
      <c r="C80" s="2" t="s">
        <v>8</v>
      </c>
      <c r="D80" s="2"/>
      <c r="E80" s="6"/>
      <c r="F80" s="6"/>
      <c r="G80" s="6"/>
      <c r="H80" s="6"/>
      <c r="I80" s="6"/>
      <c r="J80" s="6"/>
      <c r="K80" s="6"/>
      <c r="L80" s="6"/>
      <c r="M80" s="6"/>
      <c r="N80" s="7">
        <f t="shared" si="1"/>
        <v>0</v>
      </c>
      <c r="O80" s="6"/>
    </row>
    <row r="81" spans="1:15" x14ac:dyDescent="0.35">
      <c r="A81" s="1">
        <v>79</v>
      </c>
      <c r="B81" s="5" t="s">
        <v>50</v>
      </c>
      <c r="C81" s="2" t="s">
        <v>8</v>
      </c>
      <c r="D81" s="2"/>
      <c r="E81" s="6">
        <v>8638</v>
      </c>
      <c r="F81" s="6"/>
      <c r="G81" s="6"/>
      <c r="H81" s="6">
        <v>5620</v>
      </c>
      <c r="I81" s="6"/>
      <c r="J81" s="6"/>
      <c r="K81" s="6"/>
      <c r="L81" s="6"/>
      <c r="M81" s="6"/>
      <c r="N81" s="7">
        <f t="shared" si="1"/>
        <v>14258</v>
      </c>
      <c r="O81" s="6">
        <v>663160</v>
      </c>
    </row>
    <row r="82" spans="1:15" x14ac:dyDescent="0.35">
      <c r="A82" s="1">
        <v>80</v>
      </c>
      <c r="B82" s="5" t="s">
        <v>51</v>
      </c>
      <c r="C82" s="2" t="s">
        <v>8</v>
      </c>
      <c r="D82" s="2"/>
      <c r="E82" s="6">
        <f>5244+14586</f>
        <v>19830</v>
      </c>
      <c r="F82" s="6"/>
      <c r="G82" s="6">
        <v>200</v>
      </c>
      <c r="H82" s="6"/>
      <c r="I82" s="6"/>
      <c r="J82" s="6"/>
      <c r="K82" s="6"/>
      <c r="L82" s="6"/>
      <c r="M82" s="6"/>
      <c r="N82" s="7">
        <f t="shared" si="1"/>
        <v>20030</v>
      </c>
      <c r="O82" s="6">
        <v>574000</v>
      </c>
    </row>
    <row r="83" spans="1:15" ht="41" x14ac:dyDescent="0.35">
      <c r="A83" s="1">
        <v>81</v>
      </c>
      <c r="B83" s="5" t="s">
        <v>52</v>
      </c>
      <c r="C83" s="2" t="s">
        <v>8</v>
      </c>
      <c r="D83" s="2"/>
      <c r="E83" s="6">
        <v>9927</v>
      </c>
      <c r="F83" s="6"/>
      <c r="G83" s="6"/>
      <c r="H83" s="6">
        <v>7020</v>
      </c>
      <c r="I83" s="6"/>
      <c r="J83" s="6"/>
      <c r="K83" s="6"/>
      <c r="L83" s="6"/>
      <c r="M83" s="6"/>
      <c r="N83" s="7">
        <f t="shared" si="1"/>
        <v>16947</v>
      </c>
      <c r="O83" s="6">
        <v>702000</v>
      </c>
    </row>
    <row r="84" spans="1:15" x14ac:dyDescent="0.35">
      <c r="A84" s="1">
        <v>82</v>
      </c>
      <c r="B84" s="5" t="s">
        <v>53</v>
      </c>
      <c r="C84" s="2" t="s">
        <v>8</v>
      </c>
      <c r="D84" s="2"/>
      <c r="E84" s="6">
        <v>3873</v>
      </c>
      <c r="F84" s="6"/>
      <c r="G84" s="6"/>
      <c r="H84" s="6"/>
      <c r="I84" s="6"/>
      <c r="J84" s="6"/>
      <c r="K84" s="6">
        <v>1368</v>
      </c>
      <c r="L84" s="6"/>
      <c r="M84" s="6"/>
      <c r="N84" s="7">
        <f t="shared" si="1"/>
        <v>5241</v>
      </c>
      <c r="O84" s="6">
        <v>304000</v>
      </c>
    </row>
    <row r="85" spans="1:15" x14ac:dyDescent="0.35">
      <c r="A85" s="1">
        <v>83</v>
      </c>
      <c r="B85" s="5" t="s">
        <v>54</v>
      </c>
      <c r="C85" s="2" t="s">
        <v>8</v>
      </c>
      <c r="D85" s="2"/>
      <c r="E85" s="6">
        <v>7493</v>
      </c>
      <c r="F85" s="6">
        <v>2992</v>
      </c>
      <c r="G85" s="6"/>
      <c r="H85" s="6"/>
      <c r="I85" s="6"/>
      <c r="J85" s="6"/>
      <c r="K85" s="6"/>
      <c r="L85" s="6"/>
      <c r="M85" s="6"/>
      <c r="N85" s="7">
        <f t="shared" si="1"/>
        <v>10485</v>
      </c>
      <c r="O85" s="6">
        <v>442393</v>
      </c>
    </row>
    <row r="86" spans="1:15" x14ac:dyDescent="0.35">
      <c r="A86" s="1">
        <v>84</v>
      </c>
      <c r="B86" s="5" t="s">
        <v>381</v>
      </c>
      <c r="C86" s="2" t="s">
        <v>8</v>
      </c>
      <c r="D86" s="2"/>
      <c r="E86" s="6">
        <v>4457</v>
      </c>
      <c r="F86" s="6"/>
      <c r="G86" s="6"/>
      <c r="H86" s="10"/>
      <c r="I86" s="6"/>
      <c r="J86" s="6"/>
      <c r="K86" s="6"/>
      <c r="L86" s="6"/>
      <c r="M86" s="6"/>
      <c r="N86" s="7">
        <f t="shared" si="1"/>
        <v>4457</v>
      </c>
      <c r="O86" s="6">
        <v>625400</v>
      </c>
    </row>
    <row r="87" spans="1:15" x14ac:dyDescent="0.35">
      <c r="A87" s="1">
        <v>85</v>
      </c>
      <c r="B87" s="5" t="s">
        <v>463</v>
      </c>
      <c r="C87" s="2" t="s">
        <v>8</v>
      </c>
      <c r="D87" s="2"/>
      <c r="E87" s="6"/>
      <c r="F87" s="6"/>
      <c r="G87" s="6">
        <v>578</v>
      </c>
      <c r="H87" s="10"/>
      <c r="I87" s="6"/>
      <c r="J87" s="6"/>
      <c r="K87" s="6"/>
      <c r="L87" s="6"/>
      <c r="M87" s="6"/>
      <c r="N87" s="7">
        <f t="shared" si="1"/>
        <v>578</v>
      </c>
      <c r="O87" s="6">
        <v>296000</v>
      </c>
    </row>
    <row r="88" spans="1:15" ht="40" x14ac:dyDescent="0.35">
      <c r="A88" s="1">
        <v>86</v>
      </c>
      <c r="B88" s="5" t="s">
        <v>64</v>
      </c>
      <c r="C88" s="2" t="s">
        <v>420</v>
      </c>
      <c r="D88" s="1"/>
      <c r="E88" s="6"/>
      <c r="F88" s="6"/>
      <c r="G88" s="6"/>
      <c r="H88" s="6"/>
      <c r="I88" s="6"/>
      <c r="J88" s="6"/>
      <c r="K88" s="6"/>
      <c r="L88" s="6"/>
      <c r="M88" s="6"/>
      <c r="N88" s="7">
        <f t="shared" si="1"/>
        <v>0</v>
      </c>
      <c r="O88" s="6"/>
    </row>
    <row r="89" spans="1:15" ht="40" x14ac:dyDescent="0.35">
      <c r="A89" s="1">
        <v>87</v>
      </c>
      <c r="B89" s="5" t="s">
        <v>264</v>
      </c>
      <c r="C89" s="2" t="s">
        <v>420</v>
      </c>
      <c r="D89" s="2"/>
      <c r="E89" s="6">
        <v>2452</v>
      </c>
      <c r="F89" s="6">
        <v>5863</v>
      </c>
      <c r="G89" s="6"/>
      <c r="H89" s="6"/>
      <c r="I89" s="6"/>
      <c r="J89" s="6"/>
      <c r="K89" s="6"/>
      <c r="L89" s="6">
        <f>628+27612</f>
        <v>28240</v>
      </c>
      <c r="M89" s="6"/>
      <c r="N89" s="7">
        <f t="shared" si="1"/>
        <v>36555</v>
      </c>
      <c r="O89" s="6">
        <v>426531</v>
      </c>
    </row>
    <row r="90" spans="1:15" ht="40" x14ac:dyDescent="0.35">
      <c r="A90" s="1">
        <v>88</v>
      </c>
      <c r="B90" s="5" t="s">
        <v>267</v>
      </c>
      <c r="C90" s="2" t="s">
        <v>420</v>
      </c>
      <c r="D90" s="2"/>
      <c r="E90" s="6"/>
      <c r="F90" s="6"/>
      <c r="G90" s="6"/>
      <c r="H90" s="6"/>
      <c r="I90" s="6"/>
      <c r="J90" s="6"/>
      <c r="K90" s="6"/>
      <c r="L90" s="6">
        <v>425</v>
      </c>
      <c r="M90" s="6"/>
      <c r="N90" s="7">
        <f t="shared" si="1"/>
        <v>425</v>
      </c>
      <c r="O90" s="6">
        <v>300900</v>
      </c>
    </row>
    <row r="91" spans="1:15" ht="40" x14ac:dyDescent="0.35">
      <c r="A91" s="1">
        <v>89</v>
      </c>
      <c r="B91" s="5" t="s">
        <v>270</v>
      </c>
      <c r="C91" s="2" t="s">
        <v>420</v>
      </c>
      <c r="D91" s="2"/>
      <c r="E91" s="6">
        <v>2187</v>
      </c>
      <c r="F91" s="6"/>
      <c r="G91" s="6"/>
      <c r="H91" s="6"/>
      <c r="I91" s="6"/>
      <c r="J91" s="6"/>
      <c r="K91" s="6"/>
      <c r="L91" s="6">
        <v>1034</v>
      </c>
      <c r="M91" s="6"/>
      <c r="N91" s="7">
        <f t="shared" si="1"/>
        <v>3221</v>
      </c>
      <c r="O91" s="6">
        <v>292166</v>
      </c>
    </row>
    <row r="92" spans="1:15" ht="40" x14ac:dyDescent="0.35">
      <c r="A92" s="1">
        <v>90</v>
      </c>
      <c r="B92" s="5" t="s">
        <v>271</v>
      </c>
      <c r="C92" s="2" t="s">
        <v>420</v>
      </c>
      <c r="D92" s="2"/>
      <c r="E92" s="6">
        <v>3911</v>
      </c>
      <c r="F92" s="6">
        <v>141</v>
      </c>
      <c r="G92" s="6">
        <v>600</v>
      </c>
      <c r="H92" s="6"/>
      <c r="I92" s="6"/>
      <c r="J92" s="6"/>
      <c r="K92" s="6"/>
      <c r="L92" s="6"/>
      <c r="M92" s="6"/>
      <c r="N92" s="7">
        <f t="shared" si="1"/>
        <v>4652</v>
      </c>
      <c r="O92" s="6">
        <v>313000</v>
      </c>
    </row>
    <row r="93" spans="1:15" ht="40" x14ac:dyDescent="0.35">
      <c r="A93" s="1">
        <v>91</v>
      </c>
      <c r="B93" s="5" t="s">
        <v>276</v>
      </c>
      <c r="C93" s="2" t="s">
        <v>420</v>
      </c>
      <c r="D93" s="2"/>
      <c r="E93" s="6"/>
      <c r="F93" s="6"/>
      <c r="G93" s="6"/>
      <c r="H93" s="6"/>
      <c r="I93" s="6"/>
      <c r="J93" s="6"/>
      <c r="K93" s="6"/>
      <c r="L93" s="6"/>
      <c r="M93" s="6"/>
      <c r="N93" s="7">
        <f t="shared" si="1"/>
        <v>0</v>
      </c>
      <c r="O93" s="6"/>
    </row>
    <row r="94" spans="1:15" ht="40" x14ac:dyDescent="0.35">
      <c r="A94" s="1">
        <v>92</v>
      </c>
      <c r="B94" s="5" t="s">
        <v>285</v>
      </c>
      <c r="C94" s="2" t="s">
        <v>420</v>
      </c>
      <c r="D94" s="2"/>
      <c r="E94" s="6"/>
      <c r="F94" s="6"/>
      <c r="G94" s="6"/>
      <c r="H94" s="6"/>
      <c r="I94" s="6"/>
      <c r="J94" s="6"/>
      <c r="K94" s="6"/>
      <c r="L94" s="6"/>
      <c r="M94" s="6"/>
      <c r="N94" s="7">
        <f t="shared" si="1"/>
        <v>0</v>
      </c>
      <c r="O94" s="6"/>
    </row>
    <row r="95" spans="1:15" ht="40" x14ac:dyDescent="0.35">
      <c r="A95" s="1">
        <v>93</v>
      </c>
      <c r="B95" s="5" t="s">
        <v>287</v>
      </c>
      <c r="C95" s="2" t="s">
        <v>420</v>
      </c>
      <c r="D95" s="2"/>
      <c r="E95" s="6"/>
      <c r="F95" s="6"/>
      <c r="G95" s="6"/>
      <c r="H95" s="6"/>
      <c r="I95" s="6"/>
      <c r="J95" s="6"/>
      <c r="K95" s="6"/>
      <c r="L95" s="6"/>
      <c r="M95" s="6"/>
      <c r="N95" s="7">
        <f t="shared" si="1"/>
        <v>0</v>
      </c>
      <c r="O95" s="6"/>
    </row>
    <row r="96" spans="1:15" ht="40" x14ac:dyDescent="0.35">
      <c r="A96" s="1">
        <v>94</v>
      </c>
      <c r="B96" s="5" t="s">
        <v>450</v>
      </c>
      <c r="C96" s="2" t="s">
        <v>420</v>
      </c>
      <c r="D96" s="2"/>
      <c r="E96" s="6"/>
      <c r="F96" s="6"/>
      <c r="G96" s="6">
        <v>3500</v>
      </c>
      <c r="H96" s="6"/>
      <c r="I96" s="6"/>
      <c r="J96" s="6">
        <v>946</v>
      </c>
      <c r="K96" s="6"/>
      <c r="L96" s="6"/>
      <c r="M96" s="6"/>
      <c r="N96" s="7">
        <f t="shared" si="1"/>
        <v>4446</v>
      </c>
      <c r="O96" s="6">
        <v>167050</v>
      </c>
    </row>
    <row r="97" spans="1:15" ht="40" x14ac:dyDescent="0.35">
      <c r="A97" s="1">
        <v>95</v>
      </c>
      <c r="B97" s="5" t="s">
        <v>290</v>
      </c>
      <c r="C97" s="2" t="s">
        <v>420</v>
      </c>
      <c r="D97" s="2"/>
      <c r="E97" s="6">
        <v>1596</v>
      </c>
      <c r="F97" s="6"/>
      <c r="G97" s="6">
        <v>600</v>
      </c>
      <c r="H97" s="6"/>
      <c r="I97" s="6">
        <v>6187</v>
      </c>
      <c r="J97" s="6"/>
      <c r="K97" s="6"/>
      <c r="L97" s="6"/>
      <c r="M97" s="6"/>
      <c r="N97" s="7">
        <f t="shared" si="1"/>
        <v>8383</v>
      </c>
      <c r="O97" s="6">
        <v>469265</v>
      </c>
    </row>
    <row r="98" spans="1:15" ht="40" x14ac:dyDescent="0.35">
      <c r="A98" s="1">
        <v>96</v>
      </c>
      <c r="B98" s="5" t="s">
        <v>292</v>
      </c>
      <c r="C98" s="2" t="s">
        <v>420</v>
      </c>
      <c r="D98" s="2"/>
      <c r="E98" s="6">
        <v>6095</v>
      </c>
      <c r="F98" s="6">
        <v>1645</v>
      </c>
      <c r="G98" s="6">
        <v>800</v>
      </c>
      <c r="H98" s="6"/>
      <c r="I98" s="6"/>
      <c r="J98" s="6"/>
      <c r="K98" s="6"/>
      <c r="L98" s="6"/>
      <c r="M98" s="6"/>
      <c r="N98" s="7">
        <f t="shared" si="1"/>
        <v>8540</v>
      </c>
      <c r="O98" s="6">
        <v>575000</v>
      </c>
    </row>
    <row r="99" spans="1:15" ht="40" x14ac:dyDescent="0.35">
      <c r="A99" s="1">
        <v>97</v>
      </c>
      <c r="B99" s="5" t="s">
        <v>293</v>
      </c>
      <c r="C99" s="2" t="s">
        <v>420</v>
      </c>
      <c r="D99" s="2"/>
      <c r="E99" s="6">
        <v>11472</v>
      </c>
      <c r="F99" s="6"/>
      <c r="G99" s="6">
        <v>10891</v>
      </c>
      <c r="H99" s="6">
        <v>4965</v>
      </c>
      <c r="I99" s="6">
        <v>3642</v>
      </c>
      <c r="J99" s="6"/>
      <c r="K99" s="6"/>
      <c r="L99" s="6"/>
      <c r="M99" s="6"/>
      <c r="N99" s="7">
        <f t="shared" si="1"/>
        <v>30970</v>
      </c>
      <c r="O99" s="6">
        <v>496513</v>
      </c>
    </row>
    <row r="100" spans="1:15" ht="40" x14ac:dyDescent="0.35">
      <c r="A100" s="1">
        <v>98</v>
      </c>
      <c r="B100" s="5" t="s">
        <v>297</v>
      </c>
      <c r="C100" s="2" t="s">
        <v>420</v>
      </c>
      <c r="D100" s="2"/>
      <c r="E100" s="6"/>
      <c r="F100" s="6"/>
      <c r="G100" s="6"/>
      <c r="H100" s="10"/>
      <c r="I100" s="6"/>
      <c r="J100" s="6"/>
      <c r="K100" s="6"/>
      <c r="L100" s="6"/>
      <c r="M100" s="6"/>
      <c r="N100" s="7">
        <f t="shared" si="1"/>
        <v>0</v>
      </c>
      <c r="O100" s="6"/>
    </row>
    <row r="101" spans="1:15" ht="40" x14ac:dyDescent="0.35">
      <c r="A101" s="1">
        <v>99</v>
      </c>
      <c r="B101" s="5" t="s">
        <v>302</v>
      </c>
      <c r="C101" s="2" t="s">
        <v>420</v>
      </c>
      <c r="D101" s="2"/>
      <c r="E101" s="6"/>
      <c r="F101" s="6"/>
      <c r="G101" s="6"/>
      <c r="H101" s="6"/>
      <c r="I101" s="6">
        <v>5575</v>
      </c>
      <c r="J101" s="6"/>
      <c r="K101" s="6"/>
      <c r="L101" s="6"/>
      <c r="M101" s="6"/>
      <c r="N101" s="7">
        <f t="shared" si="1"/>
        <v>5575</v>
      </c>
      <c r="O101" s="6">
        <v>363000</v>
      </c>
    </row>
    <row r="102" spans="1:15" ht="40" x14ac:dyDescent="0.35">
      <c r="A102" s="1">
        <v>100</v>
      </c>
      <c r="B102" s="5" t="s">
        <v>303</v>
      </c>
      <c r="C102" s="2" t="s">
        <v>420</v>
      </c>
      <c r="D102" s="2"/>
      <c r="E102" s="6"/>
      <c r="F102" s="6">
        <v>637</v>
      </c>
      <c r="G102" s="6">
        <v>1400</v>
      </c>
      <c r="H102" s="6"/>
      <c r="I102" s="6">
        <v>3115</v>
      </c>
      <c r="J102" s="6"/>
      <c r="K102" s="6"/>
      <c r="L102" s="6"/>
      <c r="M102" s="6"/>
      <c r="N102" s="7">
        <f t="shared" si="1"/>
        <v>5152</v>
      </c>
      <c r="O102" s="6">
        <v>288536</v>
      </c>
    </row>
    <row r="103" spans="1:15" ht="40" x14ac:dyDescent="0.35">
      <c r="A103" s="1">
        <v>101</v>
      </c>
      <c r="B103" s="5" t="s">
        <v>305</v>
      </c>
      <c r="C103" s="2" t="s">
        <v>420</v>
      </c>
      <c r="D103" s="2"/>
      <c r="E103" s="6">
        <v>4882</v>
      </c>
      <c r="F103" s="6">
        <v>7368</v>
      </c>
      <c r="G103" s="6"/>
      <c r="H103" s="11"/>
      <c r="I103" s="6">
        <v>13636</v>
      </c>
      <c r="J103" s="6"/>
      <c r="K103" s="6"/>
      <c r="L103" s="6"/>
      <c r="M103" s="6"/>
      <c r="N103" s="7">
        <f t="shared" si="1"/>
        <v>25886</v>
      </c>
      <c r="O103" s="6">
        <v>610798</v>
      </c>
    </row>
    <row r="104" spans="1:15" ht="40" x14ac:dyDescent="0.35">
      <c r="A104" s="1">
        <v>102</v>
      </c>
      <c r="B104" s="5" t="s">
        <v>306</v>
      </c>
      <c r="C104" s="2" t="s">
        <v>420</v>
      </c>
      <c r="D104" s="2"/>
      <c r="E104" s="6"/>
      <c r="F104" s="6">
        <v>2318</v>
      </c>
      <c r="G104" s="6">
        <v>13625</v>
      </c>
      <c r="H104" s="10"/>
      <c r="I104" s="6"/>
      <c r="J104" s="6"/>
      <c r="K104" s="6"/>
      <c r="L104" s="6"/>
      <c r="M104" s="6"/>
      <c r="N104" s="7">
        <f t="shared" si="1"/>
        <v>15943</v>
      </c>
      <c r="O104" s="6">
        <v>323439</v>
      </c>
    </row>
    <row r="105" spans="1:15" ht="40" x14ac:dyDescent="0.35">
      <c r="A105" s="1">
        <v>103</v>
      </c>
      <c r="B105" s="5" t="s">
        <v>307</v>
      </c>
      <c r="C105" s="2" t="s">
        <v>420</v>
      </c>
      <c r="D105" s="2"/>
      <c r="E105" s="6"/>
      <c r="F105" s="6"/>
      <c r="G105" s="6"/>
      <c r="H105" s="10"/>
      <c r="I105" s="6"/>
      <c r="J105" s="6"/>
      <c r="K105" s="6"/>
      <c r="L105" s="6"/>
      <c r="M105" s="6"/>
      <c r="N105" s="7">
        <f t="shared" si="1"/>
        <v>0</v>
      </c>
      <c r="O105" s="6"/>
    </row>
    <row r="106" spans="1:15" ht="40" x14ac:dyDescent="0.35">
      <c r="A106" s="1">
        <v>104</v>
      </c>
      <c r="B106" s="5" t="s">
        <v>309</v>
      </c>
      <c r="C106" s="2" t="s">
        <v>420</v>
      </c>
      <c r="D106" s="2"/>
      <c r="E106" s="6"/>
      <c r="F106" s="6">
        <v>670</v>
      </c>
      <c r="G106" s="6"/>
      <c r="H106" s="6"/>
      <c r="I106" s="6"/>
      <c r="J106" s="6"/>
      <c r="K106" s="6"/>
      <c r="L106" s="6"/>
      <c r="M106" s="6"/>
      <c r="N106" s="7">
        <f t="shared" si="1"/>
        <v>670</v>
      </c>
      <c r="O106" s="6">
        <v>89404</v>
      </c>
    </row>
    <row r="107" spans="1:15" ht="40" x14ac:dyDescent="0.35">
      <c r="A107" s="1">
        <v>105</v>
      </c>
      <c r="B107" s="5" t="s">
        <v>467</v>
      </c>
      <c r="C107" s="2" t="s">
        <v>420</v>
      </c>
      <c r="D107" s="2"/>
      <c r="E107" s="6"/>
      <c r="F107" s="6"/>
      <c r="G107" s="6">
        <v>3300</v>
      </c>
      <c r="H107" s="6"/>
      <c r="I107" s="6"/>
      <c r="J107" s="6"/>
      <c r="K107" s="6"/>
      <c r="L107" s="6">
        <v>2662</v>
      </c>
      <c r="M107" s="6"/>
      <c r="N107" s="7">
        <f t="shared" si="1"/>
        <v>5962</v>
      </c>
      <c r="O107" s="6">
        <v>149014</v>
      </c>
    </row>
    <row r="108" spans="1:15" x14ac:dyDescent="0.35">
      <c r="A108" s="1">
        <v>106</v>
      </c>
      <c r="B108" s="5" t="s">
        <v>206</v>
      </c>
      <c r="C108" s="2" t="s">
        <v>11</v>
      </c>
      <c r="D108" s="2"/>
      <c r="E108" s="6"/>
      <c r="F108" s="6"/>
      <c r="G108" s="6"/>
      <c r="H108" s="6"/>
      <c r="I108" s="6"/>
      <c r="J108" s="6"/>
      <c r="K108" s="6"/>
      <c r="L108" s="6"/>
      <c r="M108" s="6"/>
      <c r="N108" s="7">
        <f t="shared" si="1"/>
        <v>0</v>
      </c>
      <c r="O108" s="6"/>
    </row>
    <row r="109" spans="1:15" x14ac:dyDescent="0.35">
      <c r="A109" s="1">
        <v>107</v>
      </c>
      <c r="B109" s="5" t="s">
        <v>390</v>
      </c>
      <c r="C109" s="2" t="s">
        <v>11</v>
      </c>
      <c r="D109" s="2"/>
      <c r="E109" s="6"/>
      <c r="F109" s="6"/>
      <c r="G109" s="6"/>
      <c r="H109" s="6"/>
      <c r="I109" s="6"/>
      <c r="J109" s="6"/>
      <c r="K109" s="6"/>
      <c r="L109" s="6"/>
      <c r="M109" s="6"/>
      <c r="N109" s="7">
        <f t="shared" si="1"/>
        <v>0</v>
      </c>
      <c r="O109" s="6"/>
    </row>
    <row r="110" spans="1:15" x14ac:dyDescent="0.35">
      <c r="A110" s="1">
        <v>108</v>
      </c>
      <c r="B110" s="5" t="s">
        <v>207</v>
      </c>
      <c r="C110" s="2" t="s">
        <v>11</v>
      </c>
      <c r="D110" s="2"/>
      <c r="E110" s="6"/>
      <c r="F110" s="6"/>
      <c r="G110" s="6"/>
      <c r="H110" s="6"/>
      <c r="I110" s="6">
        <v>3748</v>
      </c>
      <c r="J110" s="6"/>
      <c r="K110" s="6"/>
      <c r="L110" s="6"/>
      <c r="M110" s="6"/>
      <c r="N110" s="7">
        <f t="shared" si="1"/>
        <v>3748</v>
      </c>
      <c r="O110" s="6">
        <v>644000</v>
      </c>
    </row>
    <row r="111" spans="1:15" x14ac:dyDescent="0.35">
      <c r="A111" s="1">
        <v>109</v>
      </c>
      <c r="B111" s="5" t="s">
        <v>208</v>
      </c>
      <c r="C111" s="2" t="s">
        <v>11</v>
      </c>
      <c r="D111" s="2"/>
      <c r="E111" s="6">
        <v>2517</v>
      </c>
      <c r="F111" s="6"/>
      <c r="G111" s="6"/>
      <c r="H111" s="6"/>
      <c r="I111" s="6">
        <v>1725</v>
      </c>
      <c r="J111" s="6"/>
      <c r="K111" s="6"/>
      <c r="L111" s="6">
        <v>202</v>
      </c>
      <c r="M111" s="6"/>
      <c r="N111" s="7">
        <f t="shared" si="1"/>
        <v>4444</v>
      </c>
      <c r="O111" s="6">
        <v>359305</v>
      </c>
    </row>
    <row r="112" spans="1:15" x14ac:dyDescent="0.35">
      <c r="A112" s="1">
        <v>110</v>
      </c>
      <c r="B112" s="5" t="s">
        <v>209</v>
      </c>
      <c r="C112" s="2" t="s">
        <v>11</v>
      </c>
      <c r="D112" s="2"/>
      <c r="E112" s="6">
        <v>20307</v>
      </c>
      <c r="F112" s="6"/>
      <c r="G112" s="6"/>
      <c r="H112" s="6">
        <f>14179+2552</f>
        <v>16731</v>
      </c>
      <c r="I112" s="6">
        <f>1953+351</f>
        <v>2304</v>
      </c>
      <c r="J112" s="6"/>
      <c r="K112" s="6">
        <f>25372+4567</f>
        <v>29939</v>
      </c>
      <c r="L112" s="6">
        <f>760+137</f>
        <v>897</v>
      </c>
      <c r="M112" s="6">
        <f>28359+5105</f>
        <v>33464</v>
      </c>
      <c r="N112" s="7">
        <f t="shared" si="1"/>
        <v>103642</v>
      </c>
      <c r="O112" s="6">
        <v>2835832</v>
      </c>
    </row>
    <row r="113" spans="1:15" x14ac:dyDescent="0.35">
      <c r="A113" s="1">
        <v>111</v>
      </c>
      <c r="B113" s="5" t="s">
        <v>210</v>
      </c>
      <c r="C113" s="2" t="s">
        <v>11</v>
      </c>
      <c r="D113" s="2"/>
      <c r="E113" s="6">
        <v>427</v>
      </c>
      <c r="F113" s="6"/>
      <c r="G113" s="6"/>
      <c r="H113" s="6"/>
      <c r="I113" s="6">
        <v>3035</v>
      </c>
      <c r="J113" s="6"/>
      <c r="K113" s="6">
        <v>800</v>
      </c>
      <c r="L113" s="6"/>
      <c r="M113" s="6"/>
      <c r="N113" s="7">
        <f t="shared" si="1"/>
        <v>4262</v>
      </c>
      <c r="O113" s="6">
        <v>607022</v>
      </c>
    </row>
    <row r="114" spans="1:15" x14ac:dyDescent="0.35">
      <c r="A114" s="1">
        <v>112</v>
      </c>
      <c r="B114" s="5" t="s">
        <v>211</v>
      </c>
      <c r="C114" s="2" t="s">
        <v>11</v>
      </c>
      <c r="D114" s="2"/>
      <c r="E114" s="6"/>
      <c r="F114" s="6"/>
      <c r="G114" s="6">
        <v>12862</v>
      </c>
      <c r="H114" s="6"/>
      <c r="I114" s="6">
        <v>2698</v>
      </c>
      <c r="J114" s="6"/>
      <c r="K114" s="6"/>
      <c r="L114" s="6"/>
      <c r="M114" s="6"/>
      <c r="N114" s="7">
        <f t="shared" si="1"/>
        <v>15560</v>
      </c>
      <c r="O114" s="6">
        <v>517000</v>
      </c>
    </row>
    <row r="115" spans="1:15" x14ac:dyDescent="0.35">
      <c r="A115" s="1">
        <v>113</v>
      </c>
      <c r="B115" s="5" t="s">
        <v>212</v>
      </c>
      <c r="C115" s="2" t="s">
        <v>11</v>
      </c>
      <c r="D115" s="2"/>
      <c r="E115" s="6"/>
      <c r="F115" s="6"/>
      <c r="G115" s="6">
        <v>16933</v>
      </c>
      <c r="H115" s="6"/>
      <c r="I115" s="6">
        <v>2210</v>
      </c>
      <c r="J115" s="6"/>
      <c r="K115" s="6"/>
      <c r="L115" s="6"/>
      <c r="M115" s="6"/>
      <c r="N115" s="7">
        <f t="shared" si="1"/>
        <v>19143</v>
      </c>
      <c r="O115" s="6">
        <v>485000</v>
      </c>
    </row>
    <row r="116" spans="1:15" x14ac:dyDescent="0.35">
      <c r="A116" s="1">
        <v>114</v>
      </c>
      <c r="B116" s="5" t="s">
        <v>213</v>
      </c>
      <c r="C116" s="2" t="s">
        <v>11</v>
      </c>
      <c r="D116" s="2"/>
      <c r="E116" s="6">
        <v>510</v>
      </c>
      <c r="F116" s="6"/>
      <c r="G116" s="6"/>
      <c r="H116" s="6"/>
      <c r="I116" s="6">
        <v>2834</v>
      </c>
      <c r="J116" s="6"/>
      <c r="K116" s="6"/>
      <c r="L116" s="6"/>
      <c r="M116" s="6"/>
      <c r="N116" s="7">
        <f t="shared" si="1"/>
        <v>3344</v>
      </c>
      <c r="O116" s="6">
        <v>566794</v>
      </c>
    </row>
    <row r="117" spans="1:15" x14ac:dyDescent="0.35">
      <c r="A117" s="1">
        <v>115</v>
      </c>
      <c r="B117" s="5" t="s">
        <v>214</v>
      </c>
      <c r="C117" s="2" t="s">
        <v>11</v>
      </c>
      <c r="D117" s="2"/>
      <c r="E117" s="6"/>
      <c r="F117" s="6"/>
      <c r="G117" s="6"/>
      <c r="H117" s="6"/>
      <c r="I117" s="6">
        <v>1215</v>
      </c>
      <c r="J117" s="6"/>
      <c r="K117" s="6"/>
      <c r="L117" s="6"/>
      <c r="M117" s="6"/>
      <c r="N117" s="7">
        <f t="shared" si="1"/>
        <v>1215</v>
      </c>
      <c r="O117" s="6">
        <v>398649</v>
      </c>
    </row>
    <row r="118" spans="1:15" x14ac:dyDescent="0.35">
      <c r="A118" s="1">
        <v>116</v>
      </c>
      <c r="B118" s="5" t="s">
        <v>215</v>
      </c>
      <c r="C118" s="2" t="s">
        <v>11</v>
      </c>
      <c r="D118" s="2"/>
      <c r="E118" s="6"/>
      <c r="F118" s="6"/>
      <c r="G118" s="6"/>
      <c r="H118" s="12"/>
      <c r="I118" s="6"/>
      <c r="J118" s="6"/>
      <c r="K118" s="6"/>
      <c r="L118" s="6"/>
      <c r="M118" s="6"/>
      <c r="N118" s="7">
        <f t="shared" si="1"/>
        <v>0</v>
      </c>
      <c r="O118" s="6"/>
    </row>
    <row r="119" spans="1:15" x14ac:dyDescent="0.35">
      <c r="A119" s="1">
        <v>117</v>
      </c>
      <c r="B119" s="5" t="s">
        <v>216</v>
      </c>
      <c r="C119" s="2" t="s">
        <v>11</v>
      </c>
      <c r="D119" s="2"/>
      <c r="E119" s="6"/>
      <c r="F119" s="6"/>
      <c r="G119" s="6"/>
      <c r="H119" s="6"/>
      <c r="I119" s="6"/>
      <c r="J119" s="6"/>
      <c r="K119" s="6"/>
      <c r="L119" s="6"/>
      <c r="M119" s="6"/>
      <c r="N119" s="7">
        <f t="shared" si="1"/>
        <v>0</v>
      </c>
      <c r="O119" s="6"/>
    </row>
    <row r="120" spans="1:15" x14ac:dyDescent="0.35">
      <c r="A120" s="1">
        <v>118</v>
      </c>
      <c r="B120" s="5" t="s">
        <v>389</v>
      </c>
      <c r="C120" s="2" t="s">
        <v>11</v>
      </c>
      <c r="D120" s="2"/>
      <c r="E120" s="6"/>
      <c r="F120" s="6"/>
      <c r="G120" s="6"/>
      <c r="H120" s="6"/>
      <c r="I120" s="6">
        <v>988</v>
      </c>
      <c r="J120" s="6"/>
      <c r="K120" s="6"/>
      <c r="L120" s="6"/>
      <c r="M120" s="6"/>
      <c r="N120" s="7">
        <f t="shared" si="1"/>
        <v>988</v>
      </c>
      <c r="O120" s="6">
        <v>209000</v>
      </c>
    </row>
    <row r="121" spans="1:15" x14ac:dyDescent="0.35">
      <c r="A121" s="1">
        <v>119</v>
      </c>
      <c r="B121" s="5" t="s">
        <v>390</v>
      </c>
      <c r="C121" s="2" t="s">
        <v>11</v>
      </c>
      <c r="D121" s="2"/>
      <c r="E121" s="6"/>
      <c r="F121" s="6"/>
      <c r="G121" s="6"/>
      <c r="H121" s="6"/>
      <c r="I121" s="6"/>
      <c r="J121" s="6"/>
      <c r="K121" s="6"/>
      <c r="L121" s="6"/>
      <c r="M121" s="6"/>
      <c r="N121" s="7">
        <f t="shared" si="1"/>
        <v>0</v>
      </c>
      <c r="O121" s="6"/>
    </row>
    <row r="122" spans="1:15" x14ac:dyDescent="0.35">
      <c r="A122" s="1">
        <v>120</v>
      </c>
      <c r="B122" s="5" t="s">
        <v>223</v>
      </c>
      <c r="C122" s="2" t="s">
        <v>416</v>
      </c>
      <c r="D122" s="2"/>
      <c r="E122" s="6"/>
      <c r="F122" s="6"/>
      <c r="G122" s="6">
        <v>1298</v>
      </c>
      <c r="H122" s="6"/>
      <c r="I122" s="6">
        <v>1733</v>
      </c>
      <c r="J122" s="6"/>
      <c r="K122" s="6"/>
      <c r="L122" s="6"/>
      <c r="M122" s="6"/>
      <c r="N122" s="7">
        <f t="shared" si="1"/>
        <v>3031</v>
      </c>
      <c r="O122" s="6">
        <v>310274</v>
      </c>
    </row>
    <row r="123" spans="1:15" x14ac:dyDescent="0.35">
      <c r="A123" s="1">
        <v>121</v>
      </c>
      <c r="B123" s="5" t="s">
        <v>224</v>
      </c>
      <c r="C123" s="2" t="s">
        <v>416</v>
      </c>
      <c r="D123" s="2"/>
      <c r="E123" s="6">
        <v>1661</v>
      </c>
      <c r="F123" s="6">
        <v>659</v>
      </c>
      <c r="G123" s="6"/>
      <c r="H123" s="6"/>
      <c r="I123" s="6">
        <v>3011</v>
      </c>
      <c r="J123" s="6"/>
      <c r="K123" s="6"/>
      <c r="L123" s="6"/>
      <c r="M123" s="6"/>
      <c r="N123" s="7">
        <f t="shared" si="1"/>
        <v>5331</v>
      </c>
      <c r="O123" s="6">
        <v>571567</v>
      </c>
    </row>
    <row r="124" spans="1:15" x14ac:dyDescent="0.35">
      <c r="A124" s="1">
        <v>122</v>
      </c>
      <c r="B124" s="5" t="s">
        <v>225</v>
      </c>
      <c r="C124" s="2" t="s">
        <v>416</v>
      </c>
      <c r="D124" s="2"/>
      <c r="E124" s="6"/>
      <c r="F124" s="6"/>
      <c r="G124" s="6"/>
      <c r="H124" s="6"/>
      <c r="I124" s="6">
        <v>1020</v>
      </c>
      <c r="J124" s="6"/>
      <c r="K124" s="6"/>
      <c r="L124" s="6"/>
      <c r="M124" s="6"/>
      <c r="N124" s="7">
        <f t="shared" si="1"/>
        <v>1020</v>
      </c>
      <c r="O124" s="6">
        <v>204067</v>
      </c>
    </row>
    <row r="125" spans="1:15" x14ac:dyDescent="0.35">
      <c r="A125" s="1">
        <v>123</v>
      </c>
      <c r="B125" s="5" t="s">
        <v>379</v>
      </c>
      <c r="C125" s="2" t="s">
        <v>416</v>
      </c>
      <c r="D125" s="2"/>
      <c r="E125" s="6">
        <v>16460</v>
      </c>
      <c r="F125" s="6">
        <v>7743</v>
      </c>
      <c r="G125" s="6">
        <v>5900</v>
      </c>
      <c r="H125" s="6"/>
      <c r="I125" s="6">
        <v>5540</v>
      </c>
      <c r="J125" s="6"/>
      <c r="K125" s="6"/>
      <c r="L125" s="6"/>
      <c r="M125" s="6"/>
      <c r="N125" s="7">
        <f t="shared" si="1"/>
        <v>35643</v>
      </c>
      <c r="O125" s="6">
        <v>1107954</v>
      </c>
    </row>
    <row r="126" spans="1:15" x14ac:dyDescent="0.35">
      <c r="A126" s="1">
        <v>124</v>
      </c>
      <c r="B126" s="5" t="s">
        <v>226</v>
      </c>
      <c r="C126" s="2" t="s">
        <v>416</v>
      </c>
      <c r="D126" s="2"/>
      <c r="E126" s="6"/>
      <c r="F126" s="6"/>
      <c r="G126" s="6">
        <v>649</v>
      </c>
      <c r="H126" s="6"/>
      <c r="I126" s="6">
        <v>3110</v>
      </c>
      <c r="J126" s="6"/>
      <c r="K126" s="6"/>
      <c r="L126" s="6"/>
      <c r="M126" s="6"/>
      <c r="N126" s="7">
        <f t="shared" si="1"/>
        <v>3759</v>
      </c>
      <c r="O126" s="6">
        <v>505958</v>
      </c>
    </row>
    <row r="127" spans="1:15" x14ac:dyDescent="0.35">
      <c r="A127" s="1">
        <v>125</v>
      </c>
      <c r="B127" s="5" t="s">
        <v>227</v>
      </c>
      <c r="C127" s="2" t="s">
        <v>416</v>
      </c>
      <c r="D127" s="2"/>
      <c r="E127" s="6">
        <v>9424</v>
      </c>
      <c r="F127" s="6"/>
      <c r="G127" s="6">
        <v>3900</v>
      </c>
      <c r="H127" s="6"/>
      <c r="I127" s="6">
        <v>5108</v>
      </c>
      <c r="J127" s="6"/>
      <c r="K127" s="6"/>
      <c r="L127" s="6"/>
      <c r="M127" s="6"/>
      <c r="N127" s="7">
        <f t="shared" si="1"/>
        <v>18432</v>
      </c>
      <c r="O127" s="6">
        <v>1021531</v>
      </c>
    </row>
    <row r="128" spans="1:15" x14ac:dyDescent="0.35">
      <c r="A128" s="1">
        <v>126</v>
      </c>
      <c r="B128" s="5" t="s">
        <v>228</v>
      </c>
      <c r="C128" s="2" t="s">
        <v>416</v>
      </c>
      <c r="D128" s="2"/>
      <c r="E128" s="6"/>
      <c r="F128" s="6"/>
      <c r="G128" s="6"/>
      <c r="H128" s="6"/>
      <c r="I128" s="6"/>
      <c r="J128" s="6"/>
      <c r="K128" s="6"/>
      <c r="L128" s="6"/>
      <c r="M128" s="6"/>
      <c r="N128" s="7">
        <f t="shared" si="1"/>
        <v>0</v>
      </c>
      <c r="O128" s="6"/>
    </row>
    <row r="129" spans="1:15" x14ac:dyDescent="0.35">
      <c r="A129" s="1">
        <v>127</v>
      </c>
      <c r="B129" s="5" t="s">
        <v>229</v>
      </c>
      <c r="C129" s="2" t="s">
        <v>416</v>
      </c>
      <c r="D129" s="2"/>
      <c r="E129" s="6"/>
      <c r="F129" s="6"/>
      <c r="G129" s="6"/>
      <c r="H129" s="6"/>
      <c r="I129" s="6"/>
      <c r="J129" s="6"/>
      <c r="K129" s="6"/>
      <c r="L129" s="6"/>
      <c r="M129" s="6"/>
      <c r="N129" s="7">
        <f t="shared" si="1"/>
        <v>0</v>
      </c>
      <c r="O129" s="6"/>
    </row>
    <row r="130" spans="1:15" x14ac:dyDescent="0.35">
      <c r="A130" s="1">
        <v>128</v>
      </c>
      <c r="B130" s="5" t="s">
        <v>230</v>
      </c>
      <c r="C130" s="2" t="s">
        <v>416</v>
      </c>
      <c r="D130" s="2"/>
      <c r="E130" s="6"/>
      <c r="F130" s="6"/>
      <c r="G130" s="6"/>
      <c r="H130" s="6"/>
      <c r="I130" s="6">
        <v>1254</v>
      </c>
      <c r="J130" s="6"/>
      <c r="K130" s="6"/>
      <c r="L130" s="6"/>
      <c r="M130" s="6"/>
      <c r="N130" s="7">
        <f t="shared" si="1"/>
        <v>1254</v>
      </c>
      <c r="O130" s="6">
        <v>186928</v>
      </c>
    </row>
    <row r="131" spans="1:15" x14ac:dyDescent="0.35">
      <c r="A131" s="1">
        <v>129</v>
      </c>
      <c r="B131" s="5" t="s">
        <v>231</v>
      </c>
      <c r="C131" s="2" t="s">
        <v>416</v>
      </c>
      <c r="D131" s="2"/>
      <c r="E131" s="6"/>
      <c r="F131" s="6"/>
      <c r="G131" s="6"/>
      <c r="H131" s="6"/>
      <c r="I131" s="6"/>
      <c r="J131" s="6"/>
      <c r="K131" s="6"/>
      <c r="L131" s="6"/>
      <c r="M131" s="6"/>
      <c r="N131" s="7">
        <f t="shared" si="1"/>
        <v>0</v>
      </c>
      <c r="O131" s="6"/>
    </row>
    <row r="132" spans="1:15" x14ac:dyDescent="0.35">
      <c r="A132" s="1">
        <v>130</v>
      </c>
      <c r="B132" s="5" t="s">
        <v>232</v>
      </c>
      <c r="C132" s="2" t="s">
        <v>416</v>
      </c>
      <c r="D132" s="2"/>
      <c r="E132" s="6"/>
      <c r="F132" s="6"/>
      <c r="G132" s="6"/>
      <c r="H132" s="6"/>
      <c r="I132" s="6"/>
      <c r="J132" s="6"/>
      <c r="K132" s="6"/>
      <c r="L132" s="6"/>
      <c r="M132" s="6"/>
      <c r="N132" s="7">
        <f t="shared" si="1"/>
        <v>0</v>
      </c>
      <c r="O132" s="6"/>
    </row>
    <row r="133" spans="1:15" x14ac:dyDescent="0.35">
      <c r="A133" s="1">
        <v>131</v>
      </c>
      <c r="B133" s="5" t="s">
        <v>233</v>
      </c>
      <c r="C133" s="2" t="s">
        <v>416</v>
      </c>
      <c r="D133" s="2"/>
      <c r="E133" s="6"/>
      <c r="F133" s="6"/>
      <c r="G133" s="6"/>
      <c r="H133" s="6"/>
      <c r="I133" s="6">
        <v>1672</v>
      </c>
      <c r="J133" s="6"/>
      <c r="K133" s="6"/>
      <c r="L133" s="6"/>
      <c r="M133" s="6"/>
      <c r="N133" s="7">
        <f t="shared" ref="N133:N196" si="2">SUM(E133:M133)</f>
        <v>1672</v>
      </c>
      <c r="O133" s="6">
        <v>289009</v>
      </c>
    </row>
    <row r="134" spans="1:15" x14ac:dyDescent="0.35">
      <c r="A134" s="1">
        <v>132</v>
      </c>
      <c r="B134" s="5" t="s">
        <v>234</v>
      </c>
      <c r="C134" s="2" t="s">
        <v>416</v>
      </c>
      <c r="D134" s="2"/>
      <c r="E134" s="6"/>
      <c r="F134" s="6"/>
      <c r="G134" s="6"/>
      <c r="H134" s="6"/>
      <c r="I134" s="6">
        <v>1427</v>
      </c>
      <c r="J134" s="6"/>
      <c r="K134" s="6"/>
      <c r="L134" s="6"/>
      <c r="M134" s="6"/>
      <c r="N134" s="7">
        <f t="shared" si="2"/>
        <v>1427</v>
      </c>
      <c r="O134" s="6">
        <v>204321</v>
      </c>
    </row>
    <row r="135" spans="1:15" x14ac:dyDescent="0.35">
      <c r="A135" s="1">
        <v>133</v>
      </c>
      <c r="B135" s="5" t="s">
        <v>235</v>
      </c>
      <c r="C135" s="2" t="s">
        <v>416</v>
      </c>
      <c r="D135" s="2"/>
      <c r="E135" s="6"/>
      <c r="F135" s="6"/>
      <c r="G135" s="6"/>
      <c r="H135" s="6"/>
      <c r="I135" s="6"/>
      <c r="J135" s="6"/>
      <c r="K135" s="6"/>
      <c r="L135" s="6"/>
      <c r="M135" s="6"/>
      <c r="N135" s="7">
        <f t="shared" si="2"/>
        <v>0</v>
      </c>
      <c r="O135" s="6"/>
    </row>
    <row r="136" spans="1:15" x14ac:dyDescent="0.35">
      <c r="A136" s="1">
        <v>134</v>
      </c>
      <c r="B136" s="5" t="s">
        <v>236</v>
      </c>
      <c r="C136" s="2" t="s">
        <v>416</v>
      </c>
      <c r="D136" s="2"/>
      <c r="E136" s="6"/>
      <c r="F136" s="6"/>
      <c r="G136" s="6"/>
      <c r="H136" s="6"/>
      <c r="I136" s="6">
        <v>584</v>
      </c>
      <c r="J136" s="6"/>
      <c r="K136" s="6"/>
      <c r="L136" s="6"/>
      <c r="M136" s="6"/>
      <c r="N136" s="7">
        <f t="shared" si="2"/>
        <v>584</v>
      </c>
      <c r="O136" s="6">
        <v>94887</v>
      </c>
    </row>
    <row r="137" spans="1:15" x14ac:dyDescent="0.35">
      <c r="A137" s="1">
        <v>135</v>
      </c>
      <c r="B137" s="5" t="s">
        <v>378</v>
      </c>
      <c r="C137" s="2" t="s">
        <v>416</v>
      </c>
      <c r="D137" s="2"/>
      <c r="E137" s="6">
        <v>5292</v>
      </c>
      <c r="F137" s="6">
        <v>1065</v>
      </c>
      <c r="G137" s="6">
        <v>2900</v>
      </c>
      <c r="H137" s="6"/>
      <c r="I137" s="6">
        <v>2327</v>
      </c>
      <c r="J137" s="6">
        <v>3000</v>
      </c>
      <c r="K137" s="6"/>
      <c r="L137" s="6"/>
      <c r="M137" s="6"/>
      <c r="N137" s="7">
        <f t="shared" si="2"/>
        <v>14584</v>
      </c>
      <c r="O137" s="6">
        <v>465301</v>
      </c>
    </row>
    <row r="138" spans="1:15" x14ac:dyDescent="0.35">
      <c r="A138" s="1">
        <v>136</v>
      </c>
      <c r="B138" s="5" t="s">
        <v>237</v>
      </c>
      <c r="C138" s="2" t="s">
        <v>416</v>
      </c>
      <c r="D138" s="2"/>
      <c r="E138" s="6">
        <v>8425</v>
      </c>
      <c r="F138" s="6"/>
      <c r="G138" s="6">
        <v>7200</v>
      </c>
      <c r="H138" s="6"/>
      <c r="I138" s="6">
        <v>4307</v>
      </c>
      <c r="J138" s="6"/>
      <c r="K138" s="6"/>
      <c r="L138" s="6"/>
      <c r="M138" s="6"/>
      <c r="N138" s="7">
        <f t="shared" si="2"/>
        <v>19932</v>
      </c>
      <c r="O138" s="6">
        <v>861342</v>
      </c>
    </row>
    <row r="139" spans="1:15" x14ac:dyDescent="0.35">
      <c r="A139" s="1">
        <v>137</v>
      </c>
      <c r="B139" s="5" t="s">
        <v>402</v>
      </c>
      <c r="C139" s="2" t="s">
        <v>416</v>
      </c>
      <c r="D139" s="2"/>
      <c r="E139" s="6"/>
      <c r="F139" s="6"/>
      <c r="G139" s="6"/>
      <c r="H139" s="6"/>
      <c r="I139" s="6">
        <v>879</v>
      </c>
      <c r="J139" s="6"/>
      <c r="K139" s="6"/>
      <c r="L139" s="6"/>
      <c r="M139" s="6"/>
      <c r="N139" s="7">
        <f t="shared" si="2"/>
        <v>879</v>
      </c>
      <c r="O139" s="6">
        <v>139504</v>
      </c>
    </row>
    <row r="140" spans="1:15" x14ac:dyDescent="0.35">
      <c r="A140" s="1">
        <v>138</v>
      </c>
      <c r="B140" s="5" t="s">
        <v>238</v>
      </c>
      <c r="C140" s="2" t="s">
        <v>416</v>
      </c>
      <c r="D140" s="2"/>
      <c r="E140" s="6">
        <v>15533</v>
      </c>
      <c r="F140" s="6">
        <v>5300</v>
      </c>
      <c r="G140" s="6"/>
      <c r="H140" s="6"/>
      <c r="I140" s="6">
        <v>5754</v>
      </c>
      <c r="J140" s="6"/>
      <c r="K140" s="6"/>
      <c r="L140" s="6"/>
      <c r="M140" s="6"/>
      <c r="N140" s="7">
        <f t="shared" si="2"/>
        <v>26587</v>
      </c>
      <c r="O140" s="6">
        <v>1150815</v>
      </c>
    </row>
    <row r="141" spans="1:15" x14ac:dyDescent="0.35">
      <c r="A141" s="1">
        <v>139</v>
      </c>
      <c r="B141" s="5" t="s">
        <v>230</v>
      </c>
      <c r="C141" s="2" t="s">
        <v>416</v>
      </c>
      <c r="D141" s="2"/>
      <c r="E141" s="6"/>
      <c r="F141" s="6"/>
      <c r="G141" s="6"/>
      <c r="H141" s="6"/>
      <c r="I141" s="6"/>
      <c r="J141" s="6"/>
      <c r="K141" s="6"/>
      <c r="L141" s="6"/>
      <c r="M141" s="6"/>
      <c r="N141" s="7">
        <f t="shared" si="2"/>
        <v>0</v>
      </c>
      <c r="O141" s="6"/>
    </row>
    <row r="142" spans="1:15" x14ac:dyDescent="0.35">
      <c r="A142" s="1">
        <v>140</v>
      </c>
      <c r="B142" s="5" t="s">
        <v>239</v>
      </c>
      <c r="C142" s="2" t="s">
        <v>416</v>
      </c>
      <c r="D142" s="2"/>
      <c r="E142" s="6"/>
      <c r="F142" s="6"/>
      <c r="G142" s="6"/>
      <c r="H142" s="6"/>
      <c r="I142" s="6">
        <v>1746</v>
      </c>
      <c r="J142" s="6"/>
      <c r="K142" s="6"/>
      <c r="L142" s="6"/>
      <c r="M142" s="6"/>
      <c r="N142" s="7">
        <f t="shared" si="2"/>
        <v>1746</v>
      </c>
      <c r="O142" s="6">
        <v>334096</v>
      </c>
    </row>
    <row r="143" spans="1:15" x14ac:dyDescent="0.35">
      <c r="A143" s="1">
        <v>141</v>
      </c>
      <c r="B143" s="5" t="s">
        <v>240</v>
      </c>
      <c r="C143" s="2" t="s">
        <v>417</v>
      </c>
      <c r="D143" s="2"/>
      <c r="E143" s="6"/>
      <c r="F143" s="6"/>
      <c r="G143" s="6"/>
      <c r="H143" s="6"/>
      <c r="I143" s="6">
        <v>177</v>
      </c>
      <c r="J143" s="6"/>
      <c r="K143" s="6"/>
      <c r="L143" s="6"/>
      <c r="M143" s="6"/>
      <c r="N143" s="7">
        <f t="shared" si="2"/>
        <v>177</v>
      </c>
      <c r="O143" s="6">
        <v>28000</v>
      </c>
    </row>
    <row r="144" spans="1:15" x14ac:dyDescent="0.35">
      <c r="A144" s="1">
        <v>142</v>
      </c>
      <c r="B144" s="5" t="s">
        <v>241</v>
      </c>
      <c r="C144" s="2" t="s">
        <v>417</v>
      </c>
      <c r="D144" s="2"/>
      <c r="E144" s="6"/>
      <c r="F144" s="6"/>
      <c r="G144" s="6"/>
      <c r="H144" s="6"/>
      <c r="I144" s="6">
        <v>748</v>
      </c>
      <c r="J144" s="6"/>
      <c r="K144" s="6"/>
      <c r="L144" s="6"/>
      <c r="M144" s="6"/>
      <c r="N144" s="7">
        <f t="shared" si="2"/>
        <v>748</v>
      </c>
      <c r="O144" s="6">
        <v>160000</v>
      </c>
    </row>
    <row r="145" spans="1:15" x14ac:dyDescent="0.35">
      <c r="A145" s="1">
        <v>143</v>
      </c>
      <c r="B145" s="5" t="s">
        <v>458</v>
      </c>
      <c r="C145" s="2" t="s">
        <v>417</v>
      </c>
      <c r="D145" s="2"/>
      <c r="E145" s="6"/>
      <c r="F145" s="6"/>
      <c r="G145" s="6"/>
      <c r="H145" s="6"/>
      <c r="I145" s="6">
        <v>598</v>
      </c>
      <c r="J145" s="6">
        <v>37740</v>
      </c>
      <c r="K145" s="6"/>
      <c r="L145" s="6"/>
      <c r="M145" s="6"/>
      <c r="N145" s="7">
        <f t="shared" si="2"/>
        <v>38338</v>
      </c>
      <c r="O145" s="6">
        <v>169000</v>
      </c>
    </row>
    <row r="146" spans="1:15" x14ac:dyDescent="0.35">
      <c r="A146" s="1">
        <v>144</v>
      </c>
      <c r="B146" s="5" t="s">
        <v>242</v>
      </c>
      <c r="C146" s="2" t="s">
        <v>417</v>
      </c>
      <c r="D146" s="2"/>
      <c r="E146" s="6"/>
      <c r="F146" s="6"/>
      <c r="G146" s="6"/>
      <c r="H146" s="6"/>
      <c r="I146" s="6">
        <v>673</v>
      </c>
      <c r="J146" s="6"/>
      <c r="K146" s="6"/>
      <c r="L146" s="6"/>
      <c r="M146" s="6"/>
      <c r="N146" s="7">
        <f t="shared" si="2"/>
        <v>673</v>
      </c>
      <c r="O146" s="6">
        <v>193135</v>
      </c>
    </row>
    <row r="147" spans="1:15" x14ac:dyDescent="0.35">
      <c r="A147" s="1">
        <v>145</v>
      </c>
      <c r="B147" s="5" t="s">
        <v>243</v>
      </c>
      <c r="C147" s="2" t="s">
        <v>417</v>
      </c>
      <c r="D147" s="2"/>
      <c r="E147" s="6"/>
      <c r="F147" s="6"/>
      <c r="G147" s="6"/>
      <c r="H147" s="6"/>
      <c r="I147" s="6">
        <v>2152</v>
      </c>
      <c r="J147" s="6"/>
      <c r="K147" s="6"/>
      <c r="L147" s="6"/>
      <c r="M147" s="6"/>
      <c r="N147" s="7">
        <f t="shared" si="2"/>
        <v>2152</v>
      </c>
      <c r="O147" s="6">
        <v>476311</v>
      </c>
    </row>
    <row r="148" spans="1:15" x14ac:dyDescent="0.35">
      <c r="A148" s="1">
        <v>146</v>
      </c>
      <c r="B148" s="5" t="s">
        <v>244</v>
      </c>
      <c r="C148" s="2" t="s">
        <v>417</v>
      </c>
      <c r="D148" s="2"/>
      <c r="E148" s="6"/>
      <c r="F148" s="6"/>
      <c r="G148" s="6"/>
      <c r="H148" s="6"/>
      <c r="I148" s="6">
        <v>2169</v>
      </c>
      <c r="J148" s="6"/>
      <c r="K148" s="6"/>
      <c r="L148" s="6"/>
      <c r="M148" s="6"/>
      <c r="N148" s="7">
        <f t="shared" si="2"/>
        <v>2169</v>
      </c>
      <c r="O148" s="6">
        <v>372000</v>
      </c>
    </row>
    <row r="149" spans="1:15" x14ac:dyDescent="0.35">
      <c r="A149" s="1">
        <v>147</v>
      </c>
      <c r="B149" s="5" t="s">
        <v>460</v>
      </c>
      <c r="C149" s="2" t="s">
        <v>417</v>
      </c>
      <c r="D149" s="2"/>
      <c r="E149" s="6"/>
      <c r="F149" s="6"/>
      <c r="G149" s="6"/>
      <c r="H149" s="6"/>
      <c r="I149" s="6">
        <v>2101</v>
      </c>
      <c r="J149" s="6">
        <v>52700</v>
      </c>
      <c r="K149" s="6"/>
      <c r="L149" s="6"/>
      <c r="M149" s="6"/>
      <c r="N149" s="7">
        <f t="shared" si="2"/>
        <v>54801</v>
      </c>
      <c r="O149" s="6">
        <v>492859</v>
      </c>
    </row>
    <row r="150" spans="1:15" x14ac:dyDescent="0.35">
      <c r="A150" s="1">
        <v>148</v>
      </c>
      <c r="B150" s="5" t="s">
        <v>245</v>
      </c>
      <c r="C150" s="2" t="s">
        <v>417</v>
      </c>
      <c r="D150" s="2"/>
      <c r="E150" s="6"/>
      <c r="F150" s="6"/>
      <c r="G150" s="6"/>
      <c r="H150" s="6"/>
      <c r="I150" s="6">
        <v>1136</v>
      </c>
      <c r="J150" s="6">
        <v>6800</v>
      </c>
      <c r="K150" s="6"/>
      <c r="L150" s="6"/>
      <c r="M150" s="6"/>
      <c r="N150" s="7">
        <f t="shared" si="2"/>
        <v>7936</v>
      </c>
      <c r="O150" s="6">
        <v>168000</v>
      </c>
    </row>
    <row r="151" spans="1:15" x14ac:dyDescent="0.35">
      <c r="A151" s="1">
        <v>149</v>
      </c>
      <c r="B151" s="5" t="s">
        <v>246</v>
      </c>
      <c r="C151" s="2" t="s">
        <v>417</v>
      </c>
      <c r="D151" s="2"/>
      <c r="E151" s="6"/>
      <c r="F151" s="6"/>
      <c r="G151" s="6"/>
      <c r="H151" s="6"/>
      <c r="I151" s="6">
        <v>966</v>
      </c>
      <c r="J151" s="6"/>
      <c r="K151" s="6"/>
      <c r="L151" s="6"/>
      <c r="M151" s="6"/>
      <c r="N151" s="7">
        <f t="shared" si="2"/>
        <v>966</v>
      </c>
      <c r="O151" s="6">
        <v>151839</v>
      </c>
    </row>
    <row r="152" spans="1:15" x14ac:dyDescent="0.35">
      <c r="A152" s="1">
        <v>150</v>
      </c>
      <c r="B152" s="5" t="s">
        <v>247</v>
      </c>
      <c r="C152" s="2" t="s">
        <v>417</v>
      </c>
      <c r="D152" s="2"/>
      <c r="E152" s="6"/>
      <c r="F152" s="6"/>
      <c r="G152" s="6"/>
      <c r="H152" s="6"/>
      <c r="I152" s="6">
        <v>2386</v>
      </c>
      <c r="J152" s="6"/>
      <c r="K152" s="6"/>
      <c r="L152" s="6"/>
      <c r="M152" s="6"/>
      <c r="N152" s="7">
        <f t="shared" si="2"/>
        <v>2386</v>
      </c>
      <c r="O152" s="6">
        <v>305443</v>
      </c>
    </row>
    <row r="153" spans="1:15" x14ac:dyDescent="0.35">
      <c r="A153" s="1">
        <v>151</v>
      </c>
      <c r="B153" s="5" t="s">
        <v>248</v>
      </c>
      <c r="C153" s="2" t="s">
        <v>417</v>
      </c>
      <c r="D153" s="2"/>
      <c r="E153" s="6"/>
      <c r="F153" s="6"/>
      <c r="G153" s="6"/>
      <c r="H153" s="6"/>
      <c r="I153" s="6"/>
      <c r="J153" s="6"/>
      <c r="K153" s="6"/>
      <c r="L153" s="6"/>
      <c r="M153" s="6"/>
      <c r="N153" s="7">
        <f t="shared" si="2"/>
        <v>0</v>
      </c>
      <c r="O153" s="6"/>
    </row>
    <row r="154" spans="1:15" x14ac:dyDescent="0.35">
      <c r="A154" s="1">
        <v>152</v>
      </c>
      <c r="B154" s="5" t="s">
        <v>249</v>
      </c>
      <c r="C154" s="2" t="s">
        <v>417</v>
      </c>
      <c r="D154" s="2"/>
      <c r="E154" s="6"/>
      <c r="F154" s="6"/>
      <c r="G154" s="6"/>
      <c r="H154" s="6"/>
      <c r="I154" s="6">
        <v>435</v>
      </c>
      <c r="J154" s="6"/>
      <c r="K154" s="6"/>
      <c r="L154" s="6">
        <v>3304</v>
      </c>
      <c r="M154" s="6"/>
      <c r="N154" s="7">
        <f t="shared" si="2"/>
        <v>3739</v>
      </c>
      <c r="O154" s="6">
        <v>88626</v>
      </c>
    </row>
    <row r="155" spans="1:15" x14ac:dyDescent="0.35">
      <c r="A155" s="1">
        <v>153</v>
      </c>
      <c r="B155" s="5" t="s">
        <v>250</v>
      </c>
      <c r="C155" s="2" t="s">
        <v>417</v>
      </c>
      <c r="D155" s="2"/>
      <c r="E155" s="6"/>
      <c r="F155" s="6"/>
      <c r="G155" s="6"/>
      <c r="H155" s="6"/>
      <c r="I155" s="6"/>
      <c r="J155" s="6"/>
      <c r="K155" s="6"/>
      <c r="L155" s="6"/>
      <c r="M155" s="6"/>
      <c r="N155" s="7">
        <f t="shared" si="2"/>
        <v>0</v>
      </c>
      <c r="O155" s="6"/>
    </row>
    <row r="156" spans="1:15" x14ac:dyDescent="0.35">
      <c r="A156" s="1">
        <v>154</v>
      </c>
      <c r="B156" s="5" t="s">
        <v>251</v>
      </c>
      <c r="C156" s="2" t="s">
        <v>417</v>
      </c>
      <c r="D156" s="2"/>
      <c r="E156" s="6"/>
      <c r="F156" s="6"/>
      <c r="G156" s="6"/>
      <c r="H156" s="6"/>
      <c r="I156" s="6">
        <v>666.4</v>
      </c>
      <c r="J156" s="6"/>
      <c r="K156" s="6"/>
      <c r="L156" s="6"/>
      <c r="M156" s="6"/>
      <c r="N156" s="7">
        <f t="shared" si="2"/>
        <v>666.4</v>
      </c>
      <c r="O156" s="6">
        <v>136000</v>
      </c>
    </row>
    <row r="157" spans="1:15" x14ac:dyDescent="0.35">
      <c r="A157" s="1">
        <v>155</v>
      </c>
      <c r="B157" s="5" t="s">
        <v>252</v>
      </c>
      <c r="C157" s="2" t="s">
        <v>417</v>
      </c>
      <c r="D157" s="2"/>
      <c r="E157" s="6"/>
      <c r="F157" s="6"/>
      <c r="G157" s="6"/>
      <c r="H157" s="6"/>
      <c r="I157" s="6">
        <v>414</v>
      </c>
      <c r="J157" s="6"/>
      <c r="K157" s="6"/>
      <c r="L157" s="6"/>
      <c r="M157" s="6"/>
      <c r="N157" s="7">
        <f t="shared" si="2"/>
        <v>414</v>
      </c>
      <c r="O157" s="6">
        <v>81000</v>
      </c>
    </row>
    <row r="158" spans="1:15" x14ac:dyDescent="0.35">
      <c r="A158" s="1">
        <v>156</v>
      </c>
      <c r="B158" s="5" t="s">
        <v>253</v>
      </c>
      <c r="C158" s="2" t="s">
        <v>417</v>
      </c>
      <c r="D158" s="2"/>
      <c r="E158" s="6"/>
      <c r="F158" s="6"/>
      <c r="G158" s="6"/>
      <c r="H158" s="6"/>
      <c r="I158" s="6">
        <v>224</v>
      </c>
      <c r="J158" s="6"/>
      <c r="K158" s="6"/>
      <c r="L158" s="6"/>
      <c r="M158" s="6"/>
      <c r="N158" s="7">
        <f t="shared" si="2"/>
        <v>224</v>
      </c>
      <c r="O158" s="6">
        <v>44201</v>
      </c>
    </row>
    <row r="159" spans="1:15" x14ac:dyDescent="0.35">
      <c r="A159" s="1">
        <v>157</v>
      </c>
      <c r="B159" s="5" t="s">
        <v>254</v>
      </c>
      <c r="C159" s="2" t="s">
        <v>417</v>
      </c>
      <c r="D159" s="2"/>
      <c r="E159" s="6"/>
      <c r="F159" s="6"/>
      <c r="G159" s="6"/>
      <c r="H159" s="6"/>
      <c r="I159" s="6">
        <v>360</v>
      </c>
      <c r="J159" s="6"/>
      <c r="K159" s="6"/>
      <c r="L159" s="6"/>
      <c r="M159" s="6"/>
      <c r="N159" s="7">
        <f t="shared" si="2"/>
        <v>360</v>
      </c>
      <c r="O159" s="6">
        <v>71335</v>
      </c>
    </row>
    <row r="160" spans="1:15" x14ac:dyDescent="0.35">
      <c r="A160" s="1">
        <v>158</v>
      </c>
      <c r="B160" s="5" t="s">
        <v>255</v>
      </c>
      <c r="C160" s="2" t="s">
        <v>417</v>
      </c>
      <c r="D160" s="2"/>
      <c r="E160" s="6"/>
      <c r="F160" s="6">
        <v>21757</v>
      </c>
      <c r="G160" s="6"/>
      <c r="H160" s="6"/>
      <c r="I160" s="6"/>
      <c r="J160" s="6"/>
      <c r="K160" s="6"/>
      <c r="L160" s="6">
        <v>2562</v>
      </c>
      <c r="M160" s="6"/>
      <c r="N160" s="7">
        <f t="shared" si="2"/>
        <v>24319</v>
      </c>
      <c r="O160" s="6">
        <v>940000</v>
      </c>
    </row>
    <row r="161" spans="1:15" x14ac:dyDescent="0.35">
      <c r="A161" s="1">
        <v>159</v>
      </c>
      <c r="B161" s="5" t="s">
        <v>256</v>
      </c>
      <c r="C161" s="2" t="s">
        <v>417</v>
      </c>
      <c r="D161" s="2"/>
      <c r="E161" s="6"/>
      <c r="F161" s="6"/>
      <c r="G161" s="6"/>
      <c r="H161" s="6"/>
      <c r="I161" s="6">
        <v>3930</v>
      </c>
      <c r="J161" s="6"/>
      <c r="K161" s="6"/>
      <c r="L161" s="6"/>
      <c r="M161" s="6"/>
      <c r="N161" s="7">
        <f t="shared" si="2"/>
        <v>3930</v>
      </c>
      <c r="O161" s="6">
        <v>247000</v>
      </c>
    </row>
    <row r="162" spans="1:15" x14ac:dyDescent="0.35">
      <c r="A162" s="1">
        <v>160</v>
      </c>
      <c r="B162" s="5" t="s">
        <v>257</v>
      </c>
      <c r="C162" s="2" t="s">
        <v>417</v>
      </c>
      <c r="D162" s="2"/>
      <c r="E162" s="6"/>
      <c r="F162" s="6"/>
      <c r="G162" s="6"/>
      <c r="H162" s="6"/>
      <c r="I162" s="6"/>
      <c r="J162" s="6"/>
      <c r="K162" s="6"/>
      <c r="L162" s="6"/>
      <c r="M162" s="6"/>
      <c r="N162" s="7">
        <f t="shared" si="2"/>
        <v>0</v>
      </c>
      <c r="O162" s="6"/>
    </row>
    <row r="163" spans="1:15" x14ac:dyDescent="0.35">
      <c r="A163" s="1">
        <v>161</v>
      </c>
      <c r="B163" s="5" t="s">
        <v>258</v>
      </c>
      <c r="C163" s="2" t="s">
        <v>417</v>
      </c>
      <c r="D163" s="2"/>
      <c r="E163" s="6"/>
      <c r="F163" s="6"/>
      <c r="G163" s="6"/>
      <c r="H163" s="6"/>
      <c r="I163" s="6">
        <v>259</v>
      </c>
      <c r="J163" s="6"/>
      <c r="K163" s="6"/>
      <c r="L163" s="6"/>
      <c r="M163" s="6"/>
      <c r="N163" s="7">
        <f t="shared" si="2"/>
        <v>259</v>
      </c>
      <c r="O163" s="6">
        <v>52443</v>
      </c>
    </row>
    <row r="164" spans="1:15" x14ac:dyDescent="0.35">
      <c r="A164" s="1">
        <v>162</v>
      </c>
      <c r="B164" s="5" t="s">
        <v>259</v>
      </c>
      <c r="C164" s="2" t="s">
        <v>417</v>
      </c>
      <c r="D164" s="2"/>
      <c r="E164" s="6"/>
      <c r="F164" s="6"/>
      <c r="G164" s="6"/>
      <c r="H164" s="6"/>
      <c r="I164" s="6"/>
      <c r="J164" s="6">
        <v>14956</v>
      </c>
      <c r="K164" s="6"/>
      <c r="L164" s="6"/>
      <c r="M164" s="6"/>
      <c r="N164" s="7">
        <f t="shared" si="2"/>
        <v>14956</v>
      </c>
      <c r="O164" s="6">
        <v>299000</v>
      </c>
    </row>
    <row r="165" spans="1:15" x14ac:dyDescent="0.35">
      <c r="A165" s="1">
        <v>163</v>
      </c>
      <c r="B165" s="5" t="s">
        <v>260</v>
      </c>
      <c r="C165" s="2" t="s">
        <v>417</v>
      </c>
      <c r="D165" s="2"/>
      <c r="E165" s="6"/>
      <c r="F165" s="6"/>
      <c r="G165" s="6"/>
      <c r="H165" s="6"/>
      <c r="I165" s="6"/>
      <c r="J165" s="6">
        <v>10100</v>
      </c>
      <c r="K165" s="6"/>
      <c r="L165" s="6"/>
      <c r="M165" s="6"/>
      <c r="N165" s="7">
        <f t="shared" si="2"/>
        <v>10100</v>
      </c>
      <c r="O165" s="6">
        <v>202000</v>
      </c>
    </row>
    <row r="166" spans="1:15" x14ac:dyDescent="0.35">
      <c r="A166" s="1">
        <v>164</v>
      </c>
      <c r="B166" s="5" t="s">
        <v>459</v>
      </c>
      <c r="C166" s="2" t="s">
        <v>417</v>
      </c>
      <c r="D166" s="2"/>
      <c r="E166" s="6"/>
      <c r="F166" s="6"/>
      <c r="G166" s="6"/>
      <c r="H166" s="6"/>
      <c r="I166" s="6">
        <v>221</v>
      </c>
      <c r="J166" s="6">
        <v>19550</v>
      </c>
      <c r="K166" s="6"/>
      <c r="L166" s="6"/>
      <c r="M166" s="6"/>
      <c r="N166" s="7">
        <f t="shared" si="2"/>
        <v>19771</v>
      </c>
      <c r="O166" s="6">
        <v>237416</v>
      </c>
    </row>
    <row r="167" spans="1:15" x14ac:dyDescent="0.35">
      <c r="A167" s="1">
        <v>165</v>
      </c>
      <c r="B167" s="5" t="s">
        <v>440</v>
      </c>
      <c r="C167" s="2" t="s">
        <v>417</v>
      </c>
      <c r="D167" s="2"/>
      <c r="E167" s="6"/>
      <c r="F167" s="6"/>
      <c r="G167" s="6"/>
      <c r="H167" s="6"/>
      <c r="I167" s="6">
        <v>826</v>
      </c>
      <c r="J167" s="6"/>
      <c r="K167" s="6"/>
      <c r="L167" s="6"/>
      <c r="M167" s="6"/>
      <c r="N167" s="7">
        <f t="shared" si="2"/>
        <v>826</v>
      </c>
      <c r="O167" s="6">
        <v>206626</v>
      </c>
    </row>
    <row r="168" spans="1:15" x14ac:dyDescent="0.35">
      <c r="A168" s="1">
        <v>166</v>
      </c>
      <c r="B168" s="5" t="s">
        <v>314</v>
      </c>
      <c r="C168" s="2" t="s">
        <v>15</v>
      </c>
      <c r="D168" s="2"/>
      <c r="E168" s="6">
        <v>3025</v>
      </c>
      <c r="F168" s="6"/>
      <c r="G168" s="6"/>
      <c r="H168" s="6"/>
      <c r="I168" s="6"/>
      <c r="J168" s="6"/>
      <c r="K168" s="6"/>
      <c r="L168" s="6"/>
      <c r="M168" s="6"/>
      <c r="N168" s="7">
        <f t="shared" si="2"/>
        <v>3025</v>
      </c>
      <c r="O168" s="6">
        <v>413336</v>
      </c>
    </row>
    <row r="169" spans="1:15" x14ac:dyDescent="0.35">
      <c r="A169" s="1">
        <v>167</v>
      </c>
      <c r="B169" s="5" t="s">
        <v>315</v>
      </c>
      <c r="C169" s="2" t="s">
        <v>15</v>
      </c>
      <c r="D169" s="2"/>
      <c r="E169" s="6">
        <v>3382</v>
      </c>
      <c r="F169" s="6"/>
      <c r="G169" s="6"/>
      <c r="H169" s="6"/>
      <c r="I169" s="6"/>
      <c r="J169" s="6"/>
      <c r="K169" s="6"/>
      <c r="L169" s="6"/>
      <c r="M169" s="6"/>
      <c r="N169" s="7">
        <f t="shared" si="2"/>
        <v>3382</v>
      </c>
      <c r="O169" s="6">
        <v>181000</v>
      </c>
    </row>
    <row r="170" spans="1:15" x14ac:dyDescent="0.35">
      <c r="A170" s="1">
        <v>168</v>
      </c>
      <c r="B170" s="5" t="s">
        <v>316</v>
      </c>
      <c r="C170" s="2" t="s">
        <v>15</v>
      </c>
      <c r="D170" s="2"/>
      <c r="E170" s="6">
        <v>1561</v>
      </c>
      <c r="F170" s="6"/>
      <c r="G170" s="6"/>
      <c r="H170" s="6"/>
      <c r="I170" s="6"/>
      <c r="J170" s="6"/>
      <c r="K170" s="6"/>
      <c r="L170" s="6"/>
      <c r="M170" s="6"/>
      <c r="N170" s="7">
        <f t="shared" si="2"/>
        <v>1561</v>
      </c>
      <c r="O170" s="6">
        <v>139000</v>
      </c>
    </row>
    <row r="171" spans="1:15" x14ac:dyDescent="0.35">
      <c r="A171" s="1">
        <v>169</v>
      </c>
      <c r="B171" s="5" t="s">
        <v>317</v>
      </c>
      <c r="C171" s="2" t="s">
        <v>15</v>
      </c>
      <c r="D171" s="2"/>
      <c r="E171" s="6"/>
      <c r="F171" s="6"/>
      <c r="G171" s="6"/>
      <c r="H171" s="6"/>
      <c r="I171" s="6"/>
      <c r="J171" s="6"/>
      <c r="K171" s="6"/>
      <c r="L171" s="6"/>
      <c r="M171" s="6"/>
      <c r="N171" s="7">
        <f t="shared" si="2"/>
        <v>0</v>
      </c>
      <c r="O171" s="6"/>
    </row>
    <row r="172" spans="1:15" x14ac:dyDescent="0.35">
      <c r="A172" s="1">
        <v>170</v>
      </c>
      <c r="B172" s="5" t="s">
        <v>318</v>
      </c>
      <c r="C172" s="2" t="s">
        <v>15</v>
      </c>
      <c r="D172" s="2"/>
      <c r="E172" s="6"/>
      <c r="F172" s="6"/>
      <c r="G172" s="6"/>
      <c r="H172" s="6"/>
      <c r="I172" s="6">
        <v>867</v>
      </c>
      <c r="J172" s="6"/>
      <c r="K172" s="6"/>
      <c r="L172" s="6"/>
      <c r="M172" s="6"/>
      <c r="N172" s="7">
        <f t="shared" si="2"/>
        <v>867</v>
      </c>
      <c r="O172" s="6">
        <v>145000</v>
      </c>
    </row>
    <row r="173" spans="1:15" x14ac:dyDescent="0.35">
      <c r="A173" s="1">
        <v>171</v>
      </c>
      <c r="B173" s="5" t="s">
        <v>319</v>
      </c>
      <c r="C173" s="2" t="s">
        <v>15</v>
      </c>
      <c r="D173" s="2"/>
      <c r="E173" s="6"/>
      <c r="F173" s="6"/>
      <c r="G173" s="6"/>
      <c r="H173" s="6"/>
      <c r="I173" s="6"/>
      <c r="J173" s="6"/>
      <c r="K173" s="6"/>
      <c r="L173" s="6"/>
      <c r="M173" s="6"/>
      <c r="N173" s="7">
        <f t="shared" si="2"/>
        <v>0</v>
      </c>
      <c r="O173" s="6"/>
    </row>
    <row r="174" spans="1:15" x14ac:dyDescent="0.35">
      <c r="A174" s="1">
        <v>172</v>
      </c>
      <c r="B174" s="5" t="s">
        <v>320</v>
      </c>
      <c r="C174" s="2" t="s">
        <v>15</v>
      </c>
      <c r="D174" s="2"/>
      <c r="E174" s="6"/>
      <c r="F174" s="6"/>
      <c r="G174" s="6"/>
      <c r="H174" s="6"/>
      <c r="I174" s="6"/>
      <c r="J174" s="6"/>
      <c r="K174" s="6"/>
      <c r="L174" s="6"/>
      <c r="M174" s="6"/>
      <c r="N174" s="7">
        <f t="shared" si="2"/>
        <v>0</v>
      </c>
      <c r="O174" s="6"/>
    </row>
    <row r="175" spans="1:15" x14ac:dyDescent="0.35">
      <c r="A175" s="1">
        <v>173</v>
      </c>
      <c r="B175" s="5" t="s">
        <v>321</v>
      </c>
      <c r="C175" s="2" t="s">
        <v>15</v>
      </c>
      <c r="D175" s="2"/>
      <c r="E175" s="6"/>
      <c r="F175" s="6">
        <v>25405</v>
      </c>
      <c r="G175" s="6"/>
      <c r="H175" s="6">
        <v>5038</v>
      </c>
      <c r="I175" s="6">
        <v>1895</v>
      </c>
      <c r="J175" s="6"/>
      <c r="K175" s="6"/>
      <c r="L175" s="6">
        <v>840</v>
      </c>
      <c r="M175" s="6"/>
      <c r="N175" s="7">
        <f t="shared" si="2"/>
        <v>33178</v>
      </c>
      <c r="O175" s="6">
        <v>1007000</v>
      </c>
    </row>
    <row r="176" spans="1:15" x14ac:dyDescent="0.35">
      <c r="A176" s="1">
        <v>174</v>
      </c>
      <c r="B176" s="5" t="s">
        <v>405</v>
      </c>
      <c r="C176" s="2" t="s">
        <v>15</v>
      </c>
      <c r="D176" s="2"/>
      <c r="E176" s="6"/>
      <c r="F176" s="6"/>
      <c r="G176" s="6"/>
      <c r="H176" s="6"/>
      <c r="I176" s="6"/>
      <c r="J176" s="6"/>
      <c r="K176" s="6"/>
      <c r="L176" s="6"/>
      <c r="M176" s="6"/>
      <c r="N176" s="7">
        <f t="shared" si="2"/>
        <v>0</v>
      </c>
      <c r="O176" s="6"/>
    </row>
    <row r="177" spans="1:15" x14ac:dyDescent="0.35">
      <c r="A177" s="1">
        <v>175</v>
      </c>
      <c r="B177" s="5" t="s">
        <v>406</v>
      </c>
      <c r="C177" s="2" t="s">
        <v>15</v>
      </c>
      <c r="D177" s="2"/>
      <c r="E177" s="6"/>
      <c r="F177" s="6"/>
      <c r="G177" s="6"/>
      <c r="H177" s="6"/>
      <c r="I177" s="6"/>
      <c r="J177" s="6"/>
      <c r="K177" s="6"/>
      <c r="L177" s="6"/>
      <c r="M177" s="6"/>
      <c r="N177" s="7">
        <f t="shared" si="2"/>
        <v>0</v>
      </c>
      <c r="O177" s="6"/>
    </row>
    <row r="178" spans="1:15" x14ac:dyDescent="0.35">
      <c r="A178" s="1">
        <v>176</v>
      </c>
      <c r="B178" s="5" t="s">
        <v>322</v>
      </c>
      <c r="C178" s="2" t="s">
        <v>15</v>
      </c>
      <c r="D178" s="2"/>
      <c r="E178" s="6"/>
      <c r="F178" s="6"/>
      <c r="G178" s="6"/>
      <c r="H178" s="6"/>
      <c r="I178" s="6"/>
      <c r="J178" s="6"/>
      <c r="K178" s="6"/>
      <c r="L178" s="6"/>
      <c r="M178" s="6"/>
      <c r="N178" s="7">
        <f t="shared" si="2"/>
        <v>0</v>
      </c>
      <c r="O178" s="6"/>
    </row>
    <row r="179" spans="1:15" x14ac:dyDescent="0.35">
      <c r="A179" s="1">
        <v>177</v>
      </c>
      <c r="B179" s="5" t="s">
        <v>408</v>
      </c>
      <c r="C179" s="2" t="s">
        <v>15</v>
      </c>
      <c r="D179" s="2"/>
      <c r="E179" s="6"/>
      <c r="F179" s="6"/>
      <c r="G179" s="6"/>
      <c r="H179" s="6"/>
      <c r="I179" s="6"/>
      <c r="J179" s="6"/>
      <c r="K179" s="6"/>
      <c r="L179" s="6"/>
      <c r="M179" s="6"/>
      <c r="N179" s="7">
        <f t="shared" si="2"/>
        <v>0</v>
      </c>
      <c r="O179" s="6"/>
    </row>
    <row r="180" spans="1:15" x14ac:dyDescent="0.35">
      <c r="A180" s="1">
        <v>178</v>
      </c>
      <c r="B180" s="5" t="s">
        <v>323</v>
      </c>
      <c r="C180" s="2" t="s">
        <v>15</v>
      </c>
      <c r="D180" s="2"/>
      <c r="E180" s="6">
        <v>1123</v>
      </c>
      <c r="F180" s="6"/>
      <c r="G180" s="6"/>
      <c r="H180" s="6"/>
      <c r="I180" s="6"/>
      <c r="J180" s="6"/>
      <c r="K180" s="6"/>
      <c r="L180" s="6"/>
      <c r="M180" s="6"/>
      <c r="N180" s="7">
        <f t="shared" si="2"/>
        <v>1123</v>
      </c>
      <c r="O180" s="6">
        <v>187000</v>
      </c>
    </row>
    <row r="181" spans="1:15" x14ac:dyDescent="0.35">
      <c r="A181" s="1">
        <v>179</v>
      </c>
      <c r="B181" s="5" t="s">
        <v>446</v>
      </c>
      <c r="C181" s="2" t="s">
        <v>15</v>
      </c>
      <c r="D181" s="2"/>
      <c r="E181" s="6"/>
      <c r="F181" s="6"/>
      <c r="G181" s="6"/>
      <c r="H181" s="6"/>
      <c r="I181" s="6"/>
      <c r="J181" s="6"/>
      <c r="K181" s="6"/>
      <c r="L181" s="6"/>
      <c r="M181" s="6"/>
      <c r="N181" s="7">
        <f t="shared" si="2"/>
        <v>0</v>
      </c>
      <c r="O181" s="6"/>
    </row>
    <row r="182" spans="1:15" x14ac:dyDescent="0.35">
      <c r="A182" s="1">
        <v>180</v>
      </c>
      <c r="B182" s="5" t="s">
        <v>413</v>
      </c>
      <c r="C182" s="2" t="s">
        <v>15</v>
      </c>
      <c r="D182" s="2"/>
      <c r="E182" s="6"/>
      <c r="F182" s="6"/>
      <c r="G182" s="6"/>
      <c r="H182" s="6"/>
      <c r="I182" s="6"/>
      <c r="J182" s="6"/>
      <c r="K182" s="6"/>
      <c r="L182" s="6"/>
      <c r="M182" s="6"/>
      <c r="N182" s="7">
        <f t="shared" si="2"/>
        <v>0</v>
      </c>
      <c r="O182" s="6"/>
    </row>
    <row r="183" spans="1:15" x14ac:dyDescent="0.35">
      <c r="A183" s="1">
        <v>181</v>
      </c>
      <c r="B183" s="5" t="s">
        <v>334</v>
      </c>
      <c r="C183" s="2" t="s">
        <v>15</v>
      </c>
      <c r="D183" s="2"/>
      <c r="E183" s="6"/>
      <c r="F183" s="6"/>
      <c r="G183" s="6"/>
      <c r="H183" s="6"/>
      <c r="I183" s="6"/>
      <c r="J183" s="6"/>
      <c r="K183" s="6"/>
      <c r="L183" s="6"/>
      <c r="M183" s="6"/>
      <c r="N183" s="7">
        <f t="shared" si="2"/>
        <v>0</v>
      </c>
      <c r="O183" s="6"/>
    </row>
    <row r="184" spans="1:15" ht="40" x14ac:dyDescent="0.35">
      <c r="A184" s="1">
        <v>182</v>
      </c>
      <c r="B184" s="5" t="s">
        <v>217</v>
      </c>
      <c r="C184" s="2" t="s">
        <v>418</v>
      </c>
      <c r="D184" s="2"/>
      <c r="E184" s="6">
        <v>4849</v>
      </c>
      <c r="F184" s="6"/>
      <c r="G184" s="6"/>
      <c r="H184" s="6"/>
      <c r="I184" s="6"/>
      <c r="J184" s="6"/>
      <c r="K184" s="6"/>
      <c r="L184" s="6"/>
      <c r="M184" s="6"/>
      <c r="N184" s="7">
        <f t="shared" si="2"/>
        <v>4849</v>
      </c>
      <c r="O184" s="6">
        <v>350000</v>
      </c>
    </row>
    <row r="185" spans="1:15" ht="40" x14ac:dyDescent="0.35">
      <c r="A185" s="1">
        <v>183</v>
      </c>
      <c r="B185" s="5" t="s">
        <v>218</v>
      </c>
      <c r="C185" s="2" t="s">
        <v>418</v>
      </c>
      <c r="D185" s="2"/>
      <c r="E185" s="6"/>
      <c r="F185" s="6"/>
      <c r="G185" s="6"/>
      <c r="H185" s="6"/>
      <c r="I185" s="6"/>
      <c r="J185" s="6"/>
      <c r="K185" s="6"/>
      <c r="L185" s="6"/>
      <c r="M185" s="6"/>
      <c r="N185" s="7">
        <f t="shared" si="2"/>
        <v>0</v>
      </c>
      <c r="O185" s="6"/>
    </row>
    <row r="186" spans="1:15" ht="40" x14ac:dyDescent="0.35">
      <c r="A186" s="1">
        <v>184</v>
      </c>
      <c r="B186" s="5" t="s">
        <v>219</v>
      </c>
      <c r="C186" s="2" t="s">
        <v>418</v>
      </c>
      <c r="D186" s="2"/>
      <c r="E186" s="6"/>
      <c r="F186" s="6"/>
      <c r="G186" s="6"/>
      <c r="H186" s="6"/>
      <c r="I186" s="6">
        <v>4263</v>
      </c>
      <c r="J186" s="6"/>
      <c r="K186" s="6"/>
      <c r="L186" s="6"/>
      <c r="M186" s="6"/>
      <c r="N186" s="7">
        <f t="shared" si="2"/>
        <v>4263</v>
      </c>
      <c r="O186" s="6">
        <v>855000</v>
      </c>
    </row>
    <row r="187" spans="1:15" ht="40" x14ac:dyDescent="0.35">
      <c r="A187" s="1">
        <v>185</v>
      </c>
      <c r="B187" s="5" t="s">
        <v>220</v>
      </c>
      <c r="C187" s="2" t="s">
        <v>418</v>
      </c>
      <c r="D187" s="2"/>
      <c r="E187" s="6">
        <v>2176</v>
      </c>
      <c r="F187" s="6">
        <v>3651</v>
      </c>
      <c r="G187" s="6"/>
      <c r="H187" s="11"/>
      <c r="I187" s="6">
        <v>3880</v>
      </c>
      <c r="J187" s="6"/>
      <c r="K187" s="6"/>
      <c r="L187" s="6"/>
      <c r="M187" s="6"/>
      <c r="N187" s="7">
        <f t="shared" si="2"/>
        <v>9707</v>
      </c>
      <c r="O187" s="6">
        <v>778000</v>
      </c>
    </row>
    <row r="188" spans="1:15" ht="40" x14ac:dyDescent="0.35">
      <c r="A188" s="1">
        <v>186</v>
      </c>
      <c r="B188" s="5" t="s">
        <v>222</v>
      </c>
      <c r="C188" s="2" t="s">
        <v>418</v>
      </c>
      <c r="D188" s="2"/>
      <c r="E188" s="6"/>
      <c r="F188" s="6"/>
      <c r="G188" s="6"/>
      <c r="H188" s="6"/>
      <c r="I188" s="6">
        <v>1356</v>
      </c>
      <c r="J188" s="6"/>
      <c r="K188" s="6"/>
      <c r="L188" s="6"/>
      <c r="M188" s="6"/>
      <c r="N188" s="7">
        <f t="shared" si="2"/>
        <v>1356</v>
      </c>
      <c r="O188" s="6">
        <v>264000</v>
      </c>
    </row>
    <row r="189" spans="1:15" ht="40" x14ac:dyDescent="0.35">
      <c r="A189" s="1">
        <v>187</v>
      </c>
      <c r="B189" s="5" t="s">
        <v>221</v>
      </c>
      <c r="C189" s="2" t="s">
        <v>418</v>
      </c>
      <c r="D189" s="2"/>
      <c r="E189" s="6">
        <v>3808</v>
      </c>
      <c r="F189" s="6"/>
      <c r="G189" s="6"/>
      <c r="H189" s="6"/>
      <c r="I189" s="6">
        <v>3076</v>
      </c>
      <c r="J189" s="6"/>
      <c r="K189" s="6"/>
      <c r="L189" s="6"/>
      <c r="M189" s="6"/>
      <c r="N189" s="7">
        <f t="shared" si="2"/>
        <v>6884</v>
      </c>
      <c r="O189" s="6">
        <v>595000</v>
      </c>
    </row>
    <row r="190" spans="1:15" ht="40" x14ac:dyDescent="0.35">
      <c r="A190" s="1">
        <v>188</v>
      </c>
      <c r="B190" s="5" t="s">
        <v>222</v>
      </c>
      <c r="C190" s="2" t="s">
        <v>418</v>
      </c>
      <c r="D190" s="2"/>
      <c r="E190" s="6"/>
      <c r="F190" s="6"/>
      <c r="G190" s="6"/>
      <c r="H190" s="6"/>
      <c r="I190" s="6"/>
      <c r="J190" s="6"/>
      <c r="K190" s="6"/>
      <c r="L190" s="6"/>
      <c r="M190" s="6"/>
      <c r="N190" s="7">
        <f t="shared" si="2"/>
        <v>0</v>
      </c>
      <c r="O190" s="6"/>
    </row>
    <row r="191" spans="1:15" x14ac:dyDescent="0.35">
      <c r="A191" s="1">
        <v>189</v>
      </c>
      <c r="B191" s="5" t="s">
        <v>338</v>
      </c>
      <c r="C191" s="2" t="s">
        <v>422</v>
      </c>
      <c r="D191" s="2"/>
      <c r="E191" s="6"/>
      <c r="F191" s="6">
        <v>1359</v>
      </c>
      <c r="G191" s="6"/>
      <c r="H191" s="6"/>
      <c r="I191" s="6"/>
      <c r="J191" s="6"/>
      <c r="K191" s="6"/>
      <c r="L191" s="6"/>
      <c r="M191" s="6"/>
      <c r="N191" s="7">
        <f t="shared" si="2"/>
        <v>1359</v>
      </c>
      <c r="O191" s="6">
        <v>362109</v>
      </c>
    </row>
    <row r="192" spans="1:15" x14ac:dyDescent="0.35">
      <c r="A192" s="1">
        <v>190</v>
      </c>
      <c r="B192" s="5" t="s">
        <v>339</v>
      </c>
      <c r="C192" s="2" t="s">
        <v>422</v>
      </c>
      <c r="D192" s="2"/>
      <c r="E192" s="6">
        <v>5989</v>
      </c>
      <c r="F192" s="6">
        <v>554</v>
      </c>
      <c r="G192" s="6">
        <v>2740</v>
      </c>
      <c r="H192" s="6"/>
      <c r="I192" s="6"/>
      <c r="J192" s="6"/>
      <c r="K192" s="6"/>
      <c r="L192" s="6"/>
      <c r="M192" s="6"/>
      <c r="N192" s="7">
        <f t="shared" si="2"/>
        <v>9283</v>
      </c>
      <c r="O192" s="6">
        <v>249283</v>
      </c>
    </row>
    <row r="193" spans="1:15" x14ac:dyDescent="0.35">
      <c r="A193" s="1">
        <v>191</v>
      </c>
      <c r="B193" s="5" t="s">
        <v>403</v>
      </c>
      <c r="C193" s="2" t="s">
        <v>422</v>
      </c>
      <c r="D193" s="2"/>
      <c r="E193" s="6"/>
      <c r="F193" s="6"/>
      <c r="G193" s="6"/>
      <c r="H193" s="6"/>
      <c r="I193" s="6"/>
      <c r="J193" s="6"/>
      <c r="K193" s="6"/>
      <c r="L193" s="6"/>
      <c r="M193" s="6"/>
      <c r="N193" s="7">
        <f t="shared" si="2"/>
        <v>0</v>
      </c>
      <c r="O193" s="6"/>
    </row>
    <row r="194" spans="1:15" x14ac:dyDescent="0.35">
      <c r="A194" s="1">
        <v>192</v>
      </c>
      <c r="B194" s="5" t="s">
        <v>414</v>
      </c>
      <c r="C194" s="2" t="s">
        <v>422</v>
      </c>
      <c r="D194" s="2"/>
      <c r="E194" s="6"/>
      <c r="F194" s="6"/>
      <c r="G194" s="6"/>
      <c r="H194" s="6"/>
      <c r="I194" s="6"/>
      <c r="J194" s="6"/>
      <c r="K194" s="6"/>
      <c r="L194" s="6"/>
      <c r="M194" s="6"/>
      <c r="N194" s="7">
        <f t="shared" si="2"/>
        <v>0</v>
      </c>
      <c r="O194" s="6"/>
    </row>
    <row r="195" spans="1:15" x14ac:dyDescent="0.35">
      <c r="A195" s="1">
        <v>193</v>
      </c>
      <c r="B195" s="5" t="s">
        <v>409</v>
      </c>
      <c r="C195" s="2" t="s">
        <v>410</v>
      </c>
      <c r="D195" s="2"/>
      <c r="E195" s="6"/>
      <c r="F195" s="6"/>
      <c r="G195" s="6"/>
      <c r="H195" s="6"/>
      <c r="I195" s="6"/>
      <c r="J195" s="6"/>
      <c r="K195" s="6"/>
      <c r="L195" s="6"/>
      <c r="M195" s="6"/>
      <c r="N195" s="7">
        <f t="shared" si="2"/>
        <v>0</v>
      </c>
      <c r="O195" s="6"/>
    </row>
    <row r="196" spans="1:15" x14ac:dyDescent="0.35">
      <c r="A196" s="1">
        <v>194</v>
      </c>
      <c r="B196" s="5" t="s">
        <v>55</v>
      </c>
      <c r="C196" s="2" t="s">
        <v>9</v>
      </c>
      <c r="D196" s="1"/>
      <c r="E196" s="6">
        <v>12771</v>
      </c>
      <c r="F196" s="6">
        <v>6138</v>
      </c>
      <c r="G196" s="6"/>
      <c r="H196" s="6"/>
      <c r="I196" s="6"/>
      <c r="J196" s="6"/>
      <c r="K196" s="6"/>
      <c r="L196" s="6"/>
      <c r="M196" s="6">
        <v>4855</v>
      </c>
      <c r="N196" s="7">
        <f t="shared" si="2"/>
        <v>23764</v>
      </c>
      <c r="O196" s="6">
        <v>485575</v>
      </c>
    </row>
    <row r="197" spans="1:15" x14ac:dyDescent="0.35">
      <c r="A197" s="1">
        <v>195</v>
      </c>
      <c r="B197" s="5" t="s">
        <v>391</v>
      </c>
      <c r="C197" s="2" t="s">
        <v>9</v>
      </c>
      <c r="D197" s="1"/>
      <c r="E197" s="6">
        <v>8280</v>
      </c>
      <c r="F197" s="6"/>
      <c r="G197" s="6"/>
      <c r="H197" s="12"/>
      <c r="I197" s="6"/>
      <c r="J197" s="6"/>
      <c r="K197" s="6"/>
      <c r="L197" s="6">
        <v>4928</v>
      </c>
      <c r="M197" s="6"/>
      <c r="N197" s="7">
        <f t="shared" ref="N197:N208" si="3">SUM(E197:M197)</f>
        <v>13208</v>
      </c>
      <c r="O197" s="6">
        <v>437000</v>
      </c>
    </row>
    <row r="198" spans="1:15" x14ac:dyDescent="0.35">
      <c r="A198" s="1">
        <v>196</v>
      </c>
      <c r="B198" s="5" t="s">
        <v>445</v>
      </c>
      <c r="C198" s="2" t="s">
        <v>9</v>
      </c>
      <c r="D198" s="1"/>
      <c r="E198" s="6">
        <v>17183</v>
      </c>
      <c r="F198" s="6"/>
      <c r="G198" s="6"/>
      <c r="H198" s="12"/>
      <c r="I198" s="6"/>
      <c r="J198" s="6"/>
      <c r="K198" s="6"/>
      <c r="L198" s="6"/>
      <c r="M198" s="6"/>
      <c r="N198" s="7">
        <f t="shared" si="3"/>
        <v>17183</v>
      </c>
      <c r="O198" s="6">
        <v>580559</v>
      </c>
    </row>
    <row r="199" spans="1:15" x14ac:dyDescent="0.35">
      <c r="A199" s="1">
        <v>197</v>
      </c>
      <c r="B199" s="5" t="s">
        <v>56</v>
      </c>
      <c r="C199" s="2" t="s">
        <v>9</v>
      </c>
      <c r="D199" s="1"/>
      <c r="E199" s="6">
        <v>2233</v>
      </c>
      <c r="F199" s="6"/>
      <c r="G199" s="6"/>
      <c r="H199" s="6"/>
      <c r="I199" s="6"/>
      <c r="J199" s="6"/>
      <c r="K199" s="6"/>
      <c r="L199" s="6"/>
      <c r="M199" s="6"/>
      <c r="N199" s="7">
        <f t="shared" si="3"/>
        <v>2233</v>
      </c>
      <c r="O199" s="6">
        <v>245000</v>
      </c>
    </row>
    <row r="200" spans="1:15" x14ac:dyDescent="0.35">
      <c r="A200" s="1">
        <v>198</v>
      </c>
      <c r="B200" s="5" t="s">
        <v>57</v>
      </c>
      <c r="C200" s="2" t="s">
        <v>9</v>
      </c>
      <c r="D200" s="1"/>
      <c r="E200" s="6"/>
      <c r="F200" s="6"/>
      <c r="G200" s="6"/>
      <c r="H200" s="6"/>
      <c r="I200" s="6"/>
      <c r="J200" s="6"/>
      <c r="K200" s="6"/>
      <c r="L200" s="6"/>
      <c r="M200" s="6"/>
      <c r="N200" s="7">
        <f t="shared" si="3"/>
        <v>0</v>
      </c>
      <c r="O200" s="6"/>
    </row>
    <row r="201" spans="1:15" x14ac:dyDescent="0.35">
      <c r="A201" s="1">
        <v>199</v>
      </c>
      <c r="B201" s="5" t="s">
        <v>58</v>
      </c>
      <c r="C201" s="2" t="s">
        <v>9</v>
      </c>
      <c r="D201" s="1"/>
      <c r="E201" s="6">
        <v>13031</v>
      </c>
      <c r="F201" s="6">
        <v>6196</v>
      </c>
      <c r="G201" s="6"/>
      <c r="H201" s="6">
        <v>5220</v>
      </c>
      <c r="I201" s="6"/>
      <c r="J201" s="6"/>
      <c r="K201" s="6"/>
      <c r="L201" s="6"/>
      <c r="M201" s="6"/>
      <c r="N201" s="7">
        <f t="shared" si="3"/>
        <v>24447</v>
      </c>
      <c r="O201" s="6">
        <v>522927</v>
      </c>
    </row>
    <row r="202" spans="1:15" x14ac:dyDescent="0.35">
      <c r="A202" s="1">
        <v>200</v>
      </c>
      <c r="B202" s="5" t="s">
        <v>59</v>
      </c>
      <c r="C202" s="2" t="s">
        <v>9</v>
      </c>
      <c r="D202" s="1"/>
      <c r="E202" s="6">
        <v>1565</v>
      </c>
      <c r="F202" s="6"/>
      <c r="G202" s="6"/>
      <c r="H202" s="10"/>
      <c r="I202" s="6"/>
      <c r="J202" s="6"/>
      <c r="K202" s="6"/>
      <c r="L202" s="6"/>
      <c r="M202" s="6"/>
      <c r="N202" s="7">
        <f t="shared" si="3"/>
        <v>1565</v>
      </c>
      <c r="O202" s="6">
        <v>236000</v>
      </c>
    </row>
    <row r="203" spans="1:15" x14ac:dyDescent="0.35">
      <c r="A203" s="1">
        <v>201</v>
      </c>
      <c r="B203" s="5" t="s">
        <v>60</v>
      </c>
      <c r="C203" s="2" t="s">
        <v>9</v>
      </c>
      <c r="D203" s="1"/>
      <c r="E203" s="6">
        <v>4731</v>
      </c>
      <c r="F203" s="6">
        <v>1693</v>
      </c>
      <c r="G203" s="6"/>
      <c r="H203" s="6"/>
      <c r="I203" s="6"/>
      <c r="J203" s="6"/>
      <c r="K203" s="6"/>
      <c r="L203" s="6"/>
      <c r="M203" s="6"/>
      <c r="N203" s="7">
        <f t="shared" si="3"/>
        <v>6424</v>
      </c>
      <c r="O203" s="6">
        <v>300000</v>
      </c>
    </row>
    <row r="204" spans="1:15" x14ac:dyDescent="0.35">
      <c r="A204" s="1">
        <v>202</v>
      </c>
      <c r="B204" s="5" t="s">
        <v>61</v>
      </c>
      <c r="C204" s="2" t="s">
        <v>9</v>
      </c>
      <c r="D204" s="1"/>
      <c r="E204" s="6">
        <v>4204</v>
      </c>
      <c r="F204" s="6">
        <v>4456</v>
      </c>
      <c r="G204" s="6">
        <v>10679</v>
      </c>
      <c r="H204" s="6"/>
      <c r="I204" s="6"/>
      <c r="J204" s="6"/>
      <c r="K204" s="6"/>
      <c r="L204" s="6"/>
      <c r="M204" s="6"/>
      <c r="N204" s="7">
        <f t="shared" si="3"/>
        <v>19339</v>
      </c>
      <c r="O204" s="6">
        <v>445610</v>
      </c>
    </row>
    <row r="205" spans="1:15" x14ac:dyDescent="0.35">
      <c r="A205" s="1">
        <v>203</v>
      </c>
      <c r="B205" s="5" t="s">
        <v>62</v>
      </c>
      <c r="C205" s="2" t="s">
        <v>9</v>
      </c>
      <c r="D205" s="1"/>
      <c r="E205" s="6"/>
      <c r="F205" s="6"/>
      <c r="G205" s="6"/>
      <c r="H205" s="6"/>
      <c r="I205" s="6"/>
      <c r="J205" s="6"/>
      <c r="K205" s="6"/>
      <c r="L205" s="6"/>
      <c r="M205" s="6"/>
      <c r="N205" s="7">
        <f t="shared" si="3"/>
        <v>0</v>
      </c>
      <c r="O205" s="6"/>
    </row>
    <row r="206" spans="1:15" x14ac:dyDescent="0.35">
      <c r="A206" s="1">
        <v>204</v>
      </c>
      <c r="B206" s="5" t="s">
        <v>63</v>
      </c>
      <c r="C206" s="2" t="s">
        <v>9</v>
      </c>
      <c r="D206" s="1"/>
      <c r="E206" s="6">
        <v>2740</v>
      </c>
      <c r="F206" s="6">
        <v>5183</v>
      </c>
      <c r="G206" s="6"/>
      <c r="H206" s="6">
        <v>3980</v>
      </c>
      <c r="I206" s="6">
        <v>9771</v>
      </c>
      <c r="J206" s="6"/>
      <c r="K206" s="6"/>
      <c r="L206" s="6">
        <v>793</v>
      </c>
      <c r="M206" s="6"/>
      <c r="N206" s="7">
        <f t="shared" si="3"/>
        <v>22467</v>
      </c>
      <c r="O206" s="6">
        <v>398059</v>
      </c>
    </row>
    <row r="207" spans="1:15" x14ac:dyDescent="0.35">
      <c r="A207" s="1">
        <v>205</v>
      </c>
      <c r="B207" s="5" t="s">
        <v>65</v>
      </c>
      <c r="C207" s="2" t="s">
        <v>9</v>
      </c>
      <c r="D207" s="1"/>
      <c r="E207" s="6"/>
      <c r="F207" s="6"/>
      <c r="G207" s="6"/>
      <c r="H207" s="6"/>
      <c r="I207" s="6"/>
      <c r="J207" s="6"/>
      <c r="K207" s="6"/>
      <c r="L207" s="6"/>
      <c r="M207" s="6"/>
      <c r="N207" s="7">
        <f t="shared" si="3"/>
        <v>0</v>
      </c>
      <c r="O207" s="6"/>
    </row>
    <row r="208" spans="1:15" x14ac:dyDescent="0.35">
      <c r="A208" s="1">
        <v>206</v>
      </c>
      <c r="B208" s="5" t="s">
        <v>66</v>
      </c>
      <c r="C208" s="2" t="s">
        <v>9</v>
      </c>
      <c r="D208" s="1"/>
      <c r="E208" s="6">
        <v>5786</v>
      </c>
      <c r="F208" s="6"/>
      <c r="G208" s="6"/>
      <c r="H208" s="6"/>
      <c r="I208" s="6"/>
      <c r="J208" s="6"/>
      <c r="K208" s="6"/>
      <c r="L208" s="6"/>
      <c r="M208" s="6"/>
      <c r="N208" s="7">
        <f t="shared" si="3"/>
        <v>5786</v>
      </c>
      <c r="O208" s="6">
        <v>286373</v>
      </c>
    </row>
    <row r="209" spans="1:15" x14ac:dyDescent="0.35">
      <c r="A209" s="1">
        <v>207</v>
      </c>
      <c r="B209" s="5" t="s">
        <v>67</v>
      </c>
      <c r="C209" s="2" t="s">
        <v>9</v>
      </c>
      <c r="D209" s="1"/>
      <c r="E209" s="6">
        <v>18604</v>
      </c>
      <c r="F209" s="6">
        <v>4599</v>
      </c>
      <c r="G209" s="6"/>
      <c r="H209" s="6">
        <v>4599</v>
      </c>
      <c r="I209" s="6"/>
      <c r="J209" s="6"/>
      <c r="K209" s="6"/>
      <c r="L209" s="6">
        <v>729</v>
      </c>
      <c r="M209" s="6"/>
      <c r="N209" s="7">
        <f t="shared" ref="N209:N272" si="4">SUM(E209:M209)</f>
        <v>28531</v>
      </c>
      <c r="O209" s="6">
        <v>459914</v>
      </c>
    </row>
    <row r="210" spans="1:15" x14ac:dyDescent="0.35">
      <c r="A210" s="1">
        <v>208</v>
      </c>
      <c r="B210" s="5" t="s">
        <v>68</v>
      </c>
      <c r="C210" s="2" t="s">
        <v>9</v>
      </c>
      <c r="D210" s="1"/>
      <c r="E210" s="6">
        <v>20866</v>
      </c>
      <c r="F210" s="6">
        <v>7071</v>
      </c>
      <c r="G210" s="6"/>
      <c r="H210" s="6">
        <v>7071</v>
      </c>
      <c r="I210" s="6"/>
      <c r="J210" s="6"/>
      <c r="K210" s="6"/>
      <c r="L210" s="6"/>
      <c r="M210" s="6"/>
      <c r="N210" s="7">
        <f t="shared" si="4"/>
        <v>35008</v>
      </c>
      <c r="O210" s="6">
        <v>707117</v>
      </c>
    </row>
    <row r="211" spans="1:15" x14ac:dyDescent="0.35">
      <c r="A211" s="1">
        <v>209</v>
      </c>
      <c r="B211" s="5" t="s">
        <v>471</v>
      </c>
      <c r="C211" s="2" t="s">
        <v>9</v>
      </c>
      <c r="D211" s="1"/>
      <c r="E211" s="6">
        <v>22156</v>
      </c>
      <c r="F211" s="6"/>
      <c r="G211" s="6"/>
      <c r="H211" s="10"/>
      <c r="I211" s="6">
        <v>7130</v>
      </c>
      <c r="J211" s="6"/>
      <c r="K211" s="6"/>
      <c r="L211" s="6"/>
      <c r="M211" s="6"/>
      <c r="N211" s="7">
        <f t="shared" si="4"/>
        <v>29286</v>
      </c>
      <c r="O211" s="6">
        <v>475000</v>
      </c>
    </row>
    <row r="212" spans="1:15" ht="41" x14ac:dyDescent="0.35">
      <c r="A212" s="1">
        <v>210</v>
      </c>
      <c r="B212" s="5" t="s">
        <v>69</v>
      </c>
      <c r="C212" s="2" t="s">
        <v>9</v>
      </c>
      <c r="D212" s="1"/>
      <c r="E212" s="6">
        <v>31802</v>
      </c>
      <c r="F212" s="6"/>
      <c r="G212" s="6"/>
      <c r="H212" s="6">
        <v>12063</v>
      </c>
      <c r="I212" s="6"/>
      <c r="J212" s="6"/>
      <c r="K212" s="6"/>
      <c r="L212" s="6"/>
      <c r="M212" s="6"/>
      <c r="N212" s="7">
        <f t="shared" si="4"/>
        <v>43865</v>
      </c>
      <c r="O212" s="6">
        <v>1206297</v>
      </c>
    </row>
    <row r="213" spans="1:15" x14ac:dyDescent="0.35">
      <c r="A213" s="1">
        <v>211</v>
      </c>
      <c r="B213" s="5" t="s">
        <v>392</v>
      </c>
      <c r="C213" s="2" t="s">
        <v>9</v>
      </c>
      <c r="D213" s="1"/>
      <c r="E213" s="6">
        <v>2695</v>
      </c>
      <c r="F213" s="6"/>
      <c r="G213" s="6"/>
      <c r="H213" s="6"/>
      <c r="I213" s="6"/>
      <c r="J213" s="6"/>
      <c r="K213" s="6"/>
      <c r="L213" s="6"/>
      <c r="M213" s="6"/>
      <c r="N213" s="7">
        <f t="shared" si="4"/>
        <v>2695</v>
      </c>
      <c r="O213" s="6">
        <v>168000</v>
      </c>
    </row>
    <row r="214" spans="1:15" x14ac:dyDescent="0.35">
      <c r="A214" s="1">
        <v>212</v>
      </c>
      <c r="B214" s="5" t="s">
        <v>70</v>
      </c>
      <c r="C214" s="2" t="s">
        <v>9</v>
      </c>
      <c r="D214" s="1"/>
      <c r="E214" s="6">
        <v>3709</v>
      </c>
      <c r="F214" s="6">
        <v>4962</v>
      </c>
      <c r="G214" s="6"/>
      <c r="H214" s="6"/>
      <c r="I214" s="6"/>
      <c r="J214" s="6"/>
      <c r="K214" s="6"/>
      <c r="L214" s="6"/>
      <c r="M214" s="6"/>
      <c r="N214" s="7">
        <f t="shared" si="4"/>
        <v>8671</v>
      </c>
      <c r="O214" s="6">
        <v>377594</v>
      </c>
    </row>
    <row r="215" spans="1:15" x14ac:dyDescent="0.35">
      <c r="A215" s="1">
        <v>213</v>
      </c>
      <c r="B215" s="5" t="s">
        <v>71</v>
      </c>
      <c r="C215" s="2" t="s">
        <v>9</v>
      </c>
      <c r="D215" s="1"/>
      <c r="E215" s="6"/>
      <c r="F215" s="6"/>
      <c r="G215" s="6"/>
      <c r="H215" s="6"/>
      <c r="I215" s="6"/>
      <c r="J215" s="6"/>
      <c r="K215" s="6"/>
      <c r="L215" s="6"/>
      <c r="M215" s="6"/>
      <c r="N215" s="7">
        <f t="shared" si="4"/>
        <v>0</v>
      </c>
      <c r="O215" s="6"/>
    </row>
    <row r="216" spans="1:15" x14ac:dyDescent="0.35">
      <c r="A216" s="1">
        <v>214</v>
      </c>
      <c r="B216" s="5" t="s">
        <v>72</v>
      </c>
      <c r="C216" s="2" t="s">
        <v>9</v>
      </c>
      <c r="D216" s="1"/>
      <c r="E216" s="6">
        <v>3578</v>
      </c>
      <c r="F216" s="6">
        <v>2155</v>
      </c>
      <c r="G216" s="6"/>
      <c r="H216" s="6"/>
      <c r="I216" s="6">
        <v>5140</v>
      </c>
      <c r="J216" s="6"/>
      <c r="K216" s="6"/>
      <c r="L216" s="6"/>
      <c r="M216" s="6"/>
      <c r="N216" s="7">
        <f t="shared" si="4"/>
        <v>10873</v>
      </c>
      <c r="O216" s="6">
        <v>396877</v>
      </c>
    </row>
    <row r="217" spans="1:15" x14ac:dyDescent="0.35">
      <c r="A217" s="1">
        <v>215</v>
      </c>
      <c r="B217" s="5" t="s">
        <v>73</v>
      </c>
      <c r="C217" s="2" t="s">
        <v>9</v>
      </c>
      <c r="D217" s="1"/>
      <c r="E217" s="6">
        <v>3942</v>
      </c>
      <c r="F217" s="6"/>
      <c r="G217" s="6"/>
      <c r="H217" s="6"/>
      <c r="I217" s="6"/>
      <c r="J217" s="6"/>
      <c r="K217" s="6"/>
      <c r="L217" s="6"/>
      <c r="M217" s="6"/>
      <c r="N217" s="7">
        <f t="shared" si="4"/>
        <v>3942</v>
      </c>
      <c r="O217" s="6">
        <v>451000</v>
      </c>
    </row>
    <row r="218" spans="1:15" x14ac:dyDescent="0.35">
      <c r="A218" s="1">
        <v>216</v>
      </c>
      <c r="B218" s="5" t="s">
        <v>340</v>
      </c>
      <c r="C218" s="2" t="s">
        <v>425</v>
      </c>
      <c r="D218" s="2"/>
      <c r="E218" s="6"/>
      <c r="F218" s="6">
        <v>12662</v>
      </c>
      <c r="G218" s="6"/>
      <c r="H218" s="6">
        <v>8904</v>
      </c>
      <c r="I218" s="6"/>
      <c r="J218" s="6"/>
      <c r="K218" s="6"/>
      <c r="L218" s="6">
        <v>1600</v>
      </c>
      <c r="M218" s="6"/>
      <c r="N218" s="7">
        <f t="shared" si="4"/>
        <v>23166</v>
      </c>
      <c r="O218" s="6">
        <v>1780772</v>
      </c>
    </row>
    <row r="219" spans="1:15" x14ac:dyDescent="0.35">
      <c r="A219" s="1">
        <v>217</v>
      </c>
      <c r="B219" s="5" t="s">
        <v>384</v>
      </c>
      <c r="C219" s="2" t="s">
        <v>425</v>
      </c>
      <c r="D219" s="2"/>
      <c r="E219" s="6"/>
      <c r="F219" s="6"/>
      <c r="G219" s="6"/>
      <c r="H219" s="6"/>
      <c r="I219" s="6"/>
      <c r="J219" s="6"/>
      <c r="K219" s="6"/>
      <c r="L219" s="6"/>
      <c r="M219" s="6"/>
      <c r="N219" s="7">
        <f t="shared" si="4"/>
        <v>0</v>
      </c>
      <c r="O219" s="6"/>
    </row>
    <row r="220" spans="1:15" x14ac:dyDescent="0.35">
      <c r="A220" s="1">
        <v>218</v>
      </c>
      <c r="B220" s="5" t="s">
        <v>385</v>
      </c>
      <c r="C220" s="2" t="s">
        <v>425</v>
      </c>
      <c r="D220" s="2"/>
      <c r="E220" s="6"/>
      <c r="F220" s="6"/>
      <c r="G220" s="6"/>
      <c r="H220" s="6"/>
      <c r="I220" s="6"/>
      <c r="J220" s="6"/>
      <c r="K220" s="6"/>
      <c r="L220" s="6"/>
      <c r="M220" s="6"/>
      <c r="N220" s="7">
        <f t="shared" si="4"/>
        <v>0</v>
      </c>
      <c r="O220" s="6"/>
    </row>
    <row r="221" spans="1:15" x14ac:dyDescent="0.35">
      <c r="A221" s="1">
        <v>219</v>
      </c>
      <c r="B221" s="5" t="s">
        <v>341</v>
      </c>
      <c r="C221" s="2" t="s">
        <v>425</v>
      </c>
      <c r="D221" s="2"/>
      <c r="E221" s="6"/>
      <c r="F221" s="6"/>
      <c r="G221" s="6"/>
      <c r="H221" s="6"/>
      <c r="I221" s="6"/>
      <c r="J221" s="6"/>
      <c r="K221" s="6"/>
      <c r="L221" s="6"/>
      <c r="M221" s="6"/>
      <c r="N221" s="7">
        <f t="shared" si="4"/>
        <v>0</v>
      </c>
      <c r="O221" s="6"/>
    </row>
    <row r="222" spans="1:15" x14ac:dyDescent="0.35">
      <c r="A222" s="1">
        <v>220</v>
      </c>
      <c r="B222" s="5" t="s">
        <v>342</v>
      </c>
      <c r="C222" s="2" t="s">
        <v>425</v>
      </c>
      <c r="D222" s="2"/>
      <c r="E222" s="6">
        <v>6075</v>
      </c>
      <c r="F222" s="6"/>
      <c r="G222" s="6"/>
      <c r="H222" s="6"/>
      <c r="I222" s="6"/>
      <c r="J222" s="6"/>
      <c r="K222" s="6"/>
      <c r="L222" s="6"/>
      <c r="M222" s="6"/>
      <c r="N222" s="7">
        <f t="shared" si="4"/>
        <v>6075</v>
      </c>
      <c r="O222" s="6">
        <v>109034</v>
      </c>
    </row>
    <row r="223" spans="1:15" x14ac:dyDescent="0.35">
      <c r="A223" s="1">
        <v>221</v>
      </c>
      <c r="B223" s="5" t="s">
        <v>343</v>
      </c>
      <c r="C223" s="2" t="s">
        <v>425</v>
      </c>
      <c r="D223" s="2"/>
      <c r="E223" s="6">
        <v>8847</v>
      </c>
      <c r="F223" s="6">
        <v>2986</v>
      </c>
      <c r="G223" s="6"/>
      <c r="H223" s="6">
        <v>2949</v>
      </c>
      <c r="I223" s="6">
        <v>2292</v>
      </c>
      <c r="J223" s="6"/>
      <c r="K223" s="6"/>
      <c r="L223" s="6"/>
      <c r="M223" s="6"/>
      <c r="N223" s="7">
        <f t="shared" si="4"/>
        <v>17074</v>
      </c>
      <c r="O223" s="6">
        <v>294902</v>
      </c>
    </row>
    <row r="224" spans="1:15" x14ac:dyDescent="0.35">
      <c r="A224" s="1">
        <v>222</v>
      </c>
      <c r="B224" s="5" t="s">
        <v>344</v>
      </c>
      <c r="C224" s="2" t="s">
        <v>425</v>
      </c>
      <c r="D224" s="2"/>
      <c r="E224" s="6">
        <v>4964</v>
      </c>
      <c r="F224" s="6">
        <v>204</v>
      </c>
      <c r="G224" s="6"/>
      <c r="H224" s="6"/>
      <c r="I224" s="6"/>
      <c r="J224" s="6"/>
      <c r="K224" s="6"/>
      <c r="L224" s="6"/>
      <c r="M224" s="6"/>
      <c r="N224" s="7">
        <f t="shared" si="4"/>
        <v>5168</v>
      </c>
      <c r="O224" s="6">
        <v>195941</v>
      </c>
    </row>
    <row r="225" spans="1:15" x14ac:dyDescent="0.35">
      <c r="A225" s="1">
        <v>223</v>
      </c>
      <c r="B225" s="5" t="s">
        <v>345</v>
      </c>
      <c r="C225" s="2" t="s">
        <v>425</v>
      </c>
      <c r="D225" s="2"/>
      <c r="E225" s="6">
        <v>15338</v>
      </c>
      <c r="F225" s="6">
        <v>4754</v>
      </c>
      <c r="G225" s="6">
        <v>3000</v>
      </c>
      <c r="H225" s="6">
        <v>5122</v>
      </c>
      <c r="I225" s="6">
        <v>6709</v>
      </c>
      <c r="J225" s="6"/>
      <c r="K225" s="6"/>
      <c r="L225" s="6"/>
      <c r="M225" s="6"/>
      <c r="N225" s="7">
        <f t="shared" si="4"/>
        <v>34923</v>
      </c>
      <c r="O225" s="6">
        <v>512284</v>
      </c>
    </row>
    <row r="226" spans="1:15" x14ac:dyDescent="0.35">
      <c r="A226" s="1">
        <v>224</v>
      </c>
      <c r="B226" s="5" t="s">
        <v>346</v>
      </c>
      <c r="C226" s="2" t="s">
        <v>425</v>
      </c>
      <c r="D226" s="2"/>
      <c r="E226" s="6"/>
      <c r="F226" s="6">
        <v>1595</v>
      </c>
      <c r="G226" s="6"/>
      <c r="H226" s="6"/>
      <c r="I226" s="6"/>
      <c r="J226" s="6"/>
      <c r="K226" s="6"/>
      <c r="L226" s="6"/>
      <c r="M226" s="6"/>
      <c r="N226" s="7">
        <f t="shared" si="4"/>
        <v>1595</v>
      </c>
      <c r="O226" s="6">
        <v>75300</v>
      </c>
    </row>
    <row r="227" spans="1:15" x14ac:dyDescent="0.35">
      <c r="A227" s="1">
        <v>225</v>
      </c>
      <c r="B227" s="5" t="s">
        <v>347</v>
      </c>
      <c r="C227" s="2" t="s">
        <v>425</v>
      </c>
      <c r="D227" s="2"/>
      <c r="E227" s="6"/>
      <c r="F227" s="6"/>
      <c r="G227" s="6"/>
      <c r="H227" s="6"/>
      <c r="I227" s="6"/>
      <c r="J227" s="6"/>
      <c r="K227" s="6"/>
      <c r="L227" s="6"/>
      <c r="M227" s="6"/>
      <c r="N227" s="7">
        <f t="shared" si="4"/>
        <v>0</v>
      </c>
      <c r="O227" s="6"/>
    </row>
    <row r="228" spans="1:15" x14ac:dyDescent="0.35">
      <c r="A228" s="1">
        <v>226</v>
      </c>
      <c r="B228" s="5" t="s">
        <v>394</v>
      </c>
      <c r="C228" s="2" t="s">
        <v>425</v>
      </c>
      <c r="D228" s="2"/>
      <c r="E228" s="6"/>
      <c r="F228" s="6"/>
      <c r="G228" s="6"/>
      <c r="H228" s="6"/>
      <c r="I228" s="6">
        <v>1140</v>
      </c>
      <c r="J228" s="6"/>
      <c r="K228" s="6"/>
      <c r="L228" s="6"/>
      <c r="M228" s="6"/>
      <c r="N228" s="7">
        <f t="shared" si="4"/>
        <v>1140</v>
      </c>
      <c r="O228" s="6">
        <v>155816</v>
      </c>
    </row>
    <row r="229" spans="1:15" x14ac:dyDescent="0.35">
      <c r="A229" s="1">
        <v>227</v>
      </c>
      <c r="B229" s="5" t="s">
        <v>189</v>
      </c>
      <c r="C229" s="2" t="s">
        <v>429</v>
      </c>
      <c r="D229" s="1"/>
      <c r="E229" s="6"/>
      <c r="F229" s="6"/>
      <c r="G229" s="6"/>
      <c r="H229" s="6"/>
      <c r="I229" s="6"/>
      <c r="J229" s="6"/>
      <c r="K229" s="6"/>
      <c r="L229" s="6"/>
      <c r="M229" s="6"/>
      <c r="N229" s="7">
        <f t="shared" si="4"/>
        <v>0</v>
      </c>
      <c r="O229" s="6"/>
    </row>
    <row r="230" spans="1:15" x14ac:dyDescent="0.35">
      <c r="A230" s="1">
        <v>228</v>
      </c>
      <c r="B230" s="5" t="s">
        <v>190</v>
      </c>
      <c r="C230" s="2" t="s">
        <v>429</v>
      </c>
      <c r="D230" s="1"/>
      <c r="E230" s="6"/>
      <c r="F230" s="6"/>
      <c r="G230" s="6"/>
      <c r="H230" s="6"/>
      <c r="I230" s="6"/>
      <c r="J230" s="6"/>
      <c r="K230" s="6"/>
      <c r="L230" s="6"/>
      <c r="M230" s="6"/>
      <c r="N230" s="7">
        <f t="shared" si="4"/>
        <v>0</v>
      </c>
      <c r="O230" s="6"/>
    </row>
    <row r="231" spans="1:15" x14ac:dyDescent="0.35">
      <c r="A231" s="1">
        <v>229</v>
      </c>
      <c r="B231" s="5" t="s">
        <v>191</v>
      </c>
      <c r="C231" s="2" t="s">
        <v>429</v>
      </c>
      <c r="D231" s="1"/>
      <c r="E231" s="6">
        <v>724</v>
      </c>
      <c r="F231" s="6">
        <v>861</v>
      </c>
      <c r="G231" s="6"/>
      <c r="H231" s="6"/>
      <c r="I231" s="6">
        <v>1372</v>
      </c>
      <c r="J231" s="6"/>
      <c r="K231" s="6"/>
      <c r="L231" s="6"/>
      <c r="M231" s="6"/>
      <c r="N231" s="7">
        <f t="shared" si="4"/>
        <v>2957</v>
      </c>
      <c r="O231" s="6">
        <v>299000</v>
      </c>
    </row>
    <row r="232" spans="1:15" x14ac:dyDescent="0.35">
      <c r="A232" s="1">
        <v>230</v>
      </c>
      <c r="B232" s="5" t="s">
        <v>192</v>
      </c>
      <c r="C232" s="2" t="s">
        <v>429</v>
      </c>
      <c r="D232" s="1"/>
      <c r="E232" s="6">
        <v>3219</v>
      </c>
      <c r="F232" s="6">
        <v>1223</v>
      </c>
      <c r="G232" s="6"/>
      <c r="H232" s="6"/>
      <c r="I232" s="6">
        <v>4668</v>
      </c>
      <c r="J232" s="6"/>
      <c r="K232" s="6"/>
      <c r="L232" s="6"/>
      <c r="M232" s="6"/>
      <c r="N232" s="7">
        <f t="shared" si="4"/>
        <v>9110</v>
      </c>
      <c r="O232" s="6">
        <v>819000</v>
      </c>
    </row>
    <row r="233" spans="1:15" x14ac:dyDescent="0.35">
      <c r="A233" s="1">
        <v>231</v>
      </c>
      <c r="B233" s="5" t="s">
        <v>193</v>
      </c>
      <c r="C233" s="2" t="s">
        <v>429</v>
      </c>
      <c r="D233" s="1"/>
      <c r="E233" s="6">
        <v>4202</v>
      </c>
      <c r="F233" s="6"/>
      <c r="G233" s="6">
        <v>1500</v>
      </c>
      <c r="H233" s="6"/>
      <c r="I233" s="6">
        <v>1286</v>
      </c>
      <c r="J233" s="6"/>
      <c r="K233" s="6"/>
      <c r="L233" s="6">
        <v>1200</v>
      </c>
      <c r="M233" s="6"/>
      <c r="N233" s="7">
        <f t="shared" si="4"/>
        <v>8188</v>
      </c>
      <c r="O233" s="6">
        <v>642000</v>
      </c>
    </row>
    <row r="234" spans="1:15" x14ac:dyDescent="0.35">
      <c r="A234" s="1">
        <v>232</v>
      </c>
      <c r="B234" s="5" t="s">
        <v>393</v>
      </c>
      <c r="C234" s="2" t="s">
        <v>429</v>
      </c>
      <c r="D234" s="1"/>
      <c r="E234" s="6">
        <v>727</v>
      </c>
      <c r="F234" s="6">
        <v>395</v>
      </c>
      <c r="G234" s="6"/>
      <c r="H234" s="6"/>
      <c r="I234" s="6">
        <v>1175</v>
      </c>
      <c r="J234" s="6"/>
      <c r="K234" s="6"/>
      <c r="L234" s="6"/>
      <c r="M234" s="6"/>
      <c r="N234" s="7">
        <f t="shared" si="4"/>
        <v>2297</v>
      </c>
      <c r="O234" s="6">
        <v>235000</v>
      </c>
    </row>
    <row r="235" spans="1:15" x14ac:dyDescent="0.35">
      <c r="A235" s="1">
        <v>233</v>
      </c>
      <c r="B235" s="5" t="s">
        <v>194</v>
      </c>
      <c r="C235" s="2" t="s">
        <v>429</v>
      </c>
      <c r="D235" s="1"/>
      <c r="E235" s="6">
        <v>32040</v>
      </c>
      <c r="F235" s="6">
        <v>236</v>
      </c>
      <c r="G235" s="6"/>
      <c r="H235" s="6"/>
      <c r="I235" s="6">
        <v>3614</v>
      </c>
      <c r="J235" s="6"/>
      <c r="K235" s="6"/>
      <c r="L235" s="6"/>
      <c r="M235" s="6"/>
      <c r="N235" s="7">
        <f t="shared" si="4"/>
        <v>35890</v>
      </c>
      <c r="O235" s="6">
        <v>1269000</v>
      </c>
    </row>
    <row r="236" spans="1:15" x14ac:dyDescent="0.35">
      <c r="A236" s="1">
        <v>234</v>
      </c>
      <c r="B236" s="5" t="s">
        <v>195</v>
      </c>
      <c r="C236" s="2" t="s">
        <v>429</v>
      </c>
      <c r="D236" s="1"/>
      <c r="E236" s="6">
        <v>21910</v>
      </c>
      <c r="F236" s="6">
        <v>1412</v>
      </c>
      <c r="G236" s="6">
        <v>4750</v>
      </c>
      <c r="H236" s="6"/>
      <c r="I236" s="6"/>
      <c r="J236" s="6"/>
      <c r="K236" s="6"/>
      <c r="L236" s="6">
        <v>3036</v>
      </c>
      <c r="M236" s="6"/>
      <c r="N236" s="7">
        <f t="shared" si="4"/>
        <v>31108</v>
      </c>
      <c r="O236" s="6">
        <v>1197655</v>
      </c>
    </row>
    <row r="237" spans="1:15" x14ac:dyDescent="0.35">
      <c r="A237" s="1">
        <v>235</v>
      </c>
      <c r="B237" s="5" t="s">
        <v>196</v>
      </c>
      <c r="C237" s="2" t="s">
        <v>429</v>
      </c>
      <c r="D237" s="1"/>
      <c r="E237" s="6">
        <v>1325</v>
      </c>
      <c r="F237" s="6">
        <v>526</v>
      </c>
      <c r="G237" s="6"/>
      <c r="H237" s="6"/>
      <c r="I237" s="6">
        <v>1001</v>
      </c>
      <c r="J237" s="6"/>
      <c r="K237" s="6"/>
      <c r="L237" s="6"/>
      <c r="M237" s="6"/>
      <c r="N237" s="7">
        <f t="shared" si="4"/>
        <v>2852</v>
      </c>
      <c r="O237" s="6">
        <v>614216</v>
      </c>
    </row>
    <row r="238" spans="1:15" x14ac:dyDescent="0.35">
      <c r="A238" s="1">
        <v>236</v>
      </c>
      <c r="B238" s="5" t="s">
        <v>197</v>
      </c>
      <c r="C238" s="2" t="s">
        <v>429</v>
      </c>
      <c r="D238" s="1"/>
      <c r="E238" s="6"/>
      <c r="F238" s="6"/>
      <c r="G238" s="6"/>
      <c r="H238" s="6"/>
      <c r="I238" s="6"/>
      <c r="J238" s="6"/>
      <c r="K238" s="6"/>
      <c r="L238" s="6"/>
      <c r="M238" s="6"/>
      <c r="N238" s="7">
        <f t="shared" si="4"/>
        <v>0</v>
      </c>
      <c r="O238" s="6"/>
    </row>
    <row r="239" spans="1:15" x14ac:dyDescent="0.35">
      <c r="A239" s="1">
        <v>237</v>
      </c>
      <c r="B239" s="5" t="s">
        <v>198</v>
      </c>
      <c r="C239" s="2" t="s">
        <v>429</v>
      </c>
      <c r="D239" s="1"/>
      <c r="E239" s="6">
        <v>1160</v>
      </c>
      <c r="F239" s="6">
        <v>991</v>
      </c>
      <c r="G239" s="6">
        <v>1000</v>
      </c>
      <c r="H239" s="6"/>
      <c r="I239" s="6">
        <v>8725</v>
      </c>
      <c r="J239" s="6"/>
      <c r="K239" s="6"/>
      <c r="L239" s="6"/>
      <c r="M239" s="6"/>
      <c r="N239" s="7">
        <f t="shared" si="4"/>
        <v>11876</v>
      </c>
      <c r="O239" s="6">
        <v>559435</v>
      </c>
    </row>
    <row r="240" spans="1:15" x14ac:dyDescent="0.35">
      <c r="A240" s="1">
        <v>238</v>
      </c>
      <c r="B240" s="5" t="s">
        <v>199</v>
      </c>
      <c r="C240" s="2" t="s">
        <v>429</v>
      </c>
      <c r="D240" s="1"/>
      <c r="E240" s="6">
        <v>6557</v>
      </c>
      <c r="F240" s="6">
        <v>5930</v>
      </c>
      <c r="G240" s="6">
        <v>6000</v>
      </c>
      <c r="H240" s="6"/>
      <c r="I240" s="6">
        <v>7360</v>
      </c>
      <c r="J240" s="6"/>
      <c r="K240" s="6"/>
      <c r="L240" s="6"/>
      <c r="M240" s="6"/>
      <c r="N240" s="7">
        <f t="shared" si="4"/>
        <v>25847</v>
      </c>
      <c r="O240" s="6">
        <v>564000</v>
      </c>
    </row>
    <row r="241" spans="1:15" x14ac:dyDescent="0.35">
      <c r="A241" s="1">
        <v>239</v>
      </c>
      <c r="B241" s="5" t="s">
        <v>200</v>
      </c>
      <c r="C241" s="2" t="s">
        <v>429</v>
      </c>
      <c r="D241" s="1"/>
      <c r="E241" s="6">
        <v>22678</v>
      </c>
      <c r="F241" s="6"/>
      <c r="G241" s="6">
        <v>1800</v>
      </c>
      <c r="H241" s="6"/>
      <c r="I241" s="6">
        <v>4251</v>
      </c>
      <c r="J241" s="6"/>
      <c r="K241" s="6"/>
      <c r="L241" s="6"/>
      <c r="M241" s="6"/>
      <c r="N241" s="7">
        <f t="shared" si="4"/>
        <v>28729</v>
      </c>
      <c r="O241" s="6">
        <v>850108</v>
      </c>
    </row>
    <row r="242" spans="1:15" x14ac:dyDescent="0.35">
      <c r="A242" s="1">
        <v>240</v>
      </c>
      <c r="B242" s="5" t="s">
        <v>201</v>
      </c>
      <c r="C242" s="2" t="s">
        <v>429</v>
      </c>
      <c r="D242" s="1"/>
      <c r="E242" s="6">
        <v>41526</v>
      </c>
      <c r="F242" s="6">
        <v>1950</v>
      </c>
      <c r="G242" s="6">
        <v>6050</v>
      </c>
      <c r="H242" s="10"/>
      <c r="I242" s="6">
        <v>1057</v>
      </c>
      <c r="J242" s="6"/>
      <c r="K242" s="6"/>
      <c r="L242" s="6">
        <v>432</v>
      </c>
      <c r="M242" s="6"/>
      <c r="N242" s="7">
        <f t="shared" si="4"/>
        <v>51015</v>
      </c>
      <c r="O242" s="6">
        <v>1139724</v>
      </c>
    </row>
    <row r="243" spans="1:15" x14ac:dyDescent="0.35">
      <c r="A243" s="1">
        <v>241</v>
      </c>
      <c r="B243" s="5" t="s">
        <v>202</v>
      </c>
      <c r="C243" s="2" t="s">
        <v>429</v>
      </c>
      <c r="D243" s="1"/>
      <c r="E243" s="6">
        <v>24414</v>
      </c>
      <c r="F243" s="6">
        <v>5741</v>
      </c>
      <c r="G243" s="6">
        <v>5350</v>
      </c>
      <c r="H243" s="12"/>
      <c r="I243" s="6">
        <v>3951</v>
      </c>
      <c r="J243" s="6"/>
      <c r="K243" s="6"/>
      <c r="L243" s="6">
        <v>4500</v>
      </c>
      <c r="M243" s="6"/>
      <c r="N243" s="7">
        <f t="shared" si="4"/>
        <v>43956</v>
      </c>
      <c r="O243" s="6">
        <v>1033779</v>
      </c>
    </row>
    <row r="244" spans="1:15" x14ac:dyDescent="0.35">
      <c r="A244" s="1">
        <v>242</v>
      </c>
      <c r="B244" s="5" t="s">
        <v>203</v>
      </c>
      <c r="C244" s="2" t="s">
        <v>429</v>
      </c>
      <c r="D244" s="1"/>
      <c r="E244" s="6">
        <v>1128</v>
      </c>
      <c r="F244" s="6">
        <v>2735</v>
      </c>
      <c r="G244" s="6">
        <v>2500</v>
      </c>
      <c r="H244" s="6"/>
      <c r="I244" s="6">
        <v>2460</v>
      </c>
      <c r="J244" s="6"/>
      <c r="K244" s="6"/>
      <c r="L244" s="6"/>
      <c r="M244" s="6"/>
      <c r="N244" s="7">
        <f t="shared" si="4"/>
        <v>8823</v>
      </c>
      <c r="O244" s="6">
        <v>416000</v>
      </c>
    </row>
    <row r="245" spans="1:15" x14ac:dyDescent="0.35">
      <c r="A245" s="1">
        <v>243</v>
      </c>
      <c r="B245" s="5" t="s">
        <v>204</v>
      </c>
      <c r="C245" s="2" t="s">
        <v>429</v>
      </c>
      <c r="D245" s="1"/>
      <c r="E245" s="6">
        <v>20909</v>
      </c>
      <c r="F245" s="6">
        <v>600</v>
      </c>
      <c r="G245" s="6">
        <v>2700</v>
      </c>
      <c r="H245" s="6"/>
      <c r="I245" s="6"/>
      <c r="J245" s="6"/>
      <c r="K245" s="6"/>
      <c r="L245" s="6">
        <v>3520</v>
      </c>
      <c r="M245" s="6"/>
      <c r="N245" s="7">
        <f t="shared" si="4"/>
        <v>27729</v>
      </c>
      <c r="O245" s="6">
        <v>1439664</v>
      </c>
    </row>
    <row r="246" spans="1:15" x14ac:dyDescent="0.35">
      <c r="A246" s="1">
        <v>244</v>
      </c>
      <c r="B246" s="5" t="s">
        <v>205</v>
      </c>
      <c r="C246" s="2" t="s">
        <v>429</v>
      </c>
      <c r="D246" s="1"/>
      <c r="E246" s="6">
        <v>5114</v>
      </c>
      <c r="F246" s="6">
        <v>1585</v>
      </c>
      <c r="G246" s="6">
        <v>3000</v>
      </c>
      <c r="H246" s="6"/>
      <c r="I246" s="6">
        <v>1315</v>
      </c>
      <c r="J246" s="6"/>
      <c r="K246" s="6"/>
      <c r="L246" s="6"/>
      <c r="M246" s="6"/>
      <c r="N246" s="7">
        <f t="shared" si="4"/>
        <v>11014</v>
      </c>
      <c r="O246" s="6">
        <v>662036</v>
      </c>
    </row>
    <row r="247" spans="1:15" ht="40" x14ac:dyDescent="0.35">
      <c r="A247" s="1">
        <v>245</v>
      </c>
      <c r="B247" s="5" t="s">
        <v>380</v>
      </c>
      <c r="C247" s="2" t="s">
        <v>421</v>
      </c>
      <c r="D247" s="2"/>
      <c r="E247" s="6">
        <v>380</v>
      </c>
      <c r="F247" s="6"/>
      <c r="G247" s="6"/>
      <c r="H247" s="6"/>
      <c r="I247" s="6">
        <v>2288</v>
      </c>
      <c r="J247" s="6"/>
      <c r="K247" s="6"/>
      <c r="L247" s="6"/>
      <c r="M247" s="6"/>
      <c r="N247" s="7">
        <f t="shared" si="4"/>
        <v>2668</v>
      </c>
      <c r="O247" s="6">
        <v>55000</v>
      </c>
    </row>
    <row r="248" spans="1:15" ht="40" x14ac:dyDescent="0.35">
      <c r="A248" s="1">
        <v>246</v>
      </c>
      <c r="B248" s="5" t="s">
        <v>396</v>
      </c>
      <c r="C248" s="2" t="s">
        <v>421</v>
      </c>
      <c r="D248" s="2"/>
      <c r="E248" s="6"/>
      <c r="F248" s="6"/>
      <c r="G248" s="6"/>
      <c r="H248" s="6"/>
      <c r="I248" s="6">
        <v>5929</v>
      </c>
      <c r="J248" s="6"/>
      <c r="K248" s="6"/>
      <c r="L248" s="6"/>
      <c r="M248" s="6"/>
      <c r="N248" s="7">
        <f t="shared" si="4"/>
        <v>5929</v>
      </c>
      <c r="O248" s="6">
        <v>108213</v>
      </c>
    </row>
    <row r="249" spans="1:15" ht="40" x14ac:dyDescent="0.35">
      <c r="A249" s="1">
        <v>247</v>
      </c>
      <c r="B249" s="5" t="s">
        <v>261</v>
      </c>
      <c r="C249" s="2" t="s">
        <v>421</v>
      </c>
      <c r="D249" s="2"/>
      <c r="E249" s="6"/>
      <c r="F249" s="6"/>
      <c r="G249" s="6"/>
      <c r="H249" s="6"/>
      <c r="I249" s="6"/>
      <c r="J249" s="6"/>
      <c r="K249" s="6"/>
      <c r="L249" s="6"/>
      <c r="M249" s="6"/>
      <c r="N249" s="7">
        <f t="shared" si="4"/>
        <v>0</v>
      </c>
      <c r="O249" s="6"/>
    </row>
    <row r="250" spans="1:15" ht="40" x14ac:dyDescent="0.35">
      <c r="A250" s="1">
        <v>248</v>
      </c>
      <c r="B250" s="5" t="s">
        <v>262</v>
      </c>
      <c r="C250" s="2" t="s">
        <v>421</v>
      </c>
      <c r="D250" s="2"/>
      <c r="E250" s="6"/>
      <c r="F250" s="6"/>
      <c r="G250" s="6"/>
      <c r="H250" s="6"/>
      <c r="I250" s="6"/>
      <c r="J250" s="6"/>
      <c r="K250" s="6"/>
      <c r="L250" s="6"/>
      <c r="M250" s="6"/>
      <c r="N250" s="7">
        <f t="shared" si="4"/>
        <v>0</v>
      </c>
      <c r="O250" s="6"/>
    </row>
    <row r="251" spans="1:15" ht="40" x14ac:dyDescent="0.35">
      <c r="A251" s="1">
        <v>249</v>
      </c>
      <c r="B251" s="5" t="s">
        <v>263</v>
      </c>
      <c r="C251" s="2" t="s">
        <v>421</v>
      </c>
      <c r="D251" s="2"/>
      <c r="E251" s="6"/>
      <c r="F251" s="6"/>
      <c r="G251" s="6"/>
      <c r="H251" s="6"/>
      <c r="I251" s="6"/>
      <c r="J251" s="6"/>
      <c r="K251" s="6"/>
      <c r="L251" s="6"/>
      <c r="M251" s="6"/>
      <c r="N251" s="7">
        <f t="shared" si="4"/>
        <v>0</v>
      </c>
      <c r="O251" s="6"/>
    </row>
    <row r="252" spans="1:15" ht="40" x14ac:dyDescent="0.35">
      <c r="A252" s="1">
        <v>250</v>
      </c>
      <c r="B252" s="5" t="s">
        <v>265</v>
      </c>
      <c r="C252" s="2" t="s">
        <v>421</v>
      </c>
      <c r="D252" s="2"/>
      <c r="E252" s="6"/>
      <c r="F252" s="6"/>
      <c r="G252" s="6"/>
      <c r="H252" s="6"/>
      <c r="I252" s="6"/>
      <c r="J252" s="6"/>
      <c r="K252" s="6"/>
      <c r="L252" s="6"/>
      <c r="M252" s="6"/>
      <c r="N252" s="7">
        <f t="shared" si="4"/>
        <v>0</v>
      </c>
      <c r="O252" s="6"/>
    </row>
    <row r="253" spans="1:15" ht="40" x14ac:dyDescent="0.35">
      <c r="A253" s="1">
        <v>251</v>
      </c>
      <c r="B253" s="5" t="s">
        <v>266</v>
      </c>
      <c r="C253" s="2" t="s">
        <v>421</v>
      </c>
      <c r="D253" s="2"/>
      <c r="E253" s="6"/>
      <c r="F253" s="6">
        <v>1198</v>
      </c>
      <c r="G253" s="6">
        <v>2000</v>
      </c>
      <c r="H253" s="6"/>
      <c r="I253" s="6"/>
      <c r="J253" s="6">
        <v>658</v>
      </c>
      <c r="K253" s="6"/>
      <c r="L253" s="6"/>
      <c r="M253" s="6"/>
      <c r="N253" s="7">
        <f t="shared" si="4"/>
        <v>3856</v>
      </c>
      <c r="O253" s="6">
        <v>297351</v>
      </c>
    </row>
    <row r="254" spans="1:15" ht="40" x14ac:dyDescent="0.35">
      <c r="A254" s="1">
        <v>252</v>
      </c>
      <c r="B254" s="5" t="s">
        <v>268</v>
      </c>
      <c r="C254" s="2" t="s">
        <v>421</v>
      </c>
      <c r="D254" s="2"/>
      <c r="E254" s="6">
        <v>8462</v>
      </c>
      <c r="F254" s="6">
        <v>5613</v>
      </c>
      <c r="G254" s="6"/>
      <c r="H254" s="6"/>
      <c r="I254" s="6">
        <v>13622</v>
      </c>
      <c r="J254" s="6"/>
      <c r="K254" s="6"/>
      <c r="L254" s="6"/>
      <c r="M254" s="6">
        <v>2715</v>
      </c>
      <c r="N254" s="7">
        <f t="shared" si="4"/>
        <v>30412</v>
      </c>
      <c r="O254" s="6">
        <v>543360</v>
      </c>
    </row>
    <row r="255" spans="1:15" ht="40" x14ac:dyDescent="0.35">
      <c r="A255" s="1">
        <v>253</v>
      </c>
      <c r="B255" s="5" t="s">
        <v>269</v>
      </c>
      <c r="C255" s="2" t="s">
        <v>421</v>
      </c>
      <c r="D255" s="2"/>
      <c r="E255" s="6"/>
      <c r="F255" s="6">
        <v>3861</v>
      </c>
      <c r="G255" s="6"/>
      <c r="H255" s="6"/>
      <c r="I255" s="6">
        <v>9237</v>
      </c>
      <c r="J255" s="6"/>
      <c r="K255" s="6"/>
      <c r="L255" s="6">
        <v>975</v>
      </c>
      <c r="M255" s="6"/>
      <c r="N255" s="7">
        <f t="shared" si="4"/>
        <v>14073</v>
      </c>
      <c r="O255" s="6">
        <v>471651</v>
      </c>
    </row>
    <row r="256" spans="1:15" ht="40" x14ac:dyDescent="0.35">
      <c r="A256" s="1">
        <v>254</v>
      </c>
      <c r="B256" s="5" t="s">
        <v>272</v>
      </c>
      <c r="C256" s="2" t="s">
        <v>421</v>
      </c>
      <c r="D256" s="2"/>
      <c r="E256" s="6"/>
      <c r="F256" s="6">
        <v>3458</v>
      </c>
      <c r="G256" s="6">
        <v>391</v>
      </c>
      <c r="H256" s="6"/>
      <c r="I256" s="6">
        <v>1640</v>
      </c>
      <c r="J256" s="6"/>
      <c r="K256" s="6"/>
      <c r="L256" s="6"/>
      <c r="M256" s="6"/>
      <c r="N256" s="7">
        <f t="shared" si="4"/>
        <v>5489</v>
      </c>
      <c r="O256" s="6">
        <v>362557</v>
      </c>
    </row>
    <row r="257" spans="1:15" ht="40" x14ac:dyDescent="0.35">
      <c r="A257" s="1">
        <v>255</v>
      </c>
      <c r="B257" s="5" t="s">
        <v>273</v>
      </c>
      <c r="C257" s="2" t="s">
        <v>421</v>
      </c>
      <c r="D257" s="2"/>
      <c r="E257" s="6">
        <v>2817</v>
      </c>
      <c r="F257" s="6"/>
      <c r="G257" s="6">
        <v>600</v>
      </c>
      <c r="H257" s="6"/>
      <c r="I257" s="6">
        <v>9735</v>
      </c>
      <c r="J257" s="6"/>
      <c r="K257" s="6">
        <v>777</v>
      </c>
      <c r="L257" s="6"/>
      <c r="M257" s="6"/>
      <c r="N257" s="7">
        <f t="shared" si="4"/>
        <v>13929</v>
      </c>
      <c r="O257" s="6">
        <v>251254</v>
      </c>
    </row>
    <row r="258" spans="1:15" ht="40" x14ac:dyDescent="0.35">
      <c r="A258" s="1">
        <v>256</v>
      </c>
      <c r="B258" s="5" t="s">
        <v>274</v>
      </c>
      <c r="C258" s="2" t="s">
        <v>421</v>
      </c>
      <c r="D258" s="2"/>
      <c r="E258" s="6">
        <v>2786</v>
      </c>
      <c r="F258" s="6">
        <v>2549</v>
      </c>
      <c r="G258" s="6"/>
      <c r="H258" s="6"/>
      <c r="I258" s="6"/>
      <c r="J258" s="6"/>
      <c r="K258" s="6"/>
      <c r="L258" s="6">
        <v>502</v>
      </c>
      <c r="M258" s="6"/>
      <c r="N258" s="7">
        <f t="shared" si="4"/>
        <v>5837</v>
      </c>
      <c r="O258" s="6">
        <v>457803</v>
      </c>
    </row>
    <row r="259" spans="1:15" ht="40" x14ac:dyDescent="0.35">
      <c r="A259" s="1">
        <v>257</v>
      </c>
      <c r="B259" s="5" t="s">
        <v>275</v>
      </c>
      <c r="C259" s="2" t="s">
        <v>421</v>
      </c>
      <c r="D259" s="2"/>
      <c r="E259" s="6">
        <v>3005</v>
      </c>
      <c r="F259" s="6"/>
      <c r="G259" s="6"/>
      <c r="H259" s="6"/>
      <c r="I259" s="6">
        <v>8174</v>
      </c>
      <c r="J259" s="6"/>
      <c r="K259" s="6"/>
      <c r="L259" s="6"/>
      <c r="M259" s="6"/>
      <c r="N259" s="7">
        <f t="shared" si="4"/>
        <v>11179</v>
      </c>
      <c r="O259" s="6">
        <v>187546</v>
      </c>
    </row>
    <row r="260" spans="1:15" ht="40" x14ac:dyDescent="0.35">
      <c r="A260" s="1">
        <v>258</v>
      </c>
      <c r="B260" s="5" t="s">
        <v>277</v>
      </c>
      <c r="C260" s="2" t="s">
        <v>421</v>
      </c>
      <c r="D260" s="2"/>
      <c r="E260" s="6">
        <v>2088</v>
      </c>
      <c r="F260" s="6"/>
      <c r="G260" s="6"/>
      <c r="H260" s="6"/>
      <c r="I260" s="6">
        <v>2112</v>
      </c>
      <c r="J260" s="6"/>
      <c r="K260" s="6"/>
      <c r="L260" s="6"/>
      <c r="M260" s="6"/>
      <c r="N260" s="7">
        <f t="shared" si="4"/>
        <v>4200</v>
      </c>
      <c r="O260" s="6">
        <v>238487</v>
      </c>
    </row>
    <row r="261" spans="1:15" ht="40" x14ac:dyDescent="0.35">
      <c r="A261" s="1">
        <v>259</v>
      </c>
      <c r="B261" s="5" t="s">
        <v>278</v>
      </c>
      <c r="C261" s="2" t="s">
        <v>421</v>
      </c>
      <c r="D261" s="2"/>
      <c r="E261" s="6">
        <v>1205</v>
      </c>
      <c r="F261" s="6"/>
      <c r="G261" s="6"/>
      <c r="H261" s="6"/>
      <c r="I261" s="6"/>
      <c r="J261" s="6"/>
      <c r="K261" s="6"/>
      <c r="L261" s="6"/>
      <c r="M261" s="6"/>
      <c r="N261" s="7">
        <f t="shared" si="4"/>
        <v>1205</v>
      </c>
      <c r="O261" s="6">
        <v>113513</v>
      </c>
    </row>
    <row r="262" spans="1:15" ht="40" x14ac:dyDescent="0.35">
      <c r="A262" s="1">
        <v>260</v>
      </c>
      <c r="B262" s="5" t="s">
        <v>279</v>
      </c>
      <c r="C262" s="2" t="s">
        <v>421</v>
      </c>
      <c r="D262" s="2"/>
      <c r="E262" s="6">
        <v>1261</v>
      </c>
      <c r="F262" s="6">
        <v>2119</v>
      </c>
      <c r="G262" s="6">
        <v>1800</v>
      </c>
      <c r="H262" s="6"/>
      <c r="I262" s="6">
        <v>764</v>
      </c>
      <c r="J262" s="6"/>
      <c r="K262" s="6"/>
      <c r="L262" s="6">
        <v>208</v>
      </c>
      <c r="M262" s="6"/>
      <c r="N262" s="7">
        <f t="shared" si="4"/>
        <v>6152</v>
      </c>
      <c r="O262" s="6">
        <v>417952</v>
      </c>
    </row>
    <row r="263" spans="1:15" ht="40" x14ac:dyDescent="0.35">
      <c r="A263" s="1">
        <v>261</v>
      </c>
      <c r="B263" s="5" t="s">
        <v>280</v>
      </c>
      <c r="C263" s="2" t="s">
        <v>421</v>
      </c>
      <c r="D263" s="2"/>
      <c r="E263" s="6"/>
      <c r="F263" s="6"/>
      <c r="G263" s="6"/>
      <c r="H263" s="6"/>
      <c r="I263" s="6"/>
      <c r="J263" s="6"/>
      <c r="K263" s="6"/>
      <c r="L263" s="6"/>
      <c r="M263" s="6"/>
      <c r="N263" s="7">
        <f t="shared" si="4"/>
        <v>0</v>
      </c>
      <c r="O263" s="6"/>
    </row>
    <row r="264" spans="1:15" ht="40" x14ac:dyDescent="0.35">
      <c r="A264" s="1">
        <v>262</v>
      </c>
      <c r="B264" s="5" t="s">
        <v>281</v>
      </c>
      <c r="C264" s="2" t="s">
        <v>421</v>
      </c>
      <c r="D264" s="2"/>
      <c r="E264" s="6"/>
      <c r="F264" s="6">
        <v>8768</v>
      </c>
      <c r="G264" s="6"/>
      <c r="H264" s="6"/>
      <c r="I264" s="6">
        <v>8405</v>
      </c>
      <c r="J264" s="6"/>
      <c r="K264" s="6"/>
      <c r="L264" s="6"/>
      <c r="M264" s="6">
        <v>4945</v>
      </c>
      <c r="N264" s="7">
        <f t="shared" si="4"/>
        <v>22118</v>
      </c>
      <c r="O264" s="6">
        <v>457098</v>
      </c>
    </row>
    <row r="265" spans="1:15" ht="40" x14ac:dyDescent="0.35">
      <c r="A265" s="1">
        <v>263</v>
      </c>
      <c r="B265" s="5" t="s">
        <v>282</v>
      </c>
      <c r="C265" s="2" t="s">
        <v>421</v>
      </c>
      <c r="D265" s="2"/>
      <c r="E265" s="6"/>
      <c r="F265" s="6">
        <v>29108</v>
      </c>
      <c r="G265" s="6"/>
      <c r="H265" s="6"/>
      <c r="I265" s="6"/>
      <c r="J265" s="6"/>
      <c r="K265" s="6"/>
      <c r="L265" s="6">
        <v>701</v>
      </c>
      <c r="M265" s="6">
        <v>14135</v>
      </c>
      <c r="N265" s="7">
        <f t="shared" si="4"/>
        <v>43944</v>
      </c>
      <c r="O265" s="6">
        <v>2393365</v>
      </c>
    </row>
    <row r="266" spans="1:15" ht="40" x14ac:dyDescent="0.35">
      <c r="A266" s="1">
        <v>264</v>
      </c>
      <c r="B266" s="5" t="s">
        <v>283</v>
      </c>
      <c r="C266" s="2" t="s">
        <v>421</v>
      </c>
      <c r="D266" s="2"/>
      <c r="E266" s="6">
        <v>19634</v>
      </c>
      <c r="F266" s="6"/>
      <c r="G266" s="6">
        <v>4650</v>
      </c>
      <c r="H266" s="6"/>
      <c r="I266" s="6"/>
      <c r="J266" s="6">
        <v>4000</v>
      </c>
      <c r="K266" s="6"/>
      <c r="L266" s="6"/>
      <c r="M266" s="6"/>
      <c r="N266" s="7">
        <f t="shared" si="4"/>
        <v>28284</v>
      </c>
      <c r="O266" s="6">
        <v>499000</v>
      </c>
    </row>
    <row r="267" spans="1:15" ht="40" x14ac:dyDescent="0.35">
      <c r="A267" s="1">
        <v>265</v>
      </c>
      <c r="B267" s="5" t="s">
        <v>284</v>
      </c>
      <c r="C267" s="2" t="s">
        <v>421</v>
      </c>
      <c r="D267" s="2"/>
      <c r="E267" s="6"/>
      <c r="F267" s="6"/>
      <c r="G267" s="6"/>
      <c r="H267" s="6"/>
      <c r="I267" s="6"/>
      <c r="J267" s="6"/>
      <c r="K267" s="6"/>
      <c r="L267" s="6"/>
      <c r="M267" s="6"/>
      <c r="N267" s="7">
        <f t="shared" si="4"/>
        <v>0</v>
      </c>
      <c r="O267" s="6"/>
    </row>
    <row r="268" spans="1:15" ht="40" x14ac:dyDescent="0.35">
      <c r="A268" s="1">
        <v>266</v>
      </c>
      <c r="B268" s="5" t="s">
        <v>286</v>
      </c>
      <c r="C268" s="2" t="s">
        <v>421</v>
      </c>
      <c r="D268" s="2"/>
      <c r="E268" s="6">
        <v>39</v>
      </c>
      <c r="F268" s="6"/>
      <c r="G268" s="6"/>
      <c r="H268" s="6"/>
      <c r="I268" s="6">
        <v>1776</v>
      </c>
      <c r="J268" s="6"/>
      <c r="K268" s="6"/>
      <c r="L268" s="6"/>
      <c r="M268" s="6"/>
      <c r="N268" s="7">
        <f t="shared" si="4"/>
        <v>1815</v>
      </c>
      <c r="O268" s="6"/>
    </row>
    <row r="269" spans="1:15" ht="40" x14ac:dyDescent="0.35">
      <c r="A269" s="1">
        <v>267</v>
      </c>
      <c r="B269" s="5" t="s">
        <v>288</v>
      </c>
      <c r="C269" s="2" t="s">
        <v>421</v>
      </c>
      <c r="D269" s="2"/>
      <c r="E269" s="6"/>
      <c r="F269" s="6"/>
      <c r="G269" s="6"/>
      <c r="H269" s="6"/>
      <c r="I269" s="6"/>
      <c r="J269" s="6"/>
      <c r="K269" s="6"/>
      <c r="L269" s="6"/>
      <c r="M269" s="6"/>
      <c r="N269" s="7">
        <f t="shared" si="4"/>
        <v>0</v>
      </c>
      <c r="O269" s="6"/>
    </row>
    <row r="270" spans="1:15" ht="40" x14ac:dyDescent="0.35">
      <c r="A270" s="1">
        <v>268</v>
      </c>
      <c r="B270" s="5" t="s">
        <v>289</v>
      </c>
      <c r="C270" s="2" t="s">
        <v>421</v>
      </c>
      <c r="D270" s="2"/>
      <c r="E270" s="6">
        <v>2300</v>
      </c>
      <c r="F270" s="6"/>
      <c r="G270" s="6"/>
      <c r="H270" s="6"/>
      <c r="I270" s="6"/>
      <c r="J270" s="6"/>
      <c r="K270" s="6"/>
      <c r="L270" s="6"/>
      <c r="M270" s="6"/>
      <c r="N270" s="7">
        <f t="shared" si="4"/>
        <v>2300</v>
      </c>
      <c r="O270" s="6">
        <v>238000</v>
      </c>
    </row>
    <row r="271" spans="1:15" ht="40" x14ac:dyDescent="0.35">
      <c r="A271" s="1">
        <v>269</v>
      </c>
      <c r="B271" s="5" t="s">
        <v>291</v>
      </c>
      <c r="C271" s="2" t="s">
        <v>421</v>
      </c>
      <c r="D271" s="2"/>
      <c r="E271" s="6">
        <v>11378</v>
      </c>
      <c r="F271" s="6">
        <v>600</v>
      </c>
      <c r="G271" s="6">
        <v>2200</v>
      </c>
      <c r="H271" s="6"/>
      <c r="I271" s="6"/>
      <c r="J271" s="6"/>
      <c r="K271" s="6"/>
      <c r="L271" s="6"/>
      <c r="M271" s="6"/>
      <c r="N271" s="7">
        <f t="shared" si="4"/>
        <v>14178</v>
      </c>
      <c r="O271" s="6">
        <v>330000</v>
      </c>
    </row>
    <row r="272" spans="1:15" ht="40" x14ac:dyDescent="0.35">
      <c r="A272" s="1">
        <v>270</v>
      </c>
      <c r="B272" s="5" t="s">
        <v>294</v>
      </c>
      <c r="C272" s="2" t="s">
        <v>421</v>
      </c>
      <c r="D272" s="2"/>
      <c r="E272" s="6">
        <v>545</v>
      </c>
      <c r="F272" s="6">
        <v>963</v>
      </c>
      <c r="G272" s="6">
        <v>900</v>
      </c>
      <c r="H272" s="6"/>
      <c r="I272" s="6"/>
      <c r="J272" s="6"/>
      <c r="K272" s="6"/>
      <c r="L272" s="6"/>
      <c r="M272" s="6"/>
      <c r="N272" s="7">
        <f t="shared" si="4"/>
        <v>2408</v>
      </c>
      <c r="O272" s="6">
        <v>293553</v>
      </c>
    </row>
    <row r="273" spans="1:15" ht="40" x14ac:dyDescent="0.35">
      <c r="A273" s="1">
        <v>271</v>
      </c>
      <c r="B273" s="5" t="s">
        <v>295</v>
      </c>
      <c r="C273" s="2" t="s">
        <v>421</v>
      </c>
      <c r="D273" s="2"/>
      <c r="E273" s="6">
        <v>2923</v>
      </c>
      <c r="F273" s="6">
        <v>2061</v>
      </c>
      <c r="G273" s="6">
        <v>5400</v>
      </c>
      <c r="H273" s="6"/>
      <c r="I273" s="6"/>
      <c r="J273" s="6"/>
      <c r="K273" s="6"/>
      <c r="L273" s="6">
        <v>652</v>
      </c>
      <c r="M273" s="6"/>
      <c r="N273" s="7">
        <f t="shared" ref="N273:N341" si="5">SUM(E273:M273)</f>
        <v>11036</v>
      </c>
      <c r="O273" s="6">
        <v>389027</v>
      </c>
    </row>
    <row r="274" spans="1:15" ht="40" x14ac:dyDescent="0.35">
      <c r="A274" s="1">
        <v>272</v>
      </c>
      <c r="B274" s="5" t="s">
        <v>296</v>
      </c>
      <c r="C274" s="2" t="s">
        <v>421</v>
      </c>
      <c r="D274" s="2"/>
      <c r="E274" s="6">
        <v>2733</v>
      </c>
      <c r="F274" s="6">
        <v>4420</v>
      </c>
      <c r="G274" s="6"/>
      <c r="H274" s="6"/>
      <c r="I274" s="6">
        <v>1938</v>
      </c>
      <c r="J274" s="6">
        <v>1514</v>
      </c>
      <c r="K274" s="6"/>
      <c r="L274" s="6"/>
      <c r="M274" s="6"/>
      <c r="N274" s="7">
        <f t="shared" si="5"/>
        <v>10605</v>
      </c>
      <c r="O274" s="6">
        <v>535469</v>
      </c>
    </row>
    <row r="275" spans="1:15" ht="40" x14ac:dyDescent="0.35">
      <c r="A275" s="1">
        <v>273</v>
      </c>
      <c r="B275" s="5" t="s">
        <v>298</v>
      </c>
      <c r="C275" s="2" t="s">
        <v>421</v>
      </c>
      <c r="D275" s="2"/>
      <c r="E275" s="6">
        <v>28556</v>
      </c>
      <c r="F275" s="6">
        <v>1555</v>
      </c>
      <c r="G275" s="6">
        <v>5150</v>
      </c>
      <c r="H275" s="6"/>
      <c r="I275" s="6">
        <v>4404</v>
      </c>
      <c r="J275" s="6"/>
      <c r="K275" s="6">
        <v>18900</v>
      </c>
      <c r="L275" s="6"/>
      <c r="M275" s="6"/>
      <c r="N275" s="7">
        <f t="shared" si="5"/>
        <v>58565</v>
      </c>
      <c r="O275" s="6">
        <v>1151000</v>
      </c>
    </row>
    <row r="276" spans="1:15" ht="40" x14ac:dyDescent="0.35">
      <c r="A276" s="1">
        <v>274</v>
      </c>
      <c r="B276" s="5" t="s">
        <v>299</v>
      </c>
      <c r="C276" s="2" t="s">
        <v>421</v>
      </c>
      <c r="D276" s="2"/>
      <c r="E276" s="6">
        <v>211</v>
      </c>
      <c r="F276" s="6"/>
      <c r="G276" s="6"/>
      <c r="H276" s="6"/>
      <c r="I276" s="6">
        <v>1610</v>
      </c>
      <c r="J276" s="6"/>
      <c r="K276" s="6"/>
      <c r="L276" s="6"/>
      <c r="M276" s="6"/>
      <c r="N276" s="7">
        <f t="shared" si="5"/>
        <v>1821</v>
      </c>
      <c r="O276" s="6">
        <v>370000</v>
      </c>
    </row>
    <row r="277" spans="1:15" ht="40" x14ac:dyDescent="0.35">
      <c r="A277" s="1">
        <v>275</v>
      </c>
      <c r="B277" s="5" t="s">
        <v>300</v>
      </c>
      <c r="C277" s="2" t="s">
        <v>421</v>
      </c>
      <c r="D277" s="2"/>
      <c r="E277" s="6"/>
      <c r="F277" s="6"/>
      <c r="G277" s="6"/>
      <c r="H277" s="6"/>
      <c r="I277" s="6"/>
      <c r="J277" s="6"/>
      <c r="K277" s="6"/>
      <c r="L277" s="6"/>
      <c r="M277" s="6"/>
      <c r="N277" s="7">
        <f t="shared" si="5"/>
        <v>0</v>
      </c>
      <c r="O277" s="6"/>
    </row>
    <row r="278" spans="1:15" ht="40" x14ac:dyDescent="0.35">
      <c r="A278" s="1">
        <v>276</v>
      </c>
      <c r="B278" s="5" t="s">
        <v>397</v>
      </c>
      <c r="C278" s="2" t="s">
        <v>421</v>
      </c>
      <c r="D278" s="2"/>
      <c r="E278" s="6"/>
      <c r="F278" s="6"/>
      <c r="G278" s="6"/>
      <c r="H278" s="6"/>
      <c r="I278" s="6"/>
      <c r="J278" s="6"/>
      <c r="K278" s="6"/>
      <c r="L278" s="6"/>
      <c r="M278" s="6"/>
      <c r="N278" s="7">
        <f t="shared" si="5"/>
        <v>0</v>
      </c>
      <c r="O278" s="6"/>
    </row>
    <row r="279" spans="1:15" ht="40" x14ac:dyDescent="0.35">
      <c r="A279" s="1">
        <v>277</v>
      </c>
      <c r="B279" s="5" t="s">
        <v>301</v>
      </c>
      <c r="C279" s="2" t="s">
        <v>421</v>
      </c>
      <c r="D279" s="2"/>
      <c r="E279" s="6"/>
      <c r="F279" s="6"/>
      <c r="G279" s="6"/>
      <c r="H279" s="6"/>
      <c r="I279" s="6">
        <v>8442</v>
      </c>
      <c r="J279" s="6"/>
      <c r="K279" s="6"/>
      <c r="L279" s="6"/>
      <c r="M279" s="6"/>
      <c r="N279" s="7">
        <f t="shared" si="5"/>
        <v>8442</v>
      </c>
      <c r="O279" s="6">
        <v>133377</v>
      </c>
    </row>
    <row r="280" spans="1:15" ht="40" x14ac:dyDescent="0.35">
      <c r="A280" s="1">
        <v>278</v>
      </c>
      <c r="B280" s="5" t="s">
        <v>304</v>
      </c>
      <c r="C280" s="2" t="s">
        <v>421</v>
      </c>
      <c r="D280" s="2"/>
      <c r="E280" s="6">
        <v>2197</v>
      </c>
      <c r="F280" s="6"/>
      <c r="G280" s="6"/>
      <c r="H280" s="6"/>
      <c r="I280" s="6">
        <f>2286+2826</f>
        <v>5112</v>
      </c>
      <c r="J280" s="6"/>
      <c r="K280" s="6"/>
      <c r="L280" s="6"/>
      <c r="M280" s="6"/>
      <c r="N280" s="7">
        <f t="shared" si="5"/>
        <v>7309</v>
      </c>
      <c r="O280" s="6">
        <v>555725</v>
      </c>
    </row>
    <row r="281" spans="1:15" ht="40" x14ac:dyDescent="0.35">
      <c r="A281" s="1">
        <v>279</v>
      </c>
      <c r="B281" s="5" t="s">
        <v>308</v>
      </c>
      <c r="C281" s="2" t="s">
        <v>421</v>
      </c>
      <c r="D281" s="2"/>
      <c r="E281" s="6">
        <v>450</v>
      </c>
      <c r="F281" s="6"/>
      <c r="G281" s="6">
        <f>550+1000</f>
        <v>1550</v>
      </c>
      <c r="H281" s="6"/>
      <c r="I281" s="6"/>
      <c r="J281" s="6"/>
      <c r="K281" s="6"/>
      <c r="L281" s="6">
        <v>7000</v>
      </c>
      <c r="M281" s="6"/>
      <c r="N281" s="7">
        <f t="shared" si="5"/>
        <v>9000</v>
      </c>
      <c r="O281" s="6">
        <v>174193</v>
      </c>
    </row>
    <row r="282" spans="1:15" ht="40" x14ac:dyDescent="0.35">
      <c r="A282" s="1">
        <v>280</v>
      </c>
      <c r="B282" s="5" t="s">
        <v>462</v>
      </c>
      <c r="C282" s="2" t="s">
        <v>421</v>
      </c>
      <c r="D282" s="2"/>
      <c r="E282" s="6"/>
      <c r="F282" s="6">
        <v>579</v>
      </c>
      <c r="G282" s="6">
        <v>4450</v>
      </c>
      <c r="H282" s="6"/>
      <c r="I282" s="6"/>
      <c r="J282" s="6">
        <v>3020</v>
      </c>
      <c r="K282" s="6"/>
      <c r="L282" s="6"/>
      <c r="M282" s="6"/>
      <c r="N282" s="7">
        <f t="shared" si="5"/>
        <v>8049</v>
      </c>
      <c r="O282" s="6">
        <v>220984</v>
      </c>
    </row>
    <row r="283" spans="1:15" ht="40" x14ac:dyDescent="0.35">
      <c r="A283" s="1">
        <v>281</v>
      </c>
      <c r="B283" s="5" t="s">
        <v>310</v>
      </c>
      <c r="C283" s="2" t="s">
        <v>421</v>
      </c>
      <c r="D283" s="2"/>
      <c r="E283" s="6"/>
      <c r="F283" s="6">
        <v>2289</v>
      </c>
      <c r="G283" s="6"/>
      <c r="H283" s="6"/>
      <c r="I283" s="6"/>
      <c r="J283" s="6"/>
      <c r="K283" s="6"/>
      <c r="L283" s="6"/>
      <c r="M283" s="6"/>
      <c r="N283" s="7">
        <f t="shared" si="5"/>
        <v>2289</v>
      </c>
      <c r="O283" s="6">
        <v>226479</v>
      </c>
    </row>
    <row r="284" spans="1:15" ht="40" x14ac:dyDescent="0.35">
      <c r="A284" s="1">
        <v>282</v>
      </c>
      <c r="B284" s="5" t="s">
        <v>311</v>
      </c>
      <c r="C284" s="2" t="s">
        <v>421</v>
      </c>
      <c r="D284" s="2"/>
      <c r="E284" s="6"/>
      <c r="F284" s="6"/>
      <c r="G284" s="6"/>
      <c r="H284" s="6"/>
      <c r="I284" s="6"/>
      <c r="J284" s="6"/>
      <c r="K284" s="6"/>
      <c r="L284" s="6"/>
      <c r="M284" s="6"/>
      <c r="N284" s="7">
        <f t="shared" si="5"/>
        <v>0</v>
      </c>
      <c r="O284" s="6"/>
    </row>
    <row r="285" spans="1:15" ht="40" x14ac:dyDescent="0.35">
      <c r="A285" s="1">
        <v>283</v>
      </c>
      <c r="B285" s="5" t="s">
        <v>312</v>
      </c>
      <c r="C285" s="2" t="s">
        <v>421</v>
      </c>
      <c r="D285" s="2"/>
      <c r="E285" s="6"/>
      <c r="F285" s="6"/>
      <c r="G285" s="6"/>
      <c r="H285" s="6"/>
      <c r="I285" s="6">
        <v>1986</v>
      </c>
      <c r="J285" s="6"/>
      <c r="K285" s="6"/>
      <c r="L285" s="6"/>
      <c r="M285" s="6"/>
      <c r="N285" s="7">
        <f t="shared" si="5"/>
        <v>1986</v>
      </c>
      <c r="O285" s="6">
        <v>79634</v>
      </c>
    </row>
    <row r="286" spans="1:15" ht="40" x14ac:dyDescent="0.35">
      <c r="A286" s="1">
        <v>284</v>
      </c>
      <c r="B286" s="5" t="s">
        <v>313</v>
      </c>
      <c r="C286" s="2" t="s">
        <v>421</v>
      </c>
      <c r="D286" s="2"/>
      <c r="E286" s="6"/>
      <c r="F286" s="6"/>
      <c r="G286" s="6"/>
      <c r="H286" s="6"/>
      <c r="I286" s="6"/>
      <c r="J286" s="6"/>
      <c r="K286" s="6"/>
      <c r="L286" s="6"/>
      <c r="M286" s="6"/>
      <c r="N286" s="7">
        <f t="shared" si="5"/>
        <v>0</v>
      </c>
      <c r="O286" s="6"/>
    </row>
    <row r="287" spans="1:15" ht="40" x14ac:dyDescent="0.35">
      <c r="A287" s="1">
        <v>285</v>
      </c>
      <c r="B287" s="5" t="s">
        <v>461</v>
      </c>
      <c r="C287" s="2" t="s">
        <v>421</v>
      </c>
      <c r="D287" s="2"/>
      <c r="E287" s="6">
        <v>3771</v>
      </c>
      <c r="F287" s="6"/>
      <c r="G287" s="6"/>
      <c r="H287" s="6"/>
      <c r="I287" s="6">
        <v>1108</v>
      </c>
      <c r="J287" s="6"/>
      <c r="K287" s="6"/>
      <c r="L287" s="6"/>
      <c r="M287" s="6"/>
      <c r="N287" s="7">
        <f t="shared" si="5"/>
        <v>4879</v>
      </c>
      <c r="O287" s="6">
        <v>230915</v>
      </c>
    </row>
    <row r="288" spans="1:15" ht="40" x14ac:dyDescent="0.35">
      <c r="A288" s="1">
        <v>286</v>
      </c>
      <c r="B288" s="5" t="s">
        <v>451</v>
      </c>
      <c r="C288" s="2" t="s">
        <v>421</v>
      </c>
      <c r="D288" s="2"/>
      <c r="E288" s="6">
        <v>2658</v>
      </c>
      <c r="F288" s="6"/>
      <c r="G288" s="6">
        <v>1800</v>
      </c>
      <c r="H288" s="6"/>
      <c r="I288" s="6">
        <v>7549</v>
      </c>
      <c r="J288" s="6"/>
      <c r="K288" s="6"/>
      <c r="L288" s="6"/>
      <c r="M288" s="6"/>
      <c r="N288" s="7">
        <f t="shared" si="5"/>
        <v>12007</v>
      </c>
      <c r="O288" s="6">
        <v>321000</v>
      </c>
    </row>
    <row r="289" spans="1:15" x14ac:dyDescent="0.35">
      <c r="A289" s="1">
        <v>287</v>
      </c>
      <c r="B289" s="5" t="s">
        <v>348</v>
      </c>
      <c r="C289" s="2" t="s">
        <v>13</v>
      </c>
      <c r="D289" s="2"/>
      <c r="E289" s="6"/>
      <c r="F289" s="6">
        <v>15653</v>
      </c>
      <c r="G289" s="6"/>
      <c r="H289" s="6">
        <v>6760</v>
      </c>
      <c r="I289" s="6"/>
      <c r="J289" s="6"/>
      <c r="K289" s="6"/>
      <c r="L289" s="6"/>
      <c r="M289" s="6">
        <v>270</v>
      </c>
      <c r="N289" s="7">
        <f t="shared" si="5"/>
        <v>22683</v>
      </c>
      <c r="O289" s="6">
        <v>1351813</v>
      </c>
    </row>
    <row r="290" spans="1:15" x14ac:dyDescent="0.35">
      <c r="A290" s="1">
        <v>288</v>
      </c>
      <c r="B290" s="5" t="s">
        <v>349</v>
      </c>
      <c r="C290" s="2" t="s">
        <v>13</v>
      </c>
      <c r="D290" s="2"/>
      <c r="E290" s="6"/>
      <c r="F290" s="6">
        <v>100</v>
      </c>
      <c r="G290" s="6"/>
      <c r="H290" s="6">
        <v>988</v>
      </c>
      <c r="I290" s="6"/>
      <c r="J290" s="6"/>
      <c r="K290" s="6"/>
      <c r="L290" s="6"/>
      <c r="M290" s="6">
        <v>405</v>
      </c>
      <c r="N290" s="7">
        <f t="shared" si="5"/>
        <v>1493</v>
      </c>
      <c r="O290" s="6">
        <v>98790</v>
      </c>
    </row>
    <row r="291" spans="1:15" x14ac:dyDescent="0.35">
      <c r="A291" s="1">
        <v>289</v>
      </c>
      <c r="B291" s="5" t="s">
        <v>350</v>
      </c>
      <c r="C291" s="2" t="s">
        <v>13</v>
      </c>
      <c r="D291" s="2"/>
      <c r="E291" s="6"/>
      <c r="F291" s="6">
        <v>975</v>
      </c>
      <c r="G291" s="6"/>
      <c r="H291" s="6"/>
      <c r="I291" s="6"/>
      <c r="J291" s="6"/>
      <c r="K291" s="6"/>
      <c r="L291" s="6"/>
      <c r="M291" s="6"/>
      <c r="N291" s="7">
        <f t="shared" si="5"/>
        <v>975</v>
      </c>
      <c r="O291" s="6">
        <v>83692</v>
      </c>
    </row>
    <row r="292" spans="1:15" x14ac:dyDescent="0.35">
      <c r="A292" s="1">
        <v>290</v>
      </c>
      <c r="B292" s="5" t="s">
        <v>351</v>
      </c>
      <c r="C292" s="2" t="s">
        <v>13</v>
      </c>
      <c r="D292" s="2"/>
      <c r="E292" s="6">
        <v>8094</v>
      </c>
      <c r="F292" s="6">
        <v>3309</v>
      </c>
      <c r="G292" s="6"/>
      <c r="H292" s="6">
        <v>7729</v>
      </c>
      <c r="I292" s="6"/>
      <c r="J292" s="6"/>
      <c r="K292" s="6"/>
      <c r="L292" s="6">
        <v>135</v>
      </c>
      <c r="M292" s="6"/>
      <c r="N292" s="7">
        <f t="shared" si="5"/>
        <v>19267</v>
      </c>
      <c r="O292" s="6">
        <v>772850</v>
      </c>
    </row>
    <row r="293" spans="1:15" x14ac:dyDescent="0.35">
      <c r="A293" s="1">
        <v>291</v>
      </c>
      <c r="B293" s="5" t="s">
        <v>352</v>
      </c>
      <c r="C293" s="2" t="s">
        <v>13</v>
      </c>
      <c r="D293" s="2"/>
      <c r="E293" s="6">
        <v>4407</v>
      </c>
      <c r="F293" s="6"/>
      <c r="G293" s="6">
        <v>19470</v>
      </c>
      <c r="H293" s="6">
        <v>3973</v>
      </c>
      <c r="I293" s="6"/>
      <c r="J293" s="6"/>
      <c r="K293" s="6"/>
      <c r="L293" s="6"/>
      <c r="M293" s="6"/>
      <c r="N293" s="7">
        <f t="shared" si="5"/>
        <v>27850</v>
      </c>
      <c r="O293" s="6">
        <v>397300</v>
      </c>
    </row>
    <row r="294" spans="1:15" x14ac:dyDescent="0.35">
      <c r="A294" s="1">
        <v>292</v>
      </c>
      <c r="B294" s="5" t="s">
        <v>353</v>
      </c>
      <c r="C294" s="2" t="s">
        <v>13</v>
      </c>
      <c r="D294" s="2"/>
      <c r="E294" s="6"/>
      <c r="F294" s="6"/>
      <c r="G294" s="6"/>
      <c r="H294" s="6"/>
      <c r="I294" s="6"/>
      <c r="J294" s="6"/>
      <c r="K294" s="6"/>
      <c r="L294" s="6"/>
      <c r="M294" s="6"/>
      <c r="N294" s="7">
        <f t="shared" si="5"/>
        <v>0</v>
      </c>
      <c r="O294" s="6"/>
    </row>
    <row r="295" spans="1:15" x14ac:dyDescent="0.35">
      <c r="A295" s="1">
        <v>293</v>
      </c>
      <c r="B295" s="5" t="s">
        <v>354</v>
      </c>
      <c r="C295" s="2" t="s">
        <v>13</v>
      </c>
      <c r="D295" s="2"/>
      <c r="E295" s="6"/>
      <c r="F295" s="6">
        <v>772</v>
      </c>
      <c r="G295" s="6"/>
      <c r="H295" s="6"/>
      <c r="I295" s="6"/>
      <c r="J295" s="6"/>
      <c r="K295" s="6"/>
      <c r="L295" s="6"/>
      <c r="M295" s="6"/>
      <c r="N295" s="7">
        <f t="shared" si="5"/>
        <v>772</v>
      </c>
      <c r="O295" s="6">
        <v>81423</v>
      </c>
    </row>
    <row r="296" spans="1:15" x14ac:dyDescent="0.35">
      <c r="A296" s="1">
        <v>294</v>
      </c>
      <c r="B296" s="5" t="s">
        <v>355</v>
      </c>
      <c r="C296" s="2" t="s">
        <v>13</v>
      </c>
      <c r="D296" s="2"/>
      <c r="E296" s="6"/>
      <c r="F296" s="6"/>
      <c r="G296" s="6"/>
      <c r="H296" s="6"/>
      <c r="I296" s="6"/>
      <c r="J296" s="6"/>
      <c r="K296" s="6"/>
      <c r="L296" s="6"/>
      <c r="M296" s="6"/>
      <c r="N296" s="7">
        <f t="shared" si="5"/>
        <v>0</v>
      </c>
      <c r="O296" s="6"/>
    </row>
    <row r="297" spans="1:15" x14ac:dyDescent="0.35">
      <c r="A297" s="1">
        <v>295</v>
      </c>
      <c r="B297" s="5" t="s">
        <v>356</v>
      </c>
      <c r="C297" s="2" t="s">
        <v>13</v>
      </c>
      <c r="D297" s="2"/>
      <c r="E297" s="6">
        <v>2493</v>
      </c>
      <c r="F297" s="6"/>
      <c r="G297" s="6">
        <f>200+2730</f>
        <v>2930</v>
      </c>
      <c r="H297" s="6"/>
      <c r="I297" s="6">
        <v>2827</v>
      </c>
      <c r="J297" s="6"/>
      <c r="K297" s="6"/>
      <c r="L297" s="6"/>
      <c r="M297" s="6"/>
      <c r="N297" s="7">
        <f t="shared" si="5"/>
        <v>8250</v>
      </c>
      <c r="O297" s="6">
        <v>194000</v>
      </c>
    </row>
    <row r="298" spans="1:15" x14ac:dyDescent="0.35">
      <c r="A298" s="1">
        <v>296</v>
      </c>
      <c r="B298" s="5" t="s">
        <v>357</v>
      </c>
      <c r="C298" s="2" t="s">
        <v>13</v>
      </c>
      <c r="D298" s="2"/>
      <c r="E298" s="6"/>
      <c r="F298" s="6"/>
      <c r="G298" s="6"/>
      <c r="H298" s="6"/>
      <c r="I298" s="6"/>
      <c r="J298" s="6"/>
      <c r="K298" s="6"/>
      <c r="L298" s="6"/>
      <c r="M298" s="6"/>
      <c r="N298" s="7">
        <f t="shared" si="5"/>
        <v>0</v>
      </c>
      <c r="O298" s="6"/>
    </row>
    <row r="299" spans="1:15" x14ac:dyDescent="0.35">
      <c r="A299" s="1">
        <v>297</v>
      </c>
      <c r="B299" s="5" t="s">
        <v>358</v>
      </c>
      <c r="C299" s="2" t="s">
        <v>13</v>
      </c>
      <c r="D299" s="2"/>
      <c r="E299" s="6">
        <v>10655</v>
      </c>
      <c r="F299" s="6">
        <v>1219</v>
      </c>
      <c r="G299" s="6"/>
      <c r="H299" s="6"/>
      <c r="I299" s="6">
        <v>5608</v>
      </c>
      <c r="J299" s="6"/>
      <c r="K299" s="6"/>
      <c r="L299" s="6"/>
      <c r="M299" s="6"/>
      <c r="N299" s="7">
        <f t="shared" si="5"/>
        <v>17482</v>
      </c>
      <c r="O299" s="6">
        <v>482168</v>
      </c>
    </row>
    <row r="300" spans="1:15" x14ac:dyDescent="0.35">
      <c r="A300" s="1">
        <v>298</v>
      </c>
      <c r="B300" s="5" t="s">
        <v>359</v>
      </c>
      <c r="C300" s="2" t="s">
        <v>13</v>
      </c>
      <c r="D300" s="2"/>
      <c r="E300" s="6">
        <v>2433</v>
      </c>
      <c r="F300" s="6">
        <v>1350</v>
      </c>
      <c r="G300" s="6">
        <v>300</v>
      </c>
      <c r="H300" s="6">
        <v>1869</v>
      </c>
      <c r="I300" s="6"/>
      <c r="J300" s="6"/>
      <c r="K300" s="6"/>
      <c r="L300" s="6"/>
      <c r="M300" s="6"/>
      <c r="N300" s="7">
        <f t="shared" si="5"/>
        <v>5952</v>
      </c>
      <c r="O300" s="6">
        <v>186980</v>
      </c>
    </row>
    <row r="301" spans="1:15" x14ac:dyDescent="0.35">
      <c r="A301" s="1">
        <v>299</v>
      </c>
      <c r="B301" s="5" t="s">
        <v>360</v>
      </c>
      <c r="C301" s="2" t="s">
        <v>13</v>
      </c>
      <c r="D301" s="2"/>
      <c r="E301" s="6">
        <v>2067</v>
      </c>
      <c r="F301" s="6"/>
      <c r="G301" s="6"/>
      <c r="H301" s="6"/>
      <c r="I301" s="6">
        <v>1340</v>
      </c>
      <c r="J301" s="6"/>
      <c r="K301" s="6"/>
      <c r="L301" s="6"/>
      <c r="M301" s="6"/>
      <c r="N301" s="7">
        <f t="shared" si="5"/>
        <v>3407</v>
      </c>
      <c r="O301" s="6">
        <v>108933</v>
      </c>
    </row>
    <row r="302" spans="1:15" x14ac:dyDescent="0.35">
      <c r="A302" s="1">
        <v>300</v>
      </c>
      <c r="B302" s="5" t="s">
        <v>361</v>
      </c>
      <c r="C302" s="2" t="s">
        <v>13</v>
      </c>
      <c r="D302" s="2"/>
      <c r="E302" s="6">
        <v>2449</v>
      </c>
      <c r="F302" s="6">
        <v>1800</v>
      </c>
      <c r="G302" s="6"/>
      <c r="H302" s="6"/>
      <c r="I302" s="6">
        <v>800</v>
      </c>
      <c r="J302" s="6"/>
      <c r="K302" s="6"/>
      <c r="L302" s="6"/>
      <c r="M302" s="6"/>
      <c r="N302" s="7">
        <f t="shared" si="5"/>
        <v>5049</v>
      </c>
      <c r="O302" s="6">
        <v>235000</v>
      </c>
    </row>
    <row r="303" spans="1:15" x14ac:dyDescent="0.35">
      <c r="A303" s="1">
        <v>301</v>
      </c>
      <c r="B303" s="5" t="s">
        <v>362</v>
      </c>
      <c r="C303" s="2" t="s">
        <v>13</v>
      </c>
      <c r="D303" s="2"/>
      <c r="E303" s="6"/>
      <c r="F303" s="6"/>
      <c r="G303" s="6"/>
      <c r="H303" s="6"/>
      <c r="I303" s="6"/>
      <c r="J303" s="6"/>
      <c r="K303" s="6"/>
      <c r="L303" s="6"/>
      <c r="M303" s="6"/>
      <c r="N303" s="7">
        <f t="shared" si="5"/>
        <v>0</v>
      </c>
      <c r="O303" s="6"/>
    </row>
    <row r="304" spans="1:15" x14ac:dyDescent="0.35">
      <c r="A304" s="1">
        <v>302</v>
      </c>
      <c r="B304" s="5" t="s">
        <v>363</v>
      </c>
      <c r="C304" s="2" t="s">
        <v>13</v>
      </c>
      <c r="D304" s="2"/>
      <c r="E304" s="6"/>
      <c r="F304" s="6"/>
      <c r="G304" s="6"/>
      <c r="H304" s="10"/>
      <c r="I304" s="6"/>
      <c r="J304" s="6"/>
      <c r="K304" s="6"/>
      <c r="L304" s="6"/>
      <c r="M304" s="6"/>
      <c r="N304" s="7">
        <f t="shared" si="5"/>
        <v>0</v>
      </c>
      <c r="O304" s="6"/>
    </row>
    <row r="305" spans="1:15" x14ac:dyDescent="0.35">
      <c r="A305" s="1">
        <v>303</v>
      </c>
      <c r="B305" s="5" t="s">
        <v>364</v>
      </c>
      <c r="C305" s="2" t="s">
        <v>13</v>
      </c>
      <c r="D305" s="2"/>
      <c r="E305" s="6">
        <v>230</v>
      </c>
      <c r="F305" s="6"/>
      <c r="G305" s="6">
        <v>5250</v>
      </c>
      <c r="H305" s="6"/>
      <c r="I305" s="6">
        <v>1996</v>
      </c>
      <c r="J305" s="6"/>
      <c r="K305" s="6"/>
      <c r="L305" s="6"/>
      <c r="M305" s="6"/>
      <c r="N305" s="7">
        <f t="shared" si="5"/>
        <v>7476</v>
      </c>
      <c r="O305" s="6">
        <v>111386</v>
      </c>
    </row>
    <row r="306" spans="1:15" x14ac:dyDescent="0.35">
      <c r="A306" s="1">
        <v>304</v>
      </c>
      <c r="B306" s="5" t="s">
        <v>365</v>
      </c>
      <c r="C306" s="2" t="s">
        <v>13</v>
      </c>
      <c r="D306" s="2"/>
      <c r="E306" s="6"/>
      <c r="F306" s="6">
        <v>26207</v>
      </c>
      <c r="G306" s="6"/>
      <c r="H306" s="6">
        <v>12689</v>
      </c>
      <c r="I306" s="6">
        <f>1220+735</f>
        <v>1955</v>
      </c>
      <c r="J306" s="6"/>
      <c r="K306" s="6">
        <f>1500</f>
        <v>1500</v>
      </c>
      <c r="L306" s="6"/>
      <c r="M306" s="6">
        <f>1303</f>
        <v>1303</v>
      </c>
      <c r="N306" s="7">
        <f t="shared" si="5"/>
        <v>43654</v>
      </c>
      <c r="O306" s="6"/>
    </row>
    <row r="307" spans="1:15" x14ac:dyDescent="0.35">
      <c r="A307" s="1">
        <v>305</v>
      </c>
      <c r="B307" s="5" t="s">
        <v>366</v>
      </c>
      <c r="C307" s="2" t="s">
        <v>13</v>
      </c>
      <c r="D307" s="2"/>
      <c r="E307" s="6">
        <v>9092</v>
      </c>
      <c r="F307" s="6"/>
      <c r="G307" s="6">
        <v>7360</v>
      </c>
      <c r="H307" s="6"/>
      <c r="I307" s="6"/>
      <c r="J307" s="6"/>
      <c r="K307" s="6"/>
      <c r="L307" s="6"/>
      <c r="M307" s="6"/>
      <c r="N307" s="7">
        <f t="shared" si="5"/>
        <v>16452</v>
      </c>
      <c r="O307" s="6">
        <v>334696</v>
      </c>
    </row>
    <row r="308" spans="1:15" x14ac:dyDescent="0.35">
      <c r="A308" s="1">
        <v>306</v>
      </c>
      <c r="B308" s="5" t="s">
        <v>367</v>
      </c>
      <c r="C308" s="2" t="s">
        <v>13</v>
      </c>
      <c r="D308" s="2"/>
      <c r="E308" s="6">
        <v>4704</v>
      </c>
      <c r="F308" s="6">
        <v>2769</v>
      </c>
      <c r="G308" s="6"/>
      <c r="H308" s="6"/>
      <c r="I308" s="6"/>
      <c r="J308" s="6"/>
      <c r="K308" s="6"/>
      <c r="L308" s="6"/>
      <c r="M308" s="6"/>
      <c r="N308" s="7">
        <f t="shared" si="5"/>
        <v>7473</v>
      </c>
      <c r="O308" s="6">
        <v>317009</v>
      </c>
    </row>
    <row r="309" spans="1:15" x14ac:dyDescent="0.35">
      <c r="A309" s="1">
        <v>307</v>
      </c>
      <c r="B309" s="5" t="s">
        <v>368</v>
      </c>
      <c r="C309" s="2" t="s">
        <v>13</v>
      </c>
      <c r="D309" s="2"/>
      <c r="E309" s="6"/>
      <c r="F309" s="6"/>
      <c r="G309" s="6"/>
      <c r="H309" s="6"/>
      <c r="I309" s="6"/>
      <c r="J309" s="6"/>
      <c r="K309" s="6"/>
      <c r="L309" s="6"/>
      <c r="M309" s="6"/>
      <c r="N309" s="7">
        <f t="shared" si="5"/>
        <v>0</v>
      </c>
      <c r="O309" s="6"/>
    </row>
    <row r="310" spans="1:15" x14ac:dyDescent="0.35">
      <c r="A310" s="1">
        <v>308</v>
      </c>
      <c r="B310" s="5" t="s">
        <v>369</v>
      </c>
      <c r="C310" s="2" t="s">
        <v>13</v>
      </c>
      <c r="D310" s="2"/>
      <c r="E310" s="6"/>
      <c r="F310" s="6"/>
      <c r="G310" s="6"/>
      <c r="H310" s="10"/>
      <c r="I310" s="6"/>
      <c r="J310" s="6"/>
      <c r="K310" s="6"/>
      <c r="L310" s="6"/>
      <c r="M310" s="6"/>
      <c r="N310" s="7">
        <f t="shared" si="5"/>
        <v>0</v>
      </c>
      <c r="O310" s="6"/>
    </row>
    <row r="311" spans="1:15" x14ac:dyDescent="0.35">
      <c r="A311" s="1">
        <v>309</v>
      </c>
      <c r="B311" s="5" t="s">
        <v>370</v>
      </c>
      <c r="C311" s="2" t="s">
        <v>13</v>
      </c>
      <c r="D311" s="2"/>
      <c r="E311" s="6">
        <v>4974</v>
      </c>
      <c r="F311" s="6">
        <v>1010</v>
      </c>
      <c r="G311" s="6"/>
      <c r="H311" s="12">
        <v>2524</v>
      </c>
      <c r="I311" s="6"/>
      <c r="J311" s="6"/>
      <c r="K311" s="6"/>
      <c r="L311" s="6"/>
      <c r="M311" s="6"/>
      <c r="N311" s="7">
        <f t="shared" si="5"/>
        <v>8508</v>
      </c>
      <c r="O311" s="6">
        <v>252484</v>
      </c>
    </row>
    <row r="312" spans="1:15" x14ac:dyDescent="0.35">
      <c r="A312" s="1">
        <v>310</v>
      </c>
      <c r="B312" s="5" t="s">
        <v>371</v>
      </c>
      <c r="C312" s="2" t="s">
        <v>13</v>
      </c>
      <c r="D312" s="2"/>
      <c r="E312" s="6">
        <v>13187</v>
      </c>
      <c r="F312" s="6"/>
      <c r="G312" s="6">
        <v>1600</v>
      </c>
      <c r="H312" s="12">
        <v>2545</v>
      </c>
      <c r="I312" s="6"/>
      <c r="J312" s="6"/>
      <c r="K312" s="6"/>
      <c r="L312" s="6"/>
      <c r="M312" s="6"/>
      <c r="N312" s="7">
        <f t="shared" si="5"/>
        <v>17332</v>
      </c>
      <c r="O312" s="6">
        <v>254583</v>
      </c>
    </row>
    <row r="313" spans="1:15" x14ac:dyDescent="0.35">
      <c r="A313" s="1">
        <v>311</v>
      </c>
      <c r="B313" s="5" t="s">
        <v>372</v>
      </c>
      <c r="C313" s="2" t="s">
        <v>13</v>
      </c>
      <c r="D313" s="2"/>
      <c r="E313" s="6">
        <v>945</v>
      </c>
      <c r="F313" s="6"/>
      <c r="G313" s="6">
        <v>800</v>
      </c>
      <c r="H313" s="6"/>
      <c r="I313" s="6">
        <v>1961</v>
      </c>
      <c r="J313" s="6"/>
      <c r="K313" s="6"/>
      <c r="L313" s="6"/>
      <c r="M313" s="6"/>
      <c r="N313" s="7">
        <f t="shared" si="5"/>
        <v>3706</v>
      </c>
      <c r="O313" s="6">
        <v>72354</v>
      </c>
    </row>
    <row r="314" spans="1:15" x14ac:dyDescent="0.35">
      <c r="A314" s="1">
        <v>312</v>
      </c>
      <c r="B314" s="5" t="s">
        <v>386</v>
      </c>
      <c r="C314" s="2" t="s">
        <v>13</v>
      </c>
      <c r="D314" s="2"/>
      <c r="E314" s="6"/>
      <c r="F314" s="6"/>
      <c r="G314" s="6"/>
      <c r="H314" s="6"/>
      <c r="I314" s="6"/>
      <c r="J314" s="6"/>
      <c r="K314" s="6"/>
      <c r="L314" s="6"/>
      <c r="M314" s="6"/>
      <c r="N314" s="7">
        <f t="shared" si="5"/>
        <v>0</v>
      </c>
      <c r="O314" s="6"/>
    </row>
    <row r="315" spans="1:15" x14ac:dyDescent="0.35">
      <c r="A315" s="1">
        <v>313</v>
      </c>
      <c r="B315" s="5" t="s">
        <v>407</v>
      </c>
      <c r="C315" s="2" t="s">
        <v>13</v>
      </c>
      <c r="D315" s="2"/>
      <c r="E315" s="6">
        <v>946</v>
      </c>
      <c r="F315" s="6">
        <v>293</v>
      </c>
      <c r="G315" s="6"/>
      <c r="H315" s="6">
        <v>731</v>
      </c>
      <c r="I315" s="6"/>
      <c r="J315" s="6"/>
      <c r="K315" s="6"/>
      <c r="L315" s="6"/>
      <c r="M315" s="6"/>
      <c r="N315" s="7">
        <f t="shared" si="5"/>
        <v>1970</v>
      </c>
      <c r="O315" s="6">
        <v>73159</v>
      </c>
    </row>
    <row r="316" spans="1:15" x14ac:dyDescent="0.35">
      <c r="A316" s="1">
        <v>314</v>
      </c>
      <c r="B316" s="5" t="s">
        <v>468</v>
      </c>
      <c r="C316" s="2" t="s">
        <v>13</v>
      </c>
      <c r="D316" s="2"/>
      <c r="E316" s="6"/>
      <c r="F316" s="6"/>
      <c r="G316" s="6"/>
      <c r="H316" s="6"/>
      <c r="I316" s="6"/>
      <c r="J316" s="6"/>
      <c r="K316" s="6"/>
      <c r="L316" s="6">
        <v>515</v>
      </c>
      <c r="M316" s="6"/>
      <c r="N316" s="7">
        <f t="shared" si="5"/>
        <v>515</v>
      </c>
      <c r="O316" s="6">
        <v>96913</v>
      </c>
    </row>
    <row r="317" spans="1:15" x14ac:dyDescent="0.35">
      <c r="A317" s="1">
        <v>315</v>
      </c>
      <c r="B317" s="5" t="s">
        <v>148</v>
      </c>
      <c r="C317" s="2" t="s">
        <v>13</v>
      </c>
      <c r="D317" s="2"/>
      <c r="E317" s="6">
        <v>3654</v>
      </c>
      <c r="F317" s="6"/>
      <c r="G317" s="6">
        <f>1250+1251</f>
        <v>2501</v>
      </c>
      <c r="H317" s="6"/>
      <c r="I317" s="6">
        <v>9144</v>
      </c>
      <c r="J317" s="6"/>
      <c r="K317" s="6"/>
      <c r="L317" s="6"/>
      <c r="M317" s="6"/>
      <c r="N317" s="7">
        <f t="shared" si="5"/>
        <v>15299</v>
      </c>
      <c r="O317" s="6">
        <v>253602</v>
      </c>
    </row>
    <row r="318" spans="1:15" x14ac:dyDescent="0.35">
      <c r="A318" s="1">
        <v>316</v>
      </c>
      <c r="B318" s="5" t="s">
        <v>373</v>
      </c>
      <c r="C318" s="2" t="s">
        <v>13</v>
      </c>
      <c r="D318" s="2"/>
      <c r="E318" s="6">
        <v>998</v>
      </c>
      <c r="F318" s="6"/>
      <c r="G318" s="6"/>
      <c r="H318" s="6">
        <v>1513</v>
      </c>
      <c r="I318" s="6">
        <v>2215</v>
      </c>
      <c r="J318" s="6"/>
      <c r="K318" s="6"/>
      <c r="L318" s="6"/>
      <c r="M318" s="6"/>
      <c r="N318" s="7">
        <f t="shared" si="5"/>
        <v>4726</v>
      </c>
      <c r="O318" s="6">
        <v>151318</v>
      </c>
    </row>
    <row r="319" spans="1:15" x14ac:dyDescent="0.35">
      <c r="A319" s="1">
        <v>317</v>
      </c>
      <c r="B319" s="5" t="s">
        <v>163</v>
      </c>
      <c r="C319" s="2" t="s">
        <v>426</v>
      </c>
      <c r="D319" s="1"/>
      <c r="E319" s="6"/>
      <c r="F319" s="6"/>
      <c r="G319" s="6"/>
      <c r="H319" s="6"/>
      <c r="I319" s="6"/>
      <c r="J319" s="6"/>
      <c r="K319" s="6"/>
      <c r="L319" s="6"/>
      <c r="M319" s="6"/>
      <c r="N319" s="7">
        <f t="shared" si="5"/>
        <v>0</v>
      </c>
      <c r="O319" s="6"/>
    </row>
    <row r="320" spans="1:15" x14ac:dyDescent="0.35">
      <c r="A320" s="1">
        <v>318</v>
      </c>
      <c r="B320" s="5" t="s">
        <v>165</v>
      </c>
      <c r="C320" s="2" t="s">
        <v>426</v>
      </c>
      <c r="D320" s="1"/>
      <c r="E320" s="6">
        <v>17416</v>
      </c>
      <c r="F320" s="6">
        <v>4232</v>
      </c>
      <c r="G320" s="6"/>
      <c r="H320" s="6"/>
      <c r="I320" s="6">
        <v>2000</v>
      </c>
      <c r="J320" s="6"/>
      <c r="K320" s="6"/>
      <c r="L320" s="6"/>
      <c r="M320" s="6"/>
      <c r="N320" s="7">
        <f t="shared" si="5"/>
        <v>23648</v>
      </c>
      <c r="O320" s="6">
        <v>1027000</v>
      </c>
    </row>
    <row r="321" spans="1:15" x14ac:dyDescent="0.35">
      <c r="A321" s="1">
        <v>319</v>
      </c>
      <c r="B321" s="5" t="s">
        <v>166</v>
      </c>
      <c r="C321" s="2" t="s">
        <v>426</v>
      </c>
      <c r="D321" s="1"/>
      <c r="E321" s="6">
        <v>3241</v>
      </c>
      <c r="F321" s="6"/>
      <c r="G321" s="6"/>
      <c r="H321" s="6"/>
      <c r="I321" s="6">
        <v>1920</v>
      </c>
      <c r="J321" s="6"/>
      <c r="K321" s="6"/>
      <c r="L321" s="6"/>
      <c r="M321" s="6"/>
      <c r="N321" s="7">
        <f t="shared" si="5"/>
        <v>5161</v>
      </c>
      <c r="O321" s="6">
        <v>712000</v>
      </c>
    </row>
    <row r="322" spans="1:15" x14ac:dyDescent="0.35">
      <c r="A322" s="1">
        <v>320</v>
      </c>
      <c r="B322" s="5" t="s">
        <v>176</v>
      </c>
      <c r="C322" s="2" t="s">
        <v>426</v>
      </c>
      <c r="D322" s="1"/>
      <c r="E322" s="6">
        <v>10318</v>
      </c>
      <c r="F322" s="6"/>
      <c r="G322" s="6"/>
      <c r="H322" s="6"/>
      <c r="I322" s="6"/>
      <c r="J322" s="6"/>
      <c r="K322" s="6"/>
      <c r="L322" s="6">
        <v>1576</v>
      </c>
      <c r="M322" s="6"/>
      <c r="N322" s="7">
        <f t="shared" si="5"/>
        <v>11894</v>
      </c>
      <c r="O322" s="6">
        <v>1074000</v>
      </c>
    </row>
    <row r="323" spans="1:15" x14ac:dyDescent="0.35">
      <c r="A323" s="1">
        <v>321</v>
      </c>
      <c r="B323" s="5" t="s">
        <v>177</v>
      </c>
      <c r="C323" s="2" t="s">
        <v>426</v>
      </c>
      <c r="D323" s="1"/>
      <c r="E323" s="6">
        <v>5541</v>
      </c>
      <c r="F323" s="6"/>
      <c r="G323" s="6"/>
      <c r="H323" s="12"/>
      <c r="I323" s="6"/>
      <c r="J323" s="6"/>
      <c r="K323" s="6">
        <v>2202</v>
      </c>
      <c r="L323" s="6">
        <v>6000</v>
      </c>
      <c r="M323" s="6"/>
      <c r="N323" s="7">
        <f t="shared" si="5"/>
        <v>13743</v>
      </c>
      <c r="O323" s="6">
        <v>960000</v>
      </c>
    </row>
    <row r="324" spans="1:15" x14ac:dyDescent="0.35">
      <c r="A324" s="1">
        <v>322</v>
      </c>
      <c r="B324" s="5" t="s">
        <v>181</v>
      </c>
      <c r="C324" s="2" t="s">
        <v>426</v>
      </c>
      <c r="D324" s="1"/>
      <c r="E324" s="6"/>
      <c r="F324" s="6">
        <v>5456</v>
      </c>
      <c r="G324" s="6"/>
      <c r="H324" s="6"/>
      <c r="I324" s="6"/>
      <c r="J324" s="6"/>
      <c r="K324" s="6"/>
      <c r="L324" s="6">
        <v>1262</v>
      </c>
      <c r="M324" s="6"/>
      <c r="N324" s="7">
        <f t="shared" si="5"/>
        <v>6718</v>
      </c>
      <c r="O324" s="6">
        <v>917000</v>
      </c>
    </row>
    <row r="325" spans="1:15" x14ac:dyDescent="0.35">
      <c r="A325" s="1">
        <v>323</v>
      </c>
      <c r="B325" s="5" t="s">
        <v>182</v>
      </c>
      <c r="C325" s="2" t="s">
        <v>426</v>
      </c>
      <c r="D325" s="1"/>
      <c r="E325" s="6">
        <v>3649</v>
      </c>
      <c r="F325" s="6">
        <v>4601</v>
      </c>
      <c r="G325" s="6"/>
      <c r="H325" s="6"/>
      <c r="I325" s="6">
        <v>1853</v>
      </c>
      <c r="J325" s="6">
        <v>2434</v>
      </c>
      <c r="K325" s="6"/>
      <c r="L325" s="6">
        <v>2247</v>
      </c>
      <c r="M325" s="6"/>
      <c r="N325" s="7">
        <f t="shared" si="5"/>
        <v>14784</v>
      </c>
      <c r="O325" s="6">
        <v>1132000</v>
      </c>
    </row>
    <row r="326" spans="1:15" x14ac:dyDescent="0.35">
      <c r="A326" s="1">
        <v>324</v>
      </c>
      <c r="B326" s="5" t="s">
        <v>167</v>
      </c>
      <c r="C326" s="2" t="s">
        <v>427</v>
      </c>
      <c r="D326" s="1"/>
      <c r="E326" s="6">
        <v>5321</v>
      </c>
      <c r="F326" s="6">
        <v>3340</v>
      </c>
      <c r="G326" s="6"/>
      <c r="H326" s="10"/>
      <c r="I326" s="6">
        <v>1434</v>
      </c>
      <c r="J326" s="6"/>
      <c r="K326" s="6"/>
      <c r="L326" s="6">
        <v>2654</v>
      </c>
      <c r="M326" s="6"/>
      <c r="N326" s="7">
        <f t="shared" si="5"/>
        <v>12749</v>
      </c>
      <c r="O326" s="6">
        <v>1450000</v>
      </c>
    </row>
    <row r="327" spans="1:15" x14ac:dyDescent="0.35">
      <c r="A327" s="1">
        <v>325</v>
      </c>
      <c r="B327" s="5" t="s">
        <v>168</v>
      </c>
      <c r="C327" s="2" t="s">
        <v>427</v>
      </c>
      <c r="D327" s="1"/>
      <c r="E327" s="6">
        <v>7397</v>
      </c>
      <c r="F327" s="6">
        <v>1400</v>
      </c>
      <c r="G327" s="6"/>
      <c r="H327" s="6"/>
      <c r="I327" s="6"/>
      <c r="J327" s="6"/>
      <c r="K327" s="6"/>
      <c r="L327" s="6"/>
      <c r="M327" s="6"/>
      <c r="N327" s="7">
        <f t="shared" si="5"/>
        <v>8797</v>
      </c>
      <c r="O327" s="6">
        <v>675000</v>
      </c>
    </row>
    <row r="328" spans="1:15" x14ac:dyDescent="0.35">
      <c r="A328" s="1">
        <v>326</v>
      </c>
      <c r="B328" s="5" t="s">
        <v>169</v>
      </c>
      <c r="C328" s="2" t="s">
        <v>427</v>
      </c>
      <c r="D328" s="1"/>
      <c r="E328" s="6">
        <v>5170</v>
      </c>
      <c r="F328" s="6"/>
      <c r="G328" s="6"/>
      <c r="H328" s="6"/>
      <c r="I328" s="6"/>
      <c r="J328" s="6"/>
      <c r="K328" s="6"/>
      <c r="L328" s="6">
        <v>2000</v>
      </c>
      <c r="M328" s="6"/>
      <c r="N328" s="7">
        <f t="shared" si="5"/>
        <v>7170</v>
      </c>
      <c r="O328" s="6">
        <v>346000</v>
      </c>
    </row>
    <row r="329" spans="1:15" x14ac:dyDescent="0.35">
      <c r="A329" s="1">
        <v>327</v>
      </c>
      <c r="B329" s="5" t="s">
        <v>170</v>
      </c>
      <c r="C329" s="2" t="s">
        <v>427</v>
      </c>
      <c r="D329" s="1"/>
      <c r="E329" s="6"/>
      <c r="F329" s="6"/>
      <c r="G329" s="6"/>
      <c r="H329" s="6"/>
      <c r="I329" s="6">
        <v>757</v>
      </c>
      <c r="J329" s="6"/>
      <c r="K329" s="6"/>
      <c r="L329" s="6">
        <v>2482</v>
      </c>
      <c r="M329" s="6"/>
      <c r="N329" s="7">
        <f t="shared" si="5"/>
        <v>3239</v>
      </c>
      <c r="O329" s="6">
        <v>534000</v>
      </c>
    </row>
    <row r="330" spans="1:15" x14ac:dyDescent="0.35">
      <c r="A330" s="1">
        <v>328</v>
      </c>
      <c r="B330" s="5" t="s">
        <v>171</v>
      </c>
      <c r="C330" s="2" t="s">
        <v>427</v>
      </c>
      <c r="D330" s="1"/>
      <c r="E330" s="6"/>
      <c r="F330" s="6">
        <v>529</v>
      </c>
      <c r="G330" s="6"/>
      <c r="H330" s="6">
        <v>9304</v>
      </c>
      <c r="I330" s="6">
        <v>1485</v>
      </c>
      <c r="J330" s="6"/>
      <c r="K330" s="6"/>
      <c r="L330" s="6">
        <v>1839</v>
      </c>
      <c r="M330" s="6"/>
      <c r="N330" s="7">
        <f t="shared" si="5"/>
        <v>13157</v>
      </c>
      <c r="O330" s="6">
        <v>930000</v>
      </c>
    </row>
    <row r="331" spans="1:15" x14ac:dyDescent="0.35">
      <c r="A331" s="1">
        <v>329</v>
      </c>
      <c r="B331" s="5" t="s">
        <v>172</v>
      </c>
      <c r="C331" s="2" t="s">
        <v>427</v>
      </c>
      <c r="D331" s="1"/>
      <c r="E331" s="6">
        <v>3006</v>
      </c>
      <c r="F331" s="6"/>
      <c r="G331" s="6"/>
      <c r="H331" s="6"/>
      <c r="I331" s="6">
        <v>933</v>
      </c>
      <c r="J331" s="6"/>
      <c r="K331" s="6"/>
      <c r="L331" s="6">
        <v>578</v>
      </c>
      <c r="M331" s="6"/>
      <c r="N331" s="7">
        <f t="shared" si="5"/>
        <v>4517</v>
      </c>
      <c r="O331" s="6">
        <v>554000</v>
      </c>
    </row>
    <row r="332" spans="1:15" x14ac:dyDescent="0.35">
      <c r="A332" s="1">
        <v>330</v>
      </c>
      <c r="B332" s="5" t="s">
        <v>173</v>
      </c>
      <c r="C332" s="2" t="s">
        <v>427</v>
      </c>
      <c r="D332" s="1"/>
      <c r="E332" s="6">
        <v>8689</v>
      </c>
      <c r="F332" s="6">
        <v>3931</v>
      </c>
      <c r="G332" s="6"/>
      <c r="H332" s="10"/>
      <c r="I332" s="6"/>
      <c r="J332" s="6"/>
      <c r="K332" s="6"/>
      <c r="L332" s="6">
        <v>2971</v>
      </c>
      <c r="M332" s="6"/>
      <c r="N332" s="7">
        <f t="shared" si="5"/>
        <v>15591</v>
      </c>
      <c r="O332" s="6">
        <v>1268169</v>
      </c>
    </row>
    <row r="333" spans="1:15" x14ac:dyDescent="0.35">
      <c r="A333" s="1">
        <v>331</v>
      </c>
      <c r="B333" s="5" t="s">
        <v>174</v>
      </c>
      <c r="C333" s="2" t="s">
        <v>427</v>
      </c>
      <c r="D333" s="1"/>
      <c r="E333" s="6"/>
      <c r="F333" s="6"/>
      <c r="G333" s="6"/>
      <c r="H333" s="6"/>
      <c r="I333" s="6"/>
      <c r="J333" s="6"/>
      <c r="K333" s="6"/>
      <c r="L333" s="6"/>
      <c r="M333" s="6"/>
      <c r="N333" s="7">
        <f t="shared" si="5"/>
        <v>0</v>
      </c>
      <c r="O333" s="6"/>
    </row>
    <row r="334" spans="1:15" x14ac:dyDescent="0.35">
      <c r="A334" s="1">
        <v>332</v>
      </c>
      <c r="B334" s="5" t="s">
        <v>175</v>
      </c>
      <c r="C334" s="2" t="s">
        <v>427</v>
      </c>
      <c r="D334" s="1"/>
      <c r="E334" s="6">
        <v>11106</v>
      </c>
      <c r="F334" s="6">
        <v>1000</v>
      </c>
      <c r="G334" s="6"/>
      <c r="H334" s="6"/>
      <c r="I334" s="6"/>
      <c r="J334" s="6"/>
      <c r="K334" s="6"/>
      <c r="L334" s="6"/>
      <c r="M334" s="6"/>
      <c r="N334" s="7">
        <f t="shared" si="5"/>
        <v>12106</v>
      </c>
      <c r="O334" s="6">
        <v>1023000</v>
      </c>
    </row>
    <row r="335" spans="1:15" x14ac:dyDescent="0.35">
      <c r="A335" s="1">
        <v>333</v>
      </c>
      <c r="B335" s="5" t="s">
        <v>178</v>
      </c>
      <c r="C335" s="2" t="s">
        <v>427</v>
      </c>
      <c r="D335" s="1"/>
      <c r="E335" s="6">
        <v>5899</v>
      </c>
      <c r="F335" s="6"/>
      <c r="G335" s="6"/>
      <c r="H335" s="6"/>
      <c r="I335" s="6">
        <v>6233</v>
      </c>
      <c r="J335" s="6"/>
      <c r="K335" s="6">
        <v>4800</v>
      </c>
      <c r="L335" s="6"/>
      <c r="M335" s="6"/>
      <c r="N335" s="7">
        <f t="shared" si="5"/>
        <v>16932</v>
      </c>
      <c r="O335" s="6">
        <v>916497</v>
      </c>
    </row>
    <row r="336" spans="1:15" x14ac:dyDescent="0.35">
      <c r="A336" s="1">
        <v>334</v>
      </c>
      <c r="B336" s="5" t="s">
        <v>179</v>
      </c>
      <c r="C336" s="2" t="s">
        <v>427</v>
      </c>
      <c r="D336" s="1"/>
      <c r="E336" s="6">
        <v>5535</v>
      </c>
      <c r="F336" s="6"/>
      <c r="G336" s="6"/>
      <c r="H336" s="6"/>
      <c r="I336" s="6">
        <v>2786</v>
      </c>
      <c r="J336" s="6"/>
      <c r="K336" s="6"/>
      <c r="L336" s="6"/>
      <c r="M336" s="6"/>
      <c r="N336" s="7">
        <f t="shared" si="5"/>
        <v>8321</v>
      </c>
      <c r="O336" s="6">
        <v>705667</v>
      </c>
    </row>
    <row r="337" spans="1:15" x14ac:dyDescent="0.35">
      <c r="A337" s="1">
        <v>335</v>
      </c>
      <c r="B337" s="5" t="s">
        <v>180</v>
      </c>
      <c r="C337" s="2" t="s">
        <v>427</v>
      </c>
      <c r="D337" s="1"/>
      <c r="E337" s="6">
        <v>23480</v>
      </c>
      <c r="F337" s="6"/>
      <c r="G337" s="6"/>
      <c r="H337" s="6"/>
      <c r="I337" s="6">
        <v>3982</v>
      </c>
      <c r="J337" s="6"/>
      <c r="K337" s="6"/>
      <c r="L337" s="6">
        <v>27000</v>
      </c>
      <c r="M337" s="6"/>
      <c r="N337" s="7">
        <f t="shared" si="5"/>
        <v>54462</v>
      </c>
      <c r="O337" s="6">
        <v>1957464</v>
      </c>
    </row>
    <row r="338" spans="1:15" x14ac:dyDescent="0.35">
      <c r="A338" s="1">
        <v>336</v>
      </c>
      <c r="B338" s="5" t="s">
        <v>183</v>
      </c>
      <c r="C338" s="2" t="s">
        <v>427</v>
      </c>
      <c r="D338" s="1"/>
      <c r="E338" s="6"/>
      <c r="F338" s="6"/>
      <c r="G338" s="6"/>
      <c r="H338" s="6"/>
      <c r="I338" s="6"/>
      <c r="J338" s="6"/>
      <c r="K338" s="6"/>
      <c r="L338" s="6"/>
      <c r="M338" s="6"/>
      <c r="N338" s="7">
        <f t="shared" si="5"/>
        <v>0</v>
      </c>
      <c r="O338" s="6"/>
    </row>
    <row r="339" spans="1:15" x14ac:dyDescent="0.35">
      <c r="A339" s="1">
        <v>337</v>
      </c>
      <c r="B339" s="5" t="s">
        <v>184</v>
      </c>
      <c r="C339" s="2" t="s">
        <v>427</v>
      </c>
      <c r="D339" s="1"/>
      <c r="E339" s="6">
        <v>10692</v>
      </c>
      <c r="F339" s="6">
        <v>2270</v>
      </c>
      <c r="G339" s="6"/>
      <c r="H339" s="6"/>
      <c r="I339" s="6">
        <v>5293</v>
      </c>
      <c r="J339" s="6"/>
      <c r="K339" s="6"/>
      <c r="L339" s="6">
        <v>3578</v>
      </c>
      <c r="M339" s="6"/>
      <c r="N339" s="7">
        <f t="shared" si="5"/>
        <v>21833</v>
      </c>
      <c r="O339" s="6">
        <v>1700000</v>
      </c>
    </row>
    <row r="340" spans="1:15" x14ac:dyDescent="0.35">
      <c r="A340" s="1">
        <v>338</v>
      </c>
      <c r="B340" s="5" t="s">
        <v>185</v>
      </c>
      <c r="C340" s="2" t="s">
        <v>427</v>
      </c>
      <c r="D340" s="1"/>
      <c r="E340" s="6">
        <v>3070</v>
      </c>
      <c r="F340" s="6"/>
      <c r="G340" s="6">
        <v>950</v>
      </c>
      <c r="H340" s="6"/>
      <c r="I340" s="6">
        <v>6057</v>
      </c>
      <c r="J340" s="6"/>
      <c r="K340" s="6"/>
      <c r="L340" s="6"/>
      <c r="M340" s="6"/>
      <c r="N340" s="7">
        <f t="shared" si="5"/>
        <v>10077</v>
      </c>
      <c r="O340" s="6">
        <v>1000000</v>
      </c>
    </row>
    <row r="341" spans="1:15" ht="41" x14ac:dyDescent="0.35">
      <c r="A341" s="1">
        <v>339</v>
      </c>
      <c r="B341" s="5" t="s">
        <v>186</v>
      </c>
      <c r="C341" s="2" t="s">
        <v>427</v>
      </c>
      <c r="D341" s="1"/>
      <c r="E341" s="6">
        <v>1225</v>
      </c>
      <c r="F341" s="6">
        <v>3563</v>
      </c>
      <c r="G341" s="6"/>
      <c r="H341" s="6"/>
      <c r="I341" s="6"/>
      <c r="J341" s="6"/>
      <c r="K341" s="6"/>
      <c r="L341" s="6"/>
      <c r="M341" s="6"/>
      <c r="N341" s="7">
        <f t="shared" si="5"/>
        <v>4788</v>
      </c>
      <c r="O341" s="6">
        <v>369455</v>
      </c>
    </row>
    <row r="342" spans="1:15" x14ac:dyDescent="0.35">
      <c r="A342" s="1">
        <v>340</v>
      </c>
      <c r="B342" s="5" t="s">
        <v>187</v>
      </c>
      <c r="C342" s="2" t="s">
        <v>427</v>
      </c>
      <c r="D342" s="1"/>
      <c r="E342" s="6">
        <v>14694</v>
      </c>
      <c r="F342" s="6"/>
      <c r="G342" s="6"/>
      <c r="H342" s="6"/>
      <c r="I342" s="6"/>
      <c r="J342" s="6"/>
      <c r="K342" s="6"/>
      <c r="L342" s="6"/>
      <c r="M342" s="6">
        <v>5208</v>
      </c>
      <c r="N342" s="7">
        <f t="shared" ref="N342:N410" si="6">SUM(E342:M342)</f>
        <v>19902</v>
      </c>
      <c r="O342" s="6">
        <v>962109</v>
      </c>
    </row>
    <row r="343" spans="1:15" x14ac:dyDescent="0.35">
      <c r="A343" s="1">
        <v>341</v>
      </c>
      <c r="B343" s="5" t="s">
        <v>188</v>
      </c>
      <c r="C343" s="2" t="s">
        <v>427</v>
      </c>
      <c r="D343" s="1"/>
      <c r="E343" s="6">
        <v>10512</v>
      </c>
      <c r="F343" s="6">
        <v>2320</v>
      </c>
      <c r="G343" s="6"/>
      <c r="H343" s="6"/>
      <c r="I343" s="6"/>
      <c r="J343" s="6"/>
      <c r="K343" s="6"/>
      <c r="L343" s="6"/>
      <c r="M343" s="6"/>
      <c r="N343" s="7">
        <f t="shared" si="6"/>
        <v>12832</v>
      </c>
      <c r="O343" s="6">
        <v>747000</v>
      </c>
    </row>
    <row r="344" spans="1:15" x14ac:dyDescent="0.35">
      <c r="A344" s="1">
        <v>342</v>
      </c>
      <c r="B344" s="5" t="s">
        <v>330</v>
      </c>
      <c r="C344" s="2" t="s">
        <v>424</v>
      </c>
      <c r="D344" s="2"/>
      <c r="E344" s="6"/>
      <c r="F344" s="6">
        <v>14810</v>
      </c>
      <c r="G344" s="6"/>
      <c r="H344" s="6">
        <v>8682</v>
      </c>
      <c r="I344" s="6"/>
      <c r="J344" s="6"/>
      <c r="K344" s="6"/>
      <c r="L344" s="6">
        <v>4325</v>
      </c>
      <c r="M344" s="6"/>
      <c r="N344" s="7">
        <f t="shared" si="6"/>
        <v>27817</v>
      </c>
      <c r="O344" s="6">
        <v>1736332</v>
      </c>
    </row>
    <row r="345" spans="1:15" x14ac:dyDescent="0.35">
      <c r="A345" s="1">
        <v>343</v>
      </c>
      <c r="B345" s="5" t="s">
        <v>331</v>
      </c>
      <c r="C345" s="2" t="s">
        <v>424</v>
      </c>
      <c r="D345" s="2"/>
      <c r="E345" s="6">
        <v>16057</v>
      </c>
      <c r="F345" s="6">
        <v>11464</v>
      </c>
      <c r="G345" s="6">
        <v>5600</v>
      </c>
      <c r="H345" s="6">
        <v>14219</v>
      </c>
      <c r="I345" s="6">
        <v>3157</v>
      </c>
      <c r="J345" s="6"/>
      <c r="K345" s="6"/>
      <c r="L345" s="6"/>
      <c r="M345" s="6"/>
      <c r="N345" s="7">
        <f t="shared" si="6"/>
        <v>50497</v>
      </c>
      <c r="O345" s="6">
        <v>1421892</v>
      </c>
    </row>
    <row r="346" spans="1:15" x14ac:dyDescent="0.35">
      <c r="A346" s="1">
        <v>344</v>
      </c>
      <c r="B346" s="5" t="s">
        <v>382</v>
      </c>
      <c r="C346" s="2" t="s">
        <v>424</v>
      </c>
      <c r="D346" s="2"/>
      <c r="E346" s="6"/>
      <c r="F346" s="6"/>
      <c r="G346" s="6"/>
      <c r="H346" s="6"/>
      <c r="I346" s="6"/>
      <c r="J346" s="6"/>
      <c r="K346" s="6"/>
      <c r="L346" s="6"/>
      <c r="M346" s="6"/>
      <c r="N346" s="7">
        <f t="shared" si="6"/>
        <v>0</v>
      </c>
      <c r="O346" s="6"/>
    </row>
    <row r="347" spans="1:15" x14ac:dyDescent="0.35">
      <c r="A347" s="1">
        <v>345</v>
      </c>
      <c r="B347" s="5" t="s">
        <v>387</v>
      </c>
      <c r="C347" s="2" t="s">
        <v>424</v>
      </c>
      <c r="D347" s="2"/>
      <c r="E347" s="6"/>
      <c r="F347" s="6"/>
      <c r="G347" s="6"/>
      <c r="H347" s="6"/>
      <c r="I347" s="6"/>
      <c r="J347" s="6"/>
      <c r="K347" s="6"/>
      <c r="L347" s="6"/>
      <c r="M347" s="6"/>
      <c r="N347" s="7">
        <f t="shared" si="6"/>
        <v>0</v>
      </c>
      <c r="O347" s="6"/>
    </row>
    <row r="348" spans="1:15" x14ac:dyDescent="0.35">
      <c r="A348" s="1">
        <v>346</v>
      </c>
      <c r="B348" s="5" t="s">
        <v>383</v>
      </c>
      <c r="C348" s="2" t="s">
        <v>424</v>
      </c>
      <c r="D348" s="2"/>
      <c r="E348" s="6">
        <v>3810</v>
      </c>
      <c r="F348" s="6"/>
      <c r="G348" s="6"/>
      <c r="H348" s="6"/>
      <c r="I348" s="6"/>
      <c r="J348" s="6"/>
      <c r="K348" s="6"/>
      <c r="L348" s="6"/>
      <c r="M348" s="6"/>
      <c r="N348" s="7">
        <f t="shared" si="6"/>
        <v>3810</v>
      </c>
      <c r="O348" s="6">
        <v>229322</v>
      </c>
    </row>
    <row r="349" spans="1:15" x14ac:dyDescent="0.35">
      <c r="A349" s="1">
        <v>347</v>
      </c>
      <c r="B349" s="5" t="s">
        <v>332</v>
      </c>
      <c r="C349" s="2" t="s">
        <v>424</v>
      </c>
      <c r="D349" s="2"/>
      <c r="E349" s="6"/>
      <c r="F349" s="6"/>
      <c r="G349" s="6"/>
      <c r="H349" s="6"/>
      <c r="I349" s="6"/>
      <c r="J349" s="6"/>
      <c r="K349" s="6"/>
      <c r="L349" s="6"/>
      <c r="M349" s="6"/>
      <c r="N349" s="7">
        <f t="shared" si="6"/>
        <v>0</v>
      </c>
      <c r="O349" s="6"/>
    </row>
    <row r="350" spans="1:15" x14ac:dyDescent="0.35">
      <c r="A350" s="1">
        <v>348</v>
      </c>
      <c r="B350" s="5" t="s">
        <v>335</v>
      </c>
      <c r="C350" s="2" t="s">
        <v>424</v>
      </c>
      <c r="D350" s="2"/>
      <c r="E350" s="6"/>
      <c r="F350" s="6">
        <v>3028</v>
      </c>
      <c r="G350" s="6"/>
      <c r="H350" s="6"/>
      <c r="I350" s="6"/>
      <c r="J350" s="6"/>
      <c r="K350" s="6"/>
      <c r="L350" s="6"/>
      <c r="M350" s="6"/>
      <c r="N350" s="7">
        <f t="shared" si="6"/>
        <v>3028</v>
      </c>
      <c r="O350" s="6">
        <v>190131</v>
      </c>
    </row>
    <row r="351" spans="1:15" x14ac:dyDescent="0.35">
      <c r="A351" s="1">
        <v>349</v>
      </c>
      <c r="B351" s="5" t="s">
        <v>336</v>
      </c>
      <c r="C351" s="2" t="s">
        <v>424</v>
      </c>
      <c r="D351" s="2"/>
      <c r="E351" s="6"/>
      <c r="F351" s="6"/>
      <c r="G351" s="6"/>
      <c r="H351" s="6"/>
      <c r="I351" s="6"/>
      <c r="J351" s="6"/>
      <c r="K351" s="6"/>
      <c r="L351" s="6"/>
      <c r="M351" s="6"/>
      <c r="N351" s="7">
        <f t="shared" si="6"/>
        <v>0</v>
      </c>
      <c r="O351" s="6"/>
    </row>
    <row r="352" spans="1:15" x14ac:dyDescent="0.35">
      <c r="A352" s="1">
        <v>350</v>
      </c>
      <c r="B352" s="5" t="s">
        <v>337</v>
      </c>
      <c r="C352" s="2" t="s">
        <v>424</v>
      </c>
      <c r="D352" s="2"/>
      <c r="E352" s="6"/>
      <c r="F352" s="6"/>
      <c r="G352" s="6"/>
      <c r="H352" s="6"/>
      <c r="I352" s="6"/>
      <c r="J352" s="6"/>
      <c r="K352" s="6"/>
      <c r="L352" s="6"/>
      <c r="M352" s="6"/>
      <c r="N352" s="7">
        <f t="shared" si="6"/>
        <v>0</v>
      </c>
      <c r="O352" s="6"/>
    </row>
    <row r="353" spans="1:15" x14ac:dyDescent="0.35">
      <c r="A353" s="1">
        <v>351</v>
      </c>
      <c r="B353" s="5" t="s">
        <v>404</v>
      </c>
      <c r="C353" s="2" t="s">
        <v>424</v>
      </c>
      <c r="D353" s="2"/>
      <c r="E353" s="6"/>
      <c r="F353" s="6"/>
      <c r="G353" s="6"/>
      <c r="H353" s="6"/>
      <c r="I353" s="6"/>
      <c r="J353" s="6"/>
      <c r="K353" s="6"/>
      <c r="L353" s="6"/>
      <c r="M353" s="6"/>
      <c r="N353" s="7">
        <f t="shared" si="6"/>
        <v>0</v>
      </c>
      <c r="O353" s="6"/>
    </row>
    <row r="354" spans="1:15" x14ac:dyDescent="0.35">
      <c r="A354" s="1">
        <v>352</v>
      </c>
      <c r="B354" s="5" t="s">
        <v>388</v>
      </c>
      <c r="C354" s="2" t="s">
        <v>428</v>
      </c>
      <c r="D354" s="1"/>
      <c r="E354" s="6"/>
      <c r="F354" s="6"/>
      <c r="G354" s="6"/>
      <c r="H354" s="6"/>
      <c r="I354" s="6"/>
      <c r="J354" s="6"/>
      <c r="K354" s="6"/>
      <c r="L354" s="6"/>
      <c r="M354" s="6"/>
      <c r="N354" s="7">
        <f t="shared" si="6"/>
        <v>0</v>
      </c>
      <c r="O354" s="6"/>
    </row>
    <row r="355" spans="1:15" x14ac:dyDescent="0.35">
      <c r="A355" s="1">
        <v>353</v>
      </c>
      <c r="B355" s="5" t="s">
        <v>106</v>
      </c>
      <c r="C355" s="2" t="s">
        <v>428</v>
      </c>
      <c r="D355" s="1"/>
      <c r="E355" s="6">
        <v>7980</v>
      </c>
      <c r="F355" s="6">
        <v>3458</v>
      </c>
      <c r="G355" s="6"/>
      <c r="H355" s="12"/>
      <c r="I355" s="6"/>
      <c r="J355" s="6"/>
      <c r="K355" s="6"/>
      <c r="L355" s="6"/>
      <c r="M355" s="6"/>
      <c r="N355" s="7">
        <f t="shared" si="6"/>
        <v>11438</v>
      </c>
      <c r="O355" s="6">
        <v>345814</v>
      </c>
    </row>
    <row r="356" spans="1:15" x14ac:dyDescent="0.35">
      <c r="A356" s="1">
        <v>354</v>
      </c>
      <c r="B356" s="5" t="s">
        <v>107</v>
      </c>
      <c r="C356" s="2" t="s">
        <v>428</v>
      </c>
      <c r="D356" s="1"/>
      <c r="E356" s="6"/>
      <c r="F356" s="6"/>
      <c r="G356" s="6"/>
      <c r="H356" s="6"/>
      <c r="I356" s="6"/>
      <c r="J356" s="6"/>
      <c r="K356" s="6"/>
      <c r="L356" s="6"/>
      <c r="M356" s="6"/>
      <c r="N356" s="7">
        <f t="shared" si="6"/>
        <v>0</v>
      </c>
      <c r="O356" s="6"/>
    </row>
    <row r="357" spans="1:15" x14ac:dyDescent="0.35">
      <c r="A357" s="1">
        <v>355</v>
      </c>
      <c r="B357" s="5" t="s">
        <v>108</v>
      </c>
      <c r="C357" s="2" t="s">
        <v>428</v>
      </c>
      <c r="D357" s="1"/>
      <c r="E357" s="6">
        <v>279</v>
      </c>
      <c r="F357" s="6"/>
      <c r="G357" s="6">
        <v>2534</v>
      </c>
      <c r="H357" s="6"/>
      <c r="I357" s="6"/>
      <c r="J357" s="6"/>
      <c r="K357" s="6"/>
      <c r="L357" s="6">
        <v>3808</v>
      </c>
      <c r="M357" s="6"/>
      <c r="N357" s="7">
        <f t="shared" si="6"/>
        <v>6621</v>
      </c>
      <c r="O357" s="6">
        <v>253438</v>
      </c>
    </row>
    <row r="358" spans="1:15" x14ac:dyDescent="0.35">
      <c r="A358" s="1">
        <v>356</v>
      </c>
      <c r="B358" s="5" t="s">
        <v>109</v>
      </c>
      <c r="C358" s="2" t="s">
        <v>428</v>
      </c>
      <c r="D358" s="1"/>
      <c r="E358" s="6">
        <v>36946</v>
      </c>
      <c r="F358" s="6">
        <v>10930</v>
      </c>
      <c r="G358" s="6">
        <v>400</v>
      </c>
      <c r="H358" s="11"/>
      <c r="I358" s="6">
        <v>4061</v>
      </c>
      <c r="J358" s="6"/>
      <c r="K358" s="6">
        <v>4175</v>
      </c>
      <c r="L358" s="6"/>
      <c r="M358" s="6"/>
      <c r="N358" s="7">
        <f t="shared" si="6"/>
        <v>56512</v>
      </c>
      <c r="O358" s="6">
        <v>1102893</v>
      </c>
    </row>
    <row r="359" spans="1:15" x14ac:dyDescent="0.35">
      <c r="A359" s="1">
        <v>357</v>
      </c>
      <c r="B359" s="5" t="s">
        <v>110</v>
      </c>
      <c r="C359" s="2" t="s">
        <v>428</v>
      </c>
      <c r="D359" s="1"/>
      <c r="E359" s="6">
        <v>8747</v>
      </c>
      <c r="F359" s="6">
        <v>3403</v>
      </c>
      <c r="G359" s="6"/>
      <c r="H359" s="6"/>
      <c r="I359" s="6"/>
      <c r="J359" s="6"/>
      <c r="K359" s="6"/>
      <c r="L359" s="6"/>
      <c r="M359" s="6"/>
      <c r="N359" s="7">
        <f t="shared" si="6"/>
        <v>12150</v>
      </c>
      <c r="O359" s="6">
        <v>340370</v>
      </c>
    </row>
    <row r="360" spans="1:15" x14ac:dyDescent="0.35">
      <c r="A360" s="1">
        <v>358</v>
      </c>
      <c r="B360" s="5" t="s">
        <v>111</v>
      </c>
      <c r="C360" s="2" t="s">
        <v>428</v>
      </c>
      <c r="D360" s="1"/>
      <c r="E360" s="6">
        <v>6977</v>
      </c>
      <c r="F360" s="6">
        <v>2940</v>
      </c>
      <c r="G360" s="6"/>
      <c r="H360" s="6"/>
      <c r="I360" s="6"/>
      <c r="J360" s="6"/>
      <c r="K360" s="6"/>
      <c r="L360" s="6"/>
      <c r="M360" s="6"/>
      <c r="N360" s="7">
        <f t="shared" si="6"/>
        <v>9917</v>
      </c>
      <c r="O360" s="6">
        <v>315883</v>
      </c>
    </row>
    <row r="361" spans="1:15" x14ac:dyDescent="0.35">
      <c r="A361" s="1">
        <v>359</v>
      </c>
      <c r="B361" s="5" t="s">
        <v>112</v>
      </c>
      <c r="C361" s="2" t="s">
        <v>428</v>
      </c>
      <c r="D361" s="1"/>
      <c r="E361" s="6">
        <v>3473</v>
      </c>
      <c r="F361" s="6">
        <v>1387</v>
      </c>
      <c r="G361" s="6"/>
      <c r="H361" s="6"/>
      <c r="I361" s="6">
        <v>6488</v>
      </c>
      <c r="J361" s="6"/>
      <c r="K361" s="6"/>
      <c r="L361" s="6"/>
      <c r="M361" s="6"/>
      <c r="N361" s="7">
        <f t="shared" si="6"/>
        <v>11348</v>
      </c>
      <c r="O361" s="6">
        <v>138775</v>
      </c>
    </row>
    <row r="362" spans="1:15" x14ac:dyDescent="0.35">
      <c r="A362" s="1">
        <v>360</v>
      </c>
      <c r="B362" s="5" t="s">
        <v>113</v>
      </c>
      <c r="C362" s="2" t="s">
        <v>428</v>
      </c>
      <c r="D362" s="1"/>
      <c r="E362" s="6">
        <v>9242</v>
      </c>
      <c r="F362" s="6">
        <v>3453</v>
      </c>
      <c r="G362" s="6"/>
      <c r="H362" s="6"/>
      <c r="I362" s="6"/>
      <c r="J362" s="6"/>
      <c r="K362" s="6"/>
      <c r="L362" s="6"/>
      <c r="M362" s="6"/>
      <c r="N362" s="7">
        <f t="shared" si="6"/>
        <v>12695</v>
      </c>
      <c r="O362" s="6">
        <v>345332</v>
      </c>
    </row>
    <row r="363" spans="1:15" x14ac:dyDescent="0.35">
      <c r="A363" s="1">
        <v>361</v>
      </c>
      <c r="B363" s="5" t="s">
        <v>114</v>
      </c>
      <c r="C363" s="2" t="s">
        <v>428</v>
      </c>
      <c r="D363" s="1"/>
      <c r="E363" s="6">
        <v>8345</v>
      </c>
      <c r="F363" s="6">
        <v>3070</v>
      </c>
      <c r="G363" s="6"/>
      <c r="H363" s="10"/>
      <c r="I363" s="6"/>
      <c r="J363" s="6"/>
      <c r="K363" s="6"/>
      <c r="L363" s="6">
        <v>7500</v>
      </c>
      <c r="M363" s="6"/>
      <c r="N363" s="7">
        <f t="shared" ref="N363" si="7">SUM(E363:M363)</f>
        <v>18915</v>
      </c>
      <c r="O363" s="6">
        <v>306984</v>
      </c>
    </row>
    <row r="364" spans="1:15" x14ac:dyDescent="0.35">
      <c r="A364" s="1">
        <v>362</v>
      </c>
      <c r="B364" s="5" t="s">
        <v>115</v>
      </c>
      <c r="C364" s="2" t="s">
        <v>428</v>
      </c>
      <c r="D364" s="1"/>
      <c r="E364" s="6"/>
      <c r="F364" s="6"/>
      <c r="G364" s="6"/>
      <c r="H364" s="6"/>
      <c r="I364" s="6"/>
      <c r="J364" s="6">
        <v>458</v>
      </c>
      <c r="K364" s="6"/>
      <c r="L364" s="6"/>
      <c r="M364" s="6"/>
      <c r="N364" s="7">
        <f t="shared" si="6"/>
        <v>458</v>
      </c>
      <c r="O364" s="6">
        <v>45777</v>
      </c>
    </row>
    <row r="365" spans="1:15" x14ac:dyDescent="0.35">
      <c r="A365" s="1">
        <v>363</v>
      </c>
      <c r="B365" s="5" t="s">
        <v>441</v>
      </c>
      <c r="C365" s="2" t="s">
        <v>428</v>
      </c>
      <c r="D365" s="1"/>
      <c r="E365" s="6">
        <v>1705</v>
      </c>
      <c r="F365" s="6">
        <v>2380</v>
      </c>
      <c r="G365" s="6"/>
      <c r="H365" s="6"/>
      <c r="I365" s="6"/>
      <c r="J365" s="6"/>
      <c r="K365" s="6"/>
      <c r="L365" s="6"/>
      <c r="M365" s="6"/>
      <c r="N365" s="7">
        <f t="shared" si="6"/>
        <v>4085</v>
      </c>
      <c r="O365" s="6">
        <v>238000</v>
      </c>
    </row>
    <row r="366" spans="1:15" x14ac:dyDescent="0.35">
      <c r="A366" s="1">
        <v>364</v>
      </c>
      <c r="B366" s="5" t="s">
        <v>116</v>
      </c>
      <c r="C366" s="2" t="s">
        <v>428</v>
      </c>
      <c r="D366" s="1"/>
      <c r="E366" s="6"/>
      <c r="F366" s="6"/>
      <c r="G366" s="6"/>
      <c r="H366" s="6"/>
      <c r="I366" s="6"/>
      <c r="J366" s="6"/>
      <c r="K366" s="6"/>
      <c r="L366" s="6"/>
      <c r="M366" s="6"/>
      <c r="N366" s="7">
        <f t="shared" si="6"/>
        <v>0</v>
      </c>
      <c r="O366" s="6"/>
    </row>
    <row r="367" spans="1:15" x14ac:dyDescent="0.35">
      <c r="A367" s="1">
        <v>365</v>
      </c>
      <c r="B367" s="5" t="s">
        <v>117</v>
      </c>
      <c r="C367" s="2" t="s">
        <v>428</v>
      </c>
      <c r="D367" s="1"/>
      <c r="E367" s="6"/>
      <c r="F367" s="6"/>
      <c r="G367" s="6"/>
      <c r="H367" s="6"/>
      <c r="I367" s="6"/>
      <c r="J367" s="6"/>
      <c r="K367" s="6"/>
      <c r="L367" s="6"/>
      <c r="M367" s="6"/>
      <c r="N367" s="7">
        <f t="shared" si="6"/>
        <v>0</v>
      </c>
      <c r="O367" s="6"/>
    </row>
    <row r="368" spans="1:15" x14ac:dyDescent="0.35">
      <c r="A368" s="1">
        <v>366</v>
      </c>
      <c r="B368" s="5" t="s">
        <v>118</v>
      </c>
      <c r="C368" s="2" t="s">
        <v>428</v>
      </c>
      <c r="D368" s="1"/>
      <c r="E368" s="6">
        <v>17909</v>
      </c>
      <c r="F368" s="6">
        <v>6481</v>
      </c>
      <c r="G368" s="6"/>
      <c r="H368" s="10"/>
      <c r="I368" s="6"/>
      <c r="J368" s="6"/>
      <c r="K368" s="6"/>
      <c r="L368" s="6"/>
      <c r="M368" s="6"/>
      <c r="N368" s="7">
        <f t="shared" si="6"/>
        <v>24390</v>
      </c>
      <c r="O368" s="6">
        <v>648127</v>
      </c>
    </row>
    <row r="369" spans="1:15" x14ac:dyDescent="0.35">
      <c r="A369" s="1">
        <v>367</v>
      </c>
      <c r="B369" s="5" t="s">
        <v>119</v>
      </c>
      <c r="C369" s="2" t="s">
        <v>428</v>
      </c>
      <c r="D369" s="1"/>
      <c r="E369" s="6">
        <v>9146</v>
      </c>
      <c r="F369" s="6">
        <v>2960</v>
      </c>
      <c r="G369" s="6"/>
      <c r="H369" s="6"/>
      <c r="I369" s="6"/>
      <c r="J369" s="6"/>
      <c r="K369" s="6"/>
      <c r="L369" s="6"/>
      <c r="M369" s="6"/>
      <c r="N369" s="7">
        <f t="shared" si="6"/>
        <v>12106</v>
      </c>
      <c r="O369" s="6">
        <v>296018</v>
      </c>
    </row>
    <row r="370" spans="1:15" ht="41" x14ac:dyDescent="0.35">
      <c r="A370" s="1">
        <v>368</v>
      </c>
      <c r="B370" s="5" t="s">
        <v>120</v>
      </c>
      <c r="C370" s="2" t="s">
        <v>428</v>
      </c>
      <c r="D370" s="1"/>
      <c r="E370" s="6">
        <v>7949</v>
      </c>
      <c r="F370" s="6">
        <v>2924</v>
      </c>
      <c r="G370" s="6"/>
      <c r="H370" s="6"/>
      <c r="I370" s="6"/>
      <c r="J370" s="6"/>
      <c r="K370" s="6"/>
      <c r="L370" s="6"/>
      <c r="M370" s="6"/>
      <c r="N370" s="7">
        <f t="shared" si="6"/>
        <v>10873</v>
      </c>
      <c r="O370" s="6">
        <v>292446</v>
      </c>
    </row>
    <row r="371" spans="1:15" x14ac:dyDescent="0.35">
      <c r="A371" s="1">
        <v>369</v>
      </c>
      <c r="B371" s="5" t="s">
        <v>121</v>
      </c>
      <c r="C371" s="2" t="s">
        <v>428</v>
      </c>
      <c r="D371" s="1"/>
      <c r="E371" s="6"/>
      <c r="F371" s="6"/>
      <c r="G371" s="6"/>
      <c r="H371" s="6"/>
      <c r="I371" s="6"/>
      <c r="J371" s="6"/>
      <c r="K371" s="6"/>
      <c r="L371" s="6"/>
      <c r="M371" s="6"/>
      <c r="N371" s="7">
        <f t="shared" si="6"/>
        <v>0</v>
      </c>
      <c r="O371" s="6"/>
    </row>
    <row r="372" spans="1:15" x14ac:dyDescent="0.35">
      <c r="A372" s="1">
        <v>370</v>
      </c>
      <c r="B372" s="5" t="s">
        <v>122</v>
      </c>
      <c r="C372" s="2" t="s">
        <v>428</v>
      </c>
      <c r="D372" s="1"/>
      <c r="E372" s="6"/>
      <c r="F372" s="6"/>
      <c r="G372" s="6"/>
      <c r="H372" s="6"/>
      <c r="I372" s="6"/>
      <c r="J372" s="6"/>
      <c r="K372" s="6"/>
      <c r="L372" s="6"/>
      <c r="M372" s="6"/>
      <c r="N372" s="7">
        <f t="shared" si="6"/>
        <v>0</v>
      </c>
      <c r="O372" s="6"/>
    </row>
    <row r="373" spans="1:15" x14ac:dyDescent="0.35">
      <c r="A373" s="1">
        <v>371</v>
      </c>
      <c r="B373" s="5" t="s">
        <v>123</v>
      </c>
      <c r="C373" s="2" t="s">
        <v>428</v>
      </c>
      <c r="D373" s="1"/>
      <c r="E373" s="6">
        <v>4461</v>
      </c>
      <c r="F373" s="6">
        <v>3013</v>
      </c>
      <c r="G373" s="6"/>
      <c r="H373" s="6"/>
      <c r="I373" s="6"/>
      <c r="J373" s="6"/>
      <c r="K373" s="6"/>
      <c r="L373" s="6">
        <v>7000</v>
      </c>
      <c r="M373" s="6"/>
      <c r="N373" s="7">
        <f t="shared" si="6"/>
        <v>14474</v>
      </c>
      <c r="O373" s="6">
        <v>301292</v>
      </c>
    </row>
    <row r="374" spans="1:15" x14ac:dyDescent="0.35">
      <c r="A374" s="1">
        <v>372</v>
      </c>
      <c r="B374" s="5" t="s">
        <v>124</v>
      </c>
      <c r="C374" s="2" t="s">
        <v>428</v>
      </c>
      <c r="D374" s="1"/>
      <c r="E374" s="6"/>
      <c r="F374" s="6"/>
      <c r="G374" s="6"/>
      <c r="H374" s="6"/>
      <c r="I374" s="6"/>
      <c r="J374" s="6"/>
      <c r="K374" s="6"/>
      <c r="L374" s="6"/>
      <c r="M374" s="6"/>
      <c r="N374" s="7">
        <f t="shared" si="6"/>
        <v>0</v>
      </c>
      <c r="O374" s="6"/>
    </row>
    <row r="375" spans="1:15" x14ac:dyDescent="0.35">
      <c r="A375" s="1">
        <v>373</v>
      </c>
      <c r="B375" s="5" t="s">
        <v>110</v>
      </c>
      <c r="C375" s="2" t="s">
        <v>428</v>
      </c>
      <c r="D375" s="1"/>
      <c r="E375" s="6"/>
      <c r="F375" s="6"/>
      <c r="G375" s="6"/>
      <c r="H375" s="6"/>
      <c r="I375" s="6"/>
      <c r="J375" s="6"/>
      <c r="K375" s="6"/>
      <c r="L375" s="6"/>
      <c r="M375" s="6"/>
      <c r="N375" s="7">
        <f t="shared" si="6"/>
        <v>0</v>
      </c>
      <c r="O375" s="6"/>
    </row>
    <row r="376" spans="1:15" x14ac:dyDescent="0.35">
      <c r="A376" s="1">
        <v>374</v>
      </c>
      <c r="B376" s="5" t="s">
        <v>125</v>
      </c>
      <c r="C376" s="2" t="s">
        <v>428</v>
      </c>
      <c r="D376" s="1"/>
      <c r="E376" s="6">
        <v>25371</v>
      </c>
      <c r="F376" s="6">
        <v>7156</v>
      </c>
      <c r="G376" s="6"/>
      <c r="H376" s="10"/>
      <c r="I376" s="6"/>
      <c r="J376" s="6"/>
      <c r="K376" s="6"/>
      <c r="L376" s="6"/>
      <c r="M376" s="6"/>
      <c r="N376" s="7">
        <f t="shared" si="6"/>
        <v>32527</v>
      </c>
      <c r="O376" s="6">
        <v>716000</v>
      </c>
    </row>
    <row r="377" spans="1:15" x14ac:dyDescent="0.35">
      <c r="A377" s="1">
        <v>375</v>
      </c>
      <c r="B377" s="5" t="s">
        <v>412</v>
      </c>
      <c r="C377" s="2" t="s">
        <v>428</v>
      </c>
      <c r="D377" s="1"/>
      <c r="E377" s="6"/>
      <c r="F377" s="6">
        <v>895</v>
      </c>
      <c r="G377" s="6"/>
      <c r="H377" s="6"/>
      <c r="I377" s="6"/>
      <c r="J377" s="6"/>
      <c r="K377" s="6"/>
      <c r="L377" s="6"/>
      <c r="M377" s="6"/>
      <c r="N377" s="7">
        <f t="shared" si="6"/>
        <v>895</v>
      </c>
      <c r="O377" s="6">
        <v>89599</v>
      </c>
    </row>
    <row r="378" spans="1:15" x14ac:dyDescent="0.35">
      <c r="A378" s="1">
        <v>376</v>
      </c>
      <c r="B378" s="5" t="s">
        <v>126</v>
      </c>
      <c r="C378" s="2" t="s">
        <v>428</v>
      </c>
      <c r="D378" s="1"/>
      <c r="E378" s="6"/>
      <c r="F378" s="6"/>
      <c r="G378" s="6"/>
      <c r="H378" s="6"/>
      <c r="I378" s="6"/>
      <c r="J378" s="6"/>
      <c r="K378" s="6"/>
      <c r="L378" s="6"/>
      <c r="M378" s="6"/>
      <c r="N378" s="7">
        <f t="shared" si="6"/>
        <v>0</v>
      </c>
      <c r="O378" s="6"/>
    </row>
    <row r="379" spans="1:15" x14ac:dyDescent="0.35">
      <c r="A379" s="1">
        <v>377</v>
      </c>
      <c r="B379" s="5" t="s">
        <v>127</v>
      </c>
      <c r="C379" s="2" t="s">
        <v>428</v>
      </c>
      <c r="D379" s="1"/>
      <c r="E379" s="6"/>
      <c r="F379" s="6"/>
      <c r="G379" s="6"/>
      <c r="H379" s="6"/>
      <c r="I379" s="6"/>
      <c r="J379" s="6"/>
      <c r="K379" s="6"/>
      <c r="L379" s="6"/>
      <c r="M379" s="6"/>
      <c r="N379" s="7">
        <f t="shared" si="6"/>
        <v>0</v>
      </c>
      <c r="O379" s="6"/>
    </row>
    <row r="380" spans="1:15" x14ac:dyDescent="0.35">
      <c r="A380" s="1">
        <v>378</v>
      </c>
      <c r="B380" s="5" t="s">
        <v>128</v>
      </c>
      <c r="C380" s="2" t="s">
        <v>428</v>
      </c>
      <c r="D380" s="1"/>
      <c r="E380" s="6"/>
      <c r="F380" s="6"/>
      <c r="G380" s="6"/>
      <c r="H380" s="6"/>
      <c r="I380" s="6"/>
      <c r="J380" s="6"/>
      <c r="K380" s="6"/>
      <c r="L380" s="6"/>
      <c r="M380" s="6"/>
      <c r="N380" s="7">
        <f t="shared" si="6"/>
        <v>0</v>
      </c>
      <c r="O380" s="6"/>
    </row>
    <row r="381" spans="1:15" x14ac:dyDescent="0.35">
      <c r="A381" s="1">
        <v>379</v>
      </c>
      <c r="B381" s="5" t="s">
        <v>400</v>
      </c>
      <c r="C381" s="2" t="s">
        <v>428</v>
      </c>
      <c r="D381" s="1"/>
      <c r="E381" s="6"/>
      <c r="F381" s="6">
        <v>3432</v>
      </c>
      <c r="G381" s="6"/>
      <c r="H381" s="6"/>
      <c r="I381" s="6"/>
      <c r="J381" s="6">
        <v>3432</v>
      </c>
      <c r="K381" s="6"/>
      <c r="L381" s="6"/>
      <c r="M381" s="6"/>
      <c r="N381" s="7">
        <f t="shared" si="6"/>
        <v>6864</v>
      </c>
      <c r="O381" s="6">
        <v>343220</v>
      </c>
    </row>
    <row r="382" spans="1:15" x14ac:dyDescent="0.35">
      <c r="A382" s="1">
        <v>380</v>
      </c>
      <c r="B382" s="5" t="s">
        <v>411</v>
      </c>
      <c r="C382" s="2" t="s">
        <v>428</v>
      </c>
      <c r="D382" s="1"/>
      <c r="E382" s="6">
        <v>5904</v>
      </c>
      <c r="F382" s="6">
        <v>2471</v>
      </c>
      <c r="G382" s="6"/>
      <c r="H382" s="6"/>
      <c r="I382" s="6"/>
      <c r="J382" s="6"/>
      <c r="K382" s="6"/>
      <c r="L382" s="6"/>
      <c r="M382" s="6"/>
      <c r="N382" s="7">
        <f t="shared" si="6"/>
        <v>8375</v>
      </c>
      <c r="O382" s="6">
        <v>247183</v>
      </c>
    </row>
    <row r="383" spans="1:15" x14ac:dyDescent="0.35">
      <c r="A383" s="1">
        <v>381</v>
      </c>
      <c r="B383" s="5" t="s">
        <v>453</v>
      </c>
      <c r="C383" s="2" t="s">
        <v>428</v>
      </c>
      <c r="D383" s="1"/>
      <c r="E383" s="6"/>
      <c r="F383" s="6">
        <v>1158</v>
      </c>
      <c r="G383" s="6"/>
      <c r="H383" s="6"/>
      <c r="I383" s="6"/>
      <c r="J383" s="6">
        <v>4334</v>
      </c>
      <c r="K383" s="6"/>
      <c r="L383" s="6"/>
      <c r="M383" s="6"/>
      <c r="N383" s="7">
        <f t="shared" si="6"/>
        <v>5492</v>
      </c>
      <c r="O383" s="6">
        <v>115824</v>
      </c>
    </row>
    <row r="384" spans="1:15" x14ac:dyDescent="0.35">
      <c r="A384" s="1">
        <v>382</v>
      </c>
      <c r="B384" s="5" t="s">
        <v>455</v>
      </c>
      <c r="C384" s="2" t="s">
        <v>428</v>
      </c>
      <c r="D384" s="1"/>
      <c r="E384" s="6"/>
      <c r="F384" s="6">
        <v>2161</v>
      </c>
      <c r="G384" s="6"/>
      <c r="H384" s="6"/>
      <c r="I384" s="6"/>
      <c r="J384" s="6">
        <v>2161</v>
      </c>
      <c r="K384" s="6"/>
      <c r="L384" s="6"/>
      <c r="M384" s="6"/>
      <c r="N384" s="7">
        <f t="shared" si="6"/>
        <v>4322</v>
      </c>
      <c r="O384" s="6">
        <v>216190</v>
      </c>
    </row>
    <row r="385" spans="1:15" x14ac:dyDescent="0.35">
      <c r="A385" s="1">
        <v>383</v>
      </c>
      <c r="B385" s="5" t="s">
        <v>456</v>
      </c>
      <c r="C385" s="2" t="s">
        <v>428</v>
      </c>
      <c r="D385" s="1"/>
      <c r="E385" s="6"/>
      <c r="F385" s="6">
        <v>2664</v>
      </c>
      <c r="G385" s="6"/>
      <c r="H385" s="6"/>
      <c r="I385" s="6"/>
      <c r="J385" s="6">
        <v>2664</v>
      </c>
      <c r="K385" s="6"/>
      <c r="L385" s="6"/>
      <c r="M385" s="6"/>
      <c r="N385" s="7">
        <f t="shared" si="6"/>
        <v>5328</v>
      </c>
      <c r="O385" s="6">
        <v>266456</v>
      </c>
    </row>
    <row r="386" spans="1:15" x14ac:dyDescent="0.35">
      <c r="A386" s="1">
        <v>384</v>
      </c>
      <c r="B386" s="5" t="s">
        <v>457</v>
      </c>
      <c r="C386" s="2" t="s">
        <v>428</v>
      </c>
      <c r="D386" s="1"/>
      <c r="E386" s="6"/>
      <c r="F386" s="6">
        <v>3277</v>
      </c>
      <c r="G386" s="6"/>
      <c r="H386" s="6"/>
      <c r="I386" s="6"/>
      <c r="J386" s="6">
        <v>3277</v>
      </c>
      <c r="K386" s="6"/>
      <c r="L386" s="6"/>
      <c r="M386" s="6"/>
      <c r="N386" s="7">
        <f t="shared" si="6"/>
        <v>6554</v>
      </c>
      <c r="O386" s="6">
        <v>327740</v>
      </c>
    </row>
    <row r="387" spans="1:15" x14ac:dyDescent="0.35">
      <c r="A387" s="1">
        <v>385</v>
      </c>
      <c r="B387" s="5" t="s">
        <v>454</v>
      </c>
      <c r="C387" s="2" t="s">
        <v>428</v>
      </c>
      <c r="D387" s="1"/>
      <c r="E387" s="6"/>
      <c r="F387" s="6">
        <v>4998</v>
      </c>
      <c r="G387" s="6"/>
      <c r="H387" s="6"/>
      <c r="I387" s="6"/>
      <c r="J387" s="6">
        <v>4998</v>
      </c>
      <c r="K387" s="6"/>
      <c r="L387" s="6"/>
      <c r="M387" s="6"/>
      <c r="N387" s="7">
        <f t="shared" si="6"/>
        <v>9996</v>
      </c>
      <c r="O387" s="6">
        <v>499880</v>
      </c>
    </row>
    <row r="388" spans="1:15" x14ac:dyDescent="0.35">
      <c r="A388" s="1">
        <v>386</v>
      </c>
      <c r="B388" s="5" t="s">
        <v>129</v>
      </c>
      <c r="C388" s="2" t="s">
        <v>18</v>
      </c>
      <c r="D388" s="1"/>
      <c r="E388" s="6"/>
      <c r="F388" s="6"/>
      <c r="G388" s="6"/>
      <c r="H388" s="6"/>
      <c r="I388" s="6"/>
      <c r="J388" s="6"/>
      <c r="K388" s="6"/>
      <c r="L388" s="6"/>
      <c r="M388" s="6"/>
      <c r="N388" s="7">
        <f t="shared" si="6"/>
        <v>0</v>
      </c>
      <c r="O388" s="6"/>
    </row>
    <row r="389" spans="1:15" x14ac:dyDescent="0.35">
      <c r="A389" s="1">
        <v>387</v>
      </c>
      <c r="B389" s="5" t="s">
        <v>375</v>
      </c>
      <c r="C389" s="2" t="s">
        <v>18</v>
      </c>
      <c r="D389" s="1"/>
      <c r="E389" s="6">
        <v>1924</v>
      </c>
      <c r="F389" s="6"/>
      <c r="G389" s="6"/>
      <c r="H389" s="6"/>
      <c r="I389" s="6"/>
      <c r="J389" s="6"/>
      <c r="K389" s="6"/>
      <c r="L389" s="6"/>
      <c r="M389" s="6"/>
      <c r="N389" s="7">
        <f t="shared" si="6"/>
        <v>1924</v>
      </c>
      <c r="O389" s="6">
        <v>156000</v>
      </c>
    </row>
    <row r="390" spans="1:15" x14ac:dyDescent="0.35">
      <c r="A390" s="1">
        <v>388</v>
      </c>
      <c r="B390" s="5" t="s">
        <v>130</v>
      </c>
      <c r="C390" s="2" t="s">
        <v>18</v>
      </c>
      <c r="D390" s="1"/>
      <c r="E390" s="6">
        <v>22531</v>
      </c>
      <c r="F390" s="6"/>
      <c r="G390" s="6"/>
      <c r="H390" s="6"/>
      <c r="I390" s="6"/>
      <c r="J390" s="6"/>
      <c r="K390" s="6"/>
      <c r="L390" s="6"/>
      <c r="M390" s="6"/>
      <c r="N390" s="7">
        <f t="shared" si="6"/>
        <v>22531</v>
      </c>
      <c r="O390" s="6">
        <v>707107</v>
      </c>
    </row>
    <row r="391" spans="1:15" x14ac:dyDescent="0.35">
      <c r="A391" s="1">
        <v>389</v>
      </c>
      <c r="B391" s="5" t="s">
        <v>131</v>
      </c>
      <c r="C391" s="2" t="s">
        <v>18</v>
      </c>
      <c r="D391" s="1"/>
      <c r="E391" s="6"/>
      <c r="F391" s="6">
        <v>1361</v>
      </c>
      <c r="G391" s="6"/>
      <c r="H391" s="6"/>
      <c r="I391" s="6"/>
      <c r="J391" s="6"/>
      <c r="K391" s="6"/>
      <c r="L391" s="6"/>
      <c r="M391" s="6"/>
      <c r="N391" s="7">
        <f t="shared" si="6"/>
        <v>1361</v>
      </c>
      <c r="O391" s="6">
        <v>171000</v>
      </c>
    </row>
    <row r="392" spans="1:15" x14ac:dyDescent="0.35">
      <c r="A392" s="1">
        <v>390</v>
      </c>
      <c r="B392" s="5" t="s">
        <v>132</v>
      </c>
      <c r="C392" s="2" t="s">
        <v>18</v>
      </c>
      <c r="D392" s="1"/>
      <c r="E392" s="6"/>
      <c r="F392" s="6"/>
      <c r="G392" s="6"/>
      <c r="H392" s="6"/>
      <c r="I392" s="6"/>
      <c r="J392" s="6"/>
      <c r="K392" s="6"/>
      <c r="L392" s="6"/>
      <c r="M392" s="6"/>
      <c r="N392" s="7">
        <f t="shared" si="6"/>
        <v>0</v>
      </c>
      <c r="O392" s="6"/>
    </row>
    <row r="393" spans="1:15" x14ac:dyDescent="0.35">
      <c r="A393" s="1">
        <v>391</v>
      </c>
      <c r="B393" s="5" t="s">
        <v>133</v>
      </c>
      <c r="C393" s="2" t="s">
        <v>18</v>
      </c>
      <c r="D393" s="1"/>
      <c r="E393" s="6">
        <v>17879</v>
      </c>
      <c r="F393" s="6"/>
      <c r="G393" s="6"/>
      <c r="H393" s="6"/>
      <c r="I393" s="6"/>
      <c r="J393" s="6"/>
      <c r="K393" s="6"/>
      <c r="L393" s="6"/>
      <c r="M393" s="6"/>
      <c r="N393" s="7">
        <f t="shared" si="6"/>
        <v>17879</v>
      </c>
      <c r="O393" s="6">
        <v>734000</v>
      </c>
    </row>
    <row r="394" spans="1:15" x14ac:dyDescent="0.35">
      <c r="A394" s="1">
        <v>392</v>
      </c>
      <c r="B394" s="5" t="s">
        <v>134</v>
      </c>
      <c r="C394" s="2" t="s">
        <v>18</v>
      </c>
      <c r="D394" s="1"/>
      <c r="E394" s="6">
        <v>12046</v>
      </c>
      <c r="F394" s="6">
        <v>2035</v>
      </c>
      <c r="G394" s="6"/>
      <c r="H394" s="6"/>
      <c r="I394" s="6"/>
      <c r="J394" s="6"/>
      <c r="K394" s="6"/>
      <c r="L394" s="6"/>
      <c r="M394" s="6"/>
      <c r="N394" s="7">
        <f t="shared" si="6"/>
        <v>14081</v>
      </c>
      <c r="O394" s="6">
        <v>655000</v>
      </c>
    </row>
    <row r="395" spans="1:15" x14ac:dyDescent="0.35">
      <c r="A395" s="1">
        <v>393</v>
      </c>
      <c r="B395" s="5" t="s">
        <v>135</v>
      </c>
      <c r="C395" s="2" t="s">
        <v>18</v>
      </c>
      <c r="D395" s="1"/>
      <c r="E395" s="6">
        <f>28543+6359</f>
        <v>34902</v>
      </c>
      <c r="F395" s="6">
        <v>24097</v>
      </c>
      <c r="G395" s="6">
        <v>13353</v>
      </c>
      <c r="H395" s="6">
        <v>31444</v>
      </c>
      <c r="I395" s="6"/>
      <c r="J395" s="6"/>
      <c r="K395" s="6">
        <v>19940</v>
      </c>
      <c r="L395" s="6">
        <v>24253</v>
      </c>
      <c r="M395" s="6"/>
      <c r="N395" s="7">
        <f t="shared" si="6"/>
        <v>147989</v>
      </c>
      <c r="O395" s="6">
        <v>6289000</v>
      </c>
    </row>
    <row r="396" spans="1:15" x14ac:dyDescent="0.35">
      <c r="A396" s="1">
        <v>394</v>
      </c>
      <c r="B396" s="5" t="s">
        <v>136</v>
      </c>
      <c r="C396" s="2" t="s">
        <v>18</v>
      </c>
      <c r="D396" s="1"/>
      <c r="E396" s="6"/>
      <c r="F396" s="6"/>
      <c r="G396" s="6"/>
      <c r="H396" s="6"/>
      <c r="I396" s="6"/>
      <c r="J396" s="6"/>
      <c r="K396" s="6"/>
      <c r="L396" s="6"/>
      <c r="M396" s="6"/>
      <c r="N396" s="7">
        <f t="shared" si="6"/>
        <v>0</v>
      </c>
      <c r="O396" s="6"/>
    </row>
    <row r="397" spans="1:15" x14ac:dyDescent="0.35">
      <c r="A397" s="1">
        <v>395</v>
      </c>
      <c r="B397" s="5" t="s">
        <v>137</v>
      </c>
      <c r="C397" s="2" t="s">
        <v>18</v>
      </c>
      <c r="D397" s="1"/>
      <c r="E397" s="6">
        <v>1026</v>
      </c>
      <c r="F397" s="6">
        <v>539</v>
      </c>
      <c r="G397" s="6"/>
      <c r="H397" s="6"/>
      <c r="I397" s="6"/>
      <c r="J397" s="6"/>
      <c r="K397" s="6"/>
      <c r="L397" s="6"/>
      <c r="M397" s="6"/>
      <c r="N397" s="7">
        <f t="shared" si="6"/>
        <v>1565</v>
      </c>
      <c r="O397" s="6">
        <v>135000</v>
      </c>
    </row>
    <row r="398" spans="1:15" x14ac:dyDescent="0.35">
      <c r="A398" s="1">
        <v>396</v>
      </c>
      <c r="B398" s="5" t="s">
        <v>138</v>
      </c>
      <c r="C398" s="2" t="s">
        <v>18</v>
      </c>
      <c r="D398" s="1"/>
      <c r="E398" s="6"/>
      <c r="F398" s="6"/>
      <c r="G398" s="6"/>
      <c r="H398" s="6"/>
      <c r="I398" s="6"/>
      <c r="J398" s="6"/>
      <c r="K398" s="6"/>
      <c r="L398" s="6"/>
      <c r="M398" s="6"/>
      <c r="N398" s="7">
        <f t="shared" si="6"/>
        <v>0</v>
      </c>
      <c r="O398" s="6"/>
    </row>
    <row r="399" spans="1:15" x14ac:dyDescent="0.35">
      <c r="A399" s="1">
        <v>397</v>
      </c>
      <c r="B399" s="5" t="s">
        <v>139</v>
      </c>
      <c r="C399" s="2" t="s">
        <v>18</v>
      </c>
      <c r="D399" s="1"/>
      <c r="E399" s="6">
        <v>10537</v>
      </c>
      <c r="F399" s="6"/>
      <c r="G399" s="6"/>
      <c r="H399" s="6"/>
      <c r="I399" s="6">
        <v>5441</v>
      </c>
      <c r="J399" s="6"/>
      <c r="K399" s="6"/>
      <c r="L399" s="6"/>
      <c r="M399" s="6"/>
      <c r="N399" s="7">
        <f t="shared" si="6"/>
        <v>15978</v>
      </c>
      <c r="O399" s="6">
        <v>393000</v>
      </c>
    </row>
    <row r="400" spans="1:15" x14ac:dyDescent="0.35">
      <c r="A400" s="1">
        <v>398</v>
      </c>
      <c r="B400" s="5" t="s">
        <v>140</v>
      </c>
      <c r="C400" s="2" t="s">
        <v>18</v>
      </c>
      <c r="D400" s="1"/>
      <c r="E400" s="6">
        <v>2023</v>
      </c>
      <c r="F400" s="6">
        <v>1554</v>
      </c>
      <c r="G400" s="6"/>
      <c r="H400" s="6"/>
      <c r="I400" s="6">
        <v>8399</v>
      </c>
      <c r="J400" s="6"/>
      <c r="K400" s="6"/>
      <c r="L400" s="6">
        <v>1528</v>
      </c>
      <c r="M400" s="6"/>
      <c r="N400" s="7">
        <f t="shared" si="6"/>
        <v>13504</v>
      </c>
      <c r="O400" s="6">
        <v>243000</v>
      </c>
    </row>
    <row r="401" spans="1:15" x14ac:dyDescent="0.35">
      <c r="A401" s="1">
        <v>399</v>
      </c>
      <c r="B401" s="5" t="s">
        <v>141</v>
      </c>
      <c r="C401" s="2" t="s">
        <v>18</v>
      </c>
      <c r="D401" s="1"/>
      <c r="E401" s="6">
        <v>10495</v>
      </c>
      <c r="F401" s="6"/>
      <c r="G401" s="6"/>
      <c r="H401" s="6"/>
      <c r="I401" s="6"/>
      <c r="J401" s="6"/>
      <c r="K401" s="6"/>
      <c r="L401" s="6"/>
      <c r="M401" s="6"/>
      <c r="N401" s="7">
        <f t="shared" si="6"/>
        <v>10495</v>
      </c>
      <c r="O401" s="6">
        <v>381000</v>
      </c>
    </row>
    <row r="402" spans="1:15" x14ac:dyDescent="0.35">
      <c r="A402" s="1">
        <v>400</v>
      </c>
      <c r="B402" s="5" t="s">
        <v>142</v>
      </c>
      <c r="C402" s="2" t="s">
        <v>18</v>
      </c>
      <c r="D402" s="1"/>
      <c r="E402" s="6"/>
      <c r="F402" s="6"/>
      <c r="G402" s="6"/>
      <c r="H402" s="6"/>
      <c r="I402" s="6"/>
      <c r="J402" s="6"/>
      <c r="K402" s="6"/>
      <c r="L402" s="6"/>
      <c r="M402" s="6"/>
      <c r="N402" s="7">
        <f t="shared" si="6"/>
        <v>0</v>
      </c>
      <c r="O402" s="6"/>
    </row>
    <row r="403" spans="1:15" x14ac:dyDescent="0.35">
      <c r="A403" s="1">
        <v>401</v>
      </c>
      <c r="B403" s="5" t="s">
        <v>143</v>
      </c>
      <c r="C403" s="2" t="s">
        <v>18</v>
      </c>
      <c r="D403" s="1"/>
      <c r="E403" s="6"/>
      <c r="F403" s="6"/>
      <c r="G403" s="6"/>
      <c r="H403" s="6"/>
      <c r="I403" s="6"/>
      <c r="J403" s="6"/>
      <c r="K403" s="6"/>
      <c r="L403" s="6"/>
      <c r="M403" s="6"/>
      <c r="N403" s="7">
        <f t="shared" si="6"/>
        <v>0</v>
      </c>
      <c r="O403" s="6"/>
    </row>
    <row r="404" spans="1:15" x14ac:dyDescent="0.35">
      <c r="A404" s="1">
        <v>402</v>
      </c>
      <c r="B404" s="5" t="s">
        <v>144</v>
      </c>
      <c r="C404" s="2" t="s">
        <v>18</v>
      </c>
      <c r="D404" s="1"/>
      <c r="E404" s="6"/>
      <c r="F404" s="6"/>
      <c r="G404" s="6"/>
      <c r="H404" s="6"/>
      <c r="I404" s="6"/>
      <c r="J404" s="6"/>
      <c r="K404" s="6"/>
      <c r="L404" s="6"/>
      <c r="M404" s="6"/>
      <c r="N404" s="7">
        <f t="shared" si="6"/>
        <v>0</v>
      </c>
      <c r="O404" s="6"/>
    </row>
    <row r="405" spans="1:15" x14ac:dyDescent="0.35">
      <c r="A405" s="1">
        <v>403</v>
      </c>
      <c r="B405" s="5" t="s">
        <v>145</v>
      </c>
      <c r="C405" s="2" t="s">
        <v>18</v>
      </c>
      <c r="D405" s="1"/>
      <c r="E405" s="6"/>
      <c r="F405" s="6"/>
      <c r="G405" s="6"/>
      <c r="H405" s="6"/>
      <c r="I405" s="6"/>
      <c r="J405" s="6"/>
      <c r="K405" s="6"/>
      <c r="L405" s="6"/>
      <c r="M405" s="6"/>
      <c r="N405" s="7">
        <f t="shared" si="6"/>
        <v>0</v>
      </c>
      <c r="O405" s="6"/>
    </row>
    <row r="406" spans="1:15" x14ac:dyDescent="0.35">
      <c r="A406" s="1">
        <v>404</v>
      </c>
      <c r="B406" s="5" t="s">
        <v>146</v>
      </c>
      <c r="C406" s="2" t="s">
        <v>18</v>
      </c>
      <c r="D406" s="1"/>
      <c r="E406" s="6">
        <v>13407</v>
      </c>
      <c r="F406" s="6"/>
      <c r="G406" s="6"/>
      <c r="H406" s="6"/>
      <c r="I406" s="6"/>
      <c r="J406" s="6"/>
      <c r="K406" s="6"/>
      <c r="L406" s="6"/>
      <c r="M406" s="6"/>
      <c r="N406" s="7">
        <f t="shared" si="6"/>
        <v>13407</v>
      </c>
      <c r="O406" s="6">
        <v>543000</v>
      </c>
    </row>
    <row r="407" spans="1:15" x14ac:dyDescent="0.35">
      <c r="A407" s="1">
        <v>405</v>
      </c>
      <c r="B407" s="5" t="s">
        <v>147</v>
      </c>
      <c r="C407" s="2" t="s">
        <v>18</v>
      </c>
      <c r="D407" s="1"/>
      <c r="E407" s="6"/>
      <c r="F407" s="6"/>
      <c r="G407" s="6"/>
      <c r="H407" s="6"/>
      <c r="I407" s="6"/>
      <c r="J407" s="6"/>
      <c r="K407" s="6"/>
      <c r="L407" s="6"/>
      <c r="M407" s="6"/>
      <c r="N407" s="7">
        <f t="shared" si="6"/>
        <v>0</v>
      </c>
      <c r="O407" s="6"/>
    </row>
    <row r="408" spans="1:15" x14ac:dyDescent="0.35">
      <c r="A408" s="1">
        <v>406</v>
      </c>
      <c r="B408" s="5" t="s">
        <v>148</v>
      </c>
      <c r="C408" s="2" t="s">
        <v>18</v>
      </c>
      <c r="D408" s="1"/>
      <c r="E408" s="6"/>
      <c r="F408" s="6"/>
      <c r="G408" s="6"/>
      <c r="H408" s="6"/>
      <c r="I408" s="6"/>
      <c r="J408" s="6"/>
      <c r="K408" s="6"/>
      <c r="L408" s="6"/>
      <c r="M408" s="6"/>
      <c r="N408" s="7">
        <f t="shared" si="6"/>
        <v>0</v>
      </c>
      <c r="O408" s="6"/>
    </row>
    <row r="409" spans="1:15" x14ac:dyDescent="0.35">
      <c r="A409" s="1">
        <v>407</v>
      </c>
      <c r="B409" s="5" t="s">
        <v>149</v>
      </c>
      <c r="C409" s="2" t="s">
        <v>18</v>
      </c>
      <c r="D409" s="1"/>
      <c r="E409" s="6"/>
      <c r="F409" s="6"/>
      <c r="G409" s="6"/>
      <c r="H409" s="6"/>
      <c r="I409" s="6"/>
      <c r="J409" s="6"/>
      <c r="K409" s="6"/>
      <c r="L409" s="6"/>
      <c r="M409" s="6"/>
      <c r="N409" s="7">
        <f t="shared" si="6"/>
        <v>0</v>
      </c>
      <c r="O409" s="6"/>
    </row>
    <row r="410" spans="1:15" x14ac:dyDescent="0.35">
      <c r="A410" s="1">
        <v>408</v>
      </c>
      <c r="B410" s="5" t="s">
        <v>150</v>
      </c>
      <c r="C410" s="2" t="s">
        <v>18</v>
      </c>
      <c r="D410" s="1"/>
      <c r="E410" s="6"/>
      <c r="F410" s="6"/>
      <c r="G410" s="6"/>
      <c r="H410" s="6"/>
      <c r="I410" s="6"/>
      <c r="J410" s="6"/>
      <c r="K410" s="6"/>
      <c r="L410" s="6"/>
      <c r="M410" s="6"/>
      <c r="N410" s="7">
        <f t="shared" si="6"/>
        <v>0</v>
      </c>
      <c r="O410" s="6"/>
    </row>
    <row r="411" spans="1:15" x14ac:dyDescent="0.35">
      <c r="A411" s="1">
        <v>409</v>
      </c>
      <c r="B411" s="5" t="s">
        <v>151</v>
      </c>
      <c r="C411" s="2" t="s">
        <v>18</v>
      </c>
      <c r="D411" s="1"/>
      <c r="E411" s="6">
        <v>6271</v>
      </c>
      <c r="F411" s="6"/>
      <c r="G411" s="6">
        <v>542</v>
      </c>
      <c r="H411" s="6"/>
      <c r="I411" s="6"/>
      <c r="J411" s="6"/>
      <c r="K411" s="6"/>
      <c r="L411" s="6"/>
      <c r="M411" s="6"/>
      <c r="N411" s="7">
        <f t="shared" ref="N411:N428" si="8">SUM(E411:M411)</f>
        <v>6813</v>
      </c>
      <c r="O411" s="6">
        <v>333432</v>
      </c>
    </row>
    <row r="412" spans="1:15" x14ac:dyDescent="0.35">
      <c r="A412" s="1">
        <v>410</v>
      </c>
      <c r="B412" s="5" t="s">
        <v>152</v>
      </c>
      <c r="C412" s="2" t="s">
        <v>18</v>
      </c>
      <c r="D412" s="1"/>
      <c r="E412" s="6"/>
      <c r="F412" s="6"/>
      <c r="G412" s="6"/>
      <c r="H412" s="6"/>
      <c r="I412" s="6"/>
      <c r="J412" s="6"/>
      <c r="K412" s="6"/>
      <c r="L412" s="6"/>
      <c r="M412" s="6"/>
      <c r="N412" s="7">
        <f t="shared" si="8"/>
        <v>0</v>
      </c>
      <c r="O412" s="6"/>
    </row>
    <row r="413" spans="1:15" x14ac:dyDescent="0.35">
      <c r="A413" s="1">
        <v>411</v>
      </c>
      <c r="B413" s="5" t="s">
        <v>153</v>
      </c>
      <c r="C413" s="2" t="s">
        <v>18</v>
      </c>
      <c r="D413" s="1"/>
      <c r="E413" s="6"/>
      <c r="F413" s="6"/>
      <c r="G413" s="6"/>
      <c r="H413" s="6"/>
      <c r="I413" s="6"/>
      <c r="J413" s="6"/>
      <c r="K413" s="6"/>
      <c r="L413" s="6"/>
      <c r="M413" s="6"/>
      <c r="N413" s="7">
        <f t="shared" si="8"/>
        <v>0</v>
      </c>
      <c r="O413" s="6"/>
    </row>
    <row r="414" spans="1:15" x14ac:dyDescent="0.35">
      <c r="A414" s="1">
        <v>412</v>
      </c>
      <c r="B414" s="5" t="s">
        <v>154</v>
      </c>
      <c r="C414" s="2" t="s">
        <v>18</v>
      </c>
      <c r="D414" s="1"/>
      <c r="E414" s="6">
        <v>1149</v>
      </c>
      <c r="F414" s="6">
        <v>782</v>
      </c>
      <c r="G414" s="6"/>
      <c r="H414" s="6"/>
      <c r="I414" s="6">
        <v>512</v>
      </c>
      <c r="J414" s="6"/>
      <c r="K414" s="6"/>
      <c r="L414" s="6"/>
      <c r="M414" s="6"/>
      <c r="N414" s="7">
        <f t="shared" si="8"/>
        <v>2443</v>
      </c>
      <c r="O414" s="6">
        <v>225318</v>
      </c>
    </row>
    <row r="415" spans="1:15" x14ac:dyDescent="0.35">
      <c r="A415" s="1">
        <v>413</v>
      </c>
      <c r="B415" s="5" t="s">
        <v>155</v>
      </c>
      <c r="C415" s="2" t="s">
        <v>18</v>
      </c>
      <c r="D415" s="1"/>
      <c r="E415" s="6">
        <v>3836</v>
      </c>
      <c r="F415" s="6"/>
      <c r="G415" s="6"/>
      <c r="H415" s="6"/>
      <c r="I415" s="6"/>
      <c r="J415" s="6"/>
      <c r="K415" s="6"/>
      <c r="L415" s="6"/>
      <c r="M415" s="6"/>
      <c r="N415" s="7">
        <f t="shared" si="8"/>
        <v>3836</v>
      </c>
      <c r="O415" s="6">
        <v>335378</v>
      </c>
    </row>
    <row r="416" spans="1:15" x14ac:dyDescent="0.35">
      <c r="A416" s="1">
        <v>414</v>
      </c>
      <c r="B416" s="5" t="s">
        <v>156</v>
      </c>
      <c r="C416" s="2" t="s">
        <v>18</v>
      </c>
      <c r="D416" s="1"/>
      <c r="E416" s="6">
        <v>609</v>
      </c>
      <c r="F416" s="6">
        <v>618</v>
      </c>
      <c r="G416" s="6"/>
      <c r="H416" s="6"/>
      <c r="I416" s="6"/>
      <c r="J416" s="6"/>
      <c r="K416" s="6"/>
      <c r="L416" s="6"/>
      <c r="M416" s="6"/>
      <c r="N416" s="7">
        <f t="shared" si="8"/>
        <v>1227</v>
      </c>
      <c r="O416" s="6">
        <v>130000</v>
      </c>
    </row>
    <row r="417" spans="1:15" x14ac:dyDescent="0.35">
      <c r="A417" s="1">
        <v>415</v>
      </c>
      <c r="B417" s="5" t="s">
        <v>157</v>
      </c>
      <c r="C417" s="2" t="s">
        <v>18</v>
      </c>
      <c r="D417" s="1"/>
      <c r="E417" s="6">
        <v>3126</v>
      </c>
      <c r="F417" s="6"/>
      <c r="G417" s="6"/>
      <c r="H417" s="6"/>
      <c r="I417" s="6"/>
      <c r="J417" s="6"/>
      <c r="K417" s="6"/>
      <c r="L417" s="6"/>
      <c r="M417" s="6"/>
      <c r="N417" s="7">
        <f t="shared" si="8"/>
        <v>3126</v>
      </c>
      <c r="O417" s="6">
        <v>135000</v>
      </c>
    </row>
    <row r="418" spans="1:15" x14ac:dyDescent="0.35">
      <c r="A418" s="1">
        <v>416</v>
      </c>
      <c r="B418" s="5" t="s">
        <v>158</v>
      </c>
      <c r="C418" s="2" t="s">
        <v>18</v>
      </c>
      <c r="D418" s="1"/>
      <c r="E418" s="6"/>
      <c r="F418" s="6"/>
      <c r="G418" s="6"/>
      <c r="H418" s="6"/>
      <c r="I418" s="6"/>
      <c r="J418" s="6"/>
      <c r="K418" s="6"/>
      <c r="L418" s="6"/>
      <c r="M418" s="6"/>
      <c r="N418" s="7">
        <f t="shared" si="8"/>
        <v>0</v>
      </c>
      <c r="O418" s="6"/>
    </row>
    <row r="419" spans="1:15" x14ac:dyDescent="0.35">
      <c r="A419" s="1">
        <v>417</v>
      </c>
      <c r="B419" s="5" t="s">
        <v>159</v>
      </c>
      <c r="C419" s="2" t="s">
        <v>18</v>
      </c>
      <c r="D419" s="1"/>
      <c r="E419" s="6"/>
      <c r="F419" s="6"/>
      <c r="G419" s="6"/>
      <c r="H419" s="6"/>
      <c r="I419" s="6"/>
      <c r="J419" s="6"/>
      <c r="K419" s="6"/>
      <c r="L419" s="6"/>
      <c r="M419" s="6"/>
      <c r="N419" s="7">
        <f t="shared" si="8"/>
        <v>0</v>
      </c>
      <c r="O419" s="6"/>
    </row>
    <row r="420" spans="1:15" x14ac:dyDescent="0.35">
      <c r="A420" s="1">
        <v>418</v>
      </c>
      <c r="B420" s="5" t="s">
        <v>160</v>
      </c>
      <c r="C420" s="2" t="s">
        <v>18</v>
      </c>
      <c r="D420" s="1"/>
      <c r="E420" s="6"/>
      <c r="F420" s="6"/>
      <c r="G420" s="6"/>
      <c r="H420" s="6"/>
      <c r="I420" s="6"/>
      <c r="J420" s="6"/>
      <c r="K420" s="6"/>
      <c r="L420" s="6"/>
      <c r="M420" s="6"/>
      <c r="N420" s="7">
        <f t="shared" si="8"/>
        <v>0</v>
      </c>
      <c r="O420" s="6"/>
    </row>
    <row r="421" spans="1:15" x14ac:dyDescent="0.35">
      <c r="A421" s="1">
        <v>419</v>
      </c>
      <c r="B421" s="5" t="s">
        <v>161</v>
      </c>
      <c r="C421" s="2" t="s">
        <v>18</v>
      </c>
      <c r="D421" s="1"/>
      <c r="E421" s="6">
        <v>8365</v>
      </c>
      <c r="F421" s="6">
        <v>503</v>
      </c>
      <c r="G421" s="6"/>
      <c r="H421" s="6"/>
      <c r="I421" s="6"/>
      <c r="J421" s="6"/>
      <c r="K421" s="6"/>
      <c r="L421" s="6"/>
      <c r="M421" s="6"/>
      <c r="N421" s="7">
        <f t="shared" si="8"/>
        <v>8868</v>
      </c>
      <c r="O421" s="6">
        <v>234000</v>
      </c>
    </row>
    <row r="422" spans="1:15" x14ac:dyDescent="0.35">
      <c r="A422" s="1">
        <v>420</v>
      </c>
      <c r="B422" s="5" t="s">
        <v>162</v>
      </c>
      <c r="C422" s="2" t="s">
        <v>18</v>
      </c>
      <c r="D422" s="1"/>
      <c r="E422" s="6">
        <v>5010</v>
      </c>
      <c r="F422" s="6"/>
      <c r="G422" s="6"/>
      <c r="H422" s="6"/>
      <c r="I422" s="6"/>
      <c r="J422" s="6"/>
      <c r="K422" s="6"/>
      <c r="L422" s="6"/>
      <c r="M422" s="6"/>
      <c r="N422" s="7">
        <f t="shared" si="8"/>
        <v>5010</v>
      </c>
      <c r="O422" s="6">
        <v>208000</v>
      </c>
    </row>
    <row r="423" spans="1:15" x14ac:dyDescent="0.35">
      <c r="A423" s="1">
        <v>421</v>
      </c>
      <c r="B423" s="5" t="s">
        <v>443</v>
      </c>
      <c r="C423" s="2" t="s">
        <v>18</v>
      </c>
      <c r="D423" s="1"/>
      <c r="E423" s="6">
        <v>630</v>
      </c>
      <c r="F423" s="6">
        <v>202</v>
      </c>
      <c r="G423" s="6"/>
      <c r="H423" s="6"/>
      <c r="I423" s="6"/>
      <c r="J423" s="6"/>
      <c r="K423" s="6"/>
      <c r="L423" s="6"/>
      <c r="M423" s="6"/>
      <c r="N423" s="7">
        <f t="shared" si="8"/>
        <v>832</v>
      </c>
      <c r="O423" s="6">
        <v>165000</v>
      </c>
    </row>
    <row r="424" spans="1:15" x14ac:dyDescent="0.35">
      <c r="A424" s="1">
        <v>422</v>
      </c>
      <c r="B424" s="5" t="s">
        <v>447</v>
      </c>
      <c r="C424" s="2" t="s">
        <v>18</v>
      </c>
      <c r="D424" s="1"/>
      <c r="E424" s="6">
        <v>3570</v>
      </c>
      <c r="F424" s="6"/>
      <c r="G424" s="6"/>
      <c r="H424" s="6"/>
      <c r="I424" s="6"/>
      <c r="J424" s="6"/>
      <c r="K424" s="6"/>
      <c r="L424" s="6"/>
      <c r="M424" s="6"/>
      <c r="N424" s="7">
        <f t="shared" si="8"/>
        <v>3570</v>
      </c>
      <c r="O424" s="6">
        <v>221000</v>
      </c>
    </row>
    <row r="425" spans="1:15" x14ac:dyDescent="0.35">
      <c r="A425" s="1">
        <v>423</v>
      </c>
      <c r="B425" s="5" t="s">
        <v>399</v>
      </c>
      <c r="C425" s="2" t="s">
        <v>18</v>
      </c>
      <c r="D425" s="1"/>
      <c r="E425" s="6">
        <v>4156</v>
      </c>
      <c r="F425" s="6"/>
      <c r="G425" s="6"/>
      <c r="H425" s="6"/>
      <c r="I425" s="6"/>
      <c r="J425" s="6"/>
      <c r="K425" s="6"/>
      <c r="L425" s="6"/>
      <c r="M425" s="6"/>
      <c r="N425" s="7">
        <f t="shared" si="8"/>
        <v>4156</v>
      </c>
      <c r="O425" s="6">
        <v>139000</v>
      </c>
    </row>
    <row r="426" spans="1:15" x14ac:dyDescent="0.35">
      <c r="A426" s="1">
        <v>424</v>
      </c>
      <c r="B426" s="5" t="s">
        <v>398</v>
      </c>
      <c r="C426" s="2" t="s">
        <v>18</v>
      </c>
      <c r="D426" s="1"/>
      <c r="E426" s="6">
        <v>3017</v>
      </c>
      <c r="F426" s="6">
        <v>3082</v>
      </c>
      <c r="G426" s="6"/>
      <c r="H426" s="6"/>
      <c r="I426" s="6"/>
      <c r="J426" s="6"/>
      <c r="K426" s="6"/>
      <c r="L426" s="6"/>
      <c r="M426" s="6"/>
      <c r="N426" s="7">
        <f t="shared" si="8"/>
        <v>6099</v>
      </c>
      <c r="O426" s="6">
        <v>347000</v>
      </c>
    </row>
    <row r="427" spans="1:15" x14ac:dyDescent="0.35">
      <c r="A427" s="1">
        <v>425</v>
      </c>
      <c r="B427" s="5" t="s">
        <v>470</v>
      </c>
      <c r="C427" s="2" t="s">
        <v>18</v>
      </c>
      <c r="D427" s="1"/>
      <c r="E427" s="6">
        <v>1189</v>
      </c>
      <c r="F427" s="6"/>
      <c r="G427" s="6"/>
      <c r="H427" s="6"/>
      <c r="I427" s="6"/>
      <c r="J427" s="6"/>
      <c r="K427" s="6"/>
      <c r="L427" s="6"/>
      <c r="M427" s="6"/>
      <c r="N427" s="7">
        <f t="shared" si="8"/>
        <v>1189</v>
      </c>
      <c r="O427" s="6">
        <v>195000</v>
      </c>
    </row>
    <row r="428" spans="1:15" x14ac:dyDescent="0.35">
      <c r="A428" s="1">
        <v>426</v>
      </c>
      <c r="B428" s="5" t="s">
        <v>148</v>
      </c>
      <c r="C428" s="2" t="s">
        <v>18</v>
      </c>
      <c r="D428" s="2"/>
      <c r="E428" s="6"/>
      <c r="F428" s="6"/>
      <c r="G428" s="6"/>
      <c r="H428" s="6"/>
      <c r="I428" s="6"/>
      <c r="J428" s="6"/>
      <c r="K428" s="6"/>
      <c r="L428" s="6"/>
      <c r="M428" s="6"/>
      <c r="N428" s="7">
        <f t="shared" si="8"/>
        <v>0</v>
      </c>
      <c r="O428" s="6"/>
    </row>
    <row r="429" spans="1:15" s="9" customFormat="1" x14ac:dyDescent="0.35">
      <c r="A429" s="1"/>
      <c r="B429" s="2" t="s">
        <v>374</v>
      </c>
      <c r="C429" s="2"/>
      <c r="D429" s="2"/>
      <c r="E429" s="7"/>
      <c r="F429" s="7"/>
      <c r="G429" s="7"/>
      <c r="H429" s="7"/>
      <c r="I429" s="7"/>
      <c r="J429" s="7"/>
      <c r="K429" s="7"/>
      <c r="L429" s="7"/>
      <c r="M429" s="7"/>
      <c r="N429" s="13">
        <f>SUM(N2:N428)</f>
        <v>4263914.4000000004</v>
      </c>
      <c r="O429" s="13"/>
    </row>
    <row r="430" spans="1:15" s="9" customFormat="1" x14ac:dyDescent="0.35">
      <c r="A430" s="14"/>
      <c r="B430" s="15" t="s">
        <v>434</v>
      </c>
      <c r="C430" s="15"/>
      <c r="D430" s="15"/>
      <c r="E430" s="16"/>
      <c r="F430" s="16"/>
      <c r="G430" s="16"/>
      <c r="H430" s="16"/>
      <c r="I430" s="16"/>
      <c r="J430" s="17"/>
      <c r="K430" s="16"/>
      <c r="L430" s="16"/>
      <c r="M430" s="16"/>
      <c r="N430" s="17"/>
      <c r="O430" s="18"/>
    </row>
    <row r="431" spans="1:15" x14ac:dyDescent="0.35">
      <c r="A431" s="14"/>
      <c r="B431" s="19" t="s">
        <v>435</v>
      </c>
      <c r="C431" s="20"/>
      <c r="D431" s="20"/>
      <c r="E431" s="21"/>
      <c r="F431" s="21"/>
      <c r="G431" s="21"/>
      <c r="H431" s="21"/>
      <c r="I431" s="21"/>
      <c r="J431" s="22"/>
      <c r="K431" s="21"/>
      <c r="L431" s="21"/>
      <c r="M431" s="21"/>
      <c r="N431" s="21">
        <f>N430-N429</f>
        <v>-4263914.4000000004</v>
      </c>
      <c r="O431" s="22"/>
    </row>
    <row r="432" spans="1:15" x14ac:dyDescent="0.35">
      <c r="A432" s="14"/>
      <c r="B432" s="19"/>
      <c r="C432" s="20"/>
      <c r="D432" s="20"/>
      <c r="E432" s="22"/>
      <c r="F432" s="22"/>
      <c r="G432" s="22"/>
      <c r="H432" s="22"/>
      <c r="I432" s="22"/>
      <c r="J432" s="22"/>
      <c r="K432" s="22"/>
      <c r="L432" s="22"/>
      <c r="M432" s="22"/>
      <c r="N432" s="18"/>
      <c r="O432" s="22"/>
    </row>
    <row r="433" spans="1:15" x14ac:dyDescent="0.35">
      <c r="A433" s="14"/>
      <c r="B433" s="19"/>
      <c r="C433" s="20"/>
      <c r="D433" s="20"/>
      <c r="E433" s="22"/>
      <c r="F433" s="22"/>
      <c r="G433" s="22"/>
      <c r="H433" s="22"/>
      <c r="I433" s="22"/>
      <c r="J433" s="22"/>
      <c r="K433" s="22"/>
      <c r="L433" s="22"/>
      <c r="M433" s="22"/>
      <c r="N433" s="18"/>
      <c r="O433" s="22"/>
    </row>
    <row r="434" spans="1:15" x14ac:dyDescent="0.35">
      <c r="A434" s="14"/>
      <c r="B434" s="19"/>
      <c r="C434" s="20"/>
      <c r="D434" s="20"/>
      <c r="E434" s="22"/>
      <c r="F434" s="22"/>
      <c r="G434" s="22"/>
      <c r="H434" s="22"/>
      <c r="I434" s="22"/>
      <c r="J434" s="22"/>
      <c r="K434" s="22"/>
      <c r="L434" s="22"/>
      <c r="M434" s="22"/>
      <c r="N434" s="18"/>
      <c r="O434" s="22"/>
    </row>
    <row r="435" spans="1:15" x14ac:dyDescent="0.35">
      <c r="A435" s="14"/>
      <c r="B435" s="19"/>
      <c r="C435" s="20"/>
      <c r="D435" s="20"/>
      <c r="E435" s="22"/>
      <c r="F435" s="22"/>
      <c r="G435" s="22"/>
      <c r="H435" s="22"/>
      <c r="I435" s="22"/>
      <c r="J435" s="22"/>
      <c r="K435" s="22"/>
      <c r="L435" s="22"/>
      <c r="M435" s="22"/>
      <c r="N435" s="18"/>
      <c r="O435" s="22"/>
    </row>
    <row r="436" spans="1:15" x14ac:dyDescent="0.35">
      <c r="A436" s="14"/>
      <c r="B436" s="19"/>
      <c r="C436" s="20"/>
      <c r="D436" s="20"/>
      <c r="E436" s="22"/>
      <c r="F436" s="22"/>
      <c r="G436" s="22"/>
      <c r="H436" s="22"/>
      <c r="I436" s="22"/>
      <c r="J436" s="22"/>
      <c r="K436" s="22"/>
      <c r="L436" s="22"/>
      <c r="M436" s="22"/>
      <c r="N436" s="18"/>
      <c r="O436" s="22"/>
    </row>
    <row r="437" spans="1:15" x14ac:dyDescent="0.35">
      <c r="A437" s="14"/>
      <c r="B437" s="19"/>
      <c r="C437" s="20"/>
      <c r="D437" s="20"/>
      <c r="E437" s="22"/>
      <c r="F437" s="22"/>
      <c r="G437" s="22"/>
      <c r="H437" s="22"/>
      <c r="I437" s="22"/>
      <c r="J437" s="22"/>
      <c r="K437" s="22"/>
      <c r="L437" s="22"/>
      <c r="M437" s="22"/>
      <c r="N437" s="18"/>
      <c r="O437" s="22"/>
    </row>
    <row r="438" spans="1:15" x14ac:dyDescent="0.35">
      <c r="A438" s="14"/>
      <c r="B438" s="19"/>
      <c r="C438" s="20"/>
      <c r="D438" s="20"/>
      <c r="E438" s="22"/>
      <c r="F438" s="22"/>
      <c r="G438" s="22"/>
      <c r="H438" s="22"/>
      <c r="I438" s="22"/>
      <c r="J438" s="22"/>
      <c r="K438" s="22"/>
      <c r="L438" s="22"/>
      <c r="M438" s="22"/>
      <c r="N438" s="18"/>
      <c r="O438" s="22"/>
    </row>
    <row r="463" spans="1:1" x14ac:dyDescent="0.35">
      <c r="A463" s="23"/>
    </row>
    <row r="464" spans="1:1" x14ac:dyDescent="0.35">
      <c r="A464" s="23"/>
    </row>
    <row r="465" spans="1:1" x14ac:dyDescent="0.35">
      <c r="A465" s="23"/>
    </row>
    <row r="466" spans="1:1" x14ac:dyDescent="0.35">
      <c r="A466" s="23"/>
    </row>
  </sheetData>
  <conditionalFormatting sqref="E431:I431">
    <cfRule type="cellIs" dxfId="47" priority="5" operator="equal">
      <formula>0</formula>
    </cfRule>
    <cfRule type="cellIs" dxfId="46" priority="6" operator="lessThan">
      <formula>$E$405&lt;$E$406</formula>
    </cfRule>
    <cfRule type="cellIs" dxfId="45" priority="7" operator="greaterThan">
      <formula>$E$405&gt;$E$406</formula>
    </cfRule>
    <cfRule type="cellIs" dxfId="44" priority="8" operator="equal">
      <formula>$E$405=$E$406</formula>
    </cfRule>
  </conditionalFormatting>
  <conditionalFormatting sqref="K431:N431">
    <cfRule type="cellIs" dxfId="43" priority="1" operator="equal">
      <formula>0</formula>
    </cfRule>
    <cfRule type="cellIs" dxfId="42" priority="2" operator="lessThan">
      <formula>$E$405&lt;$E$406</formula>
    </cfRule>
    <cfRule type="cellIs" dxfId="41" priority="3" operator="greaterThan">
      <formula>$E$405&gt;$E$406</formula>
    </cfRule>
    <cfRule type="cellIs" dxfId="40" priority="4" operator="equal">
      <formula>$E$405=$E$406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7C4F-264F-4E1E-A4E1-D092F5170F1F}">
  <dimension ref="A1:AF481"/>
  <sheetViews>
    <sheetView topLeftCell="C1" zoomScale="110" zoomScaleNormal="110" workbookViewId="0">
      <pane ySplit="1" topLeftCell="A374" activePane="bottomLeft" state="frozen"/>
      <selection pane="bottomLeft" activeCell="N379" sqref="N379"/>
    </sheetView>
  </sheetViews>
  <sheetFormatPr defaultColWidth="9" defaultRowHeight="21" x14ac:dyDescent="0.35"/>
  <cols>
    <col min="1" max="1" width="6" style="4" bestFit="1" customWidth="1"/>
    <col min="2" max="2" width="51.54296875" style="4" bestFit="1" customWidth="1"/>
    <col min="3" max="3" width="19.453125" style="24" bestFit="1" customWidth="1"/>
    <col min="4" max="4" width="7.54296875" style="24" bestFit="1" customWidth="1"/>
    <col min="5" max="5" width="16.54296875" style="8" bestFit="1" customWidth="1"/>
    <col min="6" max="9" width="14.453125" style="8" bestFit="1" customWidth="1"/>
    <col min="10" max="10" width="12.453125" style="8" bestFit="1" customWidth="1"/>
    <col min="11" max="11" width="15" style="8" bestFit="1" customWidth="1"/>
    <col min="12" max="12" width="18.453125" style="8" bestFit="1" customWidth="1"/>
    <col min="13" max="13" width="14.81640625" style="8" bestFit="1" customWidth="1"/>
    <col min="14" max="14" width="16.54296875" style="9" bestFit="1" customWidth="1"/>
    <col min="15" max="15" width="17" style="8" bestFit="1" customWidth="1"/>
    <col min="16" max="16" width="13.54296875" style="8" bestFit="1" customWidth="1"/>
    <col min="17" max="17" width="10.453125" style="8" bestFit="1" customWidth="1"/>
    <col min="18" max="18" width="4.81640625" style="8" bestFit="1" customWidth="1"/>
    <col min="19" max="19" width="6.1796875" style="8" bestFit="1" customWidth="1"/>
    <col min="20" max="20" width="12.1796875" style="8" bestFit="1" customWidth="1"/>
    <col min="21" max="21" width="7.453125" style="8" bestFit="1" customWidth="1"/>
    <col min="22" max="22" width="9.54296875" style="8" bestFit="1" customWidth="1"/>
    <col min="23" max="23" width="10" style="8" bestFit="1" customWidth="1"/>
    <col min="24" max="24" width="12.453125" style="8" bestFit="1" customWidth="1"/>
    <col min="25" max="25" width="4.1796875" style="8" bestFit="1" customWidth="1"/>
    <col min="26" max="26" width="14.453125" style="8" bestFit="1" customWidth="1"/>
    <col min="27" max="27" width="7.54296875" style="8" bestFit="1" customWidth="1"/>
    <col min="28" max="28" width="5.453125" style="8" bestFit="1" customWidth="1"/>
    <col min="29" max="29" width="13.81640625" style="8" bestFit="1" customWidth="1"/>
    <col min="30" max="30" width="5.54296875" style="8" bestFit="1" customWidth="1"/>
    <col min="31" max="31" width="10.453125" style="8" bestFit="1" customWidth="1"/>
    <col min="32" max="32" width="7.453125" style="8" bestFit="1" customWidth="1"/>
    <col min="33" max="16384" width="9" style="8"/>
  </cols>
  <sheetData>
    <row r="1" spans="1:32" s="4" customFormat="1" ht="80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431</v>
      </c>
      <c r="F1" s="3" t="s">
        <v>4</v>
      </c>
      <c r="G1" s="3" t="s">
        <v>430</v>
      </c>
      <c r="H1" s="3" t="s">
        <v>432</v>
      </c>
      <c r="I1" s="3" t="s">
        <v>5</v>
      </c>
      <c r="J1" s="3" t="s">
        <v>439</v>
      </c>
      <c r="K1" s="3" t="s">
        <v>437</v>
      </c>
      <c r="L1" s="3" t="s">
        <v>436</v>
      </c>
      <c r="M1" s="3" t="s">
        <v>438</v>
      </c>
      <c r="N1" s="2" t="s">
        <v>6</v>
      </c>
      <c r="O1" s="2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164</v>
      </c>
      <c r="X1" s="4" t="s">
        <v>15</v>
      </c>
      <c r="Y1" s="4" t="s">
        <v>16</v>
      </c>
      <c r="Z1" s="4" t="s">
        <v>428</v>
      </c>
      <c r="AA1" s="4" t="s">
        <v>17</v>
      </c>
      <c r="AB1" s="4" t="s">
        <v>75</v>
      </c>
      <c r="AC1" s="4" t="s">
        <v>18</v>
      </c>
      <c r="AD1" s="4" t="s">
        <v>19</v>
      </c>
      <c r="AE1" s="4" t="s">
        <v>20</v>
      </c>
      <c r="AF1" s="4" t="s">
        <v>6</v>
      </c>
    </row>
    <row r="2" spans="1:32" ht="40" x14ac:dyDescent="0.35">
      <c r="A2" s="1">
        <v>1</v>
      </c>
      <c r="B2" s="5" t="s">
        <v>74</v>
      </c>
      <c r="C2" s="2" t="s">
        <v>419</v>
      </c>
      <c r="D2" s="1"/>
      <c r="E2" s="6">
        <v>23389</v>
      </c>
      <c r="F2" s="6">
        <v>17955</v>
      </c>
      <c r="G2" s="6"/>
      <c r="H2" s="6"/>
      <c r="I2" s="6"/>
      <c r="J2" s="6"/>
      <c r="K2" s="6"/>
      <c r="L2" s="6"/>
      <c r="M2" s="6"/>
      <c r="N2" s="7">
        <f t="shared" ref="N2:N66" si="0">SUM(E2:M2)</f>
        <v>41344</v>
      </c>
      <c r="O2" s="6">
        <v>900000</v>
      </c>
      <c r="AF2" s="9">
        <f>SUM(P2:AE2)</f>
        <v>0</v>
      </c>
    </row>
    <row r="3" spans="1:32" ht="40" x14ac:dyDescent="0.35">
      <c r="A3" s="1">
        <v>2</v>
      </c>
      <c r="B3" s="5" t="s">
        <v>76</v>
      </c>
      <c r="C3" s="2" t="s">
        <v>419</v>
      </c>
      <c r="D3" s="1"/>
      <c r="E3" s="6">
        <v>24951</v>
      </c>
      <c r="F3" s="6">
        <v>3919</v>
      </c>
      <c r="G3" s="6">
        <v>5000</v>
      </c>
      <c r="H3" s="6"/>
      <c r="I3" s="6"/>
      <c r="J3" s="6"/>
      <c r="K3" s="6"/>
      <c r="L3" s="6"/>
      <c r="M3" s="6"/>
      <c r="N3" s="7">
        <f t="shared" si="0"/>
        <v>33870</v>
      </c>
      <c r="O3" s="6">
        <v>938000</v>
      </c>
    </row>
    <row r="4" spans="1:32" ht="40" x14ac:dyDescent="0.35">
      <c r="A4" s="1">
        <v>3</v>
      </c>
      <c r="B4" s="5" t="s">
        <v>77</v>
      </c>
      <c r="C4" s="2" t="s">
        <v>419</v>
      </c>
      <c r="D4" s="1"/>
      <c r="E4" s="6">
        <v>66646</v>
      </c>
      <c r="F4" s="6"/>
      <c r="G4" s="6"/>
      <c r="H4" s="6"/>
      <c r="I4" s="6"/>
      <c r="J4" s="6"/>
      <c r="K4" s="6"/>
      <c r="L4" s="6">
        <v>1940</v>
      </c>
      <c r="M4" s="6"/>
      <c r="N4" s="7">
        <f t="shared" si="0"/>
        <v>68586</v>
      </c>
      <c r="O4" s="6">
        <v>994959</v>
      </c>
    </row>
    <row r="5" spans="1:32" ht="40" x14ac:dyDescent="0.35">
      <c r="A5" s="1">
        <v>4</v>
      </c>
      <c r="B5" s="5" t="s">
        <v>78</v>
      </c>
      <c r="C5" s="2" t="s">
        <v>419</v>
      </c>
      <c r="D5" s="1"/>
      <c r="E5" s="6">
        <v>16766</v>
      </c>
      <c r="F5" s="6">
        <v>11663</v>
      </c>
      <c r="G5" s="6"/>
      <c r="H5" s="6"/>
      <c r="I5" s="6"/>
      <c r="J5" s="6"/>
      <c r="K5" s="6"/>
      <c r="L5" s="6">
        <v>363</v>
      </c>
      <c r="M5" s="6"/>
      <c r="N5" s="7">
        <f t="shared" si="0"/>
        <v>28792</v>
      </c>
      <c r="O5" s="6">
        <v>944000</v>
      </c>
    </row>
    <row r="6" spans="1:32" ht="40" x14ac:dyDescent="0.35">
      <c r="A6" s="1">
        <v>5</v>
      </c>
      <c r="B6" s="5" t="s">
        <v>79</v>
      </c>
      <c r="C6" s="2" t="s">
        <v>419</v>
      </c>
      <c r="D6" s="1"/>
      <c r="E6" s="6">
        <v>18511</v>
      </c>
      <c r="F6" s="6">
        <v>3776</v>
      </c>
      <c r="G6" s="6"/>
      <c r="H6" s="6"/>
      <c r="I6" s="6"/>
      <c r="J6" s="6"/>
      <c r="K6" s="6"/>
      <c r="L6" s="6">
        <v>597</v>
      </c>
      <c r="M6" s="6"/>
      <c r="N6" s="7">
        <f t="shared" si="0"/>
        <v>22884</v>
      </c>
      <c r="O6" s="6">
        <v>783212</v>
      </c>
    </row>
    <row r="7" spans="1:32" ht="40" x14ac:dyDescent="0.35">
      <c r="A7" s="1">
        <v>6</v>
      </c>
      <c r="B7" s="5" t="s">
        <v>80</v>
      </c>
      <c r="C7" s="2" t="s">
        <v>419</v>
      </c>
      <c r="D7" s="1"/>
      <c r="E7" s="6"/>
      <c r="F7" s="6"/>
      <c r="G7" s="6"/>
      <c r="H7" s="6"/>
      <c r="I7" s="6"/>
      <c r="J7" s="6"/>
      <c r="K7" s="6"/>
      <c r="L7" s="6"/>
      <c r="M7" s="6"/>
      <c r="N7" s="7">
        <f t="shared" si="0"/>
        <v>0</v>
      </c>
      <c r="O7" s="6"/>
    </row>
    <row r="8" spans="1:32" ht="40" x14ac:dyDescent="0.35">
      <c r="A8" s="1">
        <v>7</v>
      </c>
      <c r="B8" s="5" t="s">
        <v>81</v>
      </c>
      <c r="C8" s="2" t="s">
        <v>419</v>
      </c>
      <c r="D8" s="1"/>
      <c r="E8" s="6">
        <v>12917</v>
      </c>
      <c r="F8" s="6">
        <v>11293</v>
      </c>
      <c r="G8" s="6"/>
      <c r="H8" s="10"/>
      <c r="I8" s="6"/>
      <c r="J8" s="6"/>
      <c r="K8" s="6"/>
      <c r="L8" s="6">
        <v>2053</v>
      </c>
      <c r="M8" s="6"/>
      <c r="N8" s="7">
        <f t="shared" si="0"/>
        <v>26263</v>
      </c>
      <c r="O8" s="6">
        <v>823035</v>
      </c>
    </row>
    <row r="9" spans="1:32" ht="40" x14ac:dyDescent="0.35">
      <c r="A9" s="1">
        <v>8</v>
      </c>
      <c r="B9" s="5" t="s">
        <v>82</v>
      </c>
      <c r="C9" s="2" t="s">
        <v>419</v>
      </c>
      <c r="D9" s="1"/>
      <c r="E9" s="6">
        <v>22633</v>
      </c>
      <c r="F9" s="6">
        <v>4829</v>
      </c>
      <c r="G9" s="6"/>
      <c r="H9" s="10"/>
      <c r="I9" s="6"/>
      <c r="J9" s="6"/>
      <c r="K9" s="6"/>
      <c r="L9" s="6"/>
      <c r="M9" s="6"/>
      <c r="N9" s="7">
        <f t="shared" si="0"/>
        <v>27462</v>
      </c>
      <c r="O9" s="6">
        <v>907233</v>
      </c>
    </row>
    <row r="10" spans="1:32" ht="40" x14ac:dyDescent="0.35">
      <c r="A10" s="1">
        <v>9</v>
      </c>
      <c r="B10" s="5" t="s">
        <v>83</v>
      </c>
      <c r="C10" s="2" t="s">
        <v>419</v>
      </c>
      <c r="D10" s="1"/>
      <c r="E10" s="6"/>
      <c r="F10" s="6"/>
      <c r="G10" s="6"/>
      <c r="H10" s="6"/>
      <c r="I10" s="6"/>
      <c r="J10" s="6"/>
      <c r="K10" s="6"/>
      <c r="L10" s="6"/>
      <c r="M10" s="6"/>
      <c r="N10" s="7">
        <f t="shared" si="0"/>
        <v>0</v>
      </c>
      <c r="O10" s="6"/>
    </row>
    <row r="11" spans="1:32" ht="40" x14ac:dyDescent="0.35">
      <c r="A11" s="1">
        <v>10</v>
      </c>
      <c r="B11" s="5" t="s">
        <v>84</v>
      </c>
      <c r="C11" s="2" t="s">
        <v>419</v>
      </c>
      <c r="D11" s="1"/>
      <c r="E11" s="6">
        <v>6990</v>
      </c>
      <c r="F11" s="6"/>
      <c r="G11" s="6"/>
      <c r="H11" s="6"/>
      <c r="I11" s="6"/>
      <c r="J11" s="6"/>
      <c r="K11" s="6"/>
      <c r="L11" s="6">
        <v>580</v>
      </c>
      <c r="M11" s="6"/>
      <c r="N11" s="7">
        <f t="shared" si="0"/>
        <v>7570</v>
      </c>
      <c r="O11" s="6">
        <v>500000</v>
      </c>
    </row>
    <row r="12" spans="1:32" ht="40" x14ac:dyDescent="0.35">
      <c r="A12" s="1">
        <v>11</v>
      </c>
      <c r="B12" s="5" t="s">
        <v>85</v>
      </c>
      <c r="C12" s="2" t="s">
        <v>419</v>
      </c>
      <c r="D12" s="1"/>
      <c r="E12" s="6">
        <v>10596</v>
      </c>
      <c r="F12" s="6">
        <v>596</v>
      </c>
      <c r="G12" s="6"/>
      <c r="H12" s="6"/>
      <c r="I12" s="6"/>
      <c r="J12" s="6"/>
      <c r="K12" s="6"/>
      <c r="L12" s="6">
        <v>487</v>
      </c>
      <c r="M12" s="6"/>
      <c r="N12" s="7">
        <f t="shared" si="0"/>
        <v>11679</v>
      </c>
      <c r="O12" s="6">
        <v>430740</v>
      </c>
    </row>
    <row r="13" spans="1:32" ht="40" x14ac:dyDescent="0.35">
      <c r="A13" s="1">
        <v>12</v>
      </c>
      <c r="B13" s="5" t="s">
        <v>86</v>
      </c>
      <c r="C13" s="2" t="s">
        <v>419</v>
      </c>
      <c r="D13" s="1"/>
      <c r="E13" s="6"/>
      <c r="F13" s="6"/>
      <c r="G13" s="6"/>
      <c r="H13" s="6"/>
      <c r="I13" s="6"/>
      <c r="J13" s="6"/>
      <c r="K13" s="6"/>
      <c r="L13" s="6"/>
      <c r="M13" s="6"/>
      <c r="N13" s="7">
        <f t="shared" si="0"/>
        <v>0</v>
      </c>
      <c r="O13" s="6"/>
    </row>
    <row r="14" spans="1:32" ht="40" x14ac:dyDescent="0.35">
      <c r="A14" s="1">
        <v>13</v>
      </c>
      <c r="B14" s="5" t="s">
        <v>87</v>
      </c>
      <c r="C14" s="2" t="s">
        <v>419</v>
      </c>
      <c r="D14" s="1"/>
      <c r="E14" s="6">
        <v>9525</v>
      </c>
      <c r="F14" s="6">
        <v>680</v>
      </c>
      <c r="G14" s="6">
        <v>4250</v>
      </c>
      <c r="H14" s="6"/>
      <c r="I14" s="6"/>
      <c r="J14" s="6"/>
      <c r="K14" s="6"/>
      <c r="L14" s="6">
        <v>800</v>
      </c>
      <c r="M14" s="6"/>
      <c r="N14" s="7">
        <f t="shared" si="0"/>
        <v>15255</v>
      </c>
      <c r="O14" s="6">
        <v>600000</v>
      </c>
    </row>
    <row r="15" spans="1:32" ht="40" x14ac:dyDescent="0.35">
      <c r="A15" s="1">
        <v>14</v>
      </c>
      <c r="B15" s="5" t="s">
        <v>88</v>
      </c>
      <c r="C15" s="2" t="s">
        <v>419</v>
      </c>
      <c r="D15" s="1"/>
      <c r="E15" s="6">
        <v>4256</v>
      </c>
      <c r="F15" s="6">
        <v>1376</v>
      </c>
      <c r="G15" s="6"/>
      <c r="H15" s="6"/>
      <c r="I15" s="6"/>
      <c r="J15" s="6"/>
      <c r="K15" s="6"/>
      <c r="L15" s="6">
        <v>402</v>
      </c>
      <c r="M15" s="6"/>
      <c r="N15" s="7">
        <f t="shared" si="0"/>
        <v>6034</v>
      </c>
      <c r="O15" s="6">
        <v>223755</v>
      </c>
    </row>
    <row r="16" spans="1:32" ht="40" x14ac:dyDescent="0.35">
      <c r="A16" s="1">
        <v>15</v>
      </c>
      <c r="B16" s="5" t="s">
        <v>89</v>
      </c>
      <c r="C16" s="2" t="s">
        <v>419</v>
      </c>
      <c r="D16" s="1"/>
      <c r="E16" s="6"/>
      <c r="F16" s="6"/>
      <c r="G16" s="6"/>
      <c r="H16" s="6"/>
      <c r="I16" s="6"/>
      <c r="J16" s="6"/>
      <c r="K16" s="6"/>
      <c r="L16" s="6"/>
      <c r="M16" s="6"/>
      <c r="N16" s="7">
        <f t="shared" si="0"/>
        <v>0</v>
      </c>
      <c r="O16" s="6"/>
    </row>
    <row r="17" spans="1:15" ht="40" x14ac:dyDescent="0.35">
      <c r="A17" s="1">
        <v>16</v>
      </c>
      <c r="B17" s="5" t="s">
        <v>90</v>
      </c>
      <c r="C17" s="2" t="s">
        <v>419</v>
      </c>
      <c r="D17" s="1"/>
      <c r="E17" s="6">
        <v>3995</v>
      </c>
      <c r="F17" s="6"/>
      <c r="G17" s="6">
        <v>6150</v>
      </c>
      <c r="H17" s="10"/>
      <c r="I17" s="6"/>
      <c r="J17" s="6"/>
      <c r="K17" s="6"/>
      <c r="L17" s="6">
        <v>7635</v>
      </c>
      <c r="M17" s="6"/>
      <c r="N17" s="7">
        <f t="shared" si="0"/>
        <v>17780</v>
      </c>
      <c r="O17" s="6">
        <v>500000</v>
      </c>
    </row>
    <row r="18" spans="1:15" ht="40" x14ac:dyDescent="0.35">
      <c r="A18" s="1">
        <v>17</v>
      </c>
      <c r="B18" s="5" t="s">
        <v>91</v>
      </c>
      <c r="C18" s="2" t="s">
        <v>419</v>
      </c>
      <c r="D18" s="1"/>
      <c r="E18" s="6"/>
      <c r="F18" s="6"/>
      <c r="G18" s="6"/>
      <c r="H18" s="6"/>
      <c r="I18" s="6"/>
      <c r="J18" s="6"/>
      <c r="K18" s="6"/>
      <c r="L18" s="6"/>
      <c r="M18" s="6"/>
      <c r="N18" s="7">
        <f t="shared" si="0"/>
        <v>0</v>
      </c>
      <c r="O18" s="6"/>
    </row>
    <row r="19" spans="1:15" ht="40" x14ac:dyDescent="0.35">
      <c r="A19" s="1">
        <v>18</v>
      </c>
      <c r="B19" s="5" t="s">
        <v>464</v>
      </c>
      <c r="C19" s="2" t="s">
        <v>419</v>
      </c>
      <c r="D19" s="1"/>
      <c r="E19" s="6">
        <v>22282</v>
      </c>
      <c r="F19" s="6">
        <v>9878</v>
      </c>
      <c r="G19" s="6">
        <v>3000</v>
      </c>
      <c r="H19" s="6">
        <v>10845</v>
      </c>
      <c r="I19" s="6"/>
      <c r="J19" s="6"/>
      <c r="K19" s="6"/>
      <c r="L19" s="6">
        <v>1088</v>
      </c>
      <c r="M19" s="6"/>
      <c r="N19" s="7">
        <f t="shared" si="0"/>
        <v>47093</v>
      </c>
      <c r="O19" s="6">
        <v>1084524</v>
      </c>
    </row>
    <row r="20" spans="1:15" ht="40" x14ac:dyDescent="0.35">
      <c r="A20" s="1">
        <v>19</v>
      </c>
      <c r="B20" s="5" t="s">
        <v>92</v>
      </c>
      <c r="C20" s="2" t="s">
        <v>419</v>
      </c>
      <c r="D20" s="1"/>
      <c r="E20" s="6">
        <v>13898</v>
      </c>
      <c r="F20" s="6">
        <v>2622</v>
      </c>
      <c r="G20" s="6"/>
      <c r="H20" s="6"/>
      <c r="I20" s="6"/>
      <c r="J20" s="6"/>
      <c r="K20" s="6"/>
      <c r="L20" s="6"/>
      <c r="M20" s="6"/>
      <c r="N20" s="7">
        <f t="shared" si="0"/>
        <v>16520</v>
      </c>
      <c r="O20" s="6">
        <v>530090</v>
      </c>
    </row>
    <row r="21" spans="1:15" ht="40" x14ac:dyDescent="0.35">
      <c r="A21" s="1">
        <v>20</v>
      </c>
      <c r="B21" s="5" t="s">
        <v>93</v>
      </c>
      <c r="C21" s="2" t="s">
        <v>419</v>
      </c>
      <c r="D21" s="1"/>
      <c r="E21" s="6"/>
      <c r="F21" s="6"/>
      <c r="G21" s="6"/>
      <c r="H21" s="6"/>
      <c r="I21" s="6"/>
      <c r="J21" s="6"/>
      <c r="K21" s="6"/>
      <c r="L21" s="6"/>
      <c r="M21" s="6"/>
      <c r="N21" s="7">
        <f t="shared" si="0"/>
        <v>0</v>
      </c>
      <c r="O21" s="6"/>
    </row>
    <row r="22" spans="1:15" ht="40" x14ac:dyDescent="0.35">
      <c r="A22" s="1">
        <v>21</v>
      </c>
      <c r="B22" s="5" t="s">
        <v>94</v>
      </c>
      <c r="C22" s="2" t="s">
        <v>419</v>
      </c>
      <c r="D22" s="1"/>
      <c r="E22" s="6">
        <v>10792</v>
      </c>
      <c r="F22" s="6">
        <v>2221</v>
      </c>
      <c r="G22" s="6"/>
      <c r="H22" s="10"/>
      <c r="I22" s="6"/>
      <c r="J22" s="6"/>
      <c r="K22" s="6"/>
      <c r="L22" s="6">
        <v>833</v>
      </c>
      <c r="M22" s="6"/>
      <c r="N22" s="7">
        <f t="shared" si="0"/>
        <v>13846</v>
      </c>
      <c r="O22" s="6">
        <v>426740</v>
      </c>
    </row>
    <row r="23" spans="1:15" ht="40" x14ac:dyDescent="0.35">
      <c r="A23" s="1">
        <v>22</v>
      </c>
      <c r="B23" s="5" t="s">
        <v>95</v>
      </c>
      <c r="C23" s="2" t="s">
        <v>419</v>
      </c>
      <c r="D23" s="1"/>
      <c r="E23" s="6">
        <v>47720</v>
      </c>
      <c r="F23" s="6">
        <v>4997</v>
      </c>
      <c r="G23" s="6"/>
      <c r="H23" s="6"/>
      <c r="I23" s="6"/>
      <c r="J23" s="6"/>
      <c r="K23" s="6"/>
      <c r="L23" s="6"/>
      <c r="M23" s="6"/>
      <c r="N23" s="7">
        <f t="shared" si="0"/>
        <v>52717</v>
      </c>
      <c r="O23" s="6">
        <v>1001000</v>
      </c>
    </row>
    <row r="24" spans="1:15" ht="40" x14ac:dyDescent="0.35">
      <c r="A24" s="1">
        <v>23</v>
      </c>
      <c r="B24" s="5" t="s">
        <v>96</v>
      </c>
      <c r="C24" s="2" t="s">
        <v>419</v>
      </c>
      <c r="D24" s="1"/>
      <c r="E24" s="6"/>
      <c r="F24" s="6">
        <v>33243</v>
      </c>
      <c r="G24" s="6"/>
      <c r="H24" s="6"/>
      <c r="I24" s="6"/>
      <c r="J24" s="6"/>
      <c r="K24" s="6"/>
      <c r="L24" s="6">
        <v>2527</v>
      </c>
      <c r="M24" s="6"/>
      <c r="N24" s="7">
        <f t="shared" si="0"/>
        <v>35770</v>
      </c>
      <c r="O24" s="6"/>
    </row>
    <row r="25" spans="1:15" ht="40" x14ac:dyDescent="0.35">
      <c r="A25" s="1">
        <v>24</v>
      </c>
      <c r="B25" s="5" t="s">
        <v>97</v>
      </c>
      <c r="C25" s="2" t="s">
        <v>419</v>
      </c>
      <c r="D25" s="1"/>
      <c r="E25" s="6">
        <v>17079</v>
      </c>
      <c r="F25" s="6">
        <v>3181</v>
      </c>
      <c r="G25" s="6"/>
      <c r="H25" s="6"/>
      <c r="I25" s="6"/>
      <c r="J25" s="6"/>
      <c r="K25" s="6"/>
      <c r="L25" s="6"/>
      <c r="M25" s="6"/>
      <c r="N25" s="7">
        <f t="shared" si="0"/>
        <v>20260</v>
      </c>
      <c r="O25" s="6">
        <v>551848</v>
      </c>
    </row>
    <row r="26" spans="1:15" ht="40" x14ac:dyDescent="0.35">
      <c r="A26" s="1">
        <v>25</v>
      </c>
      <c r="B26" s="5" t="s">
        <v>98</v>
      </c>
      <c r="C26" s="2" t="s">
        <v>419</v>
      </c>
      <c r="D26" s="1"/>
      <c r="E26" s="6"/>
      <c r="F26" s="6"/>
      <c r="G26" s="6"/>
      <c r="H26" s="6"/>
      <c r="I26" s="6"/>
      <c r="J26" s="6"/>
      <c r="K26" s="6"/>
      <c r="L26" s="6"/>
      <c r="M26" s="6"/>
      <c r="N26" s="7">
        <f t="shared" si="0"/>
        <v>0</v>
      </c>
      <c r="O26" s="6"/>
    </row>
    <row r="27" spans="1:15" ht="40" x14ac:dyDescent="0.35">
      <c r="A27" s="1">
        <v>26</v>
      </c>
      <c r="B27" s="5" t="s">
        <v>99</v>
      </c>
      <c r="C27" s="2" t="s">
        <v>419</v>
      </c>
      <c r="D27" s="1"/>
      <c r="E27" s="6">
        <v>5159</v>
      </c>
      <c r="F27" s="6"/>
      <c r="G27" s="6"/>
      <c r="H27" s="6"/>
      <c r="I27" s="6">
        <v>12569</v>
      </c>
      <c r="J27" s="6"/>
      <c r="K27" s="6"/>
      <c r="L27" s="6">
        <v>1382</v>
      </c>
      <c r="M27" s="6"/>
      <c r="N27" s="7">
        <f t="shared" si="0"/>
        <v>19110</v>
      </c>
      <c r="O27" s="6">
        <v>353000</v>
      </c>
    </row>
    <row r="28" spans="1:15" ht="40" x14ac:dyDescent="0.35">
      <c r="A28" s="1">
        <v>27</v>
      </c>
      <c r="B28" s="5" t="s">
        <v>100</v>
      </c>
      <c r="C28" s="2" t="s">
        <v>419</v>
      </c>
      <c r="D28" s="1"/>
      <c r="E28" s="6">
        <v>26134</v>
      </c>
      <c r="F28" s="6">
        <v>4775</v>
      </c>
      <c r="G28" s="6">
        <v>2750</v>
      </c>
      <c r="H28" s="10"/>
      <c r="I28" s="6"/>
      <c r="J28" s="6"/>
      <c r="K28" s="6"/>
      <c r="L28" s="6"/>
      <c r="M28" s="6"/>
      <c r="N28" s="7">
        <f t="shared" si="0"/>
        <v>33659</v>
      </c>
      <c r="O28" s="6">
        <v>1213579</v>
      </c>
    </row>
    <row r="29" spans="1:15" ht="41" x14ac:dyDescent="0.35">
      <c r="A29" s="1">
        <v>28</v>
      </c>
      <c r="B29" s="5" t="s">
        <v>101</v>
      </c>
      <c r="C29" s="2" t="s">
        <v>419</v>
      </c>
      <c r="D29" s="1"/>
      <c r="E29" s="6"/>
      <c r="F29" s="6">
        <v>1450</v>
      </c>
      <c r="G29" s="6"/>
      <c r="H29" s="6"/>
      <c r="I29" s="6"/>
      <c r="J29" s="6"/>
      <c r="K29" s="6"/>
      <c r="L29" s="6">
        <v>292</v>
      </c>
      <c r="M29" s="6"/>
      <c r="N29" s="7">
        <f t="shared" si="0"/>
        <v>1742</v>
      </c>
      <c r="O29" s="6">
        <v>402000</v>
      </c>
    </row>
    <row r="30" spans="1:15" ht="40" x14ac:dyDescent="0.35">
      <c r="A30" s="1">
        <v>29</v>
      </c>
      <c r="B30" s="5" t="s">
        <v>102</v>
      </c>
      <c r="C30" s="2" t="s">
        <v>419</v>
      </c>
      <c r="D30" s="1"/>
      <c r="E30" s="6"/>
      <c r="F30" s="6"/>
      <c r="G30" s="6"/>
      <c r="H30" s="6"/>
      <c r="I30" s="6"/>
      <c r="J30" s="6"/>
      <c r="K30" s="6"/>
      <c r="L30" s="6"/>
      <c r="M30" s="6"/>
      <c r="N30" s="7">
        <f t="shared" si="0"/>
        <v>0</v>
      </c>
      <c r="O30" s="6"/>
    </row>
    <row r="31" spans="1:15" ht="40" x14ac:dyDescent="0.35">
      <c r="A31" s="1">
        <v>30</v>
      </c>
      <c r="B31" s="5" t="s">
        <v>103</v>
      </c>
      <c r="C31" s="2" t="s">
        <v>419</v>
      </c>
      <c r="D31" s="1"/>
      <c r="E31" s="6">
        <v>7877</v>
      </c>
      <c r="F31" s="6"/>
      <c r="G31" s="6"/>
      <c r="H31" s="6"/>
      <c r="I31" s="6"/>
      <c r="J31" s="6"/>
      <c r="K31" s="6"/>
      <c r="L31" s="6"/>
      <c r="M31" s="6"/>
      <c r="N31" s="7">
        <f t="shared" si="0"/>
        <v>7877</v>
      </c>
      <c r="O31" s="6">
        <v>262000</v>
      </c>
    </row>
    <row r="32" spans="1:15" ht="40" x14ac:dyDescent="0.35">
      <c r="A32" s="1">
        <v>31</v>
      </c>
      <c r="B32" s="5" t="s">
        <v>104</v>
      </c>
      <c r="C32" s="2" t="s">
        <v>419</v>
      </c>
      <c r="D32" s="1"/>
      <c r="E32" s="6">
        <v>5372</v>
      </c>
      <c r="F32" s="6"/>
      <c r="G32" s="6">
        <v>3300</v>
      </c>
      <c r="H32" s="6"/>
      <c r="I32" s="6"/>
      <c r="J32" s="6"/>
      <c r="K32" s="6"/>
      <c r="L32" s="6"/>
      <c r="M32" s="6"/>
      <c r="N32" s="7">
        <f t="shared" si="0"/>
        <v>8672</v>
      </c>
      <c r="O32" s="6">
        <v>900000</v>
      </c>
    </row>
    <row r="33" spans="1:18" ht="40" x14ac:dyDescent="0.35">
      <c r="A33" s="1">
        <v>32</v>
      </c>
      <c r="B33" s="5" t="s">
        <v>401</v>
      </c>
      <c r="C33" s="2" t="s">
        <v>419</v>
      </c>
      <c r="D33" s="1"/>
      <c r="E33" s="6"/>
      <c r="F33" s="6"/>
      <c r="G33" s="6"/>
      <c r="H33" s="6"/>
      <c r="I33" s="6"/>
      <c r="J33" s="6"/>
      <c r="K33" s="6"/>
      <c r="L33" s="6"/>
      <c r="M33" s="6"/>
      <c r="N33" s="7">
        <f t="shared" si="0"/>
        <v>0</v>
      </c>
      <c r="O33" s="6"/>
    </row>
    <row r="34" spans="1:18" ht="40" x14ac:dyDescent="0.35">
      <c r="A34" s="1">
        <v>33</v>
      </c>
      <c r="B34" s="5" t="s">
        <v>448</v>
      </c>
      <c r="C34" s="2" t="s">
        <v>419</v>
      </c>
      <c r="D34" s="1"/>
      <c r="E34" s="6">
        <v>3922</v>
      </c>
      <c r="F34" s="6">
        <v>1566</v>
      </c>
      <c r="G34" s="6"/>
      <c r="H34" s="6"/>
      <c r="I34" s="6"/>
      <c r="J34" s="6"/>
      <c r="K34" s="6"/>
      <c r="L34" s="6"/>
      <c r="M34" s="6"/>
      <c r="N34" s="7">
        <f t="shared" si="0"/>
        <v>5488</v>
      </c>
      <c r="O34" s="6">
        <v>343000</v>
      </c>
    </row>
    <row r="35" spans="1:18" ht="40" x14ac:dyDescent="0.35">
      <c r="A35" s="1">
        <v>34</v>
      </c>
      <c r="B35" s="5" t="s">
        <v>105</v>
      </c>
      <c r="C35" s="2" t="s">
        <v>419</v>
      </c>
      <c r="D35" s="1"/>
      <c r="E35" s="6"/>
      <c r="F35" s="6"/>
      <c r="G35" s="6"/>
      <c r="H35" s="6"/>
      <c r="I35" s="6"/>
      <c r="J35" s="6"/>
      <c r="K35" s="6"/>
      <c r="L35" s="6"/>
      <c r="M35" s="6"/>
      <c r="N35" s="7">
        <f t="shared" si="0"/>
        <v>0</v>
      </c>
      <c r="O35" s="6"/>
    </row>
    <row r="36" spans="1:18" ht="40" x14ac:dyDescent="0.35">
      <c r="A36" s="1">
        <v>35</v>
      </c>
      <c r="B36" s="5" t="s">
        <v>449</v>
      </c>
      <c r="C36" s="2" t="s">
        <v>419</v>
      </c>
      <c r="D36" s="1"/>
      <c r="E36" s="6"/>
      <c r="F36" s="6">
        <v>3597</v>
      </c>
      <c r="G36" s="6"/>
      <c r="H36" s="6"/>
      <c r="I36" s="6"/>
      <c r="J36" s="6"/>
      <c r="K36" s="6"/>
      <c r="L36" s="6"/>
      <c r="M36" s="6"/>
      <c r="N36" s="7">
        <f t="shared" si="0"/>
        <v>3597</v>
      </c>
      <c r="O36" s="6">
        <v>153320</v>
      </c>
    </row>
    <row r="37" spans="1:18" ht="40" x14ac:dyDescent="0.35">
      <c r="A37" s="1">
        <v>36</v>
      </c>
      <c r="B37" s="5" t="s">
        <v>452</v>
      </c>
      <c r="C37" s="2" t="s">
        <v>419</v>
      </c>
      <c r="D37" s="1"/>
      <c r="E37" s="6"/>
      <c r="F37" s="6"/>
      <c r="G37" s="6"/>
      <c r="H37" s="6"/>
      <c r="I37" s="6"/>
      <c r="J37" s="6"/>
      <c r="K37" s="6"/>
      <c r="L37" s="6"/>
      <c r="M37" s="6"/>
      <c r="N37" s="7">
        <f t="shared" si="0"/>
        <v>0</v>
      </c>
      <c r="O37" s="6"/>
    </row>
    <row r="38" spans="1:18" x14ac:dyDescent="0.35">
      <c r="A38" s="1">
        <v>37</v>
      </c>
      <c r="B38" s="5" t="s">
        <v>324</v>
      </c>
      <c r="C38" s="2" t="s">
        <v>423</v>
      </c>
      <c r="D38" s="2"/>
      <c r="E38" s="6"/>
      <c r="F38" s="6">
        <v>49463</v>
      </c>
      <c r="G38" s="6"/>
      <c r="H38" s="6">
        <v>6987</v>
      </c>
      <c r="I38" s="6"/>
      <c r="J38" s="6"/>
      <c r="K38" s="6"/>
      <c r="L38" s="6">
        <v>4846</v>
      </c>
      <c r="M38" s="6"/>
      <c r="N38" s="7">
        <f t="shared" si="0"/>
        <v>61296</v>
      </c>
      <c r="O38" s="6">
        <v>1397310</v>
      </c>
    </row>
    <row r="39" spans="1:18" x14ac:dyDescent="0.35">
      <c r="A39" s="1">
        <v>38</v>
      </c>
      <c r="B39" s="5" t="s">
        <v>325</v>
      </c>
      <c r="C39" s="2" t="s">
        <v>423</v>
      </c>
      <c r="D39" s="2"/>
      <c r="E39" s="6">
        <v>7478</v>
      </c>
      <c r="F39" s="6">
        <v>1158</v>
      </c>
      <c r="G39" s="6">
        <v>2537</v>
      </c>
      <c r="H39" s="6"/>
      <c r="I39" s="6">
        <v>1632</v>
      </c>
      <c r="J39" s="6"/>
      <c r="K39" s="6"/>
      <c r="L39" s="6"/>
      <c r="M39" s="6"/>
      <c r="N39" s="7">
        <f t="shared" si="0"/>
        <v>12805</v>
      </c>
      <c r="O39" s="6">
        <v>359000</v>
      </c>
    </row>
    <row r="40" spans="1:18" x14ac:dyDescent="0.35">
      <c r="A40" s="1">
        <v>39</v>
      </c>
      <c r="B40" s="5" t="s">
        <v>326</v>
      </c>
      <c r="C40" s="2" t="s">
        <v>423</v>
      </c>
      <c r="D40" s="2"/>
      <c r="E40" s="6">
        <v>2000</v>
      </c>
      <c r="F40" s="6"/>
      <c r="G40" s="6"/>
      <c r="H40" s="6"/>
      <c r="I40" s="6"/>
      <c r="J40" s="6"/>
      <c r="K40" s="6"/>
      <c r="L40" s="6"/>
      <c r="M40" s="6"/>
      <c r="N40" s="7">
        <f t="shared" si="0"/>
        <v>2000</v>
      </c>
      <c r="O40" s="6">
        <v>68612</v>
      </c>
    </row>
    <row r="41" spans="1:18" x14ac:dyDescent="0.35">
      <c r="A41" s="1">
        <v>40</v>
      </c>
      <c r="B41" s="5" t="s">
        <v>327</v>
      </c>
      <c r="C41" s="2" t="s">
        <v>423</v>
      </c>
      <c r="D41" s="2"/>
      <c r="E41" s="6"/>
      <c r="F41" s="6"/>
      <c r="G41" s="6"/>
      <c r="H41" s="6"/>
      <c r="I41" s="6"/>
      <c r="J41" s="6"/>
      <c r="K41" s="6"/>
      <c r="L41" s="6"/>
      <c r="M41" s="6"/>
      <c r="N41" s="7">
        <f t="shared" si="0"/>
        <v>0</v>
      </c>
      <c r="O41" s="6"/>
    </row>
    <row r="42" spans="1:18" x14ac:dyDescent="0.35">
      <c r="A42" s="1">
        <v>41</v>
      </c>
      <c r="B42" s="5" t="s">
        <v>328</v>
      </c>
      <c r="C42" s="2" t="s">
        <v>423</v>
      </c>
      <c r="D42" s="2"/>
      <c r="E42" s="6"/>
      <c r="F42" s="6"/>
      <c r="G42" s="6"/>
      <c r="H42" s="6"/>
      <c r="I42" s="6"/>
      <c r="J42" s="6"/>
      <c r="K42" s="6"/>
      <c r="L42" s="6"/>
      <c r="M42" s="6"/>
      <c r="N42" s="7">
        <f t="shared" si="0"/>
        <v>0</v>
      </c>
      <c r="O42" s="6"/>
    </row>
    <row r="43" spans="1:18" x14ac:dyDescent="0.35">
      <c r="A43" s="1">
        <v>42</v>
      </c>
      <c r="B43" s="5" t="s">
        <v>329</v>
      </c>
      <c r="C43" s="2" t="s">
        <v>423</v>
      </c>
      <c r="D43" s="2"/>
      <c r="E43" s="6"/>
      <c r="F43" s="6"/>
      <c r="G43" s="6"/>
      <c r="H43" s="6"/>
      <c r="I43" s="6"/>
      <c r="J43" s="6"/>
      <c r="K43" s="6"/>
      <c r="L43" s="6"/>
      <c r="M43" s="6"/>
      <c r="N43" s="7">
        <f t="shared" si="0"/>
        <v>0</v>
      </c>
      <c r="O43" s="6"/>
    </row>
    <row r="44" spans="1:18" x14ac:dyDescent="0.35">
      <c r="A44" s="1">
        <v>43</v>
      </c>
      <c r="B44" s="5" t="s">
        <v>333</v>
      </c>
      <c r="C44" s="2" t="s">
        <v>423</v>
      </c>
      <c r="D44" s="2"/>
      <c r="E44" s="6">
        <v>6466</v>
      </c>
      <c r="F44" s="6">
        <v>4273</v>
      </c>
      <c r="G44" s="6">
        <v>1400</v>
      </c>
      <c r="H44" s="6"/>
      <c r="I44" s="6"/>
      <c r="J44" s="6"/>
      <c r="K44" s="6"/>
      <c r="L44" s="6"/>
      <c r="M44" s="6"/>
      <c r="N44" s="7">
        <f t="shared" si="0"/>
        <v>12139</v>
      </c>
      <c r="O44" s="6">
        <v>541377</v>
      </c>
    </row>
    <row r="45" spans="1:18" x14ac:dyDescent="0.35">
      <c r="A45" s="1">
        <v>44</v>
      </c>
      <c r="B45" s="5" t="s">
        <v>415</v>
      </c>
      <c r="C45" s="2" t="s">
        <v>423</v>
      </c>
      <c r="D45" s="2"/>
      <c r="E45" s="6">
        <v>4107</v>
      </c>
      <c r="F45" s="6">
        <v>480</v>
      </c>
      <c r="G45" s="6"/>
      <c r="H45" s="6"/>
      <c r="I45" s="6"/>
      <c r="J45" s="6"/>
      <c r="K45" s="6"/>
      <c r="L45" s="6"/>
      <c r="M45" s="6"/>
      <c r="N45" s="7">
        <f t="shared" si="0"/>
        <v>4587</v>
      </c>
      <c r="O45" s="6">
        <v>113855</v>
      </c>
    </row>
    <row r="46" spans="1:18" x14ac:dyDescent="0.35">
      <c r="A46" s="1">
        <v>45</v>
      </c>
      <c r="B46" s="5" t="s">
        <v>469</v>
      </c>
      <c r="C46" s="2" t="s">
        <v>423</v>
      </c>
      <c r="D46" s="2"/>
      <c r="E46" s="6">
        <v>3272</v>
      </c>
      <c r="F46" s="6"/>
      <c r="G46" s="6"/>
      <c r="H46" s="6"/>
      <c r="I46" s="6"/>
      <c r="J46" s="6"/>
      <c r="K46" s="6"/>
      <c r="L46" s="6"/>
      <c r="M46" s="6"/>
      <c r="N46" s="7">
        <f t="shared" si="0"/>
        <v>3272</v>
      </c>
      <c r="O46" s="6">
        <v>212872</v>
      </c>
    </row>
    <row r="47" spans="1:18" x14ac:dyDescent="0.35">
      <c r="A47" s="1">
        <v>46</v>
      </c>
      <c r="B47" s="5" t="s">
        <v>21</v>
      </c>
      <c r="C47" s="2" t="s">
        <v>8</v>
      </c>
      <c r="D47" s="2"/>
      <c r="E47" s="6"/>
      <c r="F47" s="6">
        <v>32337</v>
      </c>
      <c r="G47" s="6"/>
      <c r="H47" s="6"/>
      <c r="I47" s="6"/>
      <c r="J47" s="6"/>
      <c r="K47" s="6"/>
      <c r="L47" s="6"/>
      <c r="M47" s="6"/>
      <c r="N47" s="7">
        <f t="shared" si="0"/>
        <v>32337</v>
      </c>
      <c r="O47" s="6"/>
    </row>
    <row r="48" spans="1:18" x14ac:dyDescent="0.35">
      <c r="A48" s="1">
        <v>47</v>
      </c>
      <c r="B48" s="5" t="s">
        <v>22</v>
      </c>
      <c r="C48" s="2" t="s">
        <v>8</v>
      </c>
      <c r="D48" s="2"/>
      <c r="E48" s="6">
        <v>11680</v>
      </c>
      <c r="F48" s="6"/>
      <c r="G48" s="6"/>
      <c r="H48" s="6"/>
      <c r="I48" s="6"/>
      <c r="J48" s="6"/>
      <c r="K48" s="6"/>
      <c r="L48" s="6">
        <v>14695</v>
      </c>
      <c r="M48" s="6"/>
      <c r="N48" s="7">
        <f t="shared" si="0"/>
        <v>26375</v>
      </c>
      <c r="O48" s="6"/>
      <c r="R48" s="8" t="s">
        <v>376</v>
      </c>
    </row>
    <row r="49" spans="1:15" x14ac:dyDescent="0.35">
      <c r="A49" s="1">
        <v>48</v>
      </c>
      <c r="B49" s="5" t="s">
        <v>23</v>
      </c>
      <c r="C49" s="2" t="s">
        <v>8</v>
      </c>
      <c r="D49" s="2"/>
      <c r="E49" s="6">
        <v>41045</v>
      </c>
      <c r="F49" s="6"/>
      <c r="G49" s="6"/>
      <c r="H49" s="6"/>
      <c r="I49" s="6"/>
      <c r="J49" s="6"/>
      <c r="K49" s="6"/>
      <c r="L49" s="6">
        <v>13920</v>
      </c>
      <c r="M49" s="6">
        <v>0</v>
      </c>
      <c r="N49" s="7">
        <f t="shared" si="0"/>
        <v>54965</v>
      </c>
      <c r="O49" s="6"/>
    </row>
    <row r="50" spans="1:15" x14ac:dyDescent="0.35">
      <c r="A50" s="1">
        <v>49</v>
      </c>
      <c r="B50" s="5" t="s">
        <v>377</v>
      </c>
      <c r="C50" s="2" t="s">
        <v>8</v>
      </c>
      <c r="D50" s="2"/>
      <c r="E50" s="6">
        <v>17411</v>
      </c>
      <c r="F50" s="6"/>
      <c r="G50" s="6"/>
      <c r="H50" s="6"/>
      <c r="I50" s="6"/>
      <c r="J50" s="6"/>
      <c r="K50" s="6"/>
      <c r="L50" s="6">
        <v>1000</v>
      </c>
      <c r="M50" s="6"/>
      <c r="N50" s="7">
        <f t="shared" si="0"/>
        <v>18411</v>
      </c>
      <c r="O50" s="6"/>
    </row>
    <row r="51" spans="1:15" x14ac:dyDescent="0.35">
      <c r="A51" s="1">
        <v>50</v>
      </c>
      <c r="B51" s="5" t="s">
        <v>24</v>
      </c>
      <c r="C51" s="2" t="s">
        <v>8</v>
      </c>
      <c r="D51" s="2"/>
      <c r="E51" s="6">
        <v>14151</v>
      </c>
      <c r="F51" s="6"/>
      <c r="G51" s="6"/>
      <c r="H51" s="10"/>
      <c r="I51" s="6"/>
      <c r="J51" s="6"/>
      <c r="K51" s="6"/>
      <c r="L51" s="6">
        <v>1056</v>
      </c>
      <c r="M51" s="6"/>
      <c r="N51" s="7">
        <f t="shared" si="0"/>
        <v>15207</v>
      </c>
      <c r="O51" s="6"/>
    </row>
    <row r="52" spans="1:15" x14ac:dyDescent="0.35">
      <c r="A52" s="1">
        <v>51</v>
      </c>
      <c r="B52" s="5" t="s">
        <v>25</v>
      </c>
      <c r="C52" s="2" t="s">
        <v>8</v>
      </c>
      <c r="D52" s="2"/>
      <c r="E52" s="6">
        <v>7213</v>
      </c>
      <c r="F52" s="6"/>
      <c r="G52" s="6"/>
      <c r="H52" s="6"/>
      <c r="I52" s="6"/>
      <c r="J52" s="6"/>
      <c r="K52" s="6"/>
      <c r="L52" s="6"/>
      <c r="M52" s="6"/>
      <c r="N52" s="7">
        <f t="shared" si="0"/>
        <v>7213</v>
      </c>
      <c r="O52" s="6"/>
    </row>
    <row r="53" spans="1:15" x14ac:dyDescent="0.35">
      <c r="A53" s="1">
        <v>52</v>
      </c>
      <c r="B53" s="5" t="s">
        <v>26</v>
      </c>
      <c r="C53" s="2" t="s">
        <v>8</v>
      </c>
      <c r="D53" s="2"/>
      <c r="E53" s="6"/>
      <c r="F53" s="6"/>
      <c r="G53" s="6"/>
      <c r="H53" s="6"/>
      <c r="I53" s="6"/>
      <c r="J53" s="6"/>
      <c r="K53" s="6"/>
      <c r="L53" s="6"/>
      <c r="M53" s="6"/>
      <c r="N53" s="7">
        <f t="shared" si="0"/>
        <v>0</v>
      </c>
      <c r="O53" s="6"/>
    </row>
    <row r="54" spans="1:15" x14ac:dyDescent="0.35">
      <c r="A54" s="1">
        <v>53</v>
      </c>
      <c r="B54" s="5" t="s">
        <v>27</v>
      </c>
      <c r="C54" s="2" t="s">
        <v>8</v>
      </c>
      <c r="D54" s="2"/>
      <c r="E54" s="6">
        <v>21220</v>
      </c>
      <c r="F54" s="6"/>
      <c r="G54" s="6"/>
      <c r="H54" s="6"/>
      <c r="I54" s="6"/>
      <c r="J54" s="6"/>
      <c r="K54" s="6"/>
      <c r="L54" s="6"/>
      <c r="M54" s="6"/>
      <c r="N54" s="7">
        <f t="shared" si="0"/>
        <v>21220</v>
      </c>
      <c r="O54" s="6"/>
    </row>
    <row r="55" spans="1:15" x14ac:dyDescent="0.35">
      <c r="A55" s="1">
        <v>54</v>
      </c>
      <c r="B55" s="5" t="s">
        <v>28</v>
      </c>
      <c r="C55" s="2" t="s">
        <v>8</v>
      </c>
      <c r="D55" s="2"/>
      <c r="E55" s="6">
        <v>44193</v>
      </c>
      <c r="F55" s="6"/>
      <c r="G55" s="6"/>
      <c r="H55" s="10"/>
      <c r="I55" s="6">
        <v>20106</v>
      </c>
      <c r="J55" s="6"/>
      <c r="K55" s="6"/>
      <c r="L55" s="6">
        <v>4028</v>
      </c>
      <c r="M55" s="6"/>
      <c r="N55" s="7">
        <f t="shared" si="0"/>
        <v>68327</v>
      </c>
      <c r="O55" s="6"/>
    </row>
    <row r="56" spans="1:15" x14ac:dyDescent="0.35">
      <c r="A56" s="1">
        <v>55</v>
      </c>
      <c r="B56" s="5" t="s">
        <v>29</v>
      </c>
      <c r="C56" s="2" t="s">
        <v>8</v>
      </c>
      <c r="D56" s="2"/>
      <c r="E56" s="6">
        <v>3196</v>
      </c>
      <c r="F56" s="6">
        <v>300</v>
      </c>
      <c r="G56" s="6"/>
      <c r="H56" s="6"/>
      <c r="I56" s="6"/>
      <c r="J56" s="6"/>
      <c r="K56" s="6"/>
      <c r="L56" s="6"/>
      <c r="M56" s="6"/>
      <c r="N56" s="7">
        <f t="shared" si="0"/>
        <v>3496</v>
      </c>
      <c r="O56" s="6"/>
    </row>
    <row r="57" spans="1:15" x14ac:dyDescent="0.35">
      <c r="A57" s="1">
        <v>56</v>
      </c>
      <c r="B57" s="5" t="s">
        <v>30</v>
      </c>
      <c r="C57" s="2" t="s">
        <v>8</v>
      </c>
      <c r="D57" s="2"/>
      <c r="E57" s="6">
        <v>15938</v>
      </c>
      <c r="F57" s="6"/>
      <c r="G57" s="6"/>
      <c r="H57" s="6">
        <v>12210</v>
      </c>
      <c r="I57" s="6"/>
      <c r="J57" s="6"/>
      <c r="K57" s="6"/>
      <c r="L57" s="6"/>
      <c r="M57" s="6"/>
      <c r="N57" s="7">
        <f t="shared" si="0"/>
        <v>28148</v>
      </c>
      <c r="O57" s="6"/>
    </row>
    <row r="58" spans="1:15" x14ac:dyDescent="0.35">
      <c r="A58" s="1">
        <v>57</v>
      </c>
      <c r="B58" s="5" t="s">
        <v>31</v>
      </c>
      <c r="C58" s="2" t="s">
        <v>8</v>
      </c>
      <c r="D58" s="2"/>
      <c r="E58" s="6">
        <v>1823</v>
      </c>
      <c r="F58" s="6"/>
      <c r="G58" s="6"/>
      <c r="H58" s="6"/>
      <c r="I58" s="6"/>
      <c r="J58" s="6"/>
      <c r="K58" s="6"/>
      <c r="L58" s="6"/>
      <c r="M58" s="6"/>
      <c r="N58" s="7">
        <f t="shared" si="0"/>
        <v>1823</v>
      </c>
      <c r="O58" s="6">
        <v>106215</v>
      </c>
    </row>
    <row r="59" spans="1:15" x14ac:dyDescent="0.35">
      <c r="A59" s="1">
        <v>58</v>
      </c>
      <c r="B59" s="5" t="s">
        <v>444</v>
      </c>
      <c r="C59" s="2" t="s">
        <v>8</v>
      </c>
      <c r="D59" s="2"/>
      <c r="E59" s="6">
        <v>51324</v>
      </c>
      <c r="F59" s="6"/>
      <c r="G59" s="6"/>
      <c r="H59" s="10"/>
      <c r="I59" s="6">
        <v>10100</v>
      </c>
      <c r="J59" s="6"/>
      <c r="K59" s="6"/>
      <c r="L59" s="6"/>
      <c r="M59" s="6"/>
      <c r="N59" s="7">
        <f t="shared" si="0"/>
        <v>61424</v>
      </c>
      <c r="O59" s="6"/>
    </row>
    <row r="60" spans="1:15" x14ac:dyDescent="0.35">
      <c r="A60" s="1">
        <v>59</v>
      </c>
      <c r="B60" s="5" t="s">
        <v>32</v>
      </c>
      <c r="C60" s="2" t="s">
        <v>8</v>
      </c>
      <c r="D60" s="2"/>
      <c r="E60" s="6">
        <v>23962</v>
      </c>
      <c r="F60" s="6"/>
      <c r="G60" s="6">
        <v>1357</v>
      </c>
      <c r="H60" s="6"/>
      <c r="I60" s="6">
        <v>3602</v>
      </c>
      <c r="J60" s="6"/>
      <c r="K60" s="6"/>
      <c r="L60" s="6"/>
      <c r="M60" s="6"/>
      <c r="N60" s="7">
        <f t="shared" si="0"/>
        <v>28921</v>
      </c>
      <c r="O60" s="6"/>
    </row>
    <row r="61" spans="1:15" x14ac:dyDescent="0.35">
      <c r="A61" s="1">
        <v>60</v>
      </c>
      <c r="B61" s="5" t="s">
        <v>33</v>
      </c>
      <c r="C61" s="2" t="s">
        <v>8</v>
      </c>
      <c r="D61" s="2"/>
      <c r="E61" s="6">
        <v>79848</v>
      </c>
      <c r="F61" s="6"/>
      <c r="G61" s="6"/>
      <c r="H61" s="6"/>
      <c r="I61" s="6"/>
      <c r="J61" s="6"/>
      <c r="K61" s="6"/>
      <c r="L61" s="6"/>
      <c r="M61" s="6"/>
      <c r="N61" s="7">
        <f t="shared" si="0"/>
        <v>79848</v>
      </c>
      <c r="O61" s="6"/>
    </row>
    <row r="62" spans="1:15" x14ac:dyDescent="0.35">
      <c r="A62" s="1">
        <v>61</v>
      </c>
      <c r="B62" s="5" t="s">
        <v>395</v>
      </c>
      <c r="C62" s="2" t="s">
        <v>8</v>
      </c>
      <c r="D62" s="2"/>
      <c r="E62" s="6">
        <v>13628</v>
      </c>
      <c r="F62" s="6">
        <v>1600</v>
      </c>
      <c r="G62" s="6"/>
      <c r="H62" s="6"/>
      <c r="I62" s="6">
        <v>18912</v>
      </c>
      <c r="J62" s="6"/>
      <c r="K62" s="6"/>
      <c r="L62" s="6"/>
      <c r="M62" s="6"/>
      <c r="N62" s="7">
        <f t="shared" si="0"/>
        <v>34140</v>
      </c>
      <c r="O62" s="6"/>
    </row>
    <row r="63" spans="1:15" x14ac:dyDescent="0.35">
      <c r="A63" s="1">
        <v>62</v>
      </c>
      <c r="B63" s="5" t="s">
        <v>34</v>
      </c>
      <c r="C63" s="2" t="s">
        <v>8</v>
      </c>
      <c r="D63" s="2"/>
      <c r="E63" s="6">
        <v>5549</v>
      </c>
      <c r="F63" s="6"/>
      <c r="G63" s="6"/>
      <c r="H63" s="10"/>
      <c r="I63" s="6"/>
      <c r="J63" s="6"/>
      <c r="K63" s="6"/>
      <c r="L63" s="6"/>
      <c r="M63" s="6"/>
      <c r="N63" s="7">
        <f t="shared" si="0"/>
        <v>5549</v>
      </c>
      <c r="O63" s="6"/>
    </row>
    <row r="64" spans="1:15" x14ac:dyDescent="0.35">
      <c r="A64" s="1">
        <v>63</v>
      </c>
      <c r="B64" s="5" t="s">
        <v>35</v>
      </c>
      <c r="C64" s="2" t="s">
        <v>8</v>
      </c>
      <c r="D64" s="2"/>
      <c r="E64" s="6">
        <v>26611</v>
      </c>
      <c r="F64" s="6"/>
      <c r="G64" s="6"/>
      <c r="H64" s="10"/>
      <c r="I64" s="6"/>
      <c r="J64" s="6"/>
      <c r="K64" s="6"/>
      <c r="L64" s="6">
        <v>45470</v>
      </c>
      <c r="M64" s="6"/>
      <c r="N64" s="7">
        <f t="shared" si="0"/>
        <v>72081</v>
      </c>
      <c r="O64" s="6"/>
    </row>
    <row r="65" spans="1:15" x14ac:dyDescent="0.35">
      <c r="A65" s="1">
        <v>64</v>
      </c>
      <c r="B65" s="5" t="s">
        <v>36</v>
      </c>
      <c r="C65" s="2" t="s">
        <v>8</v>
      </c>
      <c r="D65" s="2"/>
      <c r="E65" s="6">
        <v>17078</v>
      </c>
      <c r="F65" s="6"/>
      <c r="G65" s="6"/>
      <c r="H65" s="6"/>
      <c r="I65" s="6">
        <v>8859</v>
      </c>
      <c r="J65" s="6"/>
      <c r="K65" s="6"/>
      <c r="L65" s="6">
        <v>1644</v>
      </c>
      <c r="M65" s="6"/>
      <c r="N65" s="7">
        <f t="shared" si="0"/>
        <v>27581</v>
      </c>
      <c r="O65" s="6"/>
    </row>
    <row r="66" spans="1:15" x14ac:dyDescent="0.35">
      <c r="A66" s="1">
        <v>65</v>
      </c>
      <c r="B66" s="5" t="s">
        <v>37</v>
      </c>
      <c r="C66" s="2" t="s">
        <v>8</v>
      </c>
      <c r="D66" s="2"/>
      <c r="E66" s="6">
        <v>15635</v>
      </c>
      <c r="F66" s="6">
        <v>1900</v>
      </c>
      <c r="G66" s="6"/>
      <c r="H66" s="6"/>
      <c r="I66" s="6"/>
      <c r="J66" s="6"/>
      <c r="K66" s="6"/>
      <c r="L66" s="6"/>
      <c r="M66" s="6"/>
      <c r="N66" s="7">
        <f t="shared" si="0"/>
        <v>17535</v>
      </c>
      <c r="O66" s="6"/>
    </row>
    <row r="67" spans="1:15" x14ac:dyDescent="0.35">
      <c r="A67" s="1">
        <v>66</v>
      </c>
      <c r="B67" s="5" t="s">
        <v>38</v>
      </c>
      <c r="C67" s="2" t="s">
        <v>8</v>
      </c>
      <c r="D67" s="2"/>
      <c r="E67" s="6">
        <v>1148</v>
      </c>
      <c r="F67" s="6">
        <v>1400</v>
      </c>
      <c r="G67" s="6"/>
      <c r="H67" s="6"/>
      <c r="I67" s="6"/>
      <c r="J67" s="6"/>
      <c r="K67" s="6"/>
      <c r="L67" s="6"/>
      <c r="M67" s="6"/>
      <c r="N67" s="7">
        <f t="shared" ref="N67:N132" si="1">SUM(E67:M67)</f>
        <v>2548</v>
      </c>
      <c r="O67" s="6"/>
    </row>
    <row r="68" spans="1:15" x14ac:dyDescent="0.35">
      <c r="A68" s="1">
        <v>67</v>
      </c>
      <c r="B68" s="5" t="s">
        <v>39</v>
      </c>
      <c r="C68" s="2" t="s">
        <v>8</v>
      </c>
      <c r="D68" s="2"/>
      <c r="E68" s="6">
        <v>6659</v>
      </c>
      <c r="F68" s="6"/>
      <c r="G68" s="6">
        <v>920</v>
      </c>
      <c r="H68" s="6"/>
      <c r="I68" s="6">
        <v>3488</v>
      </c>
      <c r="J68" s="6"/>
      <c r="K68" s="6"/>
      <c r="L68" s="6">
        <v>7550</v>
      </c>
      <c r="M68" s="6"/>
      <c r="N68" s="7">
        <f t="shared" si="1"/>
        <v>18617</v>
      </c>
      <c r="O68" s="6"/>
    </row>
    <row r="69" spans="1:15" x14ac:dyDescent="0.35">
      <c r="A69" s="1">
        <v>68</v>
      </c>
      <c r="B69" s="5" t="s">
        <v>40</v>
      </c>
      <c r="C69" s="2" t="s">
        <v>8</v>
      </c>
      <c r="D69" s="2"/>
      <c r="E69" s="6">
        <v>6495</v>
      </c>
      <c r="F69" s="6"/>
      <c r="G69" s="6"/>
      <c r="H69" s="6"/>
      <c r="I69" s="6"/>
      <c r="J69" s="6"/>
      <c r="K69" s="6"/>
      <c r="L69" s="6"/>
      <c r="M69" s="6"/>
      <c r="N69" s="7">
        <f t="shared" si="1"/>
        <v>6495</v>
      </c>
      <c r="O69" s="6"/>
    </row>
    <row r="70" spans="1:15" x14ac:dyDescent="0.35">
      <c r="A70" s="1">
        <v>69</v>
      </c>
      <c r="B70" s="5" t="s">
        <v>41</v>
      </c>
      <c r="C70" s="2" t="s">
        <v>8</v>
      </c>
      <c r="D70" s="2"/>
      <c r="E70" s="6">
        <v>11855</v>
      </c>
      <c r="F70" s="6"/>
      <c r="G70" s="6"/>
      <c r="H70" s="6">
        <v>5250</v>
      </c>
      <c r="I70" s="6"/>
      <c r="J70" s="6"/>
      <c r="K70" s="6"/>
      <c r="L70" s="6">
        <v>6796</v>
      </c>
      <c r="M70" s="6"/>
      <c r="N70" s="7">
        <f t="shared" si="1"/>
        <v>23901</v>
      </c>
      <c r="O70" s="6"/>
    </row>
    <row r="71" spans="1:15" x14ac:dyDescent="0.35">
      <c r="A71" s="1">
        <v>70</v>
      </c>
      <c r="B71" s="5" t="s">
        <v>42</v>
      </c>
      <c r="C71" s="2" t="s">
        <v>8</v>
      </c>
      <c r="D71" s="2"/>
      <c r="E71" s="6"/>
      <c r="F71" s="6"/>
      <c r="G71" s="6"/>
      <c r="H71" s="6"/>
      <c r="I71" s="6"/>
      <c r="J71" s="6"/>
      <c r="K71" s="6"/>
      <c r="L71" s="6"/>
      <c r="M71" s="6"/>
      <c r="N71" s="7">
        <f t="shared" si="1"/>
        <v>0</v>
      </c>
      <c r="O71" s="6"/>
    </row>
    <row r="72" spans="1:15" x14ac:dyDescent="0.35">
      <c r="A72" s="1">
        <v>71</v>
      </c>
      <c r="B72" s="5" t="s">
        <v>43</v>
      </c>
      <c r="C72" s="2" t="s">
        <v>8</v>
      </c>
      <c r="D72" s="2"/>
      <c r="E72" s="6">
        <v>4058</v>
      </c>
      <c r="F72" s="6"/>
      <c r="G72" s="6"/>
      <c r="H72" s="6"/>
      <c r="I72" s="6"/>
      <c r="J72" s="6"/>
      <c r="K72" s="6"/>
      <c r="L72" s="6"/>
      <c r="M72" s="6"/>
      <c r="N72" s="7">
        <f t="shared" si="1"/>
        <v>4058</v>
      </c>
      <c r="O72" s="6"/>
    </row>
    <row r="73" spans="1:15" x14ac:dyDescent="0.35">
      <c r="A73" s="1">
        <v>72</v>
      </c>
      <c r="B73" s="5" t="s">
        <v>44</v>
      </c>
      <c r="C73" s="2" t="s">
        <v>8</v>
      </c>
      <c r="D73" s="2"/>
      <c r="E73" s="6">
        <v>8598</v>
      </c>
      <c r="F73" s="6"/>
      <c r="G73" s="6"/>
      <c r="H73" s="10"/>
      <c r="I73" s="6"/>
      <c r="J73" s="6"/>
      <c r="K73" s="6"/>
      <c r="L73" s="6"/>
      <c r="M73" s="6"/>
      <c r="N73" s="7">
        <f t="shared" si="1"/>
        <v>8598</v>
      </c>
      <c r="O73" s="6"/>
    </row>
    <row r="74" spans="1:15" x14ac:dyDescent="0.35">
      <c r="A74" s="1"/>
      <c r="B74" s="5" t="s">
        <v>487</v>
      </c>
      <c r="C74" s="2" t="s">
        <v>8</v>
      </c>
      <c r="D74" s="2"/>
      <c r="E74" s="6"/>
      <c r="F74" s="6"/>
      <c r="G74" s="6"/>
      <c r="H74" s="10"/>
      <c r="I74" s="6"/>
      <c r="J74" s="6"/>
      <c r="K74" s="6"/>
      <c r="L74" s="6"/>
      <c r="M74" s="6">
        <v>39153</v>
      </c>
      <c r="N74" s="7">
        <f t="shared" si="1"/>
        <v>39153</v>
      </c>
      <c r="O74" s="6"/>
    </row>
    <row r="75" spans="1:15" ht="41" x14ac:dyDescent="0.35">
      <c r="A75" s="1">
        <v>73</v>
      </c>
      <c r="B75" s="5" t="s">
        <v>45</v>
      </c>
      <c r="C75" s="2" t="s">
        <v>8</v>
      </c>
      <c r="D75" s="2"/>
      <c r="E75" s="6">
        <v>13823</v>
      </c>
      <c r="F75" s="6"/>
      <c r="G75" s="6"/>
      <c r="H75" s="6"/>
      <c r="I75" s="6">
        <v>18771</v>
      </c>
      <c r="J75" s="6"/>
      <c r="K75" s="6"/>
      <c r="L75" s="6"/>
      <c r="M75" s="6"/>
      <c r="N75" s="7">
        <f t="shared" si="1"/>
        <v>32594</v>
      </c>
      <c r="O75" s="6"/>
    </row>
    <row r="76" spans="1:15" ht="41" x14ac:dyDescent="0.35">
      <c r="A76" s="1">
        <v>74</v>
      </c>
      <c r="B76" s="5" t="s">
        <v>442</v>
      </c>
      <c r="C76" s="2" t="s">
        <v>8</v>
      </c>
      <c r="D76" s="2"/>
      <c r="E76" s="6">
        <v>40380</v>
      </c>
      <c r="F76" s="6"/>
      <c r="G76" s="6"/>
      <c r="H76" s="6"/>
      <c r="I76" s="6">
        <v>17290</v>
      </c>
      <c r="J76" s="6"/>
      <c r="K76" s="6"/>
      <c r="L76" s="6"/>
      <c r="M76" s="6"/>
      <c r="N76" s="7">
        <f t="shared" si="1"/>
        <v>57670</v>
      </c>
      <c r="O76" s="6"/>
    </row>
    <row r="77" spans="1:15" x14ac:dyDescent="0.35">
      <c r="A77" s="1">
        <v>75</v>
      </c>
      <c r="B77" s="5" t="s">
        <v>46</v>
      </c>
      <c r="C77" s="2" t="s">
        <v>8</v>
      </c>
      <c r="D77" s="2"/>
      <c r="E77" s="6">
        <v>11187</v>
      </c>
      <c r="F77" s="6"/>
      <c r="G77" s="6"/>
      <c r="H77" s="6"/>
      <c r="I77" s="6">
        <v>8464</v>
      </c>
      <c r="J77" s="6"/>
      <c r="K77" s="6"/>
      <c r="L77" s="6"/>
      <c r="M77" s="6"/>
      <c r="N77" s="7">
        <f t="shared" si="1"/>
        <v>19651</v>
      </c>
      <c r="O77" s="6"/>
    </row>
    <row r="78" spans="1:15" ht="41" x14ac:dyDescent="0.35">
      <c r="A78" s="1">
        <v>76</v>
      </c>
      <c r="B78" s="5" t="s">
        <v>47</v>
      </c>
      <c r="C78" s="2" t="s">
        <v>8</v>
      </c>
      <c r="D78" s="2"/>
      <c r="E78" s="6"/>
      <c r="F78" s="6"/>
      <c r="G78" s="6"/>
      <c r="H78" s="10"/>
      <c r="I78" s="6"/>
      <c r="J78" s="6"/>
      <c r="K78" s="6"/>
      <c r="L78" s="6"/>
      <c r="M78" s="6"/>
      <c r="N78" s="7">
        <f t="shared" si="1"/>
        <v>0</v>
      </c>
      <c r="O78" s="6"/>
    </row>
    <row r="79" spans="1:15" x14ac:dyDescent="0.35">
      <c r="A79" s="1">
        <v>77</v>
      </c>
      <c r="B79" s="5" t="s">
        <v>48</v>
      </c>
      <c r="C79" s="2" t="s">
        <v>8</v>
      </c>
      <c r="D79" s="2"/>
      <c r="E79" s="6"/>
      <c r="F79" s="6"/>
      <c r="G79" s="6"/>
      <c r="H79" s="6"/>
      <c r="I79" s="6"/>
      <c r="J79" s="6"/>
      <c r="K79" s="6"/>
      <c r="L79" s="6"/>
      <c r="M79" s="6"/>
      <c r="N79" s="7">
        <f t="shared" si="1"/>
        <v>0</v>
      </c>
      <c r="O79" s="6"/>
    </row>
    <row r="80" spans="1:15" x14ac:dyDescent="0.35">
      <c r="A80" s="1">
        <v>78</v>
      </c>
      <c r="B80" s="5" t="s">
        <v>49</v>
      </c>
      <c r="C80" s="2" t="s">
        <v>8</v>
      </c>
      <c r="D80" s="2"/>
      <c r="E80" s="6">
        <v>2867</v>
      </c>
      <c r="F80" s="6"/>
      <c r="G80" s="6"/>
      <c r="H80" s="6"/>
      <c r="I80" s="6"/>
      <c r="J80" s="6">
        <v>7706</v>
      </c>
      <c r="K80" s="6"/>
      <c r="L80" s="6"/>
      <c r="M80" s="6"/>
      <c r="N80" s="7">
        <f t="shared" si="1"/>
        <v>10573</v>
      </c>
      <c r="O80" s="6"/>
    </row>
    <row r="81" spans="1:15" x14ac:dyDescent="0.35">
      <c r="A81" s="1">
        <v>79</v>
      </c>
      <c r="B81" s="5" t="s">
        <v>50</v>
      </c>
      <c r="C81" s="2" t="s">
        <v>8</v>
      </c>
      <c r="D81" s="2"/>
      <c r="E81" s="6">
        <v>7383</v>
      </c>
      <c r="F81" s="6"/>
      <c r="G81" s="6"/>
      <c r="H81" s="6">
        <v>6054</v>
      </c>
      <c r="I81" s="6"/>
      <c r="J81" s="6"/>
      <c r="K81" s="6"/>
      <c r="L81" s="6"/>
      <c r="M81" s="6"/>
      <c r="N81" s="7">
        <f t="shared" si="1"/>
        <v>13437</v>
      </c>
      <c r="O81" s="6"/>
    </row>
    <row r="82" spans="1:15" x14ac:dyDescent="0.35">
      <c r="A82" s="1">
        <v>80</v>
      </c>
      <c r="B82" s="5" t="s">
        <v>51</v>
      </c>
      <c r="C82" s="2" t="s">
        <v>8</v>
      </c>
      <c r="D82" s="2"/>
      <c r="E82" s="6">
        <v>6120</v>
      </c>
      <c r="F82" s="6"/>
      <c r="G82" s="6"/>
      <c r="H82" s="6"/>
      <c r="I82" s="6"/>
      <c r="J82" s="6"/>
      <c r="K82" s="6"/>
      <c r="L82" s="6">
        <v>11774</v>
      </c>
      <c r="M82" s="6"/>
      <c r="N82" s="7">
        <f t="shared" si="1"/>
        <v>17894</v>
      </c>
      <c r="O82" s="6"/>
    </row>
    <row r="83" spans="1:15" ht="41" x14ac:dyDescent="0.35">
      <c r="A83" s="1">
        <v>81</v>
      </c>
      <c r="B83" s="5" t="s">
        <v>52</v>
      </c>
      <c r="C83" s="2" t="s">
        <v>8</v>
      </c>
      <c r="D83" s="2"/>
      <c r="E83" s="6">
        <v>11828</v>
      </c>
      <c r="F83" s="6"/>
      <c r="G83" s="6"/>
      <c r="H83" s="6">
        <v>4670</v>
      </c>
      <c r="I83" s="6"/>
      <c r="J83" s="6"/>
      <c r="K83" s="6"/>
      <c r="L83" s="6"/>
      <c r="M83" s="6"/>
      <c r="N83" s="7">
        <f t="shared" si="1"/>
        <v>16498</v>
      </c>
      <c r="O83" s="6"/>
    </row>
    <row r="84" spans="1:15" x14ac:dyDescent="0.35">
      <c r="A84" s="1">
        <v>82</v>
      </c>
      <c r="B84" s="5" t="s">
        <v>486</v>
      </c>
      <c r="C84" s="2" t="s">
        <v>8</v>
      </c>
      <c r="D84" s="2"/>
      <c r="E84" s="6">
        <v>5171</v>
      </c>
      <c r="F84" s="6"/>
      <c r="G84" s="6"/>
      <c r="H84" s="6"/>
      <c r="I84" s="6">
        <v>7983</v>
      </c>
      <c r="J84" s="6"/>
      <c r="K84" s="6"/>
      <c r="L84" s="6">
        <v>1823</v>
      </c>
      <c r="M84" s="6"/>
      <c r="N84" s="7">
        <f t="shared" si="1"/>
        <v>14977</v>
      </c>
      <c r="O84" s="6"/>
    </row>
    <row r="85" spans="1:15" x14ac:dyDescent="0.35">
      <c r="A85" s="1">
        <v>83</v>
      </c>
      <c r="B85" s="5" t="s">
        <v>54</v>
      </c>
      <c r="C85" s="2" t="s">
        <v>8</v>
      </c>
      <c r="D85" s="2"/>
      <c r="E85" s="6">
        <v>7658</v>
      </c>
      <c r="F85" s="6">
        <v>2980</v>
      </c>
      <c r="G85" s="6"/>
      <c r="H85" s="6"/>
      <c r="I85" s="6">
        <v>8012</v>
      </c>
      <c r="J85" s="6"/>
      <c r="K85" s="6"/>
      <c r="L85" s="6"/>
      <c r="M85" s="6"/>
      <c r="N85" s="7">
        <f t="shared" si="1"/>
        <v>18650</v>
      </c>
      <c r="O85" s="6"/>
    </row>
    <row r="86" spans="1:15" x14ac:dyDescent="0.35">
      <c r="A86" s="1">
        <v>84</v>
      </c>
      <c r="B86" s="5" t="s">
        <v>381</v>
      </c>
      <c r="C86" s="2" t="s">
        <v>8</v>
      </c>
      <c r="D86" s="2"/>
      <c r="E86" s="6">
        <v>1814</v>
      </c>
      <c r="F86" s="6"/>
      <c r="G86" s="6"/>
      <c r="H86" s="10"/>
      <c r="I86" s="6"/>
      <c r="J86" s="6"/>
      <c r="K86" s="6"/>
      <c r="L86" s="6"/>
      <c r="M86" s="6"/>
      <c r="N86" s="7">
        <f t="shared" si="1"/>
        <v>1814</v>
      </c>
      <c r="O86" s="6"/>
    </row>
    <row r="87" spans="1:15" x14ac:dyDescent="0.35">
      <c r="A87" s="1">
        <v>85</v>
      </c>
      <c r="B87" s="5" t="s">
        <v>463</v>
      </c>
      <c r="C87" s="2" t="s">
        <v>8</v>
      </c>
      <c r="D87" s="2"/>
      <c r="E87" s="6"/>
      <c r="F87" s="6"/>
      <c r="G87" s="6"/>
      <c r="H87" s="10"/>
      <c r="I87" s="6">
        <v>5432</v>
      </c>
      <c r="J87" s="6"/>
      <c r="K87" s="6"/>
      <c r="L87" s="6"/>
      <c r="M87" s="6"/>
      <c r="N87" s="7">
        <f t="shared" si="1"/>
        <v>5432</v>
      </c>
      <c r="O87" s="6"/>
    </row>
    <row r="88" spans="1:15" ht="40" x14ac:dyDescent="0.35">
      <c r="A88" s="1">
        <v>86</v>
      </c>
      <c r="B88" s="5" t="s">
        <v>64</v>
      </c>
      <c r="C88" s="2" t="s">
        <v>420</v>
      </c>
      <c r="D88" s="1"/>
      <c r="E88" s="6"/>
      <c r="F88" s="6"/>
      <c r="G88" s="6"/>
      <c r="H88" s="6"/>
      <c r="I88" s="6"/>
      <c r="J88" s="6"/>
      <c r="K88" s="6"/>
      <c r="L88" s="6"/>
      <c r="M88" s="6"/>
      <c r="N88" s="7">
        <f t="shared" si="1"/>
        <v>0</v>
      </c>
      <c r="O88" s="6"/>
    </row>
    <row r="89" spans="1:15" ht="40" x14ac:dyDescent="0.35">
      <c r="A89" s="1">
        <v>87</v>
      </c>
      <c r="B89" s="5" t="s">
        <v>264</v>
      </c>
      <c r="C89" s="2" t="s">
        <v>420</v>
      </c>
      <c r="D89" s="2"/>
      <c r="E89" s="6">
        <v>1180</v>
      </c>
      <c r="F89" s="6">
        <v>3807</v>
      </c>
      <c r="G89" s="6"/>
      <c r="H89" s="6"/>
      <c r="I89" s="6"/>
      <c r="J89" s="6"/>
      <c r="K89" s="6"/>
      <c r="L89" s="6">
        <f>253+2771</f>
        <v>3024</v>
      </c>
      <c r="M89" s="6"/>
      <c r="N89" s="7">
        <f t="shared" si="1"/>
        <v>8011</v>
      </c>
      <c r="O89" s="6">
        <v>408000</v>
      </c>
    </row>
    <row r="90" spans="1:15" ht="40" x14ac:dyDescent="0.35">
      <c r="A90" s="1">
        <v>88</v>
      </c>
      <c r="B90" s="5" t="s">
        <v>267</v>
      </c>
      <c r="C90" s="2" t="s">
        <v>420</v>
      </c>
      <c r="D90" s="2"/>
      <c r="E90" s="6"/>
      <c r="F90" s="6">
        <v>414</v>
      </c>
      <c r="G90" s="6">
        <v>1400</v>
      </c>
      <c r="H90" s="6"/>
      <c r="I90" s="6"/>
      <c r="J90" s="6"/>
      <c r="K90" s="6"/>
      <c r="L90" s="6">
        <v>568</v>
      </c>
      <c r="M90" s="6"/>
      <c r="N90" s="7">
        <f t="shared" si="1"/>
        <v>2382</v>
      </c>
      <c r="O90" s="6">
        <v>397000</v>
      </c>
    </row>
    <row r="91" spans="1:15" ht="40" x14ac:dyDescent="0.35">
      <c r="A91" s="1">
        <v>89</v>
      </c>
      <c r="B91" s="5" t="s">
        <v>270</v>
      </c>
      <c r="C91" s="2" t="s">
        <v>420</v>
      </c>
      <c r="D91" s="2"/>
      <c r="E91" s="6">
        <v>1876</v>
      </c>
      <c r="F91" s="6"/>
      <c r="G91" s="6"/>
      <c r="H91" s="6"/>
      <c r="I91" s="6">
        <v>6136</v>
      </c>
      <c r="J91" s="6"/>
      <c r="K91" s="6"/>
      <c r="L91" s="6">
        <v>1296</v>
      </c>
      <c r="M91" s="6"/>
      <c r="N91" s="7">
        <f t="shared" si="1"/>
        <v>9308</v>
      </c>
      <c r="O91" s="6">
        <v>329536</v>
      </c>
    </row>
    <row r="92" spans="1:15" ht="40" x14ac:dyDescent="0.35">
      <c r="A92" s="1">
        <v>90</v>
      </c>
      <c r="B92" s="5" t="s">
        <v>271</v>
      </c>
      <c r="C92" s="2" t="s">
        <v>420</v>
      </c>
      <c r="D92" s="2"/>
      <c r="E92" s="6">
        <v>5704</v>
      </c>
      <c r="F92" s="6">
        <v>780</v>
      </c>
      <c r="G92" s="6">
        <v>900</v>
      </c>
      <c r="H92" s="6"/>
      <c r="I92" s="6"/>
      <c r="J92" s="6"/>
      <c r="K92" s="6"/>
      <c r="L92" s="6"/>
      <c r="M92" s="6"/>
      <c r="N92" s="7">
        <f t="shared" si="1"/>
        <v>7384</v>
      </c>
      <c r="O92" s="6">
        <v>588878</v>
      </c>
    </row>
    <row r="93" spans="1:15" ht="40" x14ac:dyDescent="0.35">
      <c r="A93" s="1">
        <v>91</v>
      </c>
      <c r="B93" s="5" t="s">
        <v>276</v>
      </c>
      <c r="C93" s="2" t="s">
        <v>420</v>
      </c>
      <c r="D93" s="2"/>
      <c r="E93" s="6"/>
      <c r="F93" s="6"/>
      <c r="G93" s="6"/>
      <c r="H93" s="6"/>
      <c r="I93" s="6"/>
      <c r="J93" s="6"/>
      <c r="K93" s="6"/>
      <c r="L93" s="6"/>
      <c r="M93" s="6"/>
      <c r="N93" s="7">
        <f t="shared" si="1"/>
        <v>0</v>
      </c>
      <c r="O93" s="6"/>
    </row>
    <row r="94" spans="1:15" ht="40" x14ac:dyDescent="0.35">
      <c r="A94" s="1">
        <v>92</v>
      </c>
      <c r="B94" s="5" t="s">
        <v>285</v>
      </c>
      <c r="C94" s="2" t="s">
        <v>420</v>
      </c>
      <c r="D94" s="2"/>
      <c r="E94" s="6">
        <v>2114</v>
      </c>
      <c r="F94" s="6">
        <v>1937</v>
      </c>
      <c r="G94" s="6"/>
      <c r="H94" s="6"/>
      <c r="I94" s="6"/>
      <c r="J94" s="6"/>
      <c r="K94" s="6"/>
      <c r="L94" s="6"/>
      <c r="M94" s="6"/>
      <c r="N94" s="7">
        <f t="shared" si="1"/>
        <v>4051</v>
      </c>
      <c r="O94" s="6">
        <v>557391</v>
      </c>
    </row>
    <row r="95" spans="1:15" ht="40" x14ac:dyDescent="0.35">
      <c r="A95" s="1">
        <v>93</v>
      </c>
      <c r="B95" s="5" t="s">
        <v>287</v>
      </c>
      <c r="C95" s="2" t="s">
        <v>420</v>
      </c>
      <c r="D95" s="2"/>
      <c r="E95" s="6"/>
      <c r="F95" s="6"/>
      <c r="G95" s="6"/>
      <c r="H95" s="6"/>
      <c r="I95" s="6"/>
      <c r="J95" s="6"/>
      <c r="K95" s="6"/>
      <c r="L95" s="6"/>
      <c r="M95" s="6"/>
      <c r="N95" s="7">
        <f t="shared" si="1"/>
        <v>0</v>
      </c>
      <c r="O95" s="6"/>
    </row>
    <row r="96" spans="1:15" ht="40" x14ac:dyDescent="0.35">
      <c r="A96" s="1">
        <v>94</v>
      </c>
      <c r="B96" s="5" t="s">
        <v>450</v>
      </c>
      <c r="C96" s="2" t="s">
        <v>420</v>
      </c>
      <c r="D96" s="2"/>
      <c r="E96" s="6">
        <v>368</v>
      </c>
      <c r="F96" s="6"/>
      <c r="G96" s="6">
        <v>2100</v>
      </c>
      <c r="H96" s="6"/>
      <c r="I96" s="6">
        <v>3232</v>
      </c>
      <c r="J96" s="6"/>
      <c r="K96" s="6"/>
      <c r="L96" s="6"/>
      <c r="M96" s="6"/>
      <c r="N96" s="7">
        <f t="shared" si="1"/>
        <v>5700</v>
      </c>
      <c r="O96" s="6">
        <v>237000</v>
      </c>
    </row>
    <row r="97" spans="1:15" ht="40" x14ac:dyDescent="0.35">
      <c r="A97" s="1">
        <v>95</v>
      </c>
      <c r="B97" s="5" t="s">
        <v>290</v>
      </c>
      <c r="C97" s="2" t="s">
        <v>420</v>
      </c>
      <c r="D97" s="2"/>
      <c r="E97" s="6"/>
      <c r="F97" s="6">
        <v>3099</v>
      </c>
      <c r="G97" s="6">
        <v>2100</v>
      </c>
      <c r="H97" s="6"/>
      <c r="I97" s="6"/>
      <c r="J97" s="6"/>
      <c r="K97" s="6"/>
      <c r="L97" s="6"/>
      <c r="M97" s="6"/>
      <c r="N97" s="7">
        <f t="shared" si="1"/>
        <v>5199</v>
      </c>
      <c r="O97" s="6">
        <v>619856</v>
      </c>
    </row>
    <row r="98" spans="1:15" ht="40" x14ac:dyDescent="0.35">
      <c r="A98" s="1">
        <v>96</v>
      </c>
      <c r="B98" s="5" t="s">
        <v>292</v>
      </c>
      <c r="C98" s="2" t="s">
        <v>420</v>
      </c>
      <c r="D98" s="2"/>
      <c r="E98" s="6">
        <v>7172</v>
      </c>
      <c r="F98" s="6">
        <v>2691</v>
      </c>
      <c r="G98" s="6"/>
      <c r="H98" s="6"/>
      <c r="I98" s="6"/>
      <c r="J98" s="6"/>
      <c r="K98" s="6"/>
      <c r="L98" s="6"/>
      <c r="M98" s="6"/>
      <c r="N98" s="7">
        <f t="shared" si="1"/>
        <v>9863</v>
      </c>
      <c r="O98" s="6">
        <v>700000</v>
      </c>
    </row>
    <row r="99" spans="1:15" ht="40" x14ac:dyDescent="0.35">
      <c r="A99" s="1">
        <v>97</v>
      </c>
      <c r="B99" s="5" t="s">
        <v>293</v>
      </c>
      <c r="C99" s="2" t="s">
        <v>420</v>
      </c>
      <c r="D99" s="2"/>
      <c r="E99" s="6">
        <v>8192</v>
      </c>
      <c r="F99" s="6">
        <v>2345</v>
      </c>
      <c r="G99" s="6">
        <f>900+1760</f>
        <v>2660</v>
      </c>
      <c r="H99" s="6"/>
      <c r="I99" s="6">
        <v>15499</v>
      </c>
      <c r="J99" s="6"/>
      <c r="K99" s="6"/>
      <c r="L99" s="6"/>
      <c r="M99" s="6"/>
      <c r="N99" s="7">
        <f t="shared" si="1"/>
        <v>28696</v>
      </c>
      <c r="O99" s="6">
        <v>832000</v>
      </c>
    </row>
    <row r="100" spans="1:15" ht="40" x14ac:dyDescent="0.35">
      <c r="A100" s="1">
        <v>98</v>
      </c>
      <c r="B100" s="5" t="s">
        <v>297</v>
      </c>
      <c r="C100" s="2" t="s">
        <v>420</v>
      </c>
      <c r="D100" s="2"/>
      <c r="E100" s="6">
        <v>980</v>
      </c>
      <c r="F100" s="6">
        <v>2813</v>
      </c>
      <c r="G100" s="6"/>
      <c r="H100" s="10"/>
      <c r="I100" s="6">
        <v>18611</v>
      </c>
      <c r="J100" s="6"/>
      <c r="K100" s="6"/>
      <c r="L100" s="6"/>
      <c r="M100" s="6"/>
      <c r="N100" s="7">
        <f t="shared" si="1"/>
        <v>22404</v>
      </c>
      <c r="O100" s="6">
        <v>562721</v>
      </c>
    </row>
    <row r="101" spans="1:15" ht="40" x14ac:dyDescent="0.35">
      <c r="A101" s="1">
        <v>99</v>
      </c>
      <c r="B101" s="5" t="s">
        <v>302</v>
      </c>
      <c r="C101" s="2" t="s">
        <v>420</v>
      </c>
      <c r="D101" s="2"/>
      <c r="E101" s="6"/>
      <c r="F101" s="6"/>
      <c r="G101" s="6"/>
      <c r="H101" s="6"/>
      <c r="I101" s="6">
        <v>3793</v>
      </c>
      <c r="J101" s="6"/>
      <c r="K101" s="6"/>
      <c r="L101" s="6"/>
      <c r="M101" s="6"/>
      <c r="N101" s="7">
        <f t="shared" si="1"/>
        <v>3793</v>
      </c>
      <c r="O101" s="6">
        <v>555000</v>
      </c>
    </row>
    <row r="102" spans="1:15" ht="40" x14ac:dyDescent="0.35">
      <c r="A102" s="1">
        <v>100</v>
      </c>
      <c r="B102" s="5" t="s">
        <v>303</v>
      </c>
      <c r="C102" s="2" t="s">
        <v>420</v>
      </c>
      <c r="D102" s="2"/>
      <c r="E102" s="6"/>
      <c r="F102" s="6">
        <v>6920</v>
      </c>
      <c r="G102" s="6">
        <v>2400</v>
      </c>
      <c r="H102" s="6"/>
      <c r="I102" s="6">
        <v>12924</v>
      </c>
      <c r="J102" s="6"/>
      <c r="K102" s="6"/>
      <c r="L102" s="6"/>
      <c r="M102" s="6"/>
      <c r="N102" s="7">
        <f t="shared" si="1"/>
        <v>22244</v>
      </c>
      <c r="O102" s="6">
        <v>613301</v>
      </c>
    </row>
    <row r="103" spans="1:15" ht="40" x14ac:dyDescent="0.35">
      <c r="A103" s="1">
        <v>101</v>
      </c>
      <c r="B103" s="5" t="s">
        <v>305</v>
      </c>
      <c r="C103" s="2" t="s">
        <v>420</v>
      </c>
      <c r="D103" s="2"/>
      <c r="E103" s="6">
        <v>6997</v>
      </c>
      <c r="F103" s="6">
        <v>10186</v>
      </c>
      <c r="G103" s="6"/>
      <c r="H103" s="11"/>
      <c r="I103" s="6"/>
      <c r="J103" s="6"/>
      <c r="K103" s="6"/>
      <c r="L103" s="6"/>
      <c r="M103" s="6"/>
      <c r="N103" s="7">
        <f t="shared" si="1"/>
        <v>17183</v>
      </c>
      <c r="O103" s="6">
        <v>943863</v>
      </c>
    </row>
    <row r="104" spans="1:15" ht="40" x14ac:dyDescent="0.35">
      <c r="A104" s="1">
        <v>102</v>
      </c>
      <c r="B104" s="5" t="s">
        <v>306</v>
      </c>
      <c r="C104" s="2" t="s">
        <v>420</v>
      </c>
      <c r="D104" s="2"/>
      <c r="E104" s="6"/>
      <c r="F104" s="6">
        <v>2972</v>
      </c>
      <c r="G104" s="6">
        <v>1700</v>
      </c>
      <c r="H104" s="10"/>
      <c r="I104" s="6">
        <v>1852</v>
      </c>
      <c r="J104" s="6"/>
      <c r="K104" s="6"/>
      <c r="L104" s="6"/>
      <c r="M104" s="6"/>
      <c r="N104" s="7">
        <f t="shared" si="1"/>
        <v>6524</v>
      </c>
      <c r="O104" s="6">
        <v>280000</v>
      </c>
    </row>
    <row r="105" spans="1:15" ht="40" x14ac:dyDescent="0.35">
      <c r="A105" s="1">
        <v>103</v>
      </c>
      <c r="B105" s="5" t="s">
        <v>307</v>
      </c>
      <c r="C105" s="2" t="s">
        <v>420</v>
      </c>
      <c r="D105" s="2"/>
      <c r="E105" s="6"/>
      <c r="F105" s="6">
        <f>2764+2000</f>
        <v>4764</v>
      </c>
      <c r="G105" s="6">
        <v>200</v>
      </c>
      <c r="H105" s="10"/>
      <c r="I105" s="6"/>
      <c r="J105" s="6"/>
      <c r="K105" s="6">
        <v>10200</v>
      </c>
      <c r="L105" s="6"/>
      <c r="M105" s="6"/>
      <c r="N105" s="7">
        <f t="shared" si="1"/>
        <v>15164</v>
      </c>
      <c r="O105" s="6">
        <v>317000</v>
      </c>
    </row>
    <row r="106" spans="1:15" ht="40" x14ac:dyDescent="0.35">
      <c r="A106" s="1">
        <v>104</v>
      </c>
      <c r="B106" s="5" t="s">
        <v>309</v>
      </c>
      <c r="C106" s="2" t="s">
        <v>420</v>
      </c>
      <c r="D106" s="2"/>
      <c r="E106" s="6"/>
      <c r="F106" s="6">
        <v>881</v>
      </c>
      <c r="G106" s="6"/>
      <c r="H106" s="6"/>
      <c r="I106" s="6">
        <v>2758</v>
      </c>
      <c r="J106" s="6"/>
      <c r="K106" s="6"/>
      <c r="L106" s="6"/>
      <c r="M106" s="6"/>
      <c r="N106" s="7">
        <f t="shared" si="1"/>
        <v>3639</v>
      </c>
      <c r="O106" s="6">
        <v>204708</v>
      </c>
    </row>
    <row r="107" spans="1:15" ht="40" x14ac:dyDescent="0.35">
      <c r="A107" s="1">
        <v>105</v>
      </c>
      <c r="B107" s="5" t="s">
        <v>467</v>
      </c>
      <c r="C107" s="2" t="s">
        <v>420</v>
      </c>
      <c r="D107" s="2"/>
      <c r="E107" s="6"/>
      <c r="F107" s="6">
        <v>720</v>
      </c>
      <c r="G107" s="6"/>
      <c r="H107" s="6"/>
      <c r="I107" s="6"/>
      <c r="J107" s="6">
        <v>3820</v>
      </c>
      <c r="K107" s="6"/>
      <c r="L107" s="6"/>
      <c r="M107" s="6"/>
      <c r="N107" s="7">
        <f t="shared" si="1"/>
        <v>4540</v>
      </c>
      <c r="O107" s="6">
        <v>199081</v>
      </c>
    </row>
    <row r="108" spans="1:15" x14ac:dyDescent="0.35">
      <c r="A108" s="1">
        <v>106</v>
      </c>
      <c r="B108" s="5" t="s">
        <v>206</v>
      </c>
      <c r="C108" s="2" t="s">
        <v>11</v>
      </c>
      <c r="D108" s="2"/>
      <c r="E108" s="6">
        <v>778</v>
      </c>
      <c r="F108" s="6"/>
      <c r="G108" s="6"/>
      <c r="H108" s="6"/>
      <c r="I108" s="6">
        <v>3039</v>
      </c>
      <c r="J108" s="6"/>
      <c r="K108" s="6"/>
      <c r="L108" s="6"/>
      <c r="M108" s="6"/>
      <c r="N108" s="7">
        <f t="shared" si="1"/>
        <v>3817</v>
      </c>
      <c r="O108" s="6">
        <v>663000</v>
      </c>
    </row>
    <row r="109" spans="1:15" x14ac:dyDescent="0.35">
      <c r="A109" s="1">
        <v>107</v>
      </c>
      <c r="B109" s="5" t="s">
        <v>390</v>
      </c>
      <c r="C109" s="2" t="s">
        <v>11</v>
      </c>
      <c r="D109" s="2"/>
      <c r="E109" s="6"/>
      <c r="F109" s="6"/>
      <c r="G109" s="6"/>
      <c r="H109" s="6"/>
      <c r="I109" s="6"/>
      <c r="J109" s="6"/>
      <c r="K109" s="6"/>
      <c r="L109" s="6"/>
      <c r="M109" s="6"/>
      <c r="N109" s="7">
        <f t="shared" si="1"/>
        <v>0</v>
      </c>
      <c r="O109" s="6"/>
    </row>
    <row r="110" spans="1:15" x14ac:dyDescent="0.35">
      <c r="A110" s="1">
        <v>108</v>
      </c>
      <c r="B110" s="5" t="s">
        <v>207</v>
      </c>
      <c r="C110" s="2" t="s">
        <v>11</v>
      </c>
      <c r="D110" s="2"/>
      <c r="E110" s="6"/>
      <c r="F110" s="6"/>
      <c r="G110" s="6"/>
      <c r="H110" s="6"/>
      <c r="I110" s="6">
        <v>3080</v>
      </c>
      <c r="J110" s="6"/>
      <c r="K110" s="6"/>
      <c r="L110" s="6"/>
      <c r="M110" s="6"/>
      <c r="N110" s="7">
        <f t="shared" si="1"/>
        <v>3080</v>
      </c>
      <c r="O110" s="6">
        <v>653000</v>
      </c>
    </row>
    <row r="111" spans="1:15" x14ac:dyDescent="0.35">
      <c r="A111" s="1">
        <v>109</v>
      </c>
      <c r="B111" s="5" t="s">
        <v>208</v>
      </c>
      <c r="C111" s="2" t="s">
        <v>11</v>
      </c>
      <c r="D111" s="2"/>
      <c r="E111" s="6">
        <v>2272</v>
      </c>
      <c r="F111" s="6"/>
      <c r="G111" s="6"/>
      <c r="H111" s="6"/>
      <c r="I111" s="6">
        <v>2190</v>
      </c>
      <c r="J111" s="6"/>
      <c r="K111" s="6"/>
      <c r="L111" s="6">
        <v>405</v>
      </c>
      <c r="M111" s="6"/>
      <c r="N111" s="7">
        <f t="shared" si="1"/>
        <v>4867</v>
      </c>
      <c r="O111" s="6">
        <v>451611</v>
      </c>
    </row>
    <row r="112" spans="1:15" x14ac:dyDescent="0.35">
      <c r="A112" s="1">
        <v>110</v>
      </c>
      <c r="B112" s="5" t="s">
        <v>209</v>
      </c>
      <c r="C112" s="2" t="s">
        <v>11</v>
      </c>
      <c r="D112" s="2"/>
      <c r="E112" s="6">
        <v>20416.82</v>
      </c>
      <c r="F112" s="6"/>
      <c r="G112" s="6"/>
      <c r="H112" s="6">
        <f>35174.31+6331.38</f>
        <v>41505.689999999995</v>
      </c>
      <c r="I112" s="6">
        <f>5940.16+1069.23</f>
        <v>7009.3899999999994</v>
      </c>
      <c r="J112" s="6">
        <f>775.66+139.62</f>
        <v>915.28</v>
      </c>
      <c r="K112" s="6">
        <f>507.35+91.32</f>
        <v>598.67000000000007</v>
      </c>
      <c r="L112" s="6">
        <f>667.02+120.06</f>
        <v>787.07999999999993</v>
      </c>
      <c r="M112" s="6">
        <f>70348.61+12662.75</f>
        <v>83011.360000000001</v>
      </c>
      <c r="N112" s="7">
        <f t="shared" si="1"/>
        <v>154244.28999999998</v>
      </c>
      <c r="O112" s="6">
        <v>5955891</v>
      </c>
    </row>
    <row r="113" spans="1:15" x14ac:dyDescent="0.35">
      <c r="A113" s="1">
        <v>111</v>
      </c>
      <c r="B113" s="5" t="s">
        <v>210</v>
      </c>
      <c r="C113" s="2" t="s">
        <v>11</v>
      </c>
      <c r="D113" s="2"/>
      <c r="E113" s="6"/>
      <c r="F113" s="6"/>
      <c r="G113" s="6"/>
      <c r="H113" s="6"/>
      <c r="I113" s="6">
        <v>4172</v>
      </c>
      <c r="J113" s="6"/>
      <c r="K113" s="6"/>
      <c r="L113" s="6"/>
      <c r="M113" s="6"/>
      <c r="N113" s="7">
        <f t="shared" si="1"/>
        <v>4172</v>
      </c>
      <c r="O113" s="6">
        <v>869033</v>
      </c>
    </row>
    <row r="114" spans="1:15" x14ac:dyDescent="0.35">
      <c r="A114" s="1">
        <v>112</v>
      </c>
      <c r="B114" s="5" t="s">
        <v>211</v>
      </c>
      <c r="C114" s="2" t="s">
        <v>11</v>
      </c>
      <c r="D114" s="2"/>
      <c r="E114" s="6"/>
      <c r="F114" s="6"/>
      <c r="G114" s="6"/>
      <c r="H114" s="6"/>
      <c r="I114" s="6">
        <v>3995</v>
      </c>
      <c r="J114" s="6"/>
      <c r="K114" s="6"/>
      <c r="L114" s="6"/>
      <c r="M114" s="6"/>
      <c r="N114" s="7">
        <f t="shared" si="1"/>
        <v>3995</v>
      </c>
      <c r="O114" s="6">
        <v>895000</v>
      </c>
    </row>
    <row r="115" spans="1:15" x14ac:dyDescent="0.35">
      <c r="A115" s="1">
        <v>113</v>
      </c>
      <c r="B115" s="5" t="s">
        <v>212</v>
      </c>
      <c r="C115" s="2" t="s">
        <v>11</v>
      </c>
      <c r="D115" s="2"/>
      <c r="E115" s="6"/>
      <c r="F115" s="6"/>
      <c r="G115" s="6"/>
      <c r="H115" s="6"/>
      <c r="I115" s="6">
        <v>3225</v>
      </c>
      <c r="J115" s="6"/>
      <c r="K115" s="6"/>
      <c r="L115" s="6"/>
      <c r="M115" s="6"/>
      <c r="N115" s="7">
        <f t="shared" si="1"/>
        <v>3225</v>
      </c>
      <c r="O115" s="6">
        <v>758000</v>
      </c>
    </row>
    <row r="116" spans="1:15" x14ac:dyDescent="0.35">
      <c r="A116" s="1">
        <v>114</v>
      </c>
      <c r="B116" s="5" t="s">
        <v>213</v>
      </c>
      <c r="C116" s="2" t="s">
        <v>11</v>
      </c>
      <c r="D116" s="2"/>
      <c r="E116" s="6"/>
      <c r="F116" s="6"/>
      <c r="G116" s="6"/>
      <c r="H116" s="6"/>
      <c r="I116" s="6">
        <v>3776</v>
      </c>
      <c r="J116" s="6"/>
      <c r="K116" s="6"/>
      <c r="L116" s="6"/>
      <c r="M116" s="6"/>
      <c r="N116" s="7">
        <f t="shared" si="1"/>
        <v>3776</v>
      </c>
      <c r="O116" s="6">
        <v>775459</v>
      </c>
    </row>
    <row r="117" spans="1:15" x14ac:dyDescent="0.35">
      <c r="A117" s="1">
        <v>115</v>
      </c>
      <c r="B117" s="5" t="s">
        <v>214</v>
      </c>
      <c r="C117" s="2" t="s">
        <v>11</v>
      </c>
      <c r="D117" s="2"/>
      <c r="E117" s="6"/>
      <c r="F117" s="6"/>
      <c r="G117" s="6"/>
      <c r="H117" s="6"/>
      <c r="I117" s="6">
        <v>2211</v>
      </c>
      <c r="J117" s="6"/>
      <c r="K117" s="6"/>
      <c r="L117" s="6"/>
      <c r="M117" s="6"/>
      <c r="N117" s="7">
        <f t="shared" si="1"/>
        <v>2211</v>
      </c>
      <c r="O117" s="6">
        <v>586285</v>
      </c>
    </row>
    <row r="118" spans="1:15" x14ac:dyDescent="0.35">
      <c r="A118" s="1">
        <v>116</v>
      </c>
      <c r="B118" s="5" t="s">
        <v>215</v>
      </c>
      <c r="C118" s="2" t="s">
        <v>11</v>
      </c>
      <c r="D118" s="2"/>
      <c r="E118" s="6"/>
      <c r="F118" s="6"/>
      <c r="G118" s="6"/>
      <c r="H118" s="12"/>
      <c r="I118" s="6"/>
      <c r="J118" s="6"/>
      <c r="K118" s="6"/>
      <c r="L118" s="6"/>
      <c r="M118" s="6"/>
      <c r="N118" s="7">
        <f t="shared" si="1"/>
        <v>0</v>
      </c>
      <c r="O118" s="6"/>
    </row>
    <row r="119" spans="1:15" x14ac:dyDescent="0.35">
      <c r="A119" s="1">
        <v>117</v>
      </c>
      <c r="B119" s="5" t="s">
        <v>216</v>
      </c>
      <c r="C119" s="2" t="s">
        <v>11</v>
      </c>
      <c r="D119" s="2"/>
      <c r="E119" s="6"/>
      <c r="F119" s="6"/>
      <c r="G119" s="6"/>
      <c r="H119" s="6"/>
      <c r="I119" s="6">
        <v>1364</v>
      </c>
      <c r="J119" s="6"/>
      <c r="K119" s="6"/>
      <c r="L119" s="6"/>
      <c r="M119" s="6"/>
      <c r="N119" s="7">
        <f t="shared" si="1"/>
        <v>1364</v>
      </c>
      <c r="O119" s="6">
        <v>351529</v>
      </c>
    </row>
    <row r="120" spans="1:15" x14ac:dyDescent="0.35">
      <c r="A120" s="1">
        <v>118</v>
      </c>
      <c r="B120" s="5" t="s">
        <v>389</v>
      </c>
      <c r="C120" s="2" t="s">
        <v>11</v>
      </c>
      <c r="D120" s="2"/>
      <c r="E120" s="6"/>
      <c r="F120" s="6"/>
      <c r="G120" s="6"/>
      <c r="H120" s="6"/>
      <c r="I120" s="6"/>
      <c r="J120" s="6"/>
      <c r="K120" s="6"/>
      <c r="L120" s="6"/>
      <c r="M120" s="6"/>
      <c r="N120" s="7">
        <f t="shared" si="1"/>
        <v>0</v>
      </c>
      <c r="O120" s="6"/>
    </row>
    <row r="121" spans="1:15" x14ac:dyDescent="0.35">
      <c r="A121" s="1">
        <v>119</v>
      </c>
      <c r="B121" s="5" t="s">
        <v>390</v>
      </c>
      <c r="C121" s="2" t="s">
        <v>11</v>
      </c>
      <c r="D121" s="2"/>
      <c r="E121" s="6"/>
      <c r="F121" s="6"/>
      <c r="G121" s="6"/>
      <c r="H121" s="6"/>
      <c r="I121" s="6">
        <v>2114</v>
      </c>
      <c r="J121" s="6"/>
      <c r="K121" s="6"/>
      <c r="L121" s="6"/>
      <c r="M121" s="6"/>
      <c r="N121" s="7">
        <f t="shared" si="1"/>
        <v>2114</v>
      </c>
      <c r="O121" s="6">
        <v>587000</v>
      </c>
    </row>
    <row r="122" spans="1:15" x14ac:dyDescent="0.35">
      <c r="A122" s="1">
        <v>120</v>
      </c>
      <c r="B122" s="5" t="s">
        <v>223</v>
      </c>
      <c r="C122" s="2" t="s">
        <v>416</v>
      </c>
      <c r="D122" s="2"/>
      <c r="E122" s="6"/>
      <c r="F122" s="6"/>
      <c r="G122" s="6">
        <v>1230</v>
      </c>
      <c r="H122" s="6"/>
      <c r="I122" s="6"/>
      <c r="J122" s="6"/>
      <c r="K122" s="6"/>
      <c r="L122" s="6"/>
      <c r="M122" s="6"/>
      <c r="N122" s="7">
        <f t="shared" si="1"/>
        <v>1230</v>
      </c>
      <c r="O122" s="6">
        <v>246036</v>
      </c>
    </row>
    <row r="123" spans="1:15" x14ac:dyDescent="0.35">
      <c r="A123" s="1">
        <v>121</v>
      </c>
      <c r="B123" s="5" t="s">
        <v>224</v>
      </c>
      <c r="C123" s="2" t="s">
        <v>416</v>
      </c>
      <c r="D123" s="2"/>
      <c r="E123" s="6">
        <v>1871</v>
      </c>
      <c r="F123" s="6">
        <v>912</v>
      </c>
      <c r="G123" s="6"/>
      <c r="H123" s="6"/>
      <c r="I123" s="6">
        <v>3211</v>
      </c>
      <c r="J123" s="6"/>
      <c r="K123" s="6"/>
      <c r="L123" s="6"/>
      <c r="M123" s="6"/>
      <c r="N123" s="7">
        <f t="shared" si="1"/>
        <v>5994</v>
      </c>
      <c r="O123" s="6">
        <v>520071</v>
      </c>
    </row>
    <row r="124" spans="1:15" x14ac:dyDescent="0.35">
      <c r="A124" s="1">
        <v>122</v>
      </c>
      <c r="B124" s="5" t="s">
        <v>225</v>
      </c>
      <c r="C124" s="2" t="s">
        <v>416</v>
      </c>
      <c r="D124" s="2"/>
      <c r="E124" s="6"/>
      <c r="F124" s="6"/>
      <c r="G124" s="6"/>
      <c r="H124" s="6"/>
      <c r="I124" s="6">
        <v>856</v>
      </c>
      <c r="J124" s="6"/>
      <c r="K124" s="6"/>
      <c r="L124" s="6"/>
      <c r="M124" s="6"/>
      <c r="N124" s="7">
        <f t="shared" si="1"/>
        <v>856</v>
      </c>
      <c r="O124" s="6">
        <v>171200</v>
      </c>
    </row>
    <row r="125" spans="1:15" x14ac:dyDescent="0.35">
      <c r="A125" s="1">
        <v>123</v>
      </c>
      <c r="B125" s="5" t="s">
        <v>379</v>
      </c>
      <c r="C125" s="2" t="s">
        <v>416</v>
      </c>
      <c r="D125" s="2"/>
      <c r="E125" s="6">
        <v>17037</v>
      </c>
      <c r="F125" s="6">
        <f>7903+7161</f>
        <v>15064</v>
      </c>
      <c r="G125" s="6">
        <f>4500</f>
        <v>4500</v>
      </c>
      <c r="H125" s="6"/>
      <c r="I125" s="6">
        <v>7226</v>
      </c>
      <c r="J125" s="6"/>
      <c r="K125" s="6">
        <v>1500</v>
      </c>
      <c r="L125" s="6">
        <v>2580</v>
      </c>
      <c r="M125" s="6"/>
      <c r="N125" s="7">
        <f t="shared" si="1"/>
        <v>47907</v>
      </c>
      <c r="O125" s="6">
        <v>1275033</v>
      </c>
    </row>
    <row r="126" spans="1:15" x14ac:dyDescent="0.35">
      <c r="A126" s="1">
        <v>124</v>
      </c>
      <c r="B126" s="5" t="s">
        <v>226</v>
      </c>
      <c r="C126" s="2" t="s">
        <v>416</v>
      </c>
      <c r="D126" s="2"/>
      <c r="E126" s="6"/>
      <c r="F126" s="6"/>
      <c r="G126" s="6">
        <v>1650</v>
      </c>
      <c r="H126" s="6"/>
      <c r="I126" s="6">
        <v>2643</v>
      </c>
      <c r="J126" s="6"/>
      <c r="K126" s="6"/>
      <c r="L126" s="6"/>
      <c r="M126" s="6"/>
      <c r="N126" s="7">
        <f t="shared" si="1"/>
        <v>4293</v>
      </c>
      <c r="O126" s="6">
        <v>484429</v>
      </c>
    </row>
    <row r="127" spans="1:15" x14ac:dyDescent="0.35">
      <c r="A127" s="1">
        <v>125</v>
      </c>
      <c r="B127" s="5" t="s">
        <v>227</v>
      </c>
      <c r="C127" s="2" t="s">
        <v>416</v>
      </c>
      <c r="D127" s="2"/>
      <c r="E127" s="6">
        <v>9871</v>
      </c>
      <c r="F127" s="6"/>
      <c r="G127" s="6">
        <f>4800+400</f>
        <v>5200</v>
      </c>
      <c r="H127" s="6"/>
      <c r="I127" s="6">
        <v>5525</v>
      </c>
      <c r="J127" s="6"/>
      <c r="K127" s="6"/>
      <c r="L127" s="6"/>
      <c r="M127" s="6"/>
      <c r="N127" s="7">
        <f t="shared" si="1"/>
        <v>20596</v>
      </c>
      <c r="O127" s="6">
        <v>1105085</v>
      </c>
    </row>
    <row r="128" spans="1:15" x14ac:dyDescent="0.35">
      <c r="A128" s="1">
        <v>126</v>
      </c>
      <c r="B128" s="5" t="s">
        <v>228</v>
      </c>
      <c r="C128" s="2" t="s">
        <v>416</v>
      </c>
      <c r="D128" s="2"/>
      <c r="E128" s="6"/>
      <c r="F128" s="6"/>
      <c r="G128" s="6"/>
      <c r="H128" s="6"/>
      <c r="I128" s="6"/>
      <c r="J128" s="6"/>
      <c r="K128" s="6"/>
      <c r="L128" s="6"/>
      <c r="M128" s="6"/>
      <c r="N128" s="7">
        <f t="shared" si="1"/>
        <v>0</v>
      </c>
      <c r="O128" s="6"/>
    </row>
    <row r="129" spans="1:15" x14ac:dyDescent="0.35">
      <c r="A129" s="1">
        <v>127</v>
      </c>
      <c r="B129" s="5" t="s">
        <v>229</v>
      </c>
      <c r="C129" s="2" t="s">
        <v>416</v>
      </c>
      <c r="D129" s="2"/>
      <c r="E129" s="6"/>
      <c r="F129" s="6"/>
      <c r="G129" s="6"/>
      <c r="H129" s="6"/>
      <c r="I129" s="6">
        <v>1768</v>
      </c>
      <c r="J129" s="6"/>
      <c r="K129" s="6"/>
      <c r="L129" s="6"/>
      <c r="M129" s="6"/>
      <c r="N129" s="7">
        <f t="shared" si="1"/>
        <v>1768</v>
      </c>
      <c r="O129" s="6">
        <v>353584</v>
      </c>
    </row>
    <row r="130" spans="1:15" x14ac:dyDescent="0.35">
      <c r="A130" s="1">
        <v>128</v>
      </c>
      <c r="B130" s="5" t="s">
        <v>230</v>
      </c>
      <c r="C130" s="2" t="s">
        <v>416</v>
      </c>
      <c r="D130" s="2"/>
      <c r="E130" s="6"/>
      <c r="F130" s="6"/>
      <c r="G130" s="6"/>
      <c r="H130" s="6"/>
      <c r="I130" s="6">
        <v>875</v>
      </c>
      <c r="J130" s="6"/>
      <c r="K130" s="6"/>
      <c r="L130" s="6"/>
      <c r="M130" s="6"/>
      <c r="N130" s="7">
        <f t="shared" si="1"/>
        <v>875</v>
      </c>
      <c r="O130" s="6">
        <v>175142</v>
      </c>
    </row>
    <row r="131" spans="1:15" x14ac:dyDescent="0.35">
      <c r="A131" s="1">
        <v>129</v>
      </c>
      <c r="B131" s="5" t="s">
        <v>231</v>
      </c>
      <c r="C131" s="2" t="s">
        <v>416</v>
      </c>
      <c r="D131" s="2"/>
      <c r="E131" s="6"/>
      <c r="F131" s="6"/>
      <c r="G131" s="6"/>
      <c r="H131" s="6"/>
      <c r="I131" s="6"/>
      <c r="J131" s="6"/>
      <c r="K131" s="6"/>
      <c r="L131" s="6"/>
      <c r="M131" s="6"/>
      <c r="N131" s="7">
        <f t="shared" si="1"/>
        <v>0</v>
      </c>
      <c r="O131" s="6"/>
    </row>
    <row r="132" spans="1:15" x14ac:dyDescent="0.35">
      <c r="A132" s="1">
        <v>130</v>
      </c>
      <c r="B132" s="5" t="s">
        <v>232</v>
      </c>
      <c r="C132" s="2" t="s">
        <v>416</v>
      </c>
      <c r="D132" s="2"/>
      <c r="E132" s="6"/>
      <c r="F132" s="6"/>
      <c r="G132" s="6"/>
      <c r="H132" s="6"/>
      <c r="I132" s="6"/>
      <c r="J132" s="6"/>
      <c r="K132" s="6"/>
      <c r="L132" s="6"/>
      <c r="M132" s="6"/>
      <c r="N132" s="7">
        <f t="shared" si="1"/>
        <v>0</v>
      </c>
      <c r="O132" s="6"/>
    </row>
    <row r="133" spans="1:15" x14ac:dyDescent="0.35">
      <c r="A133" s="1">
        <v>131</v>
      </c>
      <c r="B133" s="5" t="s">
        <v>233</v>
      </c>
      <c r="C133" s="2" t="s">
        <v>416</v>
      </c>
      <c r="D133" s="2"/>
      <c r="E133" s="6"/>
      <c r="F133" s="6"/>
      <c r="G133" s="6"/>
      <c r="H133" s="6"/>
      <c r="I133" s="6">
        <v>1400</v>
      </c>
      <c r="J133" s="6"/>
      <c r="K133" s="6"/>
      <c r="L133" s="6"/>
      <c r="M133" s="6"/>
      <c r="N133" s="7">
        <f t="shared" ref="N133:N198" si="2">SUM(E133:M133)</f>
        <v>1400</v>
      </c>
      <c r="O133" s="6">
        <v>279920</v>
      </c>
    </row>
    <row r="134" spans="1:15" x14ac:dyDescent="0.35">
      <c r="A134" s="1">
        <v>132</v>
      </c>
      <c r="B134" s="5" t="s">
        <v>234</v>
      </c>
      <c r="C134" s="2" t="s">
        <v>416</v>
      </c>
      <c r="D134" s="2"/>
      <c r="E134" s="6"/>
      <c r="F134" s="6"/>
      <c r="G134" s="6">
        <v>1770</v>
      </c>
      <c r="H134" s="6"/>
      <c r="I134" s="6">
        <v>1280</v>
      </c>
      <c r="J134" s="6"/>
      <c r="K134" s="6"/>
      <c r="L134" s="6"/>
      <c r="M134" s="6"/>
      <c r="N134" s="7">
        <f t="shared" si="2"/>
        <v>3050</v>
      </c>
      <c r="O134" s="6">
        <v>186274</v>
      </c>
    </row>
    <row r="135" spans="1:15" x14ac:dyDescent="0.35">
      <c r="A135" s="1">
        <v>133</v>
      </c>
      <c r="B135" s="5" t="s">
        <v>235</v>
      </c>
      <c r="C135" s="2" t="s">
        <v>416</v>
      </c>
      <c r="D135" s="2"/>
      <c r="E135" s="6"/>
      <c r="F135" s="6"/>
      <c r="G135" s="6"/>
      <c r="H135" s="6"/>
      <c r="I135" s="6"/>
      <c r="J135" s="6"/>
      <c r="K135" s="6"/>
      <c r="L135" s="6"/>
      <c r="M135" s="6"/>
      <c r="N135" s="7">
        <f t="shared" si="2"/>
        <v>0</v>
      </c>
      <c r="O135" s="6"/>
    </row>
    <row r="136" spans="1:15" x14ac:dyDescent="0.35">
      <c r="A136" s="1">
        <v>134</v>
      </c>
      <c r="B136" s="5" t="s">
        <v>236</v>
      </c>
      <c r="C136" s="2" t="s">
        <v>416</v>
      </c>
      <c r="D136" s="2"/>
      <c r="E136" s="6"/>
      <c r="F136" s="6"/>
      <c r="G136" s="6"/>
      <c r="H136" s="6"/>
      <c r="I136" s="6">
        <v>615</v>
      </c>
      <c r="J136" s="6"/>
      <c r="K136" s="6"/>
      <c r="L136" s="6"/>
      <c r="M136" s="6"/>
      <c r="N136" s="7">
        <f t="shared" si="2"/>
        <v>615</v>
      </c>
      <c r="O136" s="6">
        <v>99507</v>
      </c>
    </row>
    <row r="137" spans="1:15" x14ac:dyDescent="0.35">
      <c r="A137" s="1">
        <v>135</v>
      </c>
      <c r="B137" s="5" t="s">
        <v>378</v>
      </c>
      <c r="C137" s="2" t="s">
        <v>416</v>
      </c>
      <c r="D137" s="2"/>
      <c r="E137" s="6">
        <v>7149</v>
      </c>
      <c r="F137" s="6">
        <v>1058</v>
      </c>
      <c r="G137" s="6"/>
      <c r="H137" s="6"/>
      <c r="I137" s="6">
        <v>2111</v>
      </c>
      <c r="J137" s="6"/>
      <c r="K137" s="6"/>
      <c r="L137" s="6"/>
      <c r="M137" s="6"/>
      <c r="N137" s="7">
        <f t="shared" si="2"/>
        <v>10318</v>
      </c>
      <c r="O137" s="6">
        <v>422125</v>
      </c>
    </row>
    <row r="138" spans="1:15" x14ac:dyDescent="0.35">
      <c r="A138" s="1">
        <v>136</v>
      </c>
      <c r="B138" s="5" t="s">
        <v>237</v>
      </c>
      <c r="C138" s="2" t="s">
        <v>416</v>
      </c>
      <c r="D138" s="2"/>
      <c r="E138" s="6">
        <v>8116</v>
      </c>
      <c r="F138" s="6"/>
      <c r="G138" s="6">
        <v>1500</v>
      </c>
      <c r="H138" s="6"/>
      <c r="I138" s="6">
        <v>4504</v>
      </c>
      <c r="J138" s="6"/>
      <c r="K138" s="6"/>
      <c r="L138" s="6"/>
      <c r="M138" s="6"/>
      <c r="N138" s="7">
        <f t="shared" si="2"/>
        <v>14120</v>
      </c>
      <c r="O138" s="6">
        <v>900695</v>
      </c>
    </row>
    <row r="139" spans="1:15" x14ac:dyDescent="0.35">
      <c r="A139" s="1">
        <v>137</v>
      </c>
      <c r="B139" s="5" t="s">
        <v>402</v>
      </c>
      <c r="C139" s="2" t="s">
        <v>416</v>
      </c>
      <c r="D139" s="2"/>
      <c r="E139" s="6"/>
      <c r="F139" s="6"/>
      <c r="G139" s="6"/>
      <c r="H139" s="6"/>
      <c r="I139" s="6">
        <v>540</v>
      </c>
      <c r="J139" s="6"/>
      <c r="K139" s="6"/>
      <c r="L139" s="6"/>
      <c r="M139" s="6"/>
      <c r="N139" s="7">
        <f t="shared" si="2"/>
        <v>540</v>
      </c>
      <c r="O139" s="6">
        <v>108065</v>
      </c>
    </row>
    <row r="140" spans="1:15" x14ac:dyDescent="0.35">
      <c r="A140" s="1">
        <v>138</v>
      </c>
      <c r="B140" s="5" t="s">
        <v>238</v>
      </c>
      <c r="C140" s="2" t="s">
        <v>416</v>
      </c>
      <c r="D140" s="2"/>
      <c r="E140" s="6">
        <v>16600</v>
      </c>
      <c r="F140" s="6"/>
      <c r="G140" s="6">
        <f>1800+600</f>
        <v>2400</v>
      </c>
      <c r="H140" s="6"/>
      <c r="I140" s="6">
        <v>8108</v>
      </c>
      <c r="J140" s="6">
        <v>3040</v>
      </c>
      <c r="K140" s="6"/>
      <c r="L140" s="6">
        <v>1500</v>
      </c>
      <c r="M140" s="6"/>
      <c r="N140" s="7">
        <f t="shared" si="2"/>
        <v>31648</v>
      </c>
      <c r="O140" s="6">
        <v>1516394</v>
      </c>
    </row>
    <row r="141" spans="1:15" x14ac:dyDescent="0.35">
      <c r="A141" s="1">
        <v>139</v>
      </c>
      <c r="B141" s="5" t="s">
        <v>230</v>
      </c>
      <c r="C141" s="2" t="s">
        <v>416</v>
      </c>
      <c r="D141" s="2"/>
      <c r="E141" s="6"/>
      <c r="F141" s="6"/>
      <c r="G141" s="6"/>
      <c r="H141" s="6"/>
      <c r="I141" s="6"/>
      <c r="J141" s="6"/>
      <c r="K141" s="6"/>
      <c r="L141" s="6"/>
      <c r="M141" s="6"/>
      <c r="N141" s="7">
        <f t="shared" si="2"/>
        <v>0</v>
      </c>
      <c r="O141" s="6"/>
    </row>
    <row r="142" spans="1:15" x14ac:dyDescent="0.35">
      <c r="A142" s="1">
        <v>140</v>
      </c>
      <c r="B142" s="5" t="s">
        <v>239</v>
      </c>
      <c r="C142" s="2" t="s">
        <v>416</v>
      </c>
      <c r="D142" s="2"/>
      <c r="E142" s="6"/>
      <c r="F142" s="6"/>
      <c r="G142" s="6"/>
      <c r="H142" s="6"/>
      <c r="I142" s="6">
        <v>1917</v>
      </c>
      <c r="J142" s="6"/>
      <c r="K142" s="6"/>
      <c r="L142" s="6"/>
      <c r="M142" s="6"/>
      <c r="N142" s="7">
        <f t="shared" si="2"/>
        <v>1917</v>
      </c>
      <c r="O142" s="6">
        <v>346585</v>
      </c>
    </row>
    <row r="143" spans="1:15" x14ac:dyDescent="0.35">
      <c r="A143" s="1">
        <v>141</v>
      </c>
      <c r="B143" s="5" t="s">
        <v>240</v>
      </c>
      <c r="C143" s="2" t="s">
        <v>417</v>
      </c>
      <c r="D143" s="2"/>
      <c r="E143" s="6"/>
      <c r="F143" s="6"/>
      <c r="G143" s="6"/>
      <c r="H143" s="6"/>
      <c r="I143" s="6"/>
      <c r="J143" s="6"/>
      <c r="K143" s="6"/>
      <c r="L143" s="6"/>
      <c r="M143" s="6"/>
      <c r="N143" s="7">
        <f t="shared" si="2"/>
        <v>0</v>
      </c>
      <c r="O143" s="6"/>
    </row>
    <row r="144" spans="1:15" x14ac:dyDescent="0.35">
      <c r="A144" s="1">
        <v>142</v>
      </c>
      <c r="B144" s="5" t="s">
        <v>241</v>
      </c>
      <c r="C144" s="2" t="s">
        <v>417</v>
      </c>
      <c r="D144" s="2"/>
      <c r="E144" s="6"/>
      <c r="F144" s="6"/>
      <c r="G144" s="6"/>
      <c r="H144" s="6"/>
      <c r="I144" s="6">
        <v>403</v>
      </c>
      <c r="J144" s="6"/>
      <c r="K144" s="6"/>
      <c r="L144" s="6"/>
      <c r="M144" s="6"/>
      <c r="N144" s="7">
        <f t="shared" si="2"/>
        <v>403</v>
      </c>
      <c r="O144" s="6">
        <v>80607</v>
      </c>
    </row>
    <row r="145" spans="1:15" x14ac:dyDescent="0.35">
      <c r="A145" s="1">
        <v>143</v>
      </c>
      <c r="B145" s="5" t="s">
        <v>458</v>
      </c>
      <c r="C145" s="2" t="s">
        <v>417</v>
      </c>
      <c r="D145" s="2"/>
      <c r="E145" s="6"/>
      <c r="F145" s="6"/>
      <c r="G145" s="6"/>
      <c r="H145" s="6"/>
      <c r="I145" s="6">
        <v>307</v>
      </c>
      <c r="J145" s="6"/>
      <c r="K145" s="6"/>
      <c r="L145" s="6"/>
      <c r="M145" s="6"/>
      <c r="N145" s="7">
        <f t="shared" si="2"/>
        <v>307</v>
      </c>
      <c r="O145" s="6">
        <v>61393</v>
      </c>
    </row>
    <row r="146" spans="1:15" x14ac:dyDescent="0.35">
      <c r="A146" s="1">
        <v>144</v>
      </c>
      <c r="B146" s="5" t="s">
        <v>242</v>
      </c>
      <c r="C146" s="2" t="s">
        <v>417</v>
      </c>
      <c r="D146" s="2"/>
      <c r="E146" s="6"/>
      <c r="F146" s="6"/>
      <c r="G146" s="6"/>
      <c r="H146" s="6"/>
      <c r="I146" s="6">
        <v>546</v>
      </c>
      <c r="J146" s="6"/>
      <c r="K146" s="6"/>
      <c r="L146" s="6"/>
      <c r="M146" s="6"/>
      <c r="N146" s="7">
        <f t="shared" si="2"/>
        <v>546</v>
      </c>
      <c r="O146" s="6">
        <v>109193</v>
      </c>
    </row>
    <row r="147" spans="1:15" x14ac:dyDescent="0.35">
      <c r="A147" s="1">
        <v>145</v>
      </c>
      <c r="B147" s="5" t="s">
        <v>243</v>
      </c>
      <c r="C147" s="2" t="s">
        <v>417</v>
      </c>
      <c r="D147" s="2"/>
      <c r="E147" s="6"/>
      <c r="F147" s="6"/>
      <c r="G147" s="6"/>
      <c r="H147" s="6"/>
      <c r="I147" s="6">
        <v>597</v>
      </c>
      <c r="J147" s="6"/>
      <c r="K147" s="6"/>
      <c r="L147" s="6"/>
      <c r="M147" s="6"/>
      <c r="N147" s="7">
        <f t="shared" si="2"/>
        <v>597</v>
      </c>
      <c r="O147" s="6">
        <v>123097</v>
      </c>
    </row>
    <row r="148" spans="1:15" x14ac:dyDescent="0.35">
      <c r="A148" s="1">
        <v>146</v>
      </c>
      <c r="B148" s="5" t="s">
        <v>244</v>
      </c>
      <c r="C148" s="2" t="s">
        <v>417</v>
      </c>
      <c r="D148" s="2"/>
      <c r="E148" s="6"/>
      <c r="F148" s="6"/>
      <c r="G148" s="6"/>
      <c r="H148" s="6"/>
      <c r="I148" s="6">
        <v>1849</v>
      </c>
      <c r="J148" s="6"/>
      <c r="K148" s="6"/>
      <c r="L148" s="6"/>
      <c r="M148" s="6"/>
      <c r="N148" s="7">
        <f t="shared" si="2"/>
        <v>1849</v>
      </c>
      <c r="O148" s="6">
        <v>373586</v>
      </c>
    </row>
    <row r="149" spans="1:15" x14ac:dyDescent="0.35">
      <c r="A149" s="1">
        <v>147</v>
      </c>
      <c r="B149" s="5" t="s">
        <v>460</v>
      </c>
      <c r="C149" s="2" t="s">
        <v>417</v>
      </c>
      <c r="D149" s="2"/>
      <c r="E149" s="6"/>
      <c r="F149" s="6"/>
      <c r="G149" s="6"/>
      <c r="H149" s="6"/>
      <c r="I149" s="6">
        <v>945</v>
      </c>
      <c r="J149" s="6">
        <v>13600</v>
      </c>
      <c r="K149" s="6"/>
      <c r="L149" s="6"/>
      <c r="M149" s="6"/>
      <c r="N149" s="7">
        <f t="shared" si="2"/>
        <v>14545</v>
      </c>
      <c r="O149" s="6">
        <v>197848</v>
      </c>
    </row>
    <row r="150" spans="1:15" x14ac:dyDescent="0.35">
      <c r="A150" s="1">
        <v>148</v>
      </c>
      <c r="B150" s="5" t="s">
        <v>245</v>
      </c>
      <c r="C150" s="2" t="s">
        <v>417</v>
      </c>
      <c r="D150" s="2"/>
      <c r="E150" s="6"/>
      <c r="F150" s="6"/>
      <c r="G150" s="6"/>
      <c r="H150" s="6"/>
      <c r="I150" s="6">
        <v>586</v>
      </c>
      <c r="J150" s="6"/>
      <c r="K150" s="6"/>
      <c r="L150" s="6"/>
      <c r="M150" s="6"/>
      <c r="N150" s="7">
        <f t="shared" si="2"/>
        <v>586</v>
      </c>
      <c r="O150" s="6">
        <v>115287</v>
      </c>
    </row>
    <row r="151" spans="1:15" x14ac:dyDescent="0.35">
      <c r="A151" s="1">
        <v>149</v>
      </c>
      <c r="B151" s="5" t="s">
        <v>246</v>
      </c>
      <c r="C151" s="2" t="s">
        <v>417</v>
      </c>
      <c r="D151" s="2"/>
      <c r="E151" s="6"/>
      <c r="F151" s="6"/>
      <c r="G151" s="6"/>
      <c r="H151" s="6"/>
      <c r="I151" s="6">
        <v>522</v>
      </c>
      <c r="J151" s="6"/>
      <c r="K151" s="6"/>
      <c r="L151" s="6"/>
      <c r="M151" s="6"/>
      <c r="N151" s="7">
        <f t="shared" si="2"/>
        <v>522</v>
      </c>
      <c r="O151" s="6">
        <v>104401</v>
      </c>
    </row>
    <row r="152" spans="1:15" x14ac:dyDescent="0.35">
      <c r="A152" s="1">
        <v>150</v>
      </c>
      <c r="B152" s="5" t="s">
        <v>247</v>
      </c>
      <c r="C152" s="2" t="s">
        <v>417</v>
      </c>
      <c r="D152" s="2"/>
      <c r="E152" s="6"/>
      <c r="F152" s="6"/>
      <c r="G152" s="6"/>
      <c r="H152" s="6"/>
      <c r="I152" s="6">
        <v>1143</v>
      </c>
      <c r="J152" s="6"/>
      <c r="K152" s="6"/>
      <c r="L152" s="6"/>
      <c r="M152" s="6"/>
      <c r="N152" s="7">
        <f t="shared" si="2"/>
        <v>1143</v>
      </c>
      <c r="O152" s="6">
        <v>228567</v>
      </c>
    </row>
    <row r="153" spans="1:15" x14ac:dyDescent="0.35">
      <c r="A153" s="1">
        <v>151</v>
      </c>
      <c r="B153" s="5" t="s">
        <v>248</v>
      </c>
      <c r="C153" s="2" t="s">
        <v>417</v>
      </c>
      <c r="D153" s="2"/>
      <c r="E153" s="6"/>
      <c r="F153" s="6"/>
      <c r="G153" s="6"/>
      <c r="H153" s="6"/>
      <c r="I153" s="6"/>
      <c r="J153" s="6"/>
      <c r="K153" s="6"/>
      <c r="L153" s="6"/>
      <c r="M153" s="6"/>
      <c r="N153" s="7">
        <f t="shared" si="2"/>
        <v>0</v>
      </c>
      <c r="O153" s="6"/>
    </row>
    <row r="154" spans="1:15" x14ac:dyDescent="0.35">
      <c r="A154" s="1">
        <v>152</v>
      </c>
      <c r="B154" s="5" t="s">
        <v>249</v>
      </c>
      <c r="C154" s="2" t="s">
        <v>417</v>
      </c>
      <c r="D154" s="2"/>
      <c r="E154" s="6"/>
      <c r="F154" s="6"/>
      <c r="G154" s="6">
        <v>6392</v>
      </c>
      <c r="H154" s="6"/>
      <c r="I154" s="6"/>
      <c r="J154" s="6"/>
      <c r="K154" s="6"/>
      <c r="L154" s="6">
        <v>2999</v>
      </c>
      <c r="M154" s="6"/>
      <c r="N154" s="7">
        <f t="shared" si="2"/>
        <v>9391</v>
      </c>
      <c r="O154" s="6">
        <v>54976</v>
      </c>
    </row>
    <row r="155" spans="1:15" x14ac:dyDescent="0.35">
      <c r="A155" s="1">
        <v>153</v>
      </c>
      <c r="B155" s="5" t="s">
        <v>250</v>
      </c>
      <c r="C155" s="2" t="s">
        <v>417</v>
      </c>
      <c r="D155" s="2"/>
      <c r="E155" s="6"/>
      <c r="F155" s="6"/>
      <c r="G155" s="6"/>
      <c r="H155" s="6"/>
      <c r="I155" s="6"/>
      <c r="J155" s="6"/>
      <c r="K155" s="6"/>
      <c r="L155" s="6"/>
      <c r="M155" s="6"/>
      <c r="N155" s="7">
        <f t="shared" si="2"/>
        <v>0</v>
      </c>
      <c r="O155" s="6"/>
    </row>
    <row r="156" spans="1:15" x14ac:dyDescent="0.35">
      <c r="A156" s="1">
        <v>154</v>
      </c>
      <c r="B156" s="5" t="s">
        <v>251</v>
      </c>
      <c r="C156" s="2" t="s">
        <v>417</v>
      </c>
      <c r="D156" s="2"/>
      <c r="E156" s="6"/>
      <c r="F156" s="6"/>
      <c r="G156" s="6"/>
      <c r="H156" s="6"/>
      <c r="I156" s="6">
        <v>343</v>
      </c>
      <c r="J156" s="6"/>
      <c r="K156" s="6"/>
      <c r="L156" s="6"/>
      <c r="M156" s="6"/>
      <c r="N156" s="7">
        <f t="shared" si="2"/>
        <v>343</v>
      </c>
      <c r="O156" s="6">
        <v>68665</v>
      </c>
    </row>
    <row r="157" spans="1:15" x14ac:dyDescent="0.35">
      <c r="A157" s="1">
        <v>155</v>
      </c>
      <c r="B157" s="5" t="s">
        <v>252</v>
      </c>
      <c r="C157" s="2" t="s">
        <v>417</v>
      </c>
      <c r="D157" s="2"/>
      <c r="E157" s="6"/>
      <c r="F157" s="6"/>
      <c r="G157" s="6"/>
      <c r="H157" s="6"/>
      <c r="I157" s="6"/>
      <c r="J157" s="6"/>
      <c r="K157" s="6"/>
      <c r="L157" s="6"/>
      <c r="M157" s="6"/>
      <c r="N157" s="7">
        <f t="shared" si="2"/>
        <v>0</v>
      </c>
      <c r="O157" s="6"/>
    </row>
    <row r="158" spans="1:15" x14ac:dyDescent="0.35">
      <c r="A158" s="1">
        <v>156</v>
      </c>
      <c r="B158" s="5" t="s">
        <v>253</v>
      </c>
      <c r="C158" s="2" t="s">
        <v>417</v>
      </c>
      <c r="D158" s="2"/>
      <c r="E158" s="6"/>
      <c r="F158" s="6"/>
      <c r="G158" s="6"/>
      <c r="H158" s="6"/>
      <c r="I158" s="6"/>
      <c r="J158" s="6"/>
      <c r="K158" s="6"/>
      <c r="L158" s="6"/>
      <c r="M158" s="6"/>
      <c r="N158" s="7">
        <f t="shared" si="2"/>
        <v>0</v>
      </c>
      <c r="O158" s="6"/>
    </row>
    <row r="159" spans="1:15" x14ac:dyDescent="0.35">
      <c r="A159" s="1">
        <v>157</v>
      </c>
      <c r="B159" s="5" t="s">
        <v>254</v>
      </c>
      <c r="C159" s="2" t="s">
        <v>417</v>
      </c>
      <c r="D159" s="2"/>
      <c r="E159" s="6"/>
      <c r="F159" s="6"/>
      <c r="G159" s="6"/>
      <c r="H159" s="6"/>
      <c r="I159" s="6">
        <v>312</v>
      </c>
      <c r="J159" s="6"/>
      <c r="K159" s="6"/>
      <c r="L159" s="6"/>
      <c r="M159" s="6"/>
      <c r="N159" s="7">
        <f t="shared" si="2"/>
        <v>312</v>
      </c>
      <c r="O159" s="6">
        <v>62537</v>
      </c>
    </row>
    <row r="160" spans="1:15" x14ac:dyDescent="0.35">
      <c r="A160" s="1">
        <v>158</v>
      </c>
      <c r="B160" s="5" t="s">
        <v>255</v>
      </c>
      <c r="C160" s="2" t="s">
        <v>417</v>
      </c>
      <c r="D160" s="2"/>
      <c r="E160" s="6"/>
      <c r="F160" s="6">
        <v>17661</v>
      </c>
      <c r="G160" s="6"/>
      <c r="H160" s="6"/>
      <c r="I160" s="6"/>
      <c r="J160" s="6"/>
      <c r="K160" s="6"/>
      <c r="L160" s="6">
        <v>2918</v>
      </c>
      <c r="M160" s="6"/>
      <c r="N160" s="7">
        <f t="shared" si="2"/>
        <v>20579</v>
      </c>
      <c r="O160" s="6">
        <v>987881</v>
      </c>
    </row>
    <row r="161" spans="1:15" x14ac:dyDescent="0.35">
      <c r="A161" s="1">
        <v>159</v>
      </c>
      <c r="B161" s="5" t="s">
        <v>256</v>
      </c>
      <c r="C161" s="2" t="s">
        <v>417</v>
      </c>
      <c r="D161" s="2"/>
      <c r="E161" s="6"/>
      <c r="F161" s="6"/>
      <c r="G161" s="6"/>
      <c r="H161" s="6"/>
      <c r="I161" s="6">
        <v>843</v>
      </c>
      <c r="J161" s="6"/>
      <c r="K161" s="6"/>
      <c r="L161" s="6">
        <v>1482</v>
      </c>
      <c r="M161" s="6"/>
      <c r="N161" s="7">
        <f t="shared" si="2"/>
        <v>2325</v>
      </c>
      <c r="O161" s="6">
        <v>373980</v>
      </c>
    </row>
    <row r="162" spans="1:15" x14ac:dyDescent="0.35">
      <c r="A162" s="1">
        <v>160</v>
      </c>
      <c r="B162" s="5" t="s">
        <v>257</v>
      </c>
      <c r="C162" s="2" t="s">
        <v>417</v>
      </c>
      <c r="D162" s="2"/>
      <c r="E162" s="6"/>
      <c r="F162" s="6"/>
      <c r="G162" s="6"/>
      <c r="H162" s="6"/>
      <c r="I162" s="6"/>
      <c r="J162" s="6"/>
      <c r="K162" s="6"/>
      <c r="L162" s="6"/>
      <c r="M162" s="6"/>
      <c r="N162" s="7">
        <f t="shared" si="2"/>
        <v>0</v>
      </c>
      <c r="O162" s="6"/>
    </row>
    <row r="163" spans="1:15" x14ac:dyDescent="0.35">
      <c r="A163" s="1">
        <v>161</v>
      </c>
      <c r="B163" s="5" t="s">
        <v>258</v>
      </c>
      <c r="C163" s="2" t="s">
        <v>417</v>
      </c>
      <c r="D163" s="2"/>
      <c r="E163" s="6"/>
      <c r="F163" s="6"/>
      <c r="G163" s="6"/>
      <c r="H163" s="6"/>
      <c r="I163" s="6">
        <v>515</v>
      </c>
      <c r="J163" s="6"/>
      <c r="K163" s="6"/>
      <c r="L163" s="6"/>
      <c r="M163" s="6"/>
      <c r="N163" s="7">
        <f t="shared" si="2"/>
        <v>515</v>
      </c>
      <c r="O163" s="6">
        <v>103005</v>
      </c>
    </row>
    <row r="164" spans="1:15" x14ac:dyDescent="0.35">
      <c r="A164" s="1">
        <v>162</v>
      </c>
      <c r="B164" s="5" t="s">
        <v>259</v>
      </c>
      <c r="C164" s="2" t="s">
        <v>417</v>
      </c>
      <c r="D164" s="2"/>
      <c r="E164" s="6">
        <v>9972</v>
      </c>
      <c r="F164" s="6"/>
      <c r="G164" s="6"/>
      <c r="H164" s="6"/>
      <c r="I164" s="6"/>
      <c r="J164" s="6"/>
      <c r="K164" s="6"/>
      <c r="L164" s="6"/>
      <c r="M164" s="6"/>
      <c r="N164" s="7">
        <f t="shared" si="2"/>
        <v>9972</v>
      </c>
      <c r="O164" s="6">
        <v>199440</v>
      </c>
    </row>
    <row r="165" spans="1:15" x14ac:dyDescent="0.35">
      <c r="A165" s="1">
        <v>163</v>
      </c>
      <c r="B165" s="5" t="s">
        <v>260</v>
      </c>
      <c r="C165" s="2" t="s">
        <v>417</v>
      </c>
      <c r="D165" s="2"/>
      <c r="E165" s="6">
        <v>10988</v>
      </c>
      <c r="F165" s="6"/>
      <c r="G165" s="6"/>
      <c r="H165" s="6"/>
      <c r="I165" s="6"/>
      <c r="J165" s="6"/>
      <c r="K165" s="6"/>
      <c r="L165" s="6"/>
      <c r="M165" s="6"/>
      <c r="N165" s="7">
        <f t="shared" si="2"/>
        <v>10988</v>
      </c>
      <c r="O165" s="6">
        <v>219749</v>
      </c>
    </row>
    <row r="166" spans="1:15" x14ac:dyDescent="0.35">
      <c r="A166" s="1">
        <v>164</v>
      </c>
      <c r="B166" s="5" t="s">
        <v>459</v>
      </c>
      <c r="C166" s="2" t="s">
        <v>417</v>
      </c>
      <c r="D166" s="2"/>
      <c r="E166" s="6"/>
      <c r="F166" s="6"/>
      <c r="G166" s="6"/>
      <c r="H166" s="6"/>
      <c r="I166" s="6">
        <v>513</v>
      </c>
      <c r="J166" s="6"/>
      <c r="K166" s="6"/>
      <c r="L166" s="6">
        <v>27200</v>
      </c>
      <c r="M166" s="6"/>
      <c r="N166" s="7">
        <f t="shared" si="2"/>
        <v>27713</v>
      </c>
      <c r="O166" s="6">
        <v>120204</v>
      </c>
    </row>
    <row r="167" spans="1:15" x14ac:dyDescent="0.35">
      <c r="A167" s="1">
        <v>165</v>
      </c>
      <c r="B167" s="5" t="s">
        <v>440</v>
      </c>
      <c r="C167" s="2" t="s">
        <v>417</v>
      </c>
      <c r="D167" s="2"/>
      <c r="E167" s="6"/>
      <c r="F167" s="6"/>
      <c r="G167" s="6"/>
      <c r="H167" s="6"/>
      <c r="I167" s="6">
        <v>741</v>
      </c>
      <c r="J167" s="6"/>
      <c r="K167" s="6"/>
      <c r="L167" s="6"/>
      <c r="M167" s="6"/>
      <c r="N167" s="7">
        <f t="shared" si="2"/>
        <v>741</v>
      </c>
      <c r="O167" s="6">
        <v>177036</v>
      </c>
    </row>
    <row r="168" spans="1:15" x14ac:dyDescent="0.35">
      <c r="A168" s="1"/>
      <c r="B168" s="5" t="s">
        <v>474</v>
      </c>
      <c r="C168" s="2" t="s">
        <v>417</v>
      </c>
      <c r="D168" s="2"/>
      <c r="E168" s="6"/>
      <c r="F168" s="6">
        <v>26267</v>
      </c>
      <c r="G168" s="6"/>
      <c r="H168" s="6">
        <v>32179</v>
      </c>
      <c r="I168" s="6"/>
      <c r="J168" s="6"/>
      <c r="K168" s="6"/>
      <c r="L168" s="6"/>
      <c r="M168" s="6"/>
      <c r="N168" s="7">
        <f t="shared" si="2"/>
        <v>58446</v>
      </c>
      <c r="O168" s="6">
        <v>3217876</v>
      </c>
    </row>
    <row r="169" spans="1:15" x14ac:dyDescent="0.35">
      <c r="A169" s="1">
        <v>166</v>
      </c>
      <c r="B169" s="5" t="s">
        <v>314</v>
      </c>
      <c r="C169" s="2" t="s">
        <v>15</v>
      </c>
      <c r="D169" s="2"/>
      <c r="E169" s="6">
        <v>3158</v>
      </c>
      <c r="F169" s="6"/>
      <c r="G169" s="6"/>
      <c r="H169" s="6"/>
      <c r="I169" s="6">
        <v>4212</v>
      </c>
      <c r="J169" s="6"/>
      <c r="K169" s="6"/>
      <c r="L169" s="6"/>
      <c r="M169" s="6"/>
      <c r="N169" s="7">
        <f t="shared" si="2"/>
        <v>7370</v>
      </c>
      <c r="O169" s="6">
        <v>457733</v>
      </c>
    </row>
    <row r="170" spans="1:15" x14ac:dyDescent="0.35">
      <c r="A170" s="1">
        <v>167</v>
      </c>
      <c r="B170" s="5" t="s">
        <v>315</v>
      </c>
      <c r="C170" s="2" t="s">
        <v>15</v>
      </c>
      <c r="D170" s="2"/>
      <c r="E170" s="6">
        <v>2921</v>
      </c>
      <c r="F170" s="6"/>
      <c r="G170" s="6"/>
      <c r="H170" s="6"/>
      <c r="I170" s="6"/>
      <c r="J170" s="6"/>
      <c r="K170" s="6"/>
      <c r="L170" s="6"/>
      <c r="M170" s="6"/>
      <c r="N170" s="7">
        <f t="shared" si="2"/>
        <v>2921</v>
      </c>
      <c r="O170" s="6">
        <v>223000</v>
      </c>
    </row>
    <row r="171" spans="1:15" x14ac:dyDescent="0.35">
      <c r="A171" s="1">
        <v>168</v>
      </c>
      <c r="B171" s="5" t="s">
        <v>316</v>
      </c>
      <c r="C171" s="2" t="s">
        <v>15</v>
      </c>
      <c r="D171" s="2"/>
      <c r="E171" s="6">
        <v>1523</v>
      </c>
      <c r="F171" s="6"/>
      <c r="G171" s="6"/>
      <c r="H171" s="6"/>
      <c r="I171" s="6"/>
      <c r="J171" s="6"/>
      <c r="K171" s="6"/>
      <c r="L171" s="6"/>
      <c r="M171" s="6"/>
      <c r="N171" s="7">
        <f t="shared" si="2"/>
        <v>1523</v>
      </c>
      <c r="O171" s="6">
        <v>159000</v>
      </c>
    </row>
    <row r="172" spans="1:15" x14ac:dyDescent="0.35">
      <c r="A172" s="1">
        <v>169</v>
      </c>
      <c r="B172" s="5" t="s">
        <v>317</v>
      </c>
      <c r="C172" s="2" t="s">
        <v>15</v>
      </c>
      <c r="D172" s="2"/>
      <c r="E172" s="6"/>
      <c r="F172" s="6"/>
      <c r="G172" s="6"/>
      <c r="H172" s="6"/>
      <c r="I172" s="6"/>
      <c r="J172" s="6"/>
      <c r="K172" s="6"/>
      <c r="L172" s="6"/>
      <c r="M172" s="6"/>
      <c r="N172" s="7">
        <f t="shared" si="2"/>
        <v>0</v>
      </c>
      <c r="O172" s="6"/>
    </row>
    <row r="173" spans="1:15" x14ac:dyDescent="0.35">
      <c r="A173" s="1">
        <v>170</v>
      </c>
      <c r="B173" s="5" t="s">
        <v>318</v>
      </c>
      <c r="C173" s="2" t="s">
        <v>15</v>
      </c>
      <c r="D173" s="2"/>
      <c r="E173" s="6">
        <v>1669</v>
      </c>
      <c r="F173" s="6"/>
      <c r="G173" s="6"/>
      <c r="H173" s="6"/>
      <c r="I173" s="6">
        <v>780</v>
      </c>
      <c r="J173" s="6"/>
      <c r="K173" s="6"/>
      <c r="L173" s="6"/>
      <c r="M173" s="6"/>
      <c r="N173" s="7">
        <f t="shared" si="2"/>
        <v>2449</v>
      </c>
      <c r="O173" s="6">
        <v>176000</v>
      </c>
    </row>
    <row r="174" spans="1:15" x14ac:dyDescent="0.35">
      <c r="A174" s="1">
        <v>171</v>
      </c>
      <c r="B174" s="5" t="s">
        <v>319</v>
      </c>
      <c r="C174" s="2" t="s">
        <v>15</v>
      </c>
      <c r="D174" s="2"/>
      <c r="E174" s="6"/>
      <c r="F174" s="6"/>
      <c r="G174" s="6"/>
      <c r="H174" s="6"/>
      <c r="I174" s="6"/>
      <c r="J174" s="6"/>
      <c r="K174" s="6"/>
      <c r="L174" s="6"/>
      <c r="M174" s="6"/>
      <c r="N174" s="7">
        <f t="shared" si="2"/>
        <v>0</v>
      </c>
      <c r="O174" s="6"/>
    </row>
    <row r="175" spans="1:15" x14ac:dyDescent="0.35">
      <c r="A175" s="1">
        <v>172</v>
      </c>
      <c r="B175" s="5" t="s">
        <v>320</v>
      </c>
      <c r="C175" s="2" t="s">
        <v>15</v>
      </c>
      <c r="D175" s="2"/>
      <c r="E175" s="6"/>
      <c r="F175" s="6"/>
      <c r="G175" s="6"/>
      <c r="H175" s="6"/>
      <c r="I175" s="6"/>
      <c r="J175" s="6"/>
      <c r="K175" s="6"/>
      <c r="L175" s="6"/>
      <c r="M175" s="6"/>
      <c r="N175" s="7">
        <f t="shared" si="2"/>
        <v>0</v>
      </c>
      <c r="O175" s="6"/>
    </row>
    <row r="176" spans="1:15" x14ac:dyDescent="0.35">
      <c r="A176" s="1">
        <v>173</v>
      </c>
      <c r="B176" s="5" t="s">
        <v>321</v>
      </c>
      <c r="C176" s="2" t="s">
        <v>15</v>
      </c>
      <c r="D176" s="2"/>
      <c r="E176" s="6"/>
      <c r="F176" s="6">
        <v>40645</v>
      </c>
      <c r="G176" s="6"/>
      <c r="H176" s="6">
        <v>9305</v>
      </c>
      <c r="I176" s="6"/>
      <c r="J176" s="6"/>
      <c r="K176" s="6"/>
      <c r="L176" s="6">
        <v>1800</v>
      </c>
      <c r="M176" s="6"/>
      <c r="N176" s="7">
        <f t="shared" si="2"/>
        <v>51750</v>
      </c>
      <c r="O176" s="6">
        <v>1861000</v>
      </c>
    </row>
    <row r="177" spans="1:15" x14ac:dyDescent="0.35">
      <c r="A177" s="1">
        <v>174</v>
      </c>
      <c r="B177" s="5" t="s">
        <v>405</v>
      </c>
      <c r="C177" s="2" t="s">
        <v>15</v>
      </c>
      <c r="D177" s="2"/>
      <c r="E177" s="6"/>
      <c r="F177" s="6"/>
      <c r="G177" s="6"/>
      <c r="H177" s="6"/>
      <c r="I177" s="6"/>
      <c r="J177" s="6"/>
      <c r="K177" s="6"/>
      <c r="L177" s="6"/>
      <c r="M177" s="6"/>
      <c r="N177" s="7">
        <f t="shared" si="2"/>
        <v>0</v>
      </c>
      <c r="O177" s="6"/>
    </row>
    <row r="178" spans="1:15" x14ac:dyDescent="0.35">
      <c r="A178" s="1"/>
      <c r="B178" s="5" t="s">
        <v>472</v>
      </c>
      <c r="C178" s="2" t="s">
        <v>15</v>
      </c>
      <c r="D178" s="2"/>
      <c r="E178" s="6"/>
      <c r="F178" s="6"/>
      <c r="G178" s="6"/>
      <c r="H178" s="6"/>
      <c r="I178" s="6"/>
      <c r="J178" s="6"/>
      <c r="K178" s="6"/>
      <c r="L178" s="6">
        <v>6429</v>
      </c>
      <c r="M178" s="6"/>
      <c r="N178" s="7">
        <f t="shared" si="2"/>
        <v>6429</v>
      </c>
      <c r="O178" s="6">
        <v>218000</v>
      </c>
    </row>
    <row r="179" spans="1:15" x14ac:dyDescent="0.35">
      <c r="A179" s="1">
        <v>175</v>
      </c>
      <c r="B179" s="5" t="s">
        <v>406</v>
      </c>
      <c r="C179" s="2" t="s">
        <v>15</v>
      </c>
      <c r="D179" s="2"/>
      <c r="E179" s="6"/>
      <c r="F179" s="6"/>
      <c r="G179" s="6"/>
      <c r="H179" s="6"/>
      <c r="I179" s="6"/>
      <c r="J179" s="6"/>
      <c r="K179" s="6"/>
      <c r="L179" s="6"/>
      <c r="M179" s="6"/>
      <c r="N179" s="7">
        <f t="shared" si="2"/>
        <v>0</v>
      </c>
      <c r="O179" s="6"/>
    </row>
    <row r="180" spans="1:15" x14ac:dyDescent="0.35">
      <c r="A180" s="1">
        <v>176</v>
      </c>
      <c r="B180" s="5" t="s">
        <v>322</v>
      </c>
      <c r="C180" s="2" t="s">
        <v>15</v>
      </c>
      <c r="D180" s="2"/>
      <c r="E180" s="6"/>
      <c r="F180" s="6">
        <v>1269</v>
      </c>
      <c r="G180" s="6"/>
      <c r="H180" s="6"/>
      <c r="I180" s="6">
        <v>560</v>
      </c>
      <c r="J180" s="6"/>
      <c r="K180" s="6"/>
      <c r="L180" s="6"/>
      <c r="M180" s="6"/>
      <c r="N180" s="7">
        <f t="shared" si="2"/>
        <v>1829</v>
      </c>
      <c r="O180" s="6">
        <v>212000</v>
      </c>
    </row>
    <row r="181" spans="1:15" x14ac:dyDescent="0.35">
      <c r="A181" s="1">
        <v>177</v>
      </c>
      <c r="B181" s="5" t="s">
        <v>408</v>
      </c>
      <c r="C181" s="2" t="s">
        <v>15</v>
      </c>
      <c r="D181" s="2"/>
      <c r="E181" s="6"/>
      <c r="F181" s="6"/>
      <c r="G181" s="6"/>
      <c r="H181" s="6"/>
      <c r="I181" s="6"/>
      <c r="J181" s="6"/>
      <c r="K181" s="6"/>
      <c r="L181" s="6"/>
      <c r="M181" s="6"/>
      <c r="N181" s="7">
        <f t="shared" si="2"/>
        <v>0</v>
      </c>
      <c r="O181" s="6"/>
    </row>
    <row r="182" spans="1:15" x14ac:dyDescent="0.35">
      <c r="A182" s="1">
        <v>178</v>
      </c>
      <c r="B182" s="5" t="s">
        <v>323</v>
      </c>
      <c r="C182" s="2" t="s">
        <v>15</v>
      </c>
      <c r="D182" s="2"/>
      <c r="E182" s="6">
        <v>858</v>
      </c>
      <c r="F182" s="6"/>
      <c r="G182" s="6"/>
      <c r="H182" s="6"/>
      <c r="I182" s="6"/>
      <c r="J182" s="6"/>
      <c r="K182" s="6"/>
      <c r="L182" s="6"/>
      <c r="M182" s="6"/>
      <c r="N182" s="7">
        <f t="shared" si="2"/>
        <v>858</v>
      </c>
      <c r="O182" s="6">
        <v>261000</v>
      </c>
    </row>
    <row r="183" spans="1:15" x14ac:dyDescent="0.35">
      <c r="A183" s="1">
        <v>179</v>
      </c>
      <c r="B183" s="5" t="s">
        <v>446</v>
      </c>
      <c r="C183" s="2" t="s">
        <v>15</v>
      </c>
      <c r="D183" s="2"/>
      <c r="E183" s="6"/>
      <c r="F183" s="6"/>
      <c r="G183" s="6"/>
      <c r="H183" s="6"/>
      <c r="I183" s="6"/>
      <c r="J183" s="6"/>
      <c r="K183" s="6"/>
      <c r="L183" s="6"/>
      <c r="M183" s="6"/>
      <c r="N183" s="7">
        <f t="shared" si="2"/>
        <v>0</v>
      </c>
      <c r="O183" s="6"/>
    </row>
    <row r="184" spans="1:15" x14ac:dyDescent="0.35">
      <c r="A184" s="1">
        <v>180</v>
      </c>
      <c r="B184" s="5" t="s">
        <v>413</v>
      </c>
      <c r="C184" s="2" t="s">
        <v>15</v>
      </c>
      <c r="D184" s="2"/>
      <c r="E184" s="6"/>
      <c r="F184" s="6"/>
      <c r="G184" s="6"/>
      <c r="H184" s="6"/>
      <c r="I184" s="6"/>
      <c r="J184" s="6"/>
      <c r="K184" s="6"/>
      <c r="L184" s="6"/>
      <c r="M184" s="6"/>
      <c r="N184" s="7">
        <f t="shared" si="2"/>
        <v>0</v>
      </c>
      <c r="O184" s="6"/>
    </row>
    <row r="185" spans="1:15" x14ac:dyDescent="0.35">
      <c r="A185" s="1">
        <v>181</v>
      </c>
      <c r="B185" s="5" t="s">
        <v>334</v>
      </c>
      <c r="C185" s="2" t="s">
        <v>15</v>
      </c>
      <c r="D185" s="2"/>
      <c r="E185" s="6"/>
      <c r="F185" s="6"/>
      <c r="G185" s="6"/>
      <c r="H185" s="6"/>
      <c r="I185" s="6"/>
      <c r="J185" s="6"/>
      <c r="K185" s="6"/>
      <c r="L185" s="6"/>
      <c r="M185" s="6"/>
      <c r="N185" s="7">
        <f t="shared" si="2"/>
        <v>0</v>
      </c>
      <c r="O185" s="6"/>
    </row>
    <row r="186" spans="1:15" ht="40" x14ac:dyDescent="0.35">
      <c r="A186" s="1">
        <v>182</v>
      </c>
      <c r="B186" s="5" t="s">
        <v>217</v>
      </c>
      <c r="C186" s="2" t="s">
        <v>418</v>
      </c>
      <c r="D186" s="2"/>
      <c r="E186" s="6">
        <v>3489</v>
      </c>
      <c r="F186" s="6"/>
      <c r="G186" s="6"/>
      <c r="H186" s="6"/>
      <c r="I186" s="6"/>
      <c r="J186" s="6"/>
      <c r="K186" s="6"/>
      <c r="L186" s="6"/>
      <c r="M186" s="6"/>
      <c r="N186" s="7">
        <f t="shared" si="2"/>
        <v>3489</v>
      </c>
      <c r="O186" s="6">
        <v>89000</v>
      </c>
    </row>
    <row r="187" spans="1:15" ht="40" x14ac:dyDescent="0.35">
      <c r="A187" s="1">
        <v>183</v>
      </c>
      <c r="B187" s="5" t="s">
        <v>218</v>
      </c>
      <c r="C187" s="2" t="s">
        <v>418</v>
      </c>
      <c r="D187" s="2"/>
      <c r="E187" s="6"/>
      <c r="F187" s="6"/>
      <c r="G187" s="6"/>
      <c r="H187" s="6"/>
      <c r="I187" s="6"/>
      <c r="J187" s="6"/>
      <c r="K187" s="6"/>
      <c r="L187" s="6"/>
      <c r="M187" s="6"/>
      <c r="N187" s="7">
        <f t="shared" si="2"/>
        <v>0</v>
      </c>
      <c r="O187" s="6"/>
    </row>
    <row r="188" spans="1:15" ht="40" x14ac:dyDescent="0.35">
      <c r="A188" s="1">
        <v>184</v>
      </c>
      <c r="B188" s="5" t="s">
        <v>219</v>
      </c>
      <c r="C188" s="2" t="s">
        <v>418</v>
      </c>
      <c r="D188" s="2"/>
      <c r="E188" s="6"/>
      <c r="F188" s="6"/>
      <c r="G188" s="6"/>
      <c r="H188" s="6"/>
      <c r="I188" s="6">
        <v>4215</v>
      </c>
      <c r="J188" s="6"/>
      <c r="K188" s="6"/>
      <c r="L188" s="6"/>
      <c r="M188" s="6"/>
      <c r="N188" s="7">
        <f t="shared" si="2"/>
        <v>4215</v>
      </c>
      <c r="O188" s="6">
        <v>850000</v>
      </c>
    </row>
    <row r="189" spans="1:15" ht="40" x14ac:dyDescent="0.35">
      <c r="A189" s="1">
        <v>185</v>
      </c>
      <c r="B189" s="5" t="s">
        <v>220</v>
      </c>
      <c r="C189" s="2" t="s">
        <v>418</v>
      </c>
      <c r="D189" s="2"/>
      <c r="E189" s="6">
        <v>2076</v>
      </c>
      <c r="F189" s="6">
        <v>3749</v>
      </c>
      <c r="G189" s="6"/>
      <c r="H189" s="11"/>
      <c r="I189" s="6">
        <v>3703</v>
      </c>
      <c r="J189" s="6"/>
      <c r="K189" s="6"/>
      <c r="L189" s="6"/>
      <c r="M189" s="6"/>
      <c r="N189" s="7">
        <f t="shared" si="2"/>
        <v>9528</v>
      </c>
      <c r="O189" s="6">
        <v>757000</v>
      </c>
    </row>
    <row r="190" spans="1:15" ht="40" x14ac:dyDescent="0.35">
      <c r="A190" s="1">
        <v>186</v>
      </c>
      <c r="B190" s="5" t="s">
        <v>222</v>
      </c>
      <c r="C190" s="2" t="s">
        <v>418</v>
      </c>
      <c r="D190" s="2"/>
      <c r="E190" s="6"/>
      <c r="F190" s="6"/>
      <c r="G190" s="6"/>
      <c r="H190" s="6"/>
      <c r="I190" s="6">
        <v>2531</v>
      </c>
      <c r="J190" s="6"/>
      <c r="K190" s="6"/>
      <c r="L190" s="6"/>
      <c r="M190" s="6"/>
      <c r="N190" s="7">
        <f t="shared" si="2"/>
        <v>2531</v>
      </c>
      <c r="O190" s="6">
        <v>530000</v>
      </c>
    </row>
    <row r="191" spans="1:15" ht="40" x14ac:dyDescent="0.35">
      <c r="A191" s="1">
        <v>187</v>
      </c>
      <c r="B191" s="5" t="s">
        <v>221</v>
      </c>
      <c r="C191" s="2" t="s">
        <v>418</v>
      </c>
      <c r="D191" s="2"/>
      <c r="E191" s="6"/>
      <c r="F191" s="6"/>
      <c r="G191" s="6"/>
      <c r="H191" s="6"/>
      <c r="I191" s="6"/>
      <c r="J191" s="6"/>
      <c r="K191" s="6"/>
      <c r="L191" s="6"/>
      <c r="M191" s="6"/>
      <c r="N191" s="7">
        <f t="shared" si="2"/>
        <v>0</v>
      </c>
      <c r="O191" s="6"/>
    </row>
    <row r="192" spans="1:15" ht="40" x14ac:dyDescent="0.35">
      <c r="A192" s="1">
        <v>188</v>
      </c>
      <c r="B192" s="5" t="s">
        <v>222</v>
      </c>
      <c r="C192" s="2" t="s">
        <v>418</v>
      </c>
      <c r="D192" s="2"/>
      <c r="E192" s="6"/>
      <c r="F192" s="6"/>
      <c r="G192" s="6"/>
      <c r="H192" s="6"/>
      <c r="I192" s="6"/>
      <c r="J192" s="6"/>
      <c r="K192" s="6"/>
      <c r="L192" s="6"/>
      <c r="M192" s="6"/>
      <c r="N192" s="7">
        <f t="shared" si="2"/>
        <v>0</v>
      </c>
      <c r="O192" s="6"/>
    </row>
    <row r="193" spans="1:15" x14ac:dyDescent="0.35">
      <c r="A193" s="1">
        <v>189</v>
      </c>
      <c r="B193" s="5" t="s">
        <v>338</v>
      </c>
      <c r="C193" s="2" t="s">
        <v>422</v>
      </c>
      <c r="D193" s="2"/>
      <c r="E193" s="6"/>
      <c r="F193" s="6">
        <v>1443</v>
      </c>
      <c r="G193" s="6"/>
      <c r="H193" s="6">
        <v>2581</v>
      </c>
      <c r="I193" s="6"/>
      <c r="J193" s="6"/>
      <c r="K193" s="6"/>
      <c r="L193" s="6"/>
      <c r="M193" s="6"/>
      <c r="N193" s="7">
        <f t="shared" si="2"/>
        <v>4024</v>
      </c>
      <c r="O193" s="6">
        <v>516196</v>
      </c>
    </row>
    <row r="194" spans="1:15" x14ac:dyDescent="0.35">
      <c r="A194" s="1">
        <v>190</v>
      </c>
      <c r="B194" s="5" t="s">
        <v>339</v>
      </c>
      <c r="C194" s="2" t="s">
        <v>422</v>
      </c>
      <c r="D194" s="2"/>
      <c r="E194" s="6">
        <v>3721</v>
      </c>
      <c r="F194" s="6">
        <v>397</v>
      </c>
      <c r="G194" s="6">
        <v>800</v>
      </c>
      <c r="H194" s="6"/>
      <c r="I194" s="6"/>
      <c r="J194" s="6"/>
      <c r="K194" s="6"/>
      <c r="L194" s="6"/>
      <c r="M194" s="6"/>
      <c r="N194" s="7">
        <f t="shared" si="2"/>
        <v>4918</v>
      </c>
      <c r="O194" s="6">
        <v>360000</v>
      </c>
    </row>
    <row r="195" spans="1:15" x14ac:dyDescent="0.35">
      <c r="A195" s="1">
        <v>191</v>
      </c>
      <c r="B195" s="5" t="s">
        <v>403</v>
      </c>
      <c r="C195" s="2" t="s">
        <v>422</v>
      </c>
      <c r="D195" s="2"/>
      <c r="E195" s="6"/>
      <c r="F195" s="6"/>
      <c r="G195" s="6"/>
      <c r="H195" s="6"/>
      <c r="I195" s="6"/>
      <c r="J195" s="6"/>
      <c r="K195" s="6"/>
      <c r="L195" s="6"/>
      <c r="M195" s="6"/>
      <c r="N195" s="7">
        <f t="shared" si="2"/>
        <v>0</v>
      </c>
      <c r="O195" s="6"/>
    </row>
    <row r="196" spans="1:15" x14ac:dyDescent="0.35">
      <c r="A196" s="1">
        <v>192</v>
      </c>
      <c r="B196" s="5" t="s">
        <v>414</v>
      </c>
      <c r="C196" s="2" t="s">
        <v>422</v>
      </c>
      <c r="D196" s="2"/>
      <c r="E196" s="6"/>
      <c r="F196" s="6"/>
      <c r="G196" s="6"/>
      <c r="H196" s="6"/>
      <c r="I196" s="6"/>
      <c r="J196" s="6"/>
      <c r="K196" s="6"/>
      <c r="L196" s="6"/>
      <c r="M196" s="6"/>
      <c r="N196" s="7">
        <f t="shared" si="2"/>
        <v>0</v>
      </c>
      <c r="O196" s="6"/>
    </row>
    <row r="197" spans="1:15" x14ac:dyDescent="0.35">
      <c r="A197" s="1">
        <v>193</v>
      </c>
      <c r="B197" s="5" t="s">
        <v>409</v>
      </c>
      <c r="C197" s="2" t="s">
        <v>410</v>
      </c>
      <c r="D197" s="2"/>
      <c r="E197" s="6"/>
      <c r="F197" s="6"/>
      <c r="G197" s="6"/>
      <c r="H197" s="6"/>
      <c r="I197" s="6"/>
      <c r="J197" s="6">
        <f>35706+19200</f>
        <v>54906</v>
      </c>
      <c r="K197" s="6">
        <v>15000</v>
      </c>
      <c r="L197" s="6">
        <f>7065+5000</f>
        <v>12065</v>
      </c>
      <c r="M197" s="6"/>
      <c r="N197" s="7">
        <f t="shared" si="2"/>
        <v>81971</v>
      </c>
      <c r="O197" s="6">
        <v>2319000</v>
      </c>
    </row>
    <row r="198" spans="1:15" x14ac:dyDescent="0.35">
      <c r="A198" s="1">
        <v>194</v>
      </c>
      <c r="B198" s="5" t="s">
        <v>55</v>
      </c>
      <c r="C198" s="2" t="s">
        <v>9</v>
      </c>
      <c r="D198" s="1"/>
      <c r="E198" s="6">
        <v>12938</v>
      </c>
      <c r="F198" s="6">
        <v>6188</v>
      </c>
      <c r="G198" s="6"/>
      <c r="H198" s="6">
        <v>4829</v>
      </c>
      <c r="I198" s="6"/>
      <c r="J198" s="6"/>
      <c r="K198" s="6"/>
      <c r="L198" s="6"/>
      <c r="M198" s="6"/>
      <c r="N198" s="7">
        <f t="shared" si="2"/>
        <v>23955</v>
      </c>
      <c r="O198" s="6">
        <v>482930</v>
      </c>
    </row>
    <row r="199" spans="1:15" x14ac:dyDescent="0.35">
      <c r="A199" s="1">
        <v>195</v>
      </c>
      <c r="B199" s="5" t="s">
        <v>391</v>
      </c>
      <c r="C199" s="2" t="s">
        <v>9</v>
      </c>
      <c r="D199" s="1"/>
      <c r="E199" s="6">
        <v>20314</v>
      </c>
      <c r="F199" s="6"/>
      <c r="G199" s="6"/>
      <c r="H199" s="12"/>
      <c r="I199" s="6">
        <v>37748</v>
      </c>
      <c r="J199" s="6"/>
      <c r="K199" s="6"/>
      <c r="L199" s="6">
        <v>5910</v>
      </c>
      <c r="M199" s="6"/>
      <c r="N199" s="7">
        <f t="shared" ref="N199:N263" si="3">SUM(E199:M199)</f>
        <v>63972</v>
      </c>
      <c r="O199" s="6"/>
    </row>
    <row r="200" spans="1:15" x14ac:dyDescent="0.35">
      <c r="A200" s="1">
        <v>196</v>
      </c>
      <c r="B200" s="5" t="s">
        <v>445</v>
      </c>
      <c r="C200" s="2" t="s">
        <v>9</v>
      </c>
      <c r="D200" s="1"/>
      <c r="E200" s="6">
        <v>44463</v>
      </c>
      <c r="F200" s="6"/>
      <c r="G200" s="6">
        <v>30700</v>
      </c>
      <c r="H200" s="12"/>
      <c r="I200" s="6"/>
      <c r="J200" s="6"/>
      <c r="K200" s="6"/>
      <c r="L200" s="6"/>
      <c r="M200" s="6"/>
      <c r="N200" s="7">
        <f t="shared" si="3"/>
        <v>75163</v>
      </c>
      <c r="O200" s="6">
        <v>127271</v>
      </c>
    </row>
    <row r="201" spans="1:15" x14ac:dyDescent="0.35">
      <c r="A201" s="1">
        <v>197</v>
      </c>
      <c r="B201" s="5" t="s">
        <v>56</v>
      </c>
      <c r="C201" s="2" t="s">
        <v>9</v>
      </c>
      <c r="D201" s="1"/>
      <c r="E201" s="6">
        <v>3318</v>
      </c>
      <c r="F201" s="6"/>
      <c r="G201" s="6"/>
      <c r="H201" s="6"/>
      <c r="I201" s="6"/>
      <c r="J201" s="6"/>
      <c r="K201" s="6"/>
      <c r="L201" s="6"/>
      <c r="M201" s="6"/>
      <c r="N201" s="7">
        <f t="shared" si="3"/>
        <v>3318</v>
      </c>
      <c r="O201" s="6">
        <v>238954</v>
      </c>
    </row>
    <row r="202" spans="1:15" x14ac:dyDescent="0.35">
      <c r="A202" s="1"/>
      <c r="B202" s="5" t="s">
        <v>483</v>
      </c>
      <c r="C202" s="2" t="s">
        <v>9</v>
      </c>
      <c r="D202" s="1"/>
      <c r="E202" s="6">
        <v>12602</v>
      </c>
      <c r="F202" s="6"/>
      <c r="G202" s="6"/>
      <c r="H202" s="6"/>
      <c r="I202" s="6"/>
      <c r="J202" s="6"/>
      <c r="K202" s="6"/>
      <c r="L202" s="6"/>
      <c r="M202" s="6"/>
      <c r="N202" s="7">
        <f t="shared" si="3"/>
        <v>12602</v>
      </c>
      <c r="O202" s="6">
        <v>1029836</v>
      </c>
    </row>
    <row r="203" spans="1:15" x14ac:dyDescent="0.35">
      <c r="A203" s="1">
        <v>199</v>
      </c>
      <c r="B203" s="5" t="s">
        <v>58</v>
      </c>
      <c r="C203" s="2" t="s">
        <v>9</v>
      </c>
      <c r="D203" s="1"/>
      <c r="E203" s="6">
        <v>10271</v>
      </c>
      <c r="F203" s="6">
        <v>6875</v>
      </c>
      <c r="G203" s="6"/>
      <c r="H203" s="6">
        <v>5933</v>
      </c>
      <c r="I203" s="6">
        <v>22174</v>
      </c>
      <c r="J203" s="6"/>
      <c r="K203" s="6"/>
      <c r="L203" s="6"/>
      <c r="M203" s="6"/>
      <c r="N203" s="7">
        <f t="shared" si="3"/>
        <v>45253</v>
      </c>
      <c r="O203" s="6">
        <v>593350</v>
      </c>
    </row>
    <row r="204" spans="1:15" x14ac:dyDescent="0.35">
      <c r="A204" s="1">
        <v>200</v>
      </c>
      <c r="B204" s="5" t="s">
        <v>59</v>
      </c>
      <c r="C204" s="2" t="s">
        <v>9</v>
      </c>
      <c r="D204" s="1"/>
      <c r="E204" s="6">
        <v>1342</v>
      </c>
      <c r="F204" s="6">
        <v>1343</v>
      </c>
      <c r="G204" s="6"/>
      <c r="H204" s="10"/>
      <c r="I204" s="6"/>
      <c r="J204" s="6"/>
      <c r="K204" s="6"/>
      <c r="L204" s="6"/>
      <c r="M204" s="6"/>
      <c r="N204" s="7">
        <f t="shared" si="3"/>
        <v>2685</v>
      </c>
      <c r="O204" s="6">
        <v>331284</v>
      </c>
    </row>
    <row r="205" spans="1:15" x14ac:dyDescent="0.35">
      <c r="A205" s="1">
        <v>201</v>
      </c>
      <c r="B205" s="5" t="s">
        <v>60</v>
      </c>
      <c r="C205" s="2" t="s">
        <v>9</v>
      </c>
      <c r="D205" s="1"/>
      <c r="E205" s="6">
        <v>7199</v>
      </c>
      <c r="F205" s="6">
        <v>2760</v>
      </c>
      <c r="G205" s="6"/>
      <c r="H205" s="6"/>
      <c r="I205" s="6"/>
      <c r="J205" s="6"/>
      <c r="K205" s="6"/>
      <c r="L205" s="6"/>
      <c r="M205" s="6"/>
      <c r="N205" s="7">
        <f t="shared" si="3"/>
        <v>9959</v>
      </c>
      <c r="O205" s="6">
        <v>404000</v>
      </c>
    </row>
    <row r="206" spans="1:15" x14ac:dyDescent="0.35">
      <c r="A206" s="1">
        <v>202</v>
      </c>
      <c r="B206" s="5" t="s">
        <v>61</v>
      </c>
      <c r="C206" s="2" t="s">
        <v>9</v>
      </c>
      <c r="D206" s="1"/>
      <c r="E206" s="6">
        <v>4850</v>
      </c>
      <c r="F206" s="6">
        <v>5854</v>
      </c>
      <c r="G206" s="6">
        <v>9912</v>
      </c>
      <c r="H206" s="6"/>
      <c r="I206" s="6">
        <v>6435</v>
      </c>
      <c r="J206" s="6"/>
      <c r="K206" s="6"/>
      <c r="L206" s="6"/>
      <c r="M206" s="6"/>
      <c r="N206" s="7">
        <f t="shared" si="3"/>
        <v>27051</v>
      </c>
      <c r="O206" s="6">
        <v>585473</v>
      </c>
    </row>
    <row r="207" spans="1:15" x14ac:dyDescent="0.35">
      <c r="A207" s="1">
        <v>203</v>
      </c>
      <c r="B207" s="5" t="s">
        <v>62</v>
      </c>
      <c r="C207" s="2" t="s">
        <v>9</v>
      </c>
      <c r="D207" s="1"/>
      <c r="E207" s="6"/>
      <c r="F207" s="6"/>
      <c r="G207" s="6"/>
      <c r="H207" s="6"/>
      <c r="I207" s="6"/>
      <c r="J207" s="6"/>
      <c r="K207" s="6"/>
      <c r="L207" s="6"/>
      <c r="M207" s="6"/>
      <c r="N207" s="7">
        <f t="shared" si="3"/>
        <v>0</v>
      </c>
      <c r="O207" s="6"/>
    </row>
    <row r="208" spans="1:15" x14ac:dyDescent="0.35">
      <c r="A208" s="1">
        <v>204</v>
      </c>
      <c r="B208" s="5" t="s">
        <v>63</v>
      </c>
      <c r="C208" s="2" t="s">
        <v>9</v>
      </c>
      <c r="D208" s="1"/>
      <c r="E208" s="6">
        <v>6660</v>
      </c>
      <c r="F208" s="6">
        <v>6864</v>
      </c>
      <c r="G208" s="6">
        <v>11269</v>
      </c>
      <c r="H208" s="6">
        <v>6493</v>
      </c>
      <c r="I208" s="6">
        <v>4044</v>
      </c>
      <c r="J208" s="6"/>
      <c r="K208" s="6"/>
      <c r="L208" s="6"/>
      <c r="M208" s="6"/>
      <c r="N208" s="7">
        <f t="shared" si="3"/>
        <v>35330</v>
      </c>
      <c r="O208" s="6">
        <v>649383</v>
      </c>
    </row>
    <row r="209" spans="1:15" x14ac:dyDescent="0.35">
      <c r="A209" s="1">
        <v>205</v>
      </c>
      <c r="B209" s="5" t="s">
        <v>65</v>
      </c>
      <c r="C209" s="2" t="s">
        <v>9</v>
      </c>
      <c r="D209" s="1"/>
      <c r="E209" s="6"/>
      <c r="F209" s="6"/>
      <c r="G209" s="6"/>
      <c r="H209" s="6"/>
      <c r="I209" s="6"/>
      <c r="J209" s="6"/>
      <c r="K209" s="6"/>
      <c r="L209" s="6"/>
      <c r="M209" s="6"/>
      <c r="N209" s="7">
        <f t="shared" si="3"/>
        <v>0</v>
      </c>
      <c r="O209" s="6"/>
    </row>
    <row r="210" spans="1:15" x14ac:dyDescent="0.35">
      <c r="A210" s="1">
        <v>206</v>
      </c>
      <c r="B210" s="5" t="s">
        <v>66</v>
      </c>
      <c r="C210" s="2" t="s">
        <v>9</v>
      </c>
      <c r="D210" s="1"/>
      <c r="E210" s="6">
        <v>11020</v>
      </c>
      <c r="F210" s="6"/>
      <c r="G210" s="6"/>
      <c r="H210" s="6"/>
      <c r="I210" s="6"/>
      <c r="J210" s="6"/>
      <c r="K210" s="6"/>
      <c r="L210" s="6">
        <v>2055</v>
      </c>
      <c r="M210" s="6"/>
      <c r="N210" s="7">
        <f t="shared" si="3"/>
        <v>13075</v>
      </c>
      <c r="O210" s="6">
        <v>580517</v>
      </c>
    </row>
    <row r="211" spans="1:15" x14ac:dyDescent="0.35">
      <c r="A211" s="1">
        <v>207</v>
      </c>
      <c r="B211" s="5" t="s">
        <v>67</v>
      </c>
      <c r="C211" s="2" t="s">
        <v>9</v>
      </c>
      <c r="D211" s="1"/>
      <c r="E211" s="6">
        <v>22158</v>
      </c>
      <c r="F211" s="6">
        <v>6316</v>
      </c>
      <c r="G211" s="6">
        <v>5720</v>
      </c>
      <c r="H211" s="6">
        <v>6316</v>
      </c>
      <c r="I211" s="6"/>
      <c r="J211" s="6"/>
      <c r="K211" s="6"/>
      <c r="L211" s="6">
        <v>724</v>
      </c>
      <c r="M211" s="6"/>
      <c r="N211" s="7">
        <f t="shared" si="3"/>
        <v>41234</v>
      </c>
      <c r="O211" s="6">
        <v>631608</v>
      </c>
    </row>
    <row r="212" spans="1:15" x14ac:dyDescent="0.35">
      <c r="A212" s="1">
        <v>208</v>
      </c>
      <c r="B212" s="5" t="s">
        <v>68</v>
      </c>
      <c r="C212" s="2" t="s">
        <v>9</v>
      </c>
      <c r="D212" s="1"/>
      <c r="E212" s="6">
        <v>26982</v>
      </c>
      <c r="F212" s="6">
        <v>10812</v>
      </c>
      <c r="G212" s="6"/>
      <c r="H212" s="6">
        <v>10812</v>
      </c>
      <c r="I212" s="6"/>
      <c r="J212" s="6"/>
      <c r="K212" s="6"/>
      <c r="L212" s="6"/>
      <c r="M212" s="6"/>
      <c r="N212" s="7">
        <f t="shared" si="3"/>
        <v>48606</v>
      </c>
      <c r="O212" s="6">
        <v>1081276</v>
      </c>
    </row>
    <row r="213" spans="1:15" x14ac:dyDescent="0.35">
      <c r="A213" s="1">
        <v>209</v>
      </c>
      <c r="B213" s="5" t="s">
        <v>471</v>
      </c>
      <c r="C213" s="2" t="s">
        <v>9</v>
      </c>
      <c r="D213" s="1"/>
      <c r="E213" s="6">
        <v>24216</v>
      </c>
      <c r="F213" s="6"/>
      <c r="G213" s="6"/>
      <c r="H213" s="10"/>
      <c r="I213" s="6"/>
      <c r="J213" s="6"/>
      <c r="K213" s="6"/>
      <c r="L213" s="6"/>
      <c r="M213" s="6"/>
      <c r="N213" s="7">
        <f t="shared" si="3"/>
        <v>24216</v>
      </c>
      <c r="O213" s="6">
        <v>788335</v>
      </c>
    </row>
    <row r="214" spans="1:15" ht="41" x14ac:dyDescent="0.35">
      <c r="A214" s="1">
        <v>210</v>
      </c>
      <c r="B214" s="5" t="s">
        <v>69</v>
      </c>
      <c r="C214" s="2" t="s">
        <v>9</v>
      </c>
      <c r="D214" s="1"/>
      <c r="E214" s="6">
        <v>29669</v>
      </c>
      <c r="F214" s="6">
        <v>11256</v>
      </c>
      <c r="G214" s="6"/>
      <c r="H214" s="6">
        <v>11256</v>
      </c>
      <c r="I214" s="6"/>
      <c r="J214" s="6"/>
      <c r="K214" s="6"/>
      <c r="L214" s="6"/>
      <c r="M214" s="6"/>
      <c r="N214" s="7">
        <f t="shared" si="3"/>
        <v>52181</v>
      </c>
      <c r="O214" s="6">
        <v>1125646</v>
      </c>
    </row>
    <row r="215" spans="1:15" x14ac:dyDescent="0.35">
      <c r="A215" s="1">
        <v>211</v>
      </c>
      <c r="B215" s="5" t="s">
        <v>392</v>
      </c>
      <c r="C215" s="2" t="s">
        <v>9</v>
      </c>
      <c r="D215" s="1"/>
      <c r="E215" s="6">
        <v>1716</v>
      </c>
      <c r="F215" s="6"/>
      <c r="G215" s="6"/>
      <c r="H215" s="6"/>
      <c r="I215" s="6"/>
      <c r="J215" s="6"/>
      <c r="K215" s="6"/>
      <c r="L215" s="6"/>
      <c r="M215" s="6"/>
      <c r="N215" s="7">
        <f t="shared" si="3"/>
        <v>1716</v>
      </c>
      <c r="O215" s="6">
        <v>139000</v>
      </c>
    </row>
    <row r="216" spans="1:15" x14ac:dyDescent="0.35">
      <c r="A216" s="1">
        <v>212</v>
      </c>
      <c r="B216" s="5" t="s">
        <v>70</v>
      </c>
      <c r="C216" s="2" t="s">
        <v>9</v>
      </c>
      <c r="D216" s="1"/>
      <c r="E216" s="6">
        <v>4158</v>
      </c>
      <c r="F216" s="6">
        <v>4066</v>
      </c>
      <c r="G216" s="6"/>
      <c r="H216" s="6"/>
      <c r="I216" s="6">
        <v>4348</v>
      </c>
      <c r="J216" s="6"/>
      <c r="K216" s="6"/>
      <c r="L216" s="6"/>
      <c r="M216" s="6"/>
      <c r="N216" s="7">
        <f t="shared" si="3"/>
        <v>12572</v>
      </c>
      <c r="O216" s="6">
        <v>499078</v>
      </c>
    </row>
    <row r="217" spans="1:15" x14ac:dyDescent="0.35">
      <c r="A217" s="1">
        <v>213</v>
      </c>
      <c r="B217" s="5" t="s">
        <v>71</v>
      </c>
      <c r="C217" s="2" t="s">
        <v>9</v>
      </c>
      <c r="D217" s="1"/>
      <c r="E217" s="6"/>
      <c r="F217" s="6"/>
      <c r="G217" s="6"/>
      <c r="H217" s="6"/>
      <c r="I217" s="6"/>
      <c r="J217" s="6"/>
      <c r="K217" s="6"/>
      <c r="L217" s="6"/>
      <c r="M217" s="6"/>
      <c r="N217" s="7">
        <f t="shared" si="3"/>
        <v>0</v>
      </c>
      <c r="O217" s="6"/>
    </row>
    <row r="218" spans="1:15" x14ac:dyDescent="0.35">
      <c r="A218" s="1">
        <v>214</v>
      </c>
      <c r="B218" s="5" t="s">
        <v>72</v>
      </c>
      <c r="C218" s="2" t="s">
        <v>9</v>
      </c>
      <c r="D218" s="1"/>
      <c r="E218" s="6">
        <v>6909</v>
      </c>
      <c r="F218" s="6">
        <v>2182</v>
      </c>
      <c r="G218" s="6"/>
      <c r="H218" s="6"/>
      <c r="I218" s="6"/>
      <c r="J218" s="6"/>
      <c r="K218" s="6"/>
      <c r="L218" s="6"/>
      <c r="M218" s="6"/>
      <c r="N218" s="7">
        <f t="shared" si="3"/>
        <v>9091</v>
      </c>
      <c r="O218" s="6">
        <v>387716</v>
      </c>
    </row>
    <row r="219" spans="1:15" x14ac:dyDescent="0.35">
      <c r="A219" s="1">
        <v>215</v>
      </c>
      <c r="B219" s="5" t="s">
        <v>73</v>
      </c>
      <c r="C219" s="2" t="s">
        <v>9</v>
      </c>
      <c r="D219" s="1"/>
      <c r="E219" s="6">
        <v>6796</v>
      </c>
      <c r="F219" s="6"/>
      <c r="G219" s="6"/>
      <c r="H219" s="6"/>
      <c r="I219" s="6">
        <v>8691</v>
      </c>
      <c r="J219" s="6"/>
      <c r="K219" s="6"/>
      <c r="L219" s="6"/>
      <c r="M219" s="6"/>
      <c r="N219" s="7">
        <f t="shared" si="3"/>
        <v>15487</v>
      </c>
      <c r="O219" s="6">
        <v>414000</v>
      </c>
    </row>
    <row r="220" spans="1:15" x14ac:dyDescent="0.35">
      <c r="A220" s="1">
        <v>216</v>
      </c>
      <c r="B220" s="5" t="s">
        <v>340</v>
      </c>
      <c r="C220" s="2" t="s">
        <v>425</v>
      </c>
      <c r="D220" s="2"/>
      <c r="E220" s="6"/>
      <c r="F220" s="6">
        <v>25735</v>
      </c>
      <c r="G220" s="6"/>
      <c r="H220" s="6">
        <v>8909</v>
      </c>
      <c r="I220" s="6"/>
      <c r="J220" s="6"/>
      <c r="K220" s="6"/>
      <c r="L220" s="6"/>
      <c r="M220" s="6">
        <v>2880</v>
      </c>
      <c r="N220" s="7">
        <f t="shared" si="3"/>
        <v>37524</v>
      </c>
      <c r="O220" s="6">
        <v>1781701</v>
      </c>
    </row>
    <row r="221" spans="1:15" x14ac:dyDescent="0.35">
      <c r="A221" s="1"/>
      <c r="B221" s="5" t="s">
        <v>507</v>
      </c>
      <c r="C221" s="2" t="s">
        <v>425</v>
      </c>
      <c r="D221" s="2"/>
      <c r="E221" s="6"/>
      <c r="F221" s="6"/>
      <c r="G221" s="6"/>
      <c r="H221" s="6"/>
      <c r="I221" s="6"/>
      <c r="J221" s="6">
        <v>42100</v>
      </c>
      <c r="K221" s="6"/>
      <c r="L221" s="6"/>
      <c r="M221" s="6"/>
      <c r="N221" s="7">
        <f>SUM(E221:M221)</f>
        <v>42100</v>
      </c>
      <c r="O221" s="6">
        <v>114000</v>
      </c>
    </row>
    <row r="222" spans="1:15" x14ac:dyDescent="0.35">
      <c r="A222" s="1">
        <v>217</v>
      </c>
      <c r="B222" s="5" t="s">
        <v>384</v>
      </c>
      <c r="C222" s="2" t="s">
        <v>425</v>
      </c>
      <c r="D222" s="2"/>
      <c r="E222" s="6"/>
      <c r="F222" s="6"/>
      <c r="G222" s="6"/>
      <c r="H222" s="6"/>
      <c r="I222" s="6"/>
      <c r="J222" s="6"/>
      <c r="K222" s="6"/>
      <c r="L222" s="6"/>
      <c r="M222" s="6"/>
      <c r="N222" s="7">
        <f t="shared" si="3"/>
        <v>0</v>
      </c>
      <c r="O222" s="6"/>
    </row>
    <row r="223" spans="1:15" x14ac:dyDescent="0.35">
      <c r="A223" s="1">
        <v>218</v>
      </c>
      <c r="B223" s="5" t="s">
        <v>385</v>
      </c>
      <c r="C223" s="2" t="s">
        <v>425</v>
      </c>
      <c r="D223" s="2"/>
      <c r="E223" s="6"/>
      <c r="F223" s="6"/>
      <c r="G223" s="6"/>
      <c r="H223" s="6"/>
      <c r="I223" s="6"/>
      <c r="J223" s="6"/>
      <c r="K223" s="6"/>
      <c r="L223" s="6"/>
      <c r="M223" s="6"/>
      <c r="N223" s="7">
        <f t="shared" si="3"/>
        <v>0</v>
      </c>
      <c r="O223" s="6"/>
    </row>
    <row r="224" spans="1:15" x14ac:dyDescent="0.35">
      <c r="A224" s="1">
        <v>219</v>
      </c>
      <c r="B224" s="5" t="s">
        <v>341</v>
      </c>
      <c r="C224" s="2" t="s">
        <v>425</v>
      </c>
      <c r="D224" s="2"/>
      <c r="E224" s="6"/>
      <c r="F224" s="6"/>
      <c r="G224" s="6"/>
      <c r="H224" s="6"/>
      <c r="I224" s="6"/>
      <c r="J224" s="6"/>
      <c r="K224" s="6"/>
      <c r="L224" s="6"/>
      <c r="M224" s="6"/>
      <c r="N224" s="7">
        <f t="shared" si="3"/>
        <v>0</v>
      </c>
      <c r="O224" s="6"/>
    </row>
    <row r="225" spans="1:15" x14ac:dyDescent="0.35">
      <c r="A225" s="1">
        <v>220</v>
      </c>
      <c r="B225" s="5" t="s">
        <v>342</v>
      </c>
      <c r="C225" s="2" t="s">
        <v>425</v>
      </c>
      <c r="D225" s="2"/>
      <c r="E225" s="6">
        <v>7710</v>
      </c>
      <c r="F225" s="6">
        <v>7209</v>
      </c>
      <c r="G225" s="6"/>
      <c r="H225" s="6"/>
      <c r="I225" s="6"/>
      <c r="J225" s="6"/>
      <c r="K225" s="6"/>
      <c r="L225" s="6"/>
      <c r="M225" s="6"/>
      <c r="N225" s="7">
        <f t="shared" si="3"/>
        <v>14919</v>
      </c>
      <c r="O225" s="6">
        <v>396310</v>
      </c>
    </row>
    <row r="226" spans="1:15" x14ac:dyDescent="0.35">
      <c r="A226" s="1">
        <v>221</v>
      </c>
      <c r="B226" s="5" t="s">
        <v>343</v>
      </c>
      <c r="C226" s="2" t="s">
        <v>425</v>
      </c>
      <c r="D226" s="2"/>
      <c r="E226" s="6">
        <v>15153</v>
      </c>
      <c r="F226" s="6">
        <v>5179</v>
      </c>
      <c r="G226" s="6"/>
      <c r="H226" s="6"/>
      <c r="I226" s="6">
        <v>1488</v>
      </c>
      <c r="J226" s="6">
        <v>5051</v>
      </c>
      <c r="K226" s="6"/>
      <c r="L226" s="6"/>
      <c r="M226" s="6"/>
      <c r="N226" s="7">
        <f t="shared" si="3"/>
        <v>26871</v>
      </c>
      <c r="O226" s="6">
        <v>505087</v>
      </c>
    </row>
    <row r="227" spans="1:15" x14ac:dyDescent="0.35">
      <c r="A227" s="1">
        <v>222</v>
      </c>
      <c r="B227" s="5" t="s">
        <v>344</v>
      </c>
      <c r="C227" s="2" t="s">
        <v>425</v>
      </c>
      <c r="D227" s="2"/>
      <c r="E227" s="6">
        <v>4851</v>
      </c>
      <c r="F227" s="6">
        <v>208</v>
      </c>
      <c r="G227" s="6"/>
      <c r="H227" s="6"/>
      <c r="I227" s="6"/>
      <c r="J227" s="6"/>
      <c r="K227" s="6"/>
      <c r="L227" s="6"/>
      <c r="M227" s="6"/>
      <c r="N227" s="7">
        <f t="shared" si="3"/>
        <v>5059</v>
      </c>
      <c r="O227" s="6">
        <v>253143</v>
      </c>
    </row>
    <row r="228" spans="1:15" x14ac:dyDescent="0.35">
      <c r="A228" s="1">
        <v>223</v>
      </c>
      <c r="B228" s="5" t="s">
        <v>345</v>
      </c>
      <c r="C228" s="2" t="s">
        <v>425</v>
      </c>
      <c r="D228" s="2"/>
      <c r="E228" s="6">
        <v>28228</v>
      </c>
      <c r="F228" s="6">
        <v>8867</v>
      </c>
      <c r="G228" s="6">
        <v>16874</v>
      </c>
      <c r="H228" s="6">
        <v>9409</v>
      </c>
      <c r="I228" s="6">
        <v>1503</v>
      </c>
      <c r="J228" s="6"/>
      <c r="K228" s="6"/>
      <c r="L228" s="6"/>
      <c r="M228" s="6"/>
      <c r="N228" s="7">
        <f t="shared" si="3"/>
        <v>64881</v>
      </c>
      <c r="O228" s="6">
        <v>940946</v>
      </c>
    </row>
    <row r="229" spans="1:15" x14ac:dyDescent="0.35">
      <c r="A229" s="1">
        <v>224</v>
      </c>
      <c r="B229" s="5" t="s">
        <v>346</v>
      </c>
      <c r="C229" s="2" t="s">
        <v>425</v>
      </c>
      <c r="D229" s="2"/>
      <c r="E229" s="6"/>
      <c r="F229" s="6"/>
      <c r="G229" s="6"/>
      <c r="H229" s="6"/>
      <c r="I229" s="6"/>
      <c r="J229" s="6"/>
      <c r="K229" s="6"/>
      <c r="L229" s="6"/>
      <c r="M229" s="6"/>
      <c r="N229" s="7">
        <f t="shared" si="3"/>
        <v>0</v>
      </c>
      <c r="O229" s="6"/>
    </row>
    <row r="230" spans="1:15" x14ac:dyDescent="0.35">
      <c r="A230" s="1">
        <v>225</v>
      </c>
      <c r="B230" s="5" t="s">
        <v>347</v>
      </c>
      <c r="C230" s="2" t="s">
        <v>425</v>
      </c>
      <c r="D230" s="2"/>
      <c r="E230" s="6"/>
      <c r="F230" s="6"/>
      <c r="G230" s="6"/>
      <c r="H230" s="6"/>
      <c r="I230" s="6"/>
      <c r="J230" s="6"/>
      <c r="K230" s="6"/>
      <c r="L230" s="6"/>
      <c r="M230" s="6"/>
      <c r="N230" s="7">
        <f t="shared" si="3"/>
        <v>0</v>
      </c>
      <c r="O230" s="6"/>
    </row>
    <row r="231" spans="1:15" x14ac:dyDescent="0.35">
      <c r="A231" s="1">
        <v>226</v>
      </c>
      <c r="B231" s="5" t="s">
        <v>394</v>
      </c>
      <c r="C231" s="2" t="s">
        <v>425</v>
      </c>
      <c r="D231" s="2"/>
      <c r="E231" s="6"/>
      <c r="F231" s="6"/>
      <c r="G231" s="6"/>
      <c r="H231" s="6"/>
      <c r="I231" s="6">
        <v>1776</v>
      </c>
      <c r="J231" s="6"/>
      <c r="K231" s="6"/>
      <c r="L231" s="6"/>
      <c r="M231" s="6"/>
      <c r="N231" s="7">
        <f>SUM(E231:M231)</f>
        <v>1776</v>
      </c>
      <c r="O231" s="6">
        <v>271713</v>
      </c>
    </row>
    <row r="232" spans="1:15" x14ac:dyDescent="0.35">
      <c r="A232" s="1">
        <v>227</v>
      </c>
      <c r="B232" s="5" t="s">
        <v>189</v>
      </c>
      <c r="C232" s="2" t="s">
        <v>429</v>
      </c>
      <c r="D232" s="1"/>
      <c r="E232" s="6"/>
      <c r="F232" s="6"/>
      <c r="G232" s="6"/>
      <c r="H232" s="6"/>
      <c r="I232" s="6"/>
      <c r="J232" s="6"/>
      <c r="K232" s="6"/>
      <c r="L232" s="6"/>
      <c r="M232" s="6"/>
      <c r="N232" s="7">
        <f t="shared" si="3"/>
        <v>0</v>
      </c>
      <c r="O232" s="6"/>
    </row>
    <row r="233" spans="1:15" x14ac:dyDescent="0.35">
      <c r="A233" s="1">
        <v>228</v>
      </c>
      <c r="B233" s="5" t="s">
        <v>190</v>
      </c>
      <c r="C233" s="2" t="s">
        <v>429</v>
      </c>
      <c r="D233" s="1"/>
      <c r="E233" s="6"/>
      <c r="F233" s="6"/>
      <c r="G233" s="6"/>
      <c r="H233" s="6"/>
      <c r="I233" s="6"/>
      <c r="J233" s="6"/>
      <c r="K233" s="6"/>
      <c r="L233" s="6"/>
      <c r="M233" s="6"/>
      <c r="N233" s="7">
        <f t="shared" si="3"/>
        <v>0</v>
      </c>
      <c r="O233" s="6"/>
    </row>
    <row r="234" spans="1:15" x14ac:dyDescent="0.35">
      <c r="A234" s="1">
        <v>229</v>
      </c>
      <c r="B234" s="5" t="s">
        <v>191</v>
      </c>
      <c r="C234" s="2" t="s">
        <v>429</v>
      </c>
      <c r="D234" s="1"/>
      <c r="E234" s="6">
        <v>2672</v>
      </c>
      <c r="F234" s="6">
        <v>1304</v>
      </c>
      <c r="G234" s="6"/>
      <c r="H234" s="6"/>
      <c r="I234" s="6">
        <v>2743</v>
      </c>
      <c r="J234" s="6"/>
      <c r="K234" s="6"/>
      <c r="L234" s="6"/>
      <c r="M234" s="6"/>
      <c r="N234" s="7">
        <f t="shared" si="3"/>
        <v>6719</v>
      </c>
      <c r="O234" s="6">
        <v>464000</v>
      </c>
    </row>
    <row r="235" spans="1:15" x14ac:dyDescent="0.35">
      <c r="A235" s="1">
        <v>230</v>
      </c>
      <c r="B235" s="5" t="s">
        <v>192</v>
      </c>
      <c r="C235" s="2" t="s">
        <v>429</v>
      </c>
      <c r="D235" s="1"/>
      <c r="E235" s="6">
        <v>6834</v>
      </c>
      <c r="F235" s="6">
        <v>2485</v>
      </c>
      <c r="G235" s="6"/>
      <c r="H235" s="6"/>
      <c r="I235" s="6">
        <v>3607</v>
      </c>
      <c r="J235" s="6"/>
      <c r="K235" s="6"/>
      <c r="L235" s="6"/>
      <c r="M235" s="6"/>
      <c r="N235" s="7">
        <f t="shared" si="3"/>
        <v>12926</v>
      </c>
      <c r="O235" s="6">
        <v>2015000</v>
      </c>
    </row>
    <row r="236" spans="1:15" x14ac:dyDescent="0.35">
      <c r="A236" s="1">
        <v>231</v>
      </c>
      <c r="B236" s="5" t="s">
        <v>193</v>
      </c>
      <c r="C236" s="2" t="s">
        <v>429</v>
      </c>
      <c r="D236" s="1"/>
      <c r="E236" s="6">
        <v>9190</v>
      </c>
      <c r="F236" s="6">
        <v>6512</v>
      </c>
      <c r="G236" s="6">
        <f>1500</f>
        <v>1500</v>
      </c>
      <c r="H236" s="6"/>
      <c r="I236" s="6">
        <v>3176</v>
      </c>
      <c r="J236" s="6">
        <v>4291</v>
      </c>
      <c r="K236" s="6"/>
      <c r="L236" s="6">
        <v>1600</v>
      </c>
      <c r="M236" s="6"/>
      <c r="N236" s="7">
        <f t="shared" si="3"/>
        <v>26269</v>
      </c>
      <c r="O236" s="6">
        <v>1423000</v>
      </c>
    </row>
    <row r="237" spans="1:15" x14ac:dyDescent="0.35">
      <c r="A237" s="1">
        <v>232</v>
      </c>
      <c r="B237" s="5" t="s">
        <v>393</v>
      </c>
      <c r="C237" s="2" t="s">
        <v>429</v>
      </c>
      <c r="D237" s="1"/>
      <c r="E237" s="6">
        <v>1702</v>
      </c>
      <c r="F237" s="6">
        <v>854</v>
      </c>
      <c r="G237" s="6"/>
      <c r="H237" s="6"/>
      <c r="I237" s="6">
        <v>2029</v>
      </c>
      <c r="J237" s="6"/>
      <c r="K237" s="6"/>
      <c r="L237" s="6">
        <v>800</v>
      </c>
      <c r="M237" s="6"/>
      <c r="N237" s="7">
        <f t="shared" si="3"/>
        <v>5385</v>
      </c>
      <c r="O237" s="6">
        <v>439000</v>
      </c>
    </row>
    <row r="238" spans="1:15" x14ac:dyDescent="0.35">
      <c r="A238" s="1">
        <v>233</v>
      </c>
      <c r="B238" s="5" t="s">
        <v>194</v>
      </c>
      <c r="C238" s="2" t="s">
        <v>429</v>
      </c>
      <c r="D238" s="1"/>
      <c r="E238" s="6">
        <v>33911</v>
      </c>
      <c r="F238" s="6">
        <v>3248</v>
      </c>
      <c r="G238" s="6"/>
      <c r="H238" s="6"/>
      <c r="I238" s="6">
        <v>3540</v>
      </c>
      <c r="J238" s="6">
        <v>5985</v>
      </c>
      <c r="K238" s="6"/>
      <c r="L238" s="6"/>
      <c r="M238" s="6"/>
      <c r="N238" s="7">
        <f t="shared" si="3"/>
        <v>46684</v>
      </c>
      <c r="O238" s="6">
        <v>2307000</v>
      </c>
    </row>
    <row r="239" spans="1:15" x14ac:dyDescent="0.35">
      <c r="A239" s="1">
        <v>234</v>
      </c>
      <c r="B239" s="5" t="s">
        <v>195</v>
      </c>
      <c r="C239" s="2" t="s">
        <v>429</v>
      </c>
      <c r="D239" s="1"/>
      <c r="E239" s="6">
        <v>30283</v>
      </c>
      <c r="F239" s="6"/>
      <c r="G239" s="6">
        <v>1500</v>
      </c>
      <c r="H239" s="6"/>
      <c r="I239" s="6">
        <v>3358</v>
      </c>
      <c r="J239" s="6"/>
      <c r="K239" s="6">
        <v>2500</v>
      </c>
      <c r="L239" s="6"/>
      <c r="M239" s="6"/>
      <c r="N239" s="7">
        <f t="shared" si="3"/>
        <v>37641</v>
      </c>
      <c r="O239" s="6">
        <v>1519200</v>
      </c>
    </row>
    <row r="240" spans="1:15" x14ac:dyDescent="0.35">
      <c r="A240" s="1">
        <v>235</v>
      </c>
      <c r="B240" s="5" t="s">
        <v>196</v>
      </c>
      <c r="C240" s="2" t="s">
        <v>429</v>
      </c>
      <c r="D240" s="1"/>
      <c r="E240" s="6">
        <v>2385</v>
      </c>
      <c r="F240" s="6">
        <v>2466</v>
      </c>
      <c r="G240" s="6">
        <v>3000</v>
      </c>
      <c r="H240" s="6"/>
      <c r="I240" s="6">
        <v>1504</v>
      </c>
      <c r="J240" s="6"/>
      <c r="K240" s="6"/>
      <c r="L240" s="6"/>
      <c r="M240" s="6"/>
      <c r="N240" s="7">
        <f t="shared" si="3"/>
        <v>9355</v>
      </c>
      <c r="O240" s="6">
        <v>1290000</v>
      </c>
    </row>
    <row r="241" spans="1:15" x14ac:dyDescent="0.35">
      <c r="A241" s="1">
        <v>236</v>
      </c>
      <c r="B241" s="5" t="s">
        <v>197</v>
      </c>
      <c r="C241" s="2" t="s">
        <v>429</v>
      </c>
      <c r="D241" s="1"/>
      <c r="E241" s="6"/>
      <c r="F241" s="6"/>
      <c r="G241" s="6"/>
      <c r="H241" s="6"/>
      <c r="I241" s="6"/>
      <c r="J241" s="6"/>
      <c r="K241" s="6"/>
      <c r="L241" s="6"/>
      <c r="M241" s="6"/>
      <c r="N241" s="7">
        <f t="shared" si="3"/>
        <v>0</v>
      </c>
      <c r="O241" s="6"/>
    </row>
    <row r="242" spans="1:15" x14ac:dyDescent="0.35">
      <c r="A242" s="1">
        <v>237</v>
      </c>
      <c r="B242" s="5" t="s">
        <v>198</v>
      </c>
      <c r="C242" s="2" t="s">
        <v>429</v>
      </c>
      <c r="D242" s="1"/>
      <c r="E242" s="6">
        <v>1451</v>
      </c>
      <c r="F242" s="6">
        <v>3636</v>
      </c>
      <c r="G242" s="6">
        <v>1100</v>
      </c>
      <c r="H242" s="6"/>
      <c r="I242" s="6"/>
      <c r="J242" s="6"/>
      <c r="K242" s="6"/>
      <c r="L242" s="6"/>
      <c r="M242" s="6"/>
      <c r="N242" s="7">
        <f t="shared" si="3"/>
        <v>6187</v>
      </c>
      <c r="O242" s="6">
        <v>800000</v>
      </c>
    </row>
    <row r="243" spans="1:15" x14ac:dyDescent="0.35">
      <c r="A243" s="1">
        <v>238</v>
      </c>
      <c r="B243" s="5" t="s">
        <v>199</v>
      </c>
      <c r="C243" s="2" t="s">
        <v>429</v>
      </c>
      <c r="D243" s="1"/>
      <c r="E243" s="6">
        <v>13721</v>
      </c>
      <c r="F243" s="6">
        <v>10385</v>
      </c>
      <c r="G243" s="6">
        <v>2500</v>
      </c>
      <c r="H243" s="6"/>
      <c r="I243" s="6">
        <v>3285</v>
      </c>
      <c r="J243" s="6">
        <v>430</v>
      </c>
      <c r="K243" s="6"/>
      <c r="L243" s="6"/>
      <c r="M243" s="6"/>
      <c r="N243" s="7">
        <f t="shared" si="3"/>
        <v>30321</v>
      </c>
      <c r="O243" s="6">
        <v>940000</v>
      </c>
    </row>
    <row r="244" spans="1:15" x14ac:dyDescent="0.35">
      <c r="A244" s="1">
        <v>239</v>
      </c>
      <c r="B244" s="5" t="s">
        <v>200</v>
      </c>
      <c r="C244" s="2" t="s">
        <v>429</v>
      </c>
      <c r="D244" s="1"/>
      <c r="E244" s="6">
        <v>31692</v>
      </c>
      <c r="F244" s="6"/>
      <c r="G244" s="6"/>
      <c r="H244" s="6"/>
      <c r="I244" s="6">
        <v>6090</v>
      </c>
      <c r="J244" s="6"/>
      <c r="K244" s="6"/>
      <c r="L244" s="6"/>
      <c r="M244" s="6"/>
      <c r="N244" s="7">
        <f t="shared" si="3"/>
        <v>37782</v>
      </c>
      <c r="O244" s="6">
        <v>1375000</v>
      </c>
    </row>
    <row r="245" spans="1:15" x14ac:dyDescent="0.35">
      <c r="A245" s="1">
        <v>240</v>
      </c>
      <c r="B245" s="5" t="s">
        <v>201</v>
      </c>
      <c r="C245" s="2" t="s">
        <v>429</v>
      </c>
      <c r="D245" s="1"/>
      <c r="E245" s="6">
        <v>64541</v>
      </c>
      <c r="F245" s="6">
        <v>4600</v>
      </c>
      <c r="G245" s="6"/>
      <c r="H245" s="10"/>
      <c r="I245" s="6">
        <v>2473</v>
      </c>
      <c r="J245" s="6">
        <v>10684</v>
      </c>
      <c r="K245" s="6"/>
      <c r="L245" s="6"/>
      <c r="M245" s="6"/>
      <c r="N245" s="7">
        <f t="shared" si="3"/>
        <v>82298</v>
      </c>
      <c r="O245" s="6">
        <v>1865728</v>
      </c>
    </row>
    <row r="246" spans="1:15" x14ac:dyDescent="0.35">
      <c r="A246" s="1">
        <v>241</v>
      </c>
      <c r="B246" s="5" t="s">
        <v>202</v>
      </c>
      <c r="C246" s="2" t="s">
        <v>429</v>
      </c>
      <c r="D246" s="1"/>
      <c r="E246" s="6">
        <v>36047</v>
      </c>
      <c r="F246" s="6">
        <v>7621</v>
      </c>
      <c r="G246" s="6">
        <f>2200+11100</f>
        <v>13300</v>
      </c>
      <c r="H246" s="12"/>
      <c r="I246" s="6">
        <v>4277</v>
      </c>
      <c r="J246" s="6">
        <v>4500</v>
      </c>
      <c r="K246" s="6">
        <v>3000</v>
      </c>
      <c r="L246" s="6"/>
      <c r="M246" s="6"/>
      <c r="N246" s="7">
        <f t="shared" si="3"/>
        <v>68745</v>
      </c>
      <c r="O246" s="6">
        <v>1553801</v>
      </c>
    </row>
    <row r="247" spans="1:15" x14ac:dyDescent="0.35">
      <c r="A247" s="1">
        <v>242</v>
      </c>
      <c r="B247" s="5" t="s">
        <v>203</v>
      </c>
      <c r="C247" s="2" t="s">
        <v>429</v>
      </c>
      <c r="D247" s="1"/>
      <c r="E247" s="6">
        <v>1957</v>
      </c>
      <c r="F247" s="6">
        <v>5275</v>
      </c>
      <c r="G247" s="6"/>
      <c r="H247" s="6"/>
      <c r="I247" s="6">
        <v>1571</v>
      </c>
      <c r="J247" s="6"/>
      <c r="K247" s="6"/>
      <c r="L247" s="6"/>
      <c r="M247" s="6"/>
      <c r="N247" s="7">
        <f t="shared" si="3"/>
        <v>8803</v>
      </c>
      <c r="O247" s="6">
        <v>590000</v>
      </c>
    </row>
    <row r="248" spans="1:15" x14ac:dyDescent="0.35">
      <c r="A248" s="1">
        <v>243</v>
      </c>
      <c r="B248" s="5" t="s">
        <v>204</v>
      </c>
      <c r="C248" s="2" t="s">
        <v>429</v>
      </c>
      <c r="D248" s="1"/>
      <c r="E248" s="6">
        <v>33589</v>
      </c>
      <c r="F248" s="6">
        <v>2500</v>
      </c>
      <c r="G248" s="6"/>
      <c r="H248" s="6"/>
      <c r="I248" s="6"/>
      <c r="J248" s="6">
        <v>7312</v>
      </c>
      <c r="K248" s="6"/>
      <c r="L248" s="6"/>
      <c r="M248" s="6"/>
      <c r="N248" s="7">
        <f t="shared" si="3"/>
        <v>43401</v>
      </c>
      <c r="O248" s="6">
        <v>2067408</v>
      </c>
    </row>
    <row r="249" spans="1:15" x14ac:dyDescent="0.35">
      <c r="A249" s="1">
        <v>244</v>
      </c>
      <c r="B249" s="5" t="s">
        <v>205</v>
      </c>
      <c r="C249" s="2" t="s">
        <v>429</v>
      </c>
      <c r="D249" s="1"/>
      <c r="E249" s="6">
        <v>9127</v>
      </c>
      <c r="F249" s="6">
        <v>2331</v>
      </c>
      <c r="G249" s="6">
        <f>2100+2900</f>
        <v>5000</v>
      </c>
      <c r="H249" s="6"/>
      <c r="I249" s="6">
        <v>2486</v>
      </c>
      <c r="J249" s="6"/>
      <c r="K249" s="6"/>
      <c r="L249" s="6"/>
      <c r="M249" s="6"/>
      <c r="N249" s="7">
        <f t="shared" si="3"/>
        <v>18944</v>
      </c>
      <c r="O249" s="6">
        <v>1363000</v>
      </c>
    </row>
    <row r="250" spans="1:15" ht="40" x14ac:dyDescent="0.35">
      <c r="A250" s="1">
        <v>245</v>
      </c>
      <c r="B250" s="5" t="s">
        <v>380</v>
      </c>
      <c r="C250" s="2" t="s">
        <v>421</v>
      </c>
      <c r="D250" s="2"/>
      <c r="E250" s="6">
        <v>1050</v>
      </c>
      <c r="F250" s="6"/>
      <c r="G250" s="6"/>
      <c r="H250" s="6"/>
      <c r="I250" s="6"/>
      <c r="J250" s="6"/>
      <c r="K250" s="6"/>
      <c r="L250" s="6"/>
      <c r="M250" s="6"/>
      <c r="N250" s="7">
        <f t="shared" si="3"/>
        <v>1050</v>
      </c>
      <c r="O250" s="6">
        <v>125000</v>
      </c>
    </row>
    <row r="251" spans="1:15" ht="40" x14ac:dyDescent="0.35">
      <c r="A251" s="1">
        <v>246</v>
      </c>
      <c r="B251" s="5" t="s">
        <v>396</v>
      </c>
      <c r="C251" s="2" t="s">
        <v>421</v>
      </c>
      <c r="D251" s="2"/>
      <c r="E251" s="6"/>
      <c r="F251" s="6"/>
      <c r="G251" s="6"/>
      <c r="H251" s="6"/>
      <c r="I251" s="6">
        <v>2356</v>
      </c>
      <c r="J251" s="6"/>
      <c r="K251" s="6"/>
      <c r="L251" s="6"/>
      <c r="M251" s="6"/>
      <c r="N251" s="7">
        <f t="shared" si="3"/>
        <v>2356</v>
      </c>
      <c r="O251" s="6">
        <v>218000</v>
      </c>
    </row>
    <row r="252" spans="1:15" ht="40" x14ac:dyDescent="0.35">
      <c r="A252" s="1">
        <v>247</v>
      </c>
      <c r="B252" s="5" t="s">
        <v>261</v>
      </c>
      <c r="C252" s="2" t="s">
        <v>421</v>
      </c>
      <c r="D252" s="2"/>
      <c r="E252" s="6"/>
      <c r="F252" s="6"/>
      <c r="G252" s="6"/>
      <c r="H252" s="6"/>
      <c r="I252" s="6"/>
      <c r="J252" s="6"/>
      <c r="K252" s="6"/>
      <c r="L252" s="6"/>
      <c r="M252" s="6"/>
      <c r="N252" s="7">
        <f t="shared" si="3"/>
        <v>0</v>
      </c>
      <c r="O252" s="6"/>
    </row>
    <row r="253" spans="1:15" ht="40" x14ac:dyDescent="0.35">
      <c r="A253" s="1">
        <v>248</v>
      </c>
      <c r="B253" s="5" t="s">
        <v>262</v>
      </c>
      <c r="C253" s="2" t="s">
        <v>421</v>
      </c>
      <c r="D253" s="2"/>
      <c r="E253" s="6"/>
      <c r="F253" s="6"/>
      <c r="G253" s="6"/>
      <c r="H253" s="6"/>
      <c r="I253" s="6">
        <v>7902</v>
      </c>
      <c r="J253" s="6"/>
      <c r="K253" s="6"/>
      <c r="L253" s="6"/>
      <c r="M253" s="6"/>
      <c r="N253" s="7">
        <f t="shared" si="3"/>
        <v>7902</v>
      </c>
      <c r="O253" s="6">
        <v>138161</v>
      </c>
    </row>
    <row r="254" spans="1:15" ht="40" x14ac:dyDescent="0.35">
      <c r="A254" s="1">
        <v>249</v>
      </c>
      <c r="B254" s="5" t="s">
        <v>263</v>
      </c>
      <c r="C254" s="2" t="s">
        <v>421</v>
      </c>
      <c r="D254" s="2"/>
      <c r="E254" s="6"/>
      <c r="F254" s="6"/>
      <c r="G254" s="6"/>
      <c r="H254" s="6"/>
      <c r="I254" s="6"/>
      <c r="J254" s="6"/>
      <c r="K254" s="6"/>
      <c r="L254" s="6"/>
      <c r="M254" s="6"/>
      <c r="N254" s="7">
        <f t="shared" si="3"/>
        <v>0</v>
      </c>
      <c r="O254" s="6"/>
    </row>
    <row r="255" spans="1:15" ht="40" x14ac:dyDescent="0.35">
      <c r="A255" s="1">
        <v>250</v>
      </c>
      <c r="B255" s="5" t="s">
        <v>265</v>
      </c>
      <c r="C255" s="2" t="s">
        <v>421</v>
      </c>
      <c r="D255" s="2"/>
      <c r="E255" s="6"/>
      <c r="F255" s="6"/>
      <c r="G255" s="6"/>
      <c r="H255" s="6"/>
      <c r="I255" s="6"/>
      <c r="J255" s="6"/>
      <c r="K255" s="6"/>
      <c r="L255" s="6"/>
      <c r="M255" s="6"/>
      <c r="N255" s="7">
        <f t="shared" si="3"/>
        <v>0</v>
      </c>
      <c r="O255" s="6"/>
    </row>
    <row r="256" spans="1:15" ht="40" x14ac:dyDescent="0.35">
      <c r="A256" s="1">
        <v>251</v>
      </c>
      <c r="B256" s="5" t="s">
        <v>266</v>
      </c>
      <c r="C256" s="2" t="s">
        <v>421</v>
      </c>
      <c r="D256" s="2"/>
      <c r="E256" s="6"/>
      <c r="F256" s="6">
        <v>2586</v>
      </c>
      <c r="G256" s="6"/>
      <c r="H256" s="6"/>
      <c r="I256" s="6">
        <v>3024</v>
      </c>
      <c r="J256" s="6"/>
      <c r="K256" s="6"/>
      <c r="L256" s="6">
        <v>993</v>
      </c>
      <c r="M256" s="6"/>
      <c r="N256" s="7">
        <f t="shared" si="3"/>
        <v>6603</v>
      </c>
      <c r="O256" s="6">
        <v>439399</v>
      </c>
    </row>
    <row r="257" spans="1:15" ht="40" x14ac:dyDescent="0.35">
      <c r="A257" s="1">
        <v>252</v>
      </c>
      <c r="B257" s="5" t="s">
        <v>268</v>
      </c>
      <c r="C257" s="2" t="s">
        <v>421</v>
      </c>
      <c r="D257" s="2"/>
      <c r="E257" s="6">
        <v>14187</v>
      </c>
      <c r="F257" s="6">
        <v>11045</v>
      </c>
      <c r="G257" s="6"/>
      <c r="H257" s="6"/>
      <c r="I257" s="6">
        <v>7585</v>
      </c>
      <c r="J257" s="6"/>
      <c r="K257" s="6"/>
      <c r="L257" s="6"/>
      <c r="M257" s="6">
        <v>5420</v>
      </c>
      <c r="N257" s="7">
        <f t="shared" si="3"/>
        <v>38237</v>
      </c>
      <c r="O257" s="6">
        <v>1084000</v>
      </c>
    </row>
    <row r="258" spans="1:15" ht="40" x14ac:dyDescent="0.35">
      <c r="A258" s="1">
        <v>253</v>
      </c>
      <c r="B258" s="5" t="s">
        <v>269</v>
      </c>
      <c r="C258" s="2" t="s">
        <v>421</v>
      </c>
      <c r="D258" s="2"/>
      <c r="E258" s="6"/>
      <c r="F258" s="6">
        <v>5161</v>
      </c>
      <c r="G258" s="6"/>
      <c r="H258" s="6"/>
      <c r="I258" s="6"/>
      <c r="J258" s="6">
        <v>1370</v>
      </c>
      <c r="K258" s="6"/>
      <c r="L258" s="6">
        <v>1480</v>
      </c>
      <c r="M258" s="6"/>
      <c r="N258" s="7">
        <f t="shared" si="3"/>
        <v>8011</v>
      </c>
      <c r="O258" s="6">
        <v>475000</v>
      </c>
    </row>
    <row r="259" spans="1:15" ht="40" x14ac:dyDescent="0.35">
      <c r="A259" s="1">
        <v>254</v>
      </c>
      <c r="B259" s="5" t="s">
        <v>272</v>
      </c>
      <c r="C259" s="2" t="s">
        <v>421</v>
      </c>
      <c r="D259" s="2"/>
      <c r="E259" s="6">
        <v>4026</v>
      </c>
      <c r="F259" s="6">
        <v>379</v>
      </c>
      <c r="G259" s="6"/>
      <c r="H259" s="6"/>
      <c r="I259" s="6">
        <v>1500</v>
      </c>
      <c r="J259" s="6"/>
      <c r="K259" s="6"/>
      <c r="L259" s="6"/>
      <c r="M259" s="6"/>
      <c r="N259" s="7">
        <f t="shared" si="3"/>
        <v>5905</v>
      </c>
      <c r="O259" s="6">
        <v>559596</v>
      </c>
    </row>
    <row r="260" spans="1:15" ht="40" x14ac:dyDescent="0.35">
      <c r="A260" s="1">
        <v>255</v>
      </c>
      <c r="B260" s="5" t="s">
        <v>273</v>
      </c>
      <c r="C260" s="2" t="s">
        <v>421</v>
      </c>
      <c r="D260" s="2"/>
      <c r="E260" s="6">
        <v>4128</v>
      </c>
      <c r="F260" s="6"/>
      <c r="G260" s="6"/>
      <c r="H260" s="6"/>
      <c r="I260" s="6">
        <v>6582</v>
      </c>
      <c r="J260" s="6"/>
      <c r="K260" s="6"/>
      <c r="L260" s="6"/>
      <c r="M260" s="6">
        <v>2149</v>
      </c>
      <c r="N260" s="7">
        <f t="shared" si="3"/>
        <v>12859</v>
      </c>
      <c r="O260" s="6">
        <v>528000</v>
      </c>
    </row>
    <row r="261" spans="1:15" ht="40" x14ac:dyDescent="0.35">
      <c r="A261" s="1">
        <v>256</v>
      </c>
      <c r="B261" s="5" t="s">
        <v>274</v>
      </c>
      <c r="C261" s="2" t="s">
        <v>421</v>
      </c>
      <c r="D261" s="2"/>
      <c r="E261" s="6">
        <v>2359</v>
      </c>
      <c r="F261" s="6">
        <v>2373</v>
      </c>
      <c r="G261" s="6"/>
      <c r="H261" s="6"/>
      <c r="I261" s="6">
        <v>4624</v>
      </c>
      <c r="J261" s="6">
        <v>677</v>
      </c>
      <c r="K261" s="6"/>
      <c r="L261" s="6"/>
      <c r="M261" s="6"/>
      <c r="N261" s="7">
        <f t="shared" si="3"/>
        <v>10033</v>
      </c>
      <c r="O261" s="6">
        <v>504000</v>
      </c>
    </row>
    <row r="262" spans="1:15" ht="40" x14ac:dyDescent="0.35">
      <c r="A262" s="1">
        <v>257</v>
      </c>
      <c r="B262" s="5" t="s">
        <v>275</v>
      </c>
      <c r="C262" s="2" t="s">
        <v>421</v>
      </c>
      <c r="D262" s="2"/>
      <c r="E262" s="6">
        <v>2763</v>
      </c>
      <c r="F262" s="6"/>
      <c r="G262" s="6"/>
      <c r="H262" s="6"/>
      <c r="I262" s="6">
        <v>12215</v>
      </c>
      <c r="J262" s="6"/>
      <c r="K262" s="6"/>
      <c r="L262" s="6"/>
      <c r="M262" s="6"/>
      <c r="N262" s="7">
        <f t="shared" si="3"/>
        <v>14978</v>
      </c>
      <c r="O262" s="6">
        <v>260000</v>
      </c>
    </row>
    <row r="263" spans="1:15" ht="40" x14ac:dyDescent="0.35">
      <c r="A263" s="1">
        <v>258</v>
      </c>
      <c r="B263" s="5" t="s">
        <v>277</v>
      </c>
      <c r="C263" s="2" t="s">
        <v>421</v>
      </c>
      <c r="D263" s="2"/>
      <c r="E263" s="6">
        <v>2315</v>
      </c>
      <c r="F263" s="6"/>
      <c r="G263" s="6"/>
      <c r="H263" s="6"/>
      <c r="I263" s="6">
        <f>3241+2609</f>
        <v>5850</v>
      </c>
      <c r="J263" s="6"/>
      <c r="K263" s="6"/>
      <c r="L263" s="6"/>
      <c r="M263" s="6"/>
      <c r="N263" s="7">
        <f t="shared" si="3"/>
        <v>8165</v>
      </c>
      <c r="O263" s="6">
        <v>265000</v>
      </c>
    </row>
    <row r="264" spans="1:15" ht="40" x14ac:dyDescent="0.35">
      <c r="A264" s="1">
        <v>259</v>
      </c>
      <c r="B264" s="5" t="s">
        <v>278</v>
      </c>
      <c r="C264" s="2" t="s">
        <v>421</v>
      </c>
      <c r="D264" s="2"/>
      <c r="E264" s="6">
        <v>1061</v>
      </c>
      <c r="F264" s="6"/>
      <c r="G264" s="6"/>
      <c r="H264" s="6"/>
      <c r="I264" s="6">
        <v>1993</v>
      </c>
      <c r="J264" s="6"/>
      <c r="K264" s="6"/>
      <c r="L264" s="6"/>
      <c r="M264" s="6"/>
      <c r="N264" s="7">
        <f t="shared" ref="N264:N335" si="4">SUM(E264:M264)</f>
        <v>3054</v>
      </c>
      <c r="O264" s="6">
        <v>169000</v>
      </c>
    </row>
    <row r="265" spans="1:15" ht="40" x14ac:dyDescent="0.35">
      <c r="A265" s="1">
        <v>260</v>
      </c>
      <c r="B265" s="5" t="s">
        <v>279</v>
      </c>
      <c r="C265" s="2" t="s">
        <v>421</v>
      </c>
      <c r="D265" s="2"/>
      <c r="E265" s="6">
        <v>3101</v>
      </c>
      <c r="F265" s="6">
        <v>4219</v>
      </c>
      <c r="G265" s="6">
        <v>3400</v>
      </c>
      <c r="H265" s="6"/>
      <c r="I265" s="6">
        <v>858</v>
      </c>
      <c r="J265" s="6">
        <f>384+1300</f>
        <v>1684</v>
      </c>
      <c r="K265" s="6"/>
      <c r="L265" s="6"/>
      <c r="M265" s="6"/>
      <c r="N265" s="7">
        <f t="shared" si="4"/>
        <v>13262</v>
      </c>
      <c r="O265" s="6">
        <v>707000</v>
      </c>
    </row>
    <row r="266" spans="1:15" ht="40" x14ac:dyDescent="0.35">
      <c r="A266" s="1">
        <v>261</v>
      </c>
      <c r="B266" s="5" t="s">
        <v>280</v>
      </c>
      <c r="C266" s="2" t="s">
        <v>421</v>
      </c>
      <c r="D266" s="2"/>
      <c r="E266" s="6"/>
      <c r="F266" s="6"/>
      <c r="G266" s="6"/>
      <c r="H266" s="6"/>
      <c r="I266" s="6"/>
      <c r="J266" s="6"/>
      <c r="K266" s="6"/>
      <c r="L266" s="6"/>
      <c r="M266" s="6"/>
      <c r="N266" s="7">
        <f t="shared" si="4"/>
        <v>0</v>
      </c>
      <c r="O266" s="6"/>
    </row>
    <row r="267" spans="1:15" ht="40" x14ac:dyDescent="0.35">
      <c r="A267" s="1">
        <v>262</v>
      </c>
      <c r="B267" s="5" t="s">
        <v>281</v>
      </c>
      <c r="C267" s="2" t="s">
        <v>421</v>
      </c>
      <c r="D267" s="2"/>
      <c r="E267" s="6">
        <v>10589</v>
      </c>
      <c r="F267" s="6"/>
      <c r="G267" s="6"/>
      <c r="H267" s="6"/>
      <c r="I267" s="6">
        <v>3844</v>
      </c>
      <c r="J267" s="6"/>
      <c r="K267" s="6"/>
      <c r="L267" s="6"/>
      <c r="M267" s="6">
        <v>5077</v>
      </c>
      <c r="N267" s="7">
        <f t="shared" si="4"/>
        <v>19510</v>
      </c>
      <c r="O267" s="6">
        <v>430264</v>
      </c>
    </row>
    <row r="268" spans="1:15" ht="40" x14ac:dyDescent="0.35">
      <c r="A268" s="1">
        <v>263</v>
      </c>
      <c r="B268" s="5" t="s">
        <v>282</v>
      </c>
      <c r="C268" s="2" t="s">
        <v>421</v>
      </c>
      <c r="D268" s="2"/>
      <c r="E268" s="6"/>
      <c r="F268" s="6"/>
      <c r="G268" s="6"/>
      <c r="H268" s="6"/>
      <c r="I268" s="6"/>
      <c r="J268" s="6"/>
      <c r="K268" s="6"/>
      <c r="L268" s="6"/>
      <c r="M268" s="6"/>
      <c r="N268" s="7">
        <f t="shared" si="4"/>
        <v>0</v>
      </c>
      <c r="O268" s="6"/>
    </row>
    <row r="269" spans="1:15" ht="40" x14ac:dyDescent="0.35">
      <c r="A269" s="1">
        <v>264</v>
      </c>
      <c r="B269" s="5" t="s">
        <v>283</v>
      </c>
      <c r="C269" s="2" t="s">
        <v>421</v>
      </c>
      <c r="D269" s="2"/>
      <c r="E269" s="6">
        <v>12692</v>
      </c>
      <c r="F269" s="6"/>
      <c r="G269" s="6">
        <v>4250</v>
      </c>
      <c r="H269" s="6"/>
      <c r="I269" s="6">
        <v>1000</v>
      </c>
      <c r="J269" s="6"/>
      <c r="K269" s="6"/>
      <c r="L269" s="6"/>
      <c r="M269" s="6"/>
      <c r="N269" s="7">
        <f t="shared" si="4"/>
        <v>17942</v>
      </c>
      <c r="O269" s="6">
        <v>1090000</v>
      </c>
    </row>
    <row r="270" spans="1:15" ht="40" x14ac:dyDescent="0.35">
      <c r="A270" s="1">
        <v>265</v>
      </c>
      <c r="B270" s="5" t="s">
        <v>284</v>
      </c>
      <c r="C270" s="2" t="s">
        <v>421</v>
      </c>
      <c r="D270" s="2"/>
      <c r="E270" s="6"/>
      <c r="F270" s="6">
        <v>57836</v>
      </c>
      <c r="G270" s="6"/>
      <c r="H270" s="6">
        <v>17267</v>
      </c>
      <c r="I270" s="6"/>
      <c r="J270" s="6"/>
      <c r="K270" s="6"/>
      <c r="L270" s="6">
        <v>198</v>
      </c>
      <c r="M270" s="6"/>
      <c r="N270" s="7">
        <f t="shared" si="4"/>
        <v>75301</v>
      </c>
      <c r="O270" s="6">
        <v>2923857</v>
      </c>
    </row>
    <row r="271" spans="1:15" ht="40" x14ac:dyDescent="0.35">
      <c r="A271" s="1">
        <v>266</v>
      </c>
      <c r="B271" s="5" t="s">
        <v>286</v>
      </c>
      <c r="C271" s="2" t="s">
        <v>421</v>
      </c>
      <c r="D271" s="2"/>
      <c r="E271" s="6">
        <v>95</v>
      </c>
      <c r="F271" s="6"/>
      <c r="G271" s="6"/>
      <c r="H271" s="6"/>
      <c r="I271" s="6">
        <v>3364</v>
      </c>
      <c r="J271" s="6"/>
      <c r="K271" s="6"/>
      <c r="L271" s="6"/>
      <c r="M271" s="6"/>
      <c r="N271" s="7">
        <f t="shared" si="4"/>
        <v>3459</v>
      </c>
      <c r="O271" s="6">
        <v>1216000</v>
      </c>
    </row>
    <row r="272" spans="1:15" ht="40" x14ac:dyDescent="0.35">
      <c r="A272" s="1">
        <v>267</v>
      </c>
      <c r="B272" s="5" t="s">
        <v>288</v>
      </c>
      <c r="C272" s="2" t="s">
        <v>421</v>
      </c>
      <c r="D272" s="2"/>
      <c r="E272" s="6"/>
      <c r="F272" s="6"/>
      <c r="G272" s="6"/>
      <c r="H272" s="6"/>
      <c r="I272" s="6"/>
      <c r="J272" s="6"/>
      <c r="K272" s="6"/>
      <c r="L272" s="6"/>
      <c r="M272" s="6"/>
      <c r="N272" s="7">
        <f t="shared" si="4"/>
        <v>0</v>
      </c>
      <c r="O272" s="6"/>
    </row>
    <row r="273" spans="1:15" ht="40" x14ac:dyDescent="0.35">
      <c r="A273" s="1">
        <v>268</v>
      </c>
      <c r="B273" s="5" t="s">
        <v>289</v>
      </c>
      <c r="C273" s="2" t="s">
        <v>421</v>
      </c>
      <c r="D273" s="2"/>
      <c r="E273" s="6">
        <v>3089</v>
      </c>
      <c r="F273" s="6"/>
      <c r="G273" s="6"/>
      <c r="H273" s="6"/>
      <c r="I273" s="6"/>
      <c r="J273" s="6"/>
      <c r="K273" s="6"/>
      <c r="L273" s="6"/>
      <c r="M273" s="6"/>
      <c r="N273" s="7">
        <f t="shared" si="4"/>
        <v>3089</v>
      </c>
      <c r="O273" s="6">
        <v>304000</v>
      </c>
    </row>
    <row r="274" spans="1:15" ht="40" x14ac:dyDescent="0.35">
      <c r="A274" s="1">
        <v>269</v>
      </c>
      <c r="B274" s="5" t="s">
        <v>291</v>
      </c>
      <c r="C274" s="2" t="s">
        <v>421</v>
      </c>
      <c r="D274" s="2"/>
      <c r="E274" s="6">
        <v>16174</v>
      </c>
      <c r="F274" s="6">
        <v>1672</v>
      </c>
      <c r="G274" s="6"/>
      <c r="H274" s="6"/>
      <c r="I274" s="6">
        <v>14608</v>
      </c>
      <c r="J274" s="6"/>
      <c r="K274" s="6"/>
      <c r="L274" s="6"/>
      <c r="M274" s="6"/>
      <c r="N274" s="7">
        <f t="shared" si="4"/>
        <v>32454</v>
      </c>
      <c r="O274" s="6">
        <v>868000</v>
      </c>
    </row>
    <row r="275" spans="1:15" ht="40" x14ac:dyDescent="0.35">
      <c r="A275" s="1"/>
      <c r="B275" s="5" t="s">
        <v>481</v>
      </c>
      <c r="C275" s="2" t="s">
        <v>421</v>
      </c>
      <c r="D275" s="2"/>
      <c r="E275" s="6"/>
      <c r="F275" s="6">
        <v>344</v>
      </c>
      <c r="G275" s="6"/>
      <c r="H275" s="6"/>
      <c r="I275" s="6">
        <v>1856</v>
      </c>
      <c r="J275" s="6"/>
      <c r="K275" s="6"/>
      <c r="L275" s="6"/>
      <c r="M275" s="6"/>
      <c r="N275" s="7">
        <f t="shared" si="4"/>
        <v>2200</v>
      </c>
      <c r="O275" s="6">
        <v>81000</v>
      </c>
    </row>
    <row r="276" spans="1:15" ht="40" x14ac:dyDescent="0.35">
      <c r="A276" s="1">
        <v>270</v>
      </c>
      <c r="B276" s="5" t="s">
        <v>294</v>
      </c>
      <c r="C276" s="2" t="s">
        <v>421</v>
      </c>
      <c r="D276" s="2"/>
      <c r="E276" s="6"/>
      <c r="F276" s="6">
        <v>2942</v>
      </c>
      <c r="G276" s="6">
        <v>300</v>
      </c>
      <c r="H276" s="6"/>
      <c r="I276" s="6"/>
      <c r="J276" s="6">
        <v>976</v>
      </c>
      <c r="K276" s="6"/>
      <c r="L276" s="6"/>
      <c r="M276" s="6"/>
      <c r="N276" s="7">
        <f t="shared" si="4"/>
        <v>4218</v>
      </c>
      <c r="O276" s="6">
        <v>513146</v>
      </c>
    </row>
    <row r="277" spans="1:15" ht="40" x14ac:dyDescent="0.35">
      <c r="A277" s="1">
        <v>271</v>
      </c>
      <c r="B277" s="5" t="s">
        <v>295</v>
      </c>
      <c r="C277" s="2" t="s">
        <v>421</v>
      </c>
      <c r="D277" s="2"/>
      <c r="E277" s="6">
        <v>1474</v>
      </c>
      <c r="F277" s="6">
        <v>4051</v>
      </c>
      <c r="G277" s="6">
        <v>3000</v>
      </c>
      <c r="H277" s="6"/>
      <c r="I277" s="6">
        <v>2804</v>
      </c>
      <c r="J277" s="6"/>
      <c r="K277" s="6"/>
      <c r="L277" s="6"/>
      <c r="M277" s="6"/>
      <c r="N277" s="7">
        <f t="shared" si="4"/>
        <v>11329</v>
      </c>
      <c r="O277" s="6">
        <v>603000</v>
      </c>
    </row>
    <row r="278" spans="1:15" ht="40" x14ac:dyDescent="0.35">
      <c r="A278" s="1">
        <v>272</v>
      </c>
      <c r="B278" s="5" t="s">
        <v>296</v>
      </c>
      <c r="C278" s="2" t="s">
        <v>421</v>
      </c>
      <c r="D278" s="2"/>
      <c r="E278" s="6">
        <v>4794</v>
      </c>
      <c r="F278" s="6">
        <v>7385</v>
      </c>
      <c r="G278" s="6">
        <v>2400</v>
      </c>
      <c r="H278" s="6"/>
      <c r="I278" s="6">
        <v>2616</v>
      </c>
      <c r="J278" s="6"/>
      <c r="K278" s="6"/>
      <c r="L278" s="6"/>
      <c r="M278" s="6"/>
      <c r="N278" s="7">
        <f t="shared" si="4"/>
        <v>17195</v>
      </c>
      <c r="O278" s="6">
        <v>888561</v>
      </c>
    </row>
    <row r="279" spans="1:15" ht="40" x14ac:dyDescent="0.35">
      <c r="A279" s="1">
        <v>273</v>
      </c>
      <c r="B279" s="5" t="s">
        <v>298</v>
      </c>
      <c r="C279" s="2" t="s">
        <v>421</v>
      </c>
      <c r="D279" s="2"/>
      <c r="E279" s="6">
        <v>37277</v>
      </c>
      <c r="F279" s="6">
        <v>2627</v>
      </c>
      <c r="G279" s="6">
        <v>6000</v>
      </c>
      <c r="H279" s="6"/>
      <c r="I279" s="6">
        <v>2108</v>
      </c>
      <c r="J279" s="6"/>
      <c r="K279" s="6"/>
      <c r="L279" s="6"/>
      <c r="M279" s="6"/>
      <c r="N279" s="7">
        <f t="shared" si="4"/>
        <v>48012</v>
      </c>
      <c r="O279" s="6">
        <v>1894000</v>
      </c>
    </row>
    <row r="280" spans="1:15" ht="40" x14ac:dyDescent="0.35">
      <c r="A280" s="1">
        <v>274</v>
      </c>
      <c r="B280" s="5" t="s">
        <v>299</v>
      </c>
      <c r="C280" s="2" t="s">
        <v>421</v>
      </c>
      <c r="D280" s="2"/>
      <c r="E280" s="6"/>
      <c r="F280" s="6"/>
      <c r="G280" s="6"/>
      <c r="H280" s="6"/>
      <c r="I280" s="6"/>
      <c r="J280" s="6"/>
      <c r="K280" s="6"/>
      <c r="L280" s="6"/>
      <c r="M280" s="6"/>
      <c r="N280" s="7">
        <f t="shared" si="4"/>
        <v>0</v>
      </c>
      <c r="O280" s="6"/>
    </row>
    <row r="281" spans="1:15" ht="40" x14ac:dyDescent="0.35">
      <c r="A281" s="1">
        <v>275</v>
      </c>
      <c r="B281" s="5" t="s">
        <v>300</v>
      </c>
      <c r="C281" s="2" t="s">
        <v>421</v>
      </c>
      <c r="D281" s="2"/>
      <c r="E281" s="6"/>
      <c r="F281" s="6"/>
      <c r="G281" s="6"/>
      <c r="H281" s="6"/>
      <c r="I281" s="6"/>
      <c r="J281" s="6"/>
      <c r="K281" s="6"/>
      <c r="L281" s="6"/>
      <c r="M281" s="6"/>
      <c r="N281" s="7">
        <f t="shared" si="4"/>
        <v>0</v>
      </c>
      <c r="O281" s="6"/>
    </row>
    <row r="282" spans="1:15" ht="40" x14ac:dyDescent="0.35">
      <c r="A282" s="1">
        <v>276</v>
      </c>
      <c r="B282" s="5" t="s">
        <v>397</v>
      </c>
      <c r="C282" s="2" t="s">
        <v>421</v>
      </c>
      <c r="D282" s="2"/>
      <c r="E282" s="6">
        <v>2132</v>
      </c>
      <c r="F282" s="6"/>
      <c r="G282" s="6"/>
      <c r="H282" s="6"/>
      <c r="I282" s="6"/>
      <c r="J282" s="6"/>
      <c r="K282" s="6"/>
      <c r="L282" s="6"/>
      <c r="M282" s="6"/>
      <c r="N282" s="7">
        <f t="shared" si="4"/>
        <v>2132</v>
      </c>
      <c r="O282" s="6">
        <v>205000</v>
      </c>
    </row>
    <row r="283" spans="1:15" ht="40" x14ac:dyDescent="0.35">
      <c r="A283" s="1">
        <v>277</v>
      </c>
      <c r="B283" s="5" t="s">
        <v>301</v>
      </c>
      <c r="C283" s="2" t="s">
        <v>421</v>
      </c>
      <c r="D283" s="2"/>
      <c r="E283" s="6"/>
      <c r="F283" s="6"/>
      <c r="G283" s="6"/>
      <c r="H283" s="6"/>
      <c r="I283" s="6">
        <v>4866</v>
      </c>
      <c r="J283" s="6"/>
      <c r="K283" s="6"/>
      <c r="L283" s="6"/>
      <c r="M283" s="6"/>
      <c r="N283" s="7">
        <f t="shared" si="4"/>
        <v>4866</v>
      </c>
      <c r="O283" s="6">
        <v>191000</v>
      </c>
    </row>
    <row r="284" spans="1:15" ht="40" x14ac:dyDescent="0.35">
      <c r="A284" s="1">
        <v>278</v>
      </c>
      <c r="B284" s="5" t="s">
        <v>304</v>
      </c>
      <c r="C284" s="2" t="s">
        <v>421</v>
      </c>
      <c r="D284" s="2"/>
      <c r="E284" s="6">
        <v>7695</v>
      </c>
      <c r="F284" s="6"/>
      <c r="G284" s="6"/>
      <c r="H284" s="6"/>
      <c r="I284" s="6">
        <v>6660</v>
      </c>
      <c r="J284" s="6"/>
      <c r="K284" s="6"/>
      <c r="L284" s="6"/>
      <c r="M284" s="6"/>
      <c r="N284" s="7">
        <f t="shared" si="4"/>
        <v>14355</v>
      </c>
      <c r="O284" s="6">
        <v>527000</v>
      </c>
    </row>
    <row r="285" spans="1:15" ht="40" x14ac:dyDescent="0.35">
      <c r="A285" s="1">
        <v>279</v>
      </c>
      <c r="B285" s="5" t="s">
        <v>308</v>
      </c>
      <c r="C285" s="2" t="s">
        <v>421</v>
      </c>
      <c r="D285" s="2"/>
      <c r="E285" s="6">
        <v>8718</v>
      </c>
      <c r="F285" s="6"/>
      <c r="G285" s="6">
        <v>500</v>
      </c>
      <c r="H285" s="6"/>
      <c r="I285" s="6"/>
      <c r="J285" s="6"/>
      <c r="K285" s="6"/>
      <c r="L285" s="6"/>
      <c r="M285" s="6"/>
      <c r="N285" s="7">
        <f t="shared" si="4"/>
        <v>9218</v>
      </c>
      <c r="O285" s="6">
        <v>333903</v>
      </c>
    </row>
    <row r="286" spans="1:15" ht="40" x14ac:dyDescent="0.35">
      <c r="A286" s="1">
        <v>280</v>
      </c>
      <c r="B286" s="5" t="s">
        <v>462</v>
      </c>
      <c r="C286" s="2" t="s">
        <v>421</v>
      </c>
      <c r="D286" s="2"/>
      <c r="E286" s="6"/>
      <c r="F286" s="6"/>
      <c r="G286" s="6"/>
      <c r="H286" s="6"/>
      <c r="I286" s="6"/>
      <c r="J286" s="6"/>
      <c r="K286" s="6"/>
      <c r="L286" s="6"/>
      <c r="M286" s="6"/>
      <c r="N286" s="7">
        <f t="shared" si="4"/>
        <v>0</v>
      </c>
      <c r="O286" s="6"/>
    </row>
    <row r="287" spans="1:15" ht="40" x14ac:dyDescent="0.35">
      <c r="A287" s="1">
        <v>281</v>
      </c>
      <c r="B287" s="5" t="s">
        <v>310</v>
      </c>
      <c r="C287" s="2" t="s">
        <v>421</v>
      </c>
      <c r="D287" s="2"/>
      <c r="E287" s="6"/>
      <c r="F287" s="6">
        <v>1746</v>
      </c>
      <c r="G287" s="6"/>
      <c r="H287" s="6"/>
      <c r="I287" s="6">
        <v>2479</v>
      </c>
      <c r="J287" s="6"/>
      <c r="K287" s="6"/>
      <c r="L287" s="6"/>
      <c r="M287" s="6"/>
      <c r="N287" s="7">
        <f t="shared" si="4"/>
        <v>4225</v>
      </c>
      <c r="O287" s="6">
        <v>377366</v>
      </c>
    </row>
    <row r="288" spans="1:15" ht="40" x14ac:dyDescent="0.35">
      <c r="A288" s="1">
        <v>282</v>
      </c>
      <c r="B288" s="5" t="s">
        <v>311</v>
      </c>
      <c r="C288" s="2" t="s">
        <v>421</v>
      </c>
      <c r="D288" s="2"/>
      <c r="E288" s="6"/>
      <c r="F288" s="6"/>
      <c r="G288" s="6"/>
      <c r="H288" s="6"/>
      <c r="I288" s="6"/>
      <c r="J288" s="6"/>
      <c r="K288" s="6"/>
      <c r="L288" s="6"/>
      <c r="M288" s="6"/>
      <c r="N288" s="7">
        <f t="shared" si="4"/>
        <v>0</v>
      </c>
      <c r="O288" s="6"/>
    </row>
    <row r="289" spans="1:15" ht="40" x14ac:dyDescent="0.35">
      <c r="A289" s="1">
        <v>283</v>
      </c>
      <c r="B289" s="5" t="s">
        <v>312</v>
      </c>
      <c r="C289" s="2" t="s">
        <v>421</v>
      </c>
      <c r="D289" s="2"/>
      <c r="E289" s="6"/>
      <c r="F289" s="6"/>
      <c r="G289" s="6"/>
      <c r="H289" s="6"/>
      <c r="I289" s="6">
        <v>5144</v>
      </c>
      <c r="J289" s="6"/>
      <c r="K289" s="6"/>
      <c r="L289" s="6"/>
      <c r="M289" s="6"/>
      <c r="N289" s="7">
        <f t="shared" si="4"/>
        <v>5144</v>
      </c>
      <c r="O289" s="6">
        <v>2924000</v>
      </c>
    </row>
    <row r="290" spans="1:15" ht="40" x14ac:dyDescent="0.35">
      <c r="A290" s="1">
        <v>284</v>
      </c>
      <c r="B290" s="5" t="s">
        <v>313</v>
      </c>
      <c r="C290" s="2" t="s">
        <v>421</v>
      </c>
      <c r="D290" s="2"/>
      <c r="E290" s="6"/>
      <c r="F290" s="6"/>
      <c r="G290" s="6"/>
      <c r="H290" s="6"/>
      <c r="I290" s="6">
        <v>4383</v>
      </c>
      <c r="J290" s="6"/>
      <c r="K290" s="6"/>
      <c r="L290" s="6"/>
      <c r="M290" s="6"/>
      <c r="N290" s="7">
        <f t="shared" si="4"/>
        <v>4383</v>
      </c>
      <c r="O290" s="6">
        <v>190748</v>
      </c>
    </row>
    <row r="291" spans="1:15" ht="40" x14ac:dyDescent="0.35">
      <c r="A291" s="1">
        <v>285</v>
      </c>
      <c r="B291" s="5" t="s">
        <v>461</v>
      </c>
      <c r="C291" s="2" t="s">
        <v>421</v>
      </c>
      <c r="D291" s="2"/>
      <c r="E291" s="6">
        <v>4288</v>
      </c>
      <c r="F291" s="6"/>
      <c r="G291" s="6"/>
      <c r="H291" s="6"/>
      <c r="I291" s="6">
        <v>891</v>
      </c>
      <c r="J291" s="6"/>
      <c r="K291" s="6"/>
      <c r="L291" s="6"/>
      <c r="M291" s="6"/>
      <c r="N291" s="7">
        <f t="shared" si="4"/>
        <v>5179</v>
      </c>
      <c r="O291" s="6">
        <v>178255</v>
      </c>
    </row>
    <row r="292" spans="1:15" ht="40" x14ac:dyDescent="0.35">
      <c r="A292" s="1">
        <v>286</v>
      </c>
      <c r="B292" s="5" t="s">
        <v>451</v>
      </c>
      <c r="C292" s="2" t="s">
        <v>421</v>
      </c>
      <c r="D292" s="2"/>
      <c r="E292" s="6">
        <v>2565</v>
      </c>
      <c r="F292" s="6"/>
      <c r="G292" s="6">
        <v>1500</v>
      </c>
      <c r="H292" s="6"/>
      <c r="I292" s="6"/>
      <c r="J292" s="6"/>
      <c r="K292" s="6"/>
      <c r="L292" s="6"/>
      <c r="M292" s="6"/>
      <c r="N292" s="7">
        <f t="shared" si="4"/>
        <v>4065</v>
      </c>
      <c r="O292" s="6">
        <v>683000</v>
      </c>
    </row>
    <row r="293" spans="1:15" x14ac:dyDescent="0.35">
      <c r="A293" s="1">
        <v>287</v>
      </c>
      <c r="B293" s="5" t="s">
        <v>348</v>
      </c>
      <c r="C293" s="2" t="s">
        <v>13</v>
      </c>
      <c r="D293" s="2"/>
      <c r="E293" s="6"/>
      <c r="F293" s="6">
        <v>27571</v>
      </c>
      <c r="G293" s="6"/>
      <c r="H293" s="6">
        <v>9242</v>
      </c>
      <c r="I293" s="6"/>
      <c r="J293" s="6"/>
      <c r="K293" s="6"/>
      <c r="L293" s="6">
        <v>135</v>
      </c>
      <c r="M293" s="6"/>
      <c r="N293" s="7">
        <f t="shared" si="4"/>
        <v>36948</v>
      </c>
      <c r="O293" s="6">
        <v>1848358</v>
      </c>
    </row>
    <row r="294" spans="1:15" x14ac:dyDescent="0.35">
      <c r="A294" s="1">
        <v>288</v>
      </c>
      <c r="B294" s="5" t="s">
        <v>349</v>
      </c>
      <c r="C294" s="2" t="s">
        <v>13</v>
      </c>
      <c r="D294" s="2"/>
      <c r="E294" s="6"/>
      <c r="F294" s="6"/>
      <c r="G294" s="6"/>
      <c r="H294" s="6">
        <v>1563</v>
      </c>
      <c r="I294" s="6"/>
      <c r="J294" s="6"/>
      <c r="K294" s="6"/>
      <c r="L294" s="6"/>
      <c r="M294" s="6"/>
      <c r="N294" s="7">
        <f t="shared" si="4"/>
        <v>1563</v>
      </c>
      <c r="O294" s="6">
        <v>156000</v>
      </c>
    </row>
    <row r="295" spans="1:15" x14ac:dyDescent="0.35">
      <c r="A295" s="1">
        <v>289</v>
      </c>
      <c r="B295" s="5" t="s">
        <v>350</v>
      </c>
      <c r="C295" s="2" t="s">
        <v>13</v>
      </c>
      <c r="D295" s="2"/>
      <c r="E295" s="6"/>
      <c r="F295" s="6">
        <v>1219</v>
      </c>
      <c r="G295" s="6"/>
      <c r="H295" s="6">
        <v>677</v>
      </c>
      <c r="I295" s="6"/>
      <c r="J295" s="6"/>
      <c r="K295" s="6"/>
      <c r="L295" s="6"/>
      <c r="M295" s="6"/>
      <c r="N295" s="7">
        <f t="shared" si="4"/>
        <v>1896</v>
      </c>
      <c r="O295" s="6">
        <v>67718</v>
      </c>
    </row>
    <row r="296" spans="1:15" x14ac:dyDescent="0.35">
      <c r="A296" s="1">
        <v>290</v>
      </c>
      <c r="B296" s="5" t="s">
        <v>351</v>
      </c>
      <c r="C296" s="2" t="s">
        <v>13</v>
      </c>
      <c r="D296" s="2"/>
      <c r="E296" s="6">
        <v>12215</v>
      </c>
      <c r="F296" s="6">
        <v>4188</v>
      </c>
      <c r="G296" s="6">
        <v>6500</v>
      </c>
      <c r="H296" s="6">
        <v>9931</v>
      </c>
      <c r="I296" s="6">
        <v>1319</v>
      </c>
      <c r="J296" s="6"/>
      <c r="K296" s="6"/>
      <c r="L296" s="6">
        <v>270</v>
      </c>
      <c r="M296" s="6"/>
      <c r="N296" s="7">
        <f t="shared" si="4"/>
        <v>34423</v>
      </c>
      <c r="O296" s="6">
        <v>993069</v>
      </c>
    </row>
    <row r="297" spans="1:15" x14ac:dyDescent="0.35">
      <c r="A297" s="1">
        <v>291</v>
      </c>
      <c r="B297" s="5" t="s">
        <v>352</v>
      </c>
      <c r="C297" s="2" t="s">
        <v>13</v>
      </c>
      <c r="D297" s="2"/>
      <c r="E297" s="6"/>
      <c r="F297" s="6"/>
      <c r="G297" s="6"/>
      <c r="H297" s="6"/>
      <c r="I297" s="6"/>
      <c r="J297" s="6"/>
      <c r="K297" s="6"/>
      <c r="L297" s="6"/>
      <c r="M297" s="6"/>
      <c r="N297" s="7">
        <f t="shared" si="4"/>
        <v>0</v>
      </c>
      <c r="O297" s="6"/>
    </row>
    <row r="298" spans="1:15" x14ac:dyDescent="0.35">
      <c r="A298" s="1">
        <v>292</v>
      </c>
      <c r="B298" s="5" t="s">
        <v>353</v>
      </c>
      <c r="C298" s="2" t="s">
        <v>13</v>
      </c>
      <c r="D298" s="2"/>
      <c r="E298" s="6"/>
      <c r="F298" s="6"/>
      <c r="G298" s="6"/>
      <c r="H298" s="6"/>
      <c r="I298" s="6"/>
      <c r="J298" s="6"/>
      <c r="K298" s="6"/>
      <c r="L298" s="6"/>
      <c r="M298" s="6"/>
      <c r="N298" s="7">
        <f t="shared" si="4"/>
        <v>0</v>
      </c>
      <c r="O298" s="6"/>
    </row>
    <row r="299" spans="1:15" x14ac:dyDescent="0.35">
      <c r="A299" s="1">
        <v>293</v>
      </c>
      <c r="B299" s="5" t="s">
        <v>354</v>
      </c>
      <c r="C299" s="2" t="s">
        <v>13</v>
      </c>
      <c r="D299" s="2"/>
      <c r="E299" s="6">
        <v>2987</v>
      </c>
      <c r="F299" s="6">
        <v>1017</v>
      </c>
      <c r="G299" s="6"/>
      <c r="H299" s="6">
        <v>1680</v>
      </c>
      <c r="I299" s="6"/>
      <c r="J299" s="6"/>
      <c r="K299" s="6"/>
      <c r="L299" s="6"/>
      <c r="M299" s="6"/>
      <c r="N299" s="7">
        <f t="shared" si="4"/>
        <v>5684</v>
      </c>
      <c r="O299" s="6">
        <v>168001</v>
      </c>
    </row>
    <row r="300" spans="1:15" x14ac:dyDescent="0.35">
      <c r="A300" s="1">
        <v>294</v>
      </c>
      <c r="B300" s="5" t="s">
        <v>355</v>
      </c>
      <c r="C300" s="2" t="s">
        <v>13</v>
      </c>
      <c r="D300" s="2"/>
      <c r="E300" s="6"/>
      <c r="F300" s="6"/>
      <c r="G300" s="6"/>
      <c r="H300" s="6"/>
      <c r="I300" s="6">
        <v>5038</v>
      </c>
      <c r="J300" s="6"/>
      <c r="K300" s="6"/>
      <c r="L300" s="6"/>
      <c r="M300" s="6"/>
      <c r="N300" s="7">
        <f t="shared" si="4"/>
        <v>5038</v>
      </c>
      <c r="O300" s="6">
        <v>77176</v>
      </c>
    </row>
    <row r="301" spans="1:15" x14ac:dyDescent="0.35">
      <c r="A301" s="1">
        <v>295</v>
      </c>
      <c r="B301" s="5" t="s">
        <v>356</v>
      </c>
      <c r="C301" s="2" t="s">
        <v>13</v>
      </c>
      <c r="D301" s="2"/>
      <c r="E301" s="6">
        <v>3634</v>
      </c>
      <c r="F301" s="6">
        <v>200</v>
      </c>
      <c r="G301" s="6">
        <v>1400</v>
      </c>
      <c r="H301" s="6"/>
      <c r="I301" s="6">
        <v>2316</v>
      </c>
      <c r="J301" s="6"/>
      <c r="K301" s="6"/>
      <c r="L301" s="6"/>
      <c r="M301" s="6"/>
      <c r="N301" s="7">
        <f t="shared" si="4"/>
        <v>7550</v>
      </c>
      <c r="O301" s="6">
        <v>260000</v>
      </c>
    </row>
    <row r="302" spans="1:15" x14ac:dyDescent="0.35">
      <c r="A302" s="1">
        <v>296</v>
      </c>
      <c r="B302" s="5" t="s">
        <v>357</v>
      </c>
      <c r="C302" s="2" t="s">
        <v>13</v>
      </c>
      <c r="D302" s="2"/>
      <c r="E302" s="6"/>
      <c r="F302" s="6"/>
      <c r="G302" s="6"/>
      <c r="H302" s="6"/>
      <c r="I302" s="6"/>
      <c r="J302" s="6"/>
      <c r="K302" s="6"/>
      <c r="L302" s="6"/>
      <c r="M302" s="6"/>
      <c r="N302" s="7">
        <f t="shared" si="4"/>
        <v>0</v>
      </c>
      <c r="O302" s="6"/>
    </row>
    <row r="303" spans="1:15" x14ac:dyDescent="0.35">
      <c r="A303" s="1">
        <v>297</v>
      </c>
      <c r="B303" s="5" t="s">
        <v>358</v>
      </c>
      <c r="C303" s="2" t="s">
        <v>13</v>
      </c>
      <c r="D303" s="2"/>
      <c r="E303" s="6">
        <v>13210</v>
      </c>
      <c r="F303" s="6"/>
      <c r="G303" s="6">
        <v>2860</v>
      </c>
      <c r="H303" s="6">
        <v>7486</v>
      </c>
      <c r="I303" s="6"/>
      <c r="J303" s="6"/>
      <c r="K303" s="6">
        <v>5660</v>
      </c>
      <c r="L303" s="6"/>
      <c r="M303" s="6"/>
      <c r="N303" s="7">
        <f t="shared" si="4"/>
        <v>29216</v>
      </c>
      <c r="O303" s="6">
        <v>748678</v>
      </c>
    </row>
    <row r="304" spans="1:15" x14ac:dyDescent="0.35">
      <c r="A304" s="1">
        <v>298</v>
      </c>
      <c r="B304" s="5" t="s">
        <v>359</v>
      </c>
      <c r="C304" s="2" t="s">
        <v>13</v>
      </c>
      <c r="D304" s="2"/>
      <c r="E304" s="6">
        <v>5020</v>
      </c>
      <c r="F304" s="6">
        <v>2059</v>
      </c>
      <c r="G304" s="6"/>
      <c r="H304" s="6">
        <v>3078</v>
      </c>
      <c r="I304" s="6"/>
      <c r="J304" s="6"/>
      <c r="K304" s="6"/>
      <c r="L304" s="6"/>
      <c r="M304" s="6"/>
      <c r="N304" s="7">
        <f t="shared" si="4"/>
        <v>10157</v>
      </c>
      <c r="O304" s="6">
        <v>307855</v>
      </c>
    </row>
    <row r="305" spans="1:15" x14ac:dyDescent="0.35">
      <c r="A305" s="1">
        <v>299</v>
      </c>
      <c r="B305" s="5" t="s">
        <v>360</v>
      </c>
      <c r="C305" s="2" t="s">
        <v>13</v>
      </c>
      <c r="D305" s="2"/>
      <c r="E305" s="6">
        <v>3374</v>
      </c>
      <c r="F305" s="6"/>
      <c r="G305" s="6"/>
      <c r="H305" s="6"/>
      <c r="I305" s="6">
        <v>1772</v>
      </c>
      <c r="J305" s="6"/>
      <c r="K305" s="6"/>
      <c r="L305" s="6"/>
      <c r="M305" s="6"/>
      <c r="N305" s="7">
        <f t="shared" si="4"/>
        <v>5146</v>
      </c>
      <c r="O305" s="6">
        <v>184049</v>
      </c>
    </row>
    <row r="306" spans="1:15" x14ac:dyDescent="0.35">
      <c r="A306" s="1">
        <v>300</v>
      </c>
      <c r="B306" s="5" t="s">
        <v>361</v>
      </c>
      <c r="C306" s="2" t="s">
        <v>13</v>
      </c>
      <c r="D306" s="2"/>
      <c r="E306" s="6">
        <v>2659</v>
      </c>
      <c r="F306" s="6"/>
      <c r="G306" s="6">
        <f>600+1500</f>
        <v>2100</v>
      </c>
      <c r="H306" s="6"/>
      <c r="I306" s="6"/>
      <c r="J306" s="6"/>
      <c r="K306" s="6"/>
      <c r="L306" s="6"/>
      <c r="M306" s="6"/>
      <c r="N306" s="7">
        <f t="shared" si="4"/>
        <v>4759</v>
      </c>
      <c r="O306" s="6">
        <v>300000</v>
      </c>
    </row>
    <row r="307" spans="1:15" x14ac:dyDescent="0.35">
      <c r="A307" s="1">
        <v>301</v>
      </c>
      <c r="B307" s="5" t="s">
        <v>362</v>
      </c>
      <c r="C307" s="2" t="s">
        <v>13</v>
      </c>
      <c r="D307" s="2"/>
      <c r="E307" s="6">
        <v>13049</v>
      </c>
      <c r="F307" s="6"/>
      <c r="G307" s="6"/>
      <c r="H307" s="6">
        <v>6112</v>
      </c>
      <c r="I307" s="6">
        <v>2450</v>
      </c>
      <c r="J307" s="6">
        <v>6112</v>
      </c>
      <c r="K307" s="6"/>
      <c r="L307" s="6"/>
      <c r="M307" s="6"/>
      <c r="N307" s="7">
        <f t="shared" si="4"/>
        <v>27723</v>
      </c>
      <c r="O307" s="6">
        <v>611250</v>
      </c>
    </row>
    <row r="308" spans="1:15" x14ac:dyDescent="0.35">
      <c r="A308" s="1">
        <v>302</v>
      </c>
      <c r="B308" s="5" t="s">
        <v>363</v>
      </c>
      <c r="C308" s="2" t="s">
        <v>13</v>
      </c>
      <c r="D308" s="2"/>
      <c r="E308" s="6"/>
      <c r="F308" s="6"/>
      <c r="G308" s="6"/>
      <c r="H308" s="10"/>
      <c r="I308" s="6"/>
      <c r="J308" s="6"/>
      <c r="K308" s="6"/>
      <c r="L308" s="6"/>
      <c r="M308" s="6"/>
      <c r="N308" s="7">
        <f t="shared" si="4"/>
        <v>0</v>
      </c>
      <c r="O308" s="6"/>
    </row>
    <row r="309" spans="1:15" x14ac:dyDescent="0.35">
      <c r="A309" s="1">
        <v>303</v>
      </c>
      <c r="B309" s="5" t="s">
        <v>364</v>
      </c>
      <c r="C309" s="2" t="s">
        <v>13</v>
      </c>
      <c r="D309" s="2"/>
      <c r="E309" s="6">
        <v>248</v>
      </c>
      <c r="F309" s="6"/>
      <c r="G309" s="6"/>
      <c r="H309" s="6"/>
      <c r="I309" s="6">
        <v>1688</v>
      </c>
      <c r="J309" s="6"/>
      <c r="K309" s="6"/>
      <c r="L309" s="6"/>
      <c r="M309" s="6"/>
      <c r="N309" s="7">
        <f t="shared" si="4"/>
        <v>1936</v>
      </c>
      <c r="O309" s="6">
        <v>138401</v>
      </c>
    </row>
    <row r="310" spans="1:15" x14ac:dyDescent="0.35">
      <c r="A310" s="1">
        <v>304</v>
      </c>
      <c r="B310" s="5" t="s">
        <v>365</v>
      </c>
      <c r="C310" s="2" t="s">
        <v>13</v>
      </c>
      <c r="D310" s="2"/>
      <c r="E310" s="6"/>
      <c r="F310" s="6">
        <v>48127</v>
      </c>
      <c r="G310" s="6">
        <v>1500</v>
      </c>
      <c r="H310" s="6"/>
      <c r="I310" s="6">
        <f>1100+900+900+26655</f>
        <v>29555</v>
      </c>
      <c r="J310" s="6"/>
      <c r="K310" s="6"/>
      <c r="L310" s="6">
        <f>54+61+8572+53000</f>
        <v>61687</v>
      </c>
      <c r="M310" s="6"/>
      <c r="N310" s="7">
        <f t="shared" si="4"/>
        <v>140869</v>
      </c>
      <c r="O310" s="6">
        <v>6296978</v>
      </c>
    </row>
    <row r="311" spans="1:15" x14ac:dyDescent="0.35">
      <c r="A311" s="1">
        <v>305</v>
      </c>
      <c r="B311" s="5" t="s">
        <v>366</v>
      </c>
      <c r="C311" s="2" t="s">
        <v>13</v>
      </c>
      <c r="D311" s="2"/>
      <c r="E311" s="6">
        <v>9411</v>
      </c>
      <c r="F311" s="6"/>
      <c r="G311" s="6">
        <v>1500</v>
      </c>
      <c r="H311" s="6">
        <v>4124</v>
      </c>
      <c r="I311" s="6">
        <v>1784</v>
      </c>
      <c r="J311" s="6"/>
      <c r="K311" s="6"/>
      <c r="L311" s="6"/>
      <c r="M311" s="6"/>
      <c r="N311" s="7">
        <f t="shared" si="4"/>
        <v>16819</v>
      </c>
      <c r="O311" s="6">
        <v>412475</v>
      </c>
    </row>
    <row r="312" spans="1:15" x14ac:dyDescent="0.35">
      <c r="A312" s="1">
        <v>306</v>
      </c>
      <c r="B312" s="5" t="s">
        <v>367</v>
      </c>
      <c r="C312" s="2" t="s">
        <v>13</v>
      </c>
      <c r="D312" s="2"/>
      <c r="E312" s="6">
        <v>7423</v>
      </c>
      <c r="F312" s="6">
        <v>2257</v>
      </c>
      <c r="G312" s="6">
        <v>3000</v>
      </c>
      <c r="H312" s="6">
        <v>4514</v>
      </c>
      <c r="I312" s="6"/>
      <c r="J312" s="6"/>
      <c r="K312" s="6"/>
      <c r="L312" s="6">
        <v>1944</v>
      </c>
      <c r="M312" s="6"/>
      <c r="N312" s="7">
        <f t="shared" si="4"/>
        <v>19138</v>
      </c>
      <c r="O312" s="6">
        <v>451468</v>
      </c>
    </row>
    <row r="313" spans="1:15" x14ac:dyDescent="0.35">
      <c r="A313" s="1">
        <v>307</v>
      </c>
      <c r="B313" s="5" t="s">
        <v>368</v>
      </c>
      <c r="C313" s="2" t="s">
        <v>13</v>
      </c>
      <c r="D313" s="2"/>
      <c r="E313" s="6">
        <v>4316</v>
      </c>
      <c r="F313" s="6"/>
      <c r="G313" s="6"/>
      <c r="H313" s="6"/>
      <c r="I313" s="6">
        <v>3572</v>
      </c>
      <c r="J313" s="6"/>
      <c r="K313" s="6"/>
      <c r="L313" s="6"/>
      <c r="M313" s="6"/>
      <c r="N313" s="7">
        <f t="shared" si="4"/>
        <v>7888</v>
      </c>
      <c r="O313" s="6">
        <v>757000</v>
      </c>
    </row>
    <row r="314" spans="1:15" x14ac:dyDescent="0.35">
      <c r="A314" s="1">
        <v>308</v>
      </c>
      <c r="B314" s="5" t="s">
        <v>369</v>
      </c>
      <c r="C314" s="2" t="s">
        <v>13</v>
      </c>
      <c r="D314" s="2"/>
      <c r="E314" s="6"/>
      <c r="F314" s="6"/>
      <c r="G314" s="6"/>
      <c r="H314" s="10"/>
      <c r="I314" s="6"/>
      <c r="J314" s="6"/>
      <c r="K314" s="6"/>
      <c r="L314" s="6"/>
      <c r="M314" s="6"/>
      <c r="N314" s="7">
        <f t="shared" si="4"/>
        <v>0</v>
      </c>
      <c r="O314" s="6" t="s">
        <v>476</v>
      </c>
    </row>
    <row r="315" spans="1:15" x14ac:dyDescent="0.35">
      <c r="A315" s="1">
        <v>309</v>
      </c>
      <c r="B315" s="5" t="s">
        <v>370</v>
      </c>
      <c r="C315" s="2" t="s">
        <v>13</v>
      </c>
      <c r="D315" s="2"/>
      <c r="E315" s="6">
        <v>7249</v>
      </c>
      <c r="F315" s="6">
        <v>1887</v>
      </c>
      <c r="G315" s="6"/>
      <c r="H315" s="12">
        <v>4137</v>
      </c>
      <c r="I315" s="6">
        <v>8801</v>
      </c>
      <c r="J315" s="6"/>
      <c r="K315" s="6"/>
      <c r="L315" s="6"/>
      <c r="M315" s="6"/>
      <c r="N315" s="7">
        <f t="shared" si="4"/>
        <v>22074</v>
      </c>
      <c r="O315" s="6">
        <v>413742</v>
      </c>
    </row>
    <row r="316" spans="1:15" x14ac:dyDescent="0.35">
      <c r="A316" s="1">
        <v>310</v>
      </c>
      <c r="B316" s="5" t="s">
        <v>371</v>
      </c>
      <c r="C316" s="2" t="s">
        <v>13</v>
      </c>
      <c r="D316" s="2"/>
      <c r="E316" s="6">
        <v>15554</v>
      </c>
      <c r="F316" s="6"/>
      <c r="G316" s="6"/>
      <c r="H316" s="12">
        <v>4241</v>
      </c>
      <c r="I316" s="6"/>
      <c r="J316" s="6"/>
      <c r="K316" s="6"/>
      <c r="L316" s="6"/>
      <c r="M316" s="6"/>
      <c r="N316" s="7">
        <f t="shared" si="4"/>
        <v>19795</v>
      </c>
      <c r="O316" s="6"/>
    </row>
    <row r="317" spans="1:15" x14ac:dyDescent="0.35">
      <c r="A317" s="1">
        <v>311</v>
      </c>
      <c r="B317" s="5" t="s">
        <v>372</v>
      </c>
      <c r="C317" s="2" t="s">
        <v>13</v>
      </c>
      <c r="D317" s="2"/>
      <c r="E317" s="6">
        <v>1368</v>
      </c>
      <c r="F317" s="6"/>
      <c r="G317" s="6"/>
      <c r="H317" s="6"/>
      <c r="I317" s="6"/>
      <c r="J317" s="6"/>
      <c r="K317" s="6"/>
      <c r="L317" s="6"/>
      <c r="M317" s="6"/>
      <c r="N317" s="7">
        <f t="shared" si="4"/>
        <v>1368</v>
      </c>
      <c r="O317" s="6">
        <v>177380</v>
      </c>
    </row>
    <row r="318" spans="1:15" x14ac:dyDescent="0.35">
      <c r="A318" s="1">
        <v>312</v>
      </c>
      <c r="B318" s="5" t="s">
        <v>386</v>
      </c>
      <c r="C318" s="2" t="s">
        <v>13</v>
      </c>
      <c r="D318" s="2"/>
      <c r="E318" s="6"/>
      <c r="F318" s="6">
        <v>651</v>
      </c>
      <c r="G318" s="6"/>
      <c r="H318" s="6"/>
      <c r="I318" s="6"/>
      <c r="J318" s="6"/>
      <c r="K318" s="6"/>
      <c r="L318" s="6"/>
      <c r="M318" s="6"/>
      <c r="N318" s="7">
        <f t="shared" si="4"/>
        <v>651</v>
      </c>
      <c r="O318" s="6">
        <v>72519</v>
      </c>
    </row>
    <row r="319" spans="1:15" x14ac:dyDescent="0.35">
      <c r="A319" s="1">
        <v>313</v>
      </c>
      <c r="B319" s="5" t="s">
        <v>407</v>
      </c>
      <c r="C319" s="2" t="s">
        <v>13</v>
      </c>
      <c r="D319" s="2"/>
      <c r="E319" s="6">
        <v>366</v>
      </c>
      <c r="F319" s="6">
        <v>630</v>
      </c>
      <c r="G319" s="6"/>
      <c r="H319" s="6">
        <v>1305</v>
      </c>
      <c r="I319" s="6"/>
      <c r="J319" s="6"/>
      <c r="K319" s="6"/>
      <c r="L319" s="6"/>
      <c r="M319" s="6"/>
      <c r="N319" s="7">
        <f t="shared" si="4"/>
        <v>2301</v>
      </c>
      <c r="O319" s="6"/>
    </row>
    <row r="320" spans="1:15" x14ac:dyDescent="0.35">
      <c r="A320" s="1">
        <v>314</v>
      </c>
      <c r="B320" s="5" t="s">
        <v>468</v>
      </c>
      <c r="C320" s="2" t="s">
        <v>13</v>
      </c>
      <c r="D320" s="2"/>
      <c r="E320" s="6">
        <v>345</v>
      </c>
      <c r="F320" s="6"/>
      <c r="G320" s="6"/>
      <c r="H320" s="6"/>
      <c r="I320" s="6">
        <v>456</v>
      </c>
      <c r="J320" s="6"/>
      <c r="K320" s="6"/>
      <c r="L320" s="6"/>
      <c r="M320" s="6"/>
      <c r="N320" s="7">
        <f t="shared" si="4"/>
        <v>801</v>
      </c>
      <c r="O320" s="6">
        <v>65511</v>
      </c>
    </row>
    <row r="321" spans="1:15" x14ac:dyDescent="0.35">
      <c r="A321" s="1">
        <v>315</v>
      </c>
      <c r="B321" s="5" t="s">
        <v>148</v>
      </c>
      <c r="C321" s="2" t="s">
        <v>13</v>
      </c>
      <c r="D321" s="2"/>
      <c r="E321" s="6"/>
      <c r="F321" s="6"/>
      <c r="G321" s="6"/>
      <c r="H321" s="6"/>
      <c r="I321" s="6"/>
      <c r="J321" s="6"/>
      <c r="K321" s="6"/>
      <c r="L321" s="6"/>
      <c r="M321" s="6"/>
      <c r="N321" s="7">
        <f t="shared" si="4"/>
        <v>0</v>
      </c>
      <c r="O321" s="6"/>
    </row>
    <row r="322" spans="1:15" x14ac:dyDescent="0.35">
      <c r="A322" s="1">
        <v>316</v>
      </c>
      <c r="B322" s="5" t="s">
        <v>373</v>
      </c>
      <c r="C322" s="2" t="s">
        <v>13</v>
      </c>
      <c r="D322" s="2"/>
      <c r="E322" s="6">
        <v>1396</v>
      </c>
      <c r="F322" s="6"/>
      <c r="G322" s="6">
        <v>3900</v>
      </c>
      <c r="H322" s="6">
        <v>3036</v>
      </c>
      <c r="I322" s="6"/>
      <c r="J322" s="6"/>
      <c r="K322" s="6"/>
      <c r="L322" s="6"/>
      <c r="M322" s="6"/>
      <c r="N322" s="7">
        <f t="shared" si="4"/>
        <v>8332</v>
      </c>
      <c r="O322" s="6">
        <v>303624</v>
      </c>
    </row>
    <row r="323" spans="1:15" x14ac:dyDescent="0.35">
      <c r="A323" s="1"/>
      <c r="B323" s="5" t="s">
        <v>473</v>
      </c>
      <c r="C323" s="2" t="s">
        <v>13</v>
      </c>
      <c r="D323" s="2"/>
      <c r="E323" s="6"/>
      <c r="F323" s="6"/>
      <c r="G323" s="6"/>
      <c r="H323" s="6">
        <v>2023</v>
      </c>
      <c r="I323" s="6"/>
      <c r="J323" s="6"/>
      <c r="K323" s="6"/>
      <c r="L323" s="6">
        <v>576</v>
      </c>
      <c r="M323" s="6"/>
      <c r="N323" s="7">
        <f t="shared" si="4"/>
        <v>2599</v>
      </c>
      <c r="O323" s="6">
        <v>202355</v>
      </c>
    </row>
    <row r="324" spans="1:15" x14ac:dyDescent="0.35">
      <c r="A324" s="1"/>
      <c r="B324" s="5" t="s">
        <v>477</v>
      </c>
      <c r="C324" s="2" t="s">
        <v>13</v>
      </c>
      <c r="D324" s="2"/>
      <c r="E324" s="6">
        <v>9698</v>
      </c>
      <c r="F324" s="6"/>
      <c r="G324" s="6"/>
      <c r="H324" s="6">
        <v>5363</v>
      </c>
      <c r="I324" s="6">
        <v>752</v>
      </c>
      <c r="J324" s="6"/>
      <c r="K324" s="6"/>
      <c r="L324" s="6"/>
      <c r="M324" s="6"/>
      <c r="N324" s="7">
        <f t="shared" si="4"/>
        <v>15813</v>
      </c>
      <c r="O324" s="6">
        <v>536322</v>
      </c>
    </row>
    <row r="325" spans="1:15" x14ac:dyDescent="0.35">
      <c r="A325" s="1"/>
      <c r="B325" s="5" t="s">
        <v>465</v>
      </c>
      <c r="C325" s="2" t="s">
        <v>466</v>
      </c>
      <c r="D325" s="2"/>
      <c r="E325" s="6"/>
      <c r="F325" s="6">
        <v>7874</v>
      </c>
      <c r="G325" s="6"/>
      <c r="H325" s="6">
        <v>3315</v>
      </c>
      <c r="I325" s="6"/>
      <c r="J325" s="6"/>
      <c r="K325" s="6"/>
      <c r="L325" s="6"/>
      <c r="M325" s="6"/>
      <c r="N325" s="7">
        <f t="shared" si="4"/>
        <v>11189</v>
      </c>
      <c r="O325" s="6">
        <v>663039</v>
      </c>
    </row>
    <row r="326" spans="1:15" x14ac:dyDescent="0.35">
      <c r="A326" s="1"/>
      <c r="B326" s="5" t="s">
        <v>478</v>
      </c>
      <c r="C326" s="2" t="s">
        <v>466</v>
      </c>
      <c r="D326" s="2"/>
      <c r="E326" s="6"/>
      <c r="F326" s="6">
        <v>2682</v>
      </c>
      <c r="G326" s="6"/>
      <c r="H326" s="6"/>
      <c r="I326" s="6"/>
      <c r="J326" s="6"/>
      <c r="K326" s="6"/>
      <c r="L326" s="6"/>
      <c r="M326" s="6"/>
      <c r="N326" s="7">
        <f t="shared" si="4"/>
        <v>2682</v>
      </c>
      <c r="O326" s="6">
        <v>118859</v>
      </c>
    </row>
    <row r="327" spans="1:15" x14ac:dyDescent="0.35">
      <c r="A327" s="1"/>
      <c r="B327" s="5" t="s">
        <v>479</v>
      </c>
      <c r="C327" s="2" t="s">
        <v>466</v>
      </c>
      <c r="D327" s="2"/>
      <c r="E327" s="6"/>
      <c r="F327" s="6">
        <v>1054</v>
      </c>
      <c r="G327" s="6"/>
      <c r="H327" s="6"/>
      <c r="I327" s="6"/>
      <c r="J327" s="6"/>
      <c r="K327" s="6"/>
      <c r="L327" s="6">
        <v>13572</v>
      </c>
      <c r="M327" s="6"/>
      <c r="N327" s="7">
        <f t="shared" si="4"/>
        <v>14626</v>
      </c>
      <c r="O327" s="6">
        <v>95863</v>
      </c>
    </row>
    <row r="328" spans="1:15" x14ac:dyDescent="0.35">
      <c r="A328" s="1"/>
      <c r="B328" s="5" t="s">
        <v>480</v>
      </c>
      <c r="C328" s="2" t="s">
        <v>466</v>
      </c>
      <c r="D328" s="2"/>
      <c r="E328" s="6"/>
      <c r="F328" s="6">
        <v>1319</v>
      </c>
      <c r="G328" s="6"/>
      <c r="H328" s="6"/>
      <c r="I328" s="6"/>
      <c r="J328" s="6"/>
      <c r="K328" s="6">
        <v>542</v>
      </c>
      <c r="L328" s="6">
        <v>29698</v>
      </c>
      <c r="M328" s="6"/>
      <c r="N328" s="7">
        <f t="shared" si="4"/>
        <v>31559</v>
      </c>
      <c r="O328" s="6">
        <v>192955</v>
      </c>
    </row>
    <row r="329" spans="1:15" x14ac:dyDescent="0.35">
      <c r="A329" s="1"/>
      <c r="B329" s="5" t="s">
        <v>465</v>
      </c>
      <c r="C329" s="2" t="s">
        <v>466</v>
      </c>
      <c r="D329" s="2"/>
      <c r="E329" s="6"/>
      <c r="F329" s="6">
        <v>1718</v>
      </c>
      <c r="G329" s="6"/>
      <c r="H329" s="6"/>
      <c r="I329" s="6"/>
      <c r="J329" s="6"/>
      <c r="K329" s="6"/>
      <c r="L329" s="6">
        <v>15000</v>
      </c>
      <c r="M329" s="6"/>
      <c r="N329" s="7">
        <f t="shared" si="4"/>
        <v>16718</v>
      </c>
      <c r="O329" s="6">
        <v>228900</v>
      </c>
    </row>
    <row r="330" spans="1:15" x14ac:dyDescent="0.35">
      <c r="A330" s="1">
        <v>317</v>
      </c>
      <c r="B330" s="5" t="s">
        <v>163</v>
      </c>
      <c r="C330" s="2" t="s">
        <v>426</v>
      </c>
      <c r="D330" s="1"/>
      <c r="E330" s="6"/>
      <c r="F330" s="6">
        <v>4445</v>
      </c>
      <c r="G330" s="6"/>
      <c r="H330" s="6"/>
      <c r="I330" s="6"/>
      <c r="J330" s="6">
        <v>4169</v>
      </c>
      <c r="K330" s="6"/>
      <c r="L330" s="6">
        <v>169</v>
      </c>
      <c r="M330" s="6"/>
      <c r="N330" s="7">
        <f t="shared" si="4"/>
        <v>8783</v>
      </c>
      <c r="O330" s="6">
        <v>806000</v>
      </c>
    </row>
    <row r="331" spans="1:15" x14ac:dyDescent="0.35">
      <c r="A331" s="1">
        <v>318</v>
      </c>
      <c r="B331" s="5" t="s">
        <v>165</v>
      </c>
      <c r="C331" s="2" t="s">
        <v>426</v>
      </c>
      <c r="D331" s="1"/>
      <c r="E331" s="6">
        <v>21126</v>
      </c>
      <c r="F331" s="6"/>
      <c r="G331" s="6">
        <v>3000</v>
      </c>
      <c r="H331" s="6"/>
      <c r="I331" s="6"/>
      <c r="J331" s="6"/>
      <c r="K331" s="6"/>
      <c r="L331" s="6">
        <v>7975</v>
      </c>
      <c r="M331" s="6"/>
      <c r="N331" s="7">
        <f t="shared" si="4"/>
        <v>32101</v>
      </c>
      <c r="O331" s="6">
        <v>1490000</v>
      </c>
    </row>
    <row r="332" spans="1:15" x14ac:dyDescent="0.35">
      <c r="A332" s="1">
        <v>319</v>
      </c>
      <c r="B332" s="5" t="s">
        <v>166</v>
      </c>
      <c r="C332" s="2" t="s">
        <v>426</v>
      </c>
      <c r="D332" s="1"/>
      <c r="E332" s="6">
        <v>6615</v>
      </c>
      <c r="F332" s="6"/>
      <c r="G332" s="6">
        <v>2500</v>
      </c>
      <c r="H332" s="6"/>
      <c r="I332" s="6"/>
      <c r="J332" s="6"/>
      <c r="K332" s="6"/>
      <c r="L332" s="6">
        <v>10000</v>
      </c>
      <c r="M332" s="6"/>
      <c r="N332" s="7">
        <f t="shared" si="4"/>
        <v>19115</v>
      </c>
      <c r="O332" s="6">
        <v>1492000</v>
      </c>
    </row>
    <row r="333" spans="1:15" x14ac:dyDescent="0.35">
      <c r="A333" s="1">
        <v>320</v>
      </c>
      <c r="B333" s="5" t="s">
        <v>176</v>
      </c>
      <c r="C333" s="2" t="s">
        <v>426</v>
      </c>
      <c r="D333" s="1"/>
      <c r="E333" s="6">
        <v>13001</v>
      </c>
      <c r="F333" s="6"/>
      <c r="G333" s="6"/>
      <c r="H333" s="6"/>
      <c r="I333" s="6">
        <v>2528</v>
      </c>
      <c r="J333" s="6"/>
      <c r="K333" s="6"/>
      <c r="L333" s="6">
        <f>1120+1968</f>
        <v>3088</v>
      </c>
      <c r="M333" s="6"/>
      <c r="N333" s="7">
        <f t="shared" si="4"/>
        <v>18617</v>
      </c>
      <c r="O333" s="6">
        <v>1436000</v>
      </c>
    </row>
    <row r="334" spans="1:15" x14ac:dyDescent="0.35">
      <c r="A334" s="1">
        <v>321</v>
      </c>
      <c r="B334" s="5" t="s">
        <v>177</v>
      </c>
      <c r="C334" s="2" t="s">
        <v>426</v>
      </c>
      <c r="D334" s="1"/>
      <c r="E334" s="6">
        <v>8950</v>
      </c>
      <c r="F334" s="6"/>
      <c r="G334" s="6">
        <v>2936</v>
      </c>
      <c r="H334" s="12"/>
      <c r="I334" s="6"/>
      <c r="J334" s="6"/>
      <c r="K334" s="6">
        <v>9583</v>
      </c>
      <c r="L334" s="6">
        <f>6000+3069</f>
        <v>9069</v>
      </c>
      <c r="M334" s="6"/>
      <c r="N334" s="7">
        <f t="shared" si="4"/>
        <v>30538</v>
      </c>
      <c r="O334" s="6">
        <v>1414000</v>
      </c>
    </row>
    <row r="335" spans="1:15" x14ac:dyDescent="0.35">
      <c r="A335" s="1">
        <v>322</v>
      </c>
      <c r="B335" s="5" t="s">
        <v>181</v>
      </c>
      <c r="C335" s="2" t="s">
        <v>426</v>
      </c>
      <c r="D335" s="1"/>
      <c r="E335" s="6"/>
      <c r="F335" s="6">
        <v>4175</v>
      </c>
      <c r="G335" s="6"/>
      <c r="H335" s="6"/>
      <c r="I335" s="6"/>
      <c r="J335" s="6"/>
      <c r="K335" s="6"/>
      <c r="L335" s="6">
        <f>2967+5443</f>
        <v>8410</v>
      </c>
      <c r="M335" s="6"/>
      <c r="N335" s="7">
        <f t="shared" si="4"/>
        <v>12585</v>
      </c>
      <c r="O335" s="6">
        <v>1514000</v>
      </c>
    </row>
    <row r="336" spans="1:15" x14ac:dyDescent="0.35">
      <c r="A336" s="1">
        <v>323</v>
      </c>
      <c r="B336" s="5" t="s">
        <v>182</v>
      </c>
      <c r="C336" s="2" t="s">
        <v>426</v>
      </c>
      <c r="D336" s="1"/>
      <c r="E336" s="6">
        <v>4292</v>
      </c>
      <c r="F336" s="6">
        <v>8034</v>
      </c>
      <c r="G336" s="6"/>
      <c r="H336" s="6"/>
      <c r="I336" s="6"/>
      <c r="J336" s="6"/>
      <c r="K336" s="6">
        <v>6422</v>
      </c>
      <c r="L336" s="6">
        <f>2743+3021+11666</f>
        <v>17430</v>
      </c>
      <c r="M336" s="6"/>
      <c r="N336" s="7">
        <f t="shared" ref="N336:N408" si="5">SUM(E336:M336)</f>
        <v>36178</v>
      </c>
      <c r="O336" s="6">
        <v>2184000</v>
      </c>
    </row>
    <row r="337" spans="1:15" x14ac:dyDescent="0.35">
      <c r="A337" s="1">
        <v>324</v>
      </c>
      <c r="B337" s="5" t="s">
        <v>167</v>
      </c>
      <c r="C337" s="2" t="s">
        <v>427</v>
      </c>
      <c r="D337" s="1"/>
      <c r="E337" s="6">
        <v>6533</v>
      </c>
      <c r="F337" s="6">
        <v>1681</v>
      </c>
      <c r="G337" s="6">
        <v>10150</v>
      </c>
      <c r="H337" s="10"/>
      <c r="I337" s="6">
        <v>931</v>
      </c>
      <c r="J337" s="6"/>
      <c r="K337" s="6">
        <v>10121</v>
      </c>
      <c r="L337" s="6">
        <f>2583+1647</f>
        <v>4230</v>
      </c>
      <c r="M337" s="6"/>
      <c r="N337" s="7">
        <f t="shared" si="5"/>
        <v>33646</v>
      </c>
      <c r="O337" s="6">
        <v>2048000</v>
      </c>
    </row>
    <row r="338" spans="1:15" x14ac:dyDescent="0.35">
      <c r="A338" s="1">
        <v>325</v>
      </c>
      <c r="B338" s="5" t="s">
        <v>168</v>
      </c>
      <c r="C338" s="2" t="s">
        <v>427</v>
      </c>
      <c r="D338" s="1"/>
      <c r="E338" s="6">
        <v>11134</v>
      </c>
      <c r="F338" s="6"/>
      <c r="G338" s="6">
        <v>2216</v>
      </c>
      <c r="H338" s="6"/>
      <c r="I338" s="6"/>
      <c r="J338" s="6"/>
      <c r="K338" s="6"/>
      <c r="L338" s="6">
        <v>9100</v>
      </c>
      <c r="M338" s="6"/>
      <c r="N338" s="7">
        <f t="shared" si="5"/>
        <v>22450</v>
      </c>
      <c r="O338" s="6">
        <v>1138000</v>
      </c>
    </row>
    <row r="339" spans="1:15" x14ac:dyDescent="0.35">
      <c r="A339" s="1">
        <v>326</v>
      </c>
      <c r="B339" s="5" t="s">
        <v>169</v>
      </c>
      <c r="C339" s="2" t="s">
        <v>427</v>
      </c>
      <c r="D339" s="1"/>
      <c r="E339" s="6">
        <v>9349</v>
      </c>
      <c r="F339" s="6"/>
      <c r="G339" s="6"/>
      <c r="H339" s="6"/>
      <c r="I339" s="6"/>
      <c r="J339" s="6"/>
      <c r="K339" s="6"/>
      <c r="L339" s="6"/>
      <c r="M339" s="6"/>
      <c r="N339" s="7">
        <f t="shared" si="5"/>
        <v>9349</v>
      </c>
      <c r="O339" s="6">
        <v>551000</v>
      </c>
    </row>
    <row r="340" spans="1:15" x14ac:dyDescent="0.35">
      <c r="A340" s="1">
        <v>327</v>
      </c>
      <c r="B340" s="5" t="s">
        <v>170</v>
      </c>
      <c r="C340" s="2" t="s">
        <v>427</v>
      </c>
      <c r="D340" s="1"/>
      <c r="E340" s="6"/>
      <c r="F340" s="6"/>
      <c r="G340" s="6"/>
      <c r="H340" s="6"/>
      <c r="I340" s="6">
        <v>2558</v>
      </c>
      <c r="J340" s="6"/>
      <c r="K340" s="6">
        <v>4167</v>
      </c>
      <c r="L340" s="6">
        <v>860</v>
      </c>
      <c r="M340" s="6"/>
      <c r="N340" s="7">
        <f t="shared" si="5"/>
        <v>7585</v>
      </c>
      <c r="O340" s="6">
        <v>817000</v>
      </c>
    </row>
    <row r="341" spans="1:15" x14ac:dyDescent="0.35">
      <c r="A341" s="1">
        <v>328</v>
      </c>
      <c r="B341" s="5" t="s">
        <v>171</v>
      </c>
      <c r="C341" s="2" t="s">
        <v>427</v>
      </c>
      <c r="D341" s="1"/>
      <c r="E341" s="6"/>
      <c r="F341" s="6">
        <v>374</v>
      </c>
      <c r="G341" s="6"/>
      <c r="H341" s="6">
        <v>13975</v>
      </c>
      <c r="I341" s="6">
        <v>1779</v>
      </c>
      <c r="J341" s="6"/>
      <c r="K341" s="6"/>
      <c r="L341" s="6">
        <v>3438</v>
      </c>
      <c r="M341" s="6"/>
      <c r="N341" s="7">
        <f t="shared" si="5"/>
        <v>19566</v>
      </c>
      <c r="O341" s="6">
        <v>1398000</v>
      </c>
    </row>
    <row r="342" spans="1:15" x14ac:dyDescent="0.35">
      <c r="A342" s="1">
        <v>329</v>
      </c>
      <c r="B342" s="5" t="s">
        <v>172</v>
      </c>
      <c r="C342" s="2" t="s">
        <v>427</v>
      </c>
      <c r="D342" s="1"/>
      <c r="E342" s="6">
        <v>4285</v>
      </c>
      <c r="F342" s="6"/>
      <c r="G342" s="6"/>
      <c r="H342" s="6"/>
      <c r="I342" s="6">
        <v>3096</v>
      </c>
      <c r="J342" s="6"/>
      <c r="K342" s="6"/>
      <c r="L342" s="6">
        <f>7000+1947</f>
        <v>8947</v>
      </c>
      <c r="M342" s="6"/>
      <c r="N342" s="7">
        <f t="shared" si="5"/>
        <v>16328</v>
      </c>
      <c r="O342" s="6">
        <v>979000</v>
      </c>
    </row>
    <row r="343" spans="1:15" x14ac:dyDescent="0.35">
      <c r="A343" s="1">
        <v>330</v>
      </c>
      <c r="B343" s="5" t="s">
        <v>173</v>
      </c>
      <c r="C343" s="2" t="s">
        <v>427</v>
      </c>
      <c r="D343" s="1"/>
      <c r="E343" s="6">
        <v>13678</v>
      </c>
      <c r="F343" s="6">
        <v>6094</v>
      </c>
      <c r="G343" s="6"/>
      <c r="H343" s="10"/>
      <c r="I343" s="6"/>
      <c r="J343" s="6"/>
      <c r="K343" s="6"/>
      <c r="L343" s="6">
        <f>5172+5833</f>
        <v>11005</v>
      </c>
      <c r="M343" s="6"/>
      <c r="N343" s="7">
        <f t="shared" si="5"/>
        <v>30777</v>
      </c>
      <c r="O343" s="6">
        <v>1890488</v>
      </c>
    </row>
    <row r="344" spans="1:15" x14ac:dyDescent="0.35">
      <c r="A344" s="1">
        <v>331</v>
      </c>
      <c r="B344" s="5" t="s">
        <v>174</v>
      </c>
      <c r="C344" s="2" t="s">
        <v>427</v>
      </c>
      <c r="D344" s="1"/>
      <c r="E344" s="6"/>
      <c r="F344" s="6">
        <v>3900</v>
      </c>
      <c r="G344" s="6"/>
      <c r="H344" s="6"/>
      <c r="I344" s="6">
        <v>1510</v>
      </c>
      <c r="J344" s="6"/>
      <c r="K344" s="6"/>
      <c r="L344" s="6"/>
      <c r="M344" s="6"/>
      <c r="N344" s="7">
        <f t="shared" si="5"/>
        <v>5410</v>
      </c>
      <c r="O344" s="6">
        <v>302000</v>
      </c>
    </row>
    <row r="345" spans="1:15" x14ac:dyDescent="0.35">
      <c r="A345" s="1">
        <v>332</v>
      </c>
      <c r="B345" s="5" t="s">
        <v>175</v>
      </c>
      <c r="C345" s="2" t="s">
        <v>427</v>
      </c>
      <c r="D345" s="1"/>
      <c r="E345" s="6">
        <v>15562</v>
      </c>
      <c r="F345" s="6">
        <v>1000</v>
      </c>
      <c r="G345" s="6"/>
      <c r="H345" s="6"/>
      <c r="I345" s="6">
        <v>3881</v>
      </c>
      <c r="J345" s="6"/>
      <c r="K345" s="6">
        <v>10387</v>
      </c>
      <c r="L345" s="6"/>
      <c r="M345" s="6"/>
      <c r="N345" s="7">
        <f t="shared" si="5"/>
        <v>30830</v>
      </c>
      <c r="O345" s="6">
        <v>1316000</v>
      </c>
    </row>
    <row r="346" spans="1:15" x14ac:dyDescent="0.35">
      <c r="A346" s="1">
        <v>333</v>
      </c>
      <c r="B346" s="5" t="s">
        <v>178</v>
      </c>
      <c r="C346" s="2" t="s">
        <v>427</v>
      </c>
      <c r="D346" s="1"/>
      <c r="E346" s="6">
        <v>7945</v>
      </c>
      <c r="F346" s="6"/>
      <c r="G346" s="6"/>
      <c r="H346" s="6"/>
      <c r="I346" s="6">
        <v>3473</v>
      </c>
      <c r="J346" s="6">
        <v>9129</v>
      </c>
      <c r="K346" s="6"/>
      <c r="L346" s="6"/>
      <c r="M346" s="6"/>
      <c r="N346" s="7">
        <f t="shared" si="5"/>
        <v>20547</v>
      </c>
      <c r="O346" s="6">
        <v>1228727</v>
      </c>
    </row>
    <row r="347" spans="1:15" x14ac:dyDescent="0.35">
      <c r="A347" s="1">
        <v>334</v>
      </c>
      <c r="B347" s="5" t="s">
        <v>179</v>
      </c>
      <c r="C347" s="2" t="s">
        <v>427</v>
      </c>
      <c r="D347" s="1"/>
      <c r="E347" s="6">
        <v>6755</v>
      </c>
      <c r="F347" s="6"/>
      <c r="G347" s="6"/>
      <c r="H347" s="6"/>
      <c r="I347" s="6">
        <v>4047</v>
      </c>
      <c r="J347" s="6"/>
      <c r="K347" s="6"/>
      <c r="L347" s="6"/>
      <c r="M347" s="6"/>
      <c r="N347" s="7">
        <f t="shared" si="5"/>
        <v>10802</v>
      </c>
      <c r="O347" s="6">
        <v>921945</v>
      </c>
    </row>
    <row r="348" spans="1:15" x14ac:dyDescent="0.35">
      <c r="A348" s="1">
        <v>335</v>
      </c>
      <c r="B348" s="5" t="s">
        <v>180</v>
      </c>
      <c r="C348" s="2" t="s">
        <v>427</v>
      </c>
      <c r="D348" s="1"/>
      <c r="E348" s="6">
        <v>27390</v>
      </c>
      <c r="F348" s="6">
        <v>1500</v>
      </c>
      <c r="G348" s="6"/>
      <c r="H348" s="6"/>
      <c r="I348" s="6">
        <v>4970</v>
      </c>
      <c r="J348" s="6">
        <v>24000</v>
      </c>
      <c r="K348" s="6">
        <v>27000</v>
      </c>
      <c r="L348" s="6">
        <v>2220</v>
      </c>
      <c r="M348" s="6"/>
      <c r="N348" s="7">
        <f t="shared" si="5"/>
        <v>87080</v>
      </c>
      <c r="O348" s="6">
        <v>2708448</v>
      </c>
    </row>
    <row r="349" spans="1:15" x14ac:dyDescent="0.35">
      <c r="A349" s="1">
        <v>336</v>
      </c>
      <c r="B349" s="5" t="s">
        <v>183</v>
      </c>
      <c r="C349" s="2" t="s">
        <v>427</v>
      </c>
      <c r="D349" s="1"/>
      <c r="E349" s="6"/>
      <c r="F349" s="6"/>
      <c r="G349" s="6"/>
      <c r="H349" s="6"/>
      <c r="I349" s="6"/>
      <c r="J349" s="6"/>
      <c r="K349" s="6"/>
      <c r="L349" s="6"/>
      <c r="M349" s="6"/>
      <c r="N349" s="7">
        <f t="shared" si="5"/>
        <v>0</v>
      </c>
      <c r="O349" s="6"/>
    </row>
    <row r="350" spans="1:15" x14ac:dyDescent="0.35">
      <c r="A350" s="1">
        <v>337</v>
      </c>
      <c r="B350" s="5" t="s">
        <v>184</v>
      </c>
      <c r="C350" s="2" t="s">
        <v>427</v>
      </c>
      <c r="D350" s="1"/>
      <c r="E350" s="6">
        <v>7145</v>
      </c>
      <c r="F350" s="6">
        <v>2212</v>
      </c>
      <c r="G350" s="6"/>
      <c r="H350" s="6"/>
      <c r="I350" s="6">
        <v>3100</v>
      </c>
      <c r="J350" s="6">
        <v>6400</v>
      </c>
      <c r="K350" s="6">
        <v>392</v>
      </c>
      <c r="L350" s="6">
        <v>5000</v>
      </c>
      <c r="M350" s="6"/>
      <c r="N350" s="7">
        <f t="shared" si="5"/>
        <v>24249</v>
      </c>
      <c r="O350" s="6">
        <v>2442000</v>
      </c>
    </row>
    <row r="351" spans="1:15" x14ac:dyDescent="0.35">
      <c r="A351" s="1">
        <v>338</v>
      </c>
      <c r="B351" s="5" t="s">
        <v>185</v>
      </c>
      <c r="C351" s="2" t="s">
        <v>427</v>
      </c>
      <c r="D351" s="1"/>
      <c r="E351" s="6">
        <v>4208</v>
      </c>
      <c r="F351" s="6"/>
      <c r="G351" s="6"/>
      <c r="H351" s="6"/>
      <c r="I351" s="6">
        <v>3932</v>
      </c>
      <c r="J351" s="6"/>
      <c r="K351" s="6"/>
      <c r="L351" s="6">
        <v>4800</v>
      </c>
      <c r="M351" s="6"/>
      <c r="N351" s="7">
        <f t="shared" si="5"/>
        <v>12940</v>
      </c>
      <c r="O351" s="6">
        <v>1558215</v>
      </c>
    </row>
    <row r="352" spans="1:15" ht="41" x14ac:dyDescent="0.35">
      <c r="A352" s="1">
        <v>339</v>
      </c>
      <c r="B352" s="5" t="s">
        <v>186</v>
      </c>
      <c r="C352" s="2" t="s">
        <v>427</v>
      </c>
      <c r="D352" s="1"/>
      <c r="E352" s="6">
        <v>2795</v>
      </c>
      <c r="F352" s="6">
        <v>7648</v>
      </c>
      <c r="G352" s="6"/>
      <c r="H352" s="6"/>
      <c r="I352" s="6"/>
      <c r="J352" s="6"/>
      <c r="K352" s="6"/>
      <c r="L352" s="6"/>
      <c r="M352" s="6"/>
      <c r="N352" s="7">
        <f t="shared" si="5"/>
        <v>10443</v>
      </c>
      <c r="O352" s="6">
        <v>573765</v>
      </c>
    </row>
    <row r="353" spans="1:15" x14ac:dyDescent="0.35">
      <c r="A353" s="14"/>
      <c r="B353" s="19" t="s">
        <v>482</v>
      </c>
      <c r="C353" s="2" t="s">
        <v>427</v>
      </c>
      <c r="D353" s="14"/>
      <c r="E353" s="22"/>
      <c r="F353" s="22"/>
      <c r="G353" s="22"/>
      <c r="H353" s="22"/>
      <c r="I353" s="22">
        <v>750</v>
      </c>
      <c r="J353" s="22"/>
      <c r="K353" s="22"/>
      <c r="L353" s="22"/>
      <c r="M353" s="22"/>
      <c r="N353" s="7">
        <f t="shared" si="5"/>
        <v>750</v>
      </c>
      <c r="O353" s="22">
        <v>317000</v>
      </c>
    </row>
    <row r="354" spans="1:15" x14ac:dyDescent="0.35">
      <c r="A354" s="14">
        <v>340</v>
      </c>
      <c r="B354" s="19" t="s">
        <v>187</v>
      </c>
      <c r="C354" s="20" t="s">
        <v>427</v>
      </c>
      <c r="D354" s="14"/>
      <c r="E354" s="22">
        <v>15408</v>
      </c>
      <c r="F354" s="22"/>
      <c r="G354" s="22"/>
      <c r="H354" s="22"/>
      <c r="I354" s="22"/>
      <c r="J354" s="22"/>
      <c r="K354" s="22">
        <v>9583</v>
      </c>
      <c r="L354" s="22">
        <v>4352</v>
      </c>
      <c r="M354" s="22"/>
      <c r="N354" s="18">
        <f t="shared" si="5"/>
        <v>29343</v>
      </c>
      <c r="O354" s="22">
        <v>1358892</v>
      </c>
    </row>
    <row r="355" spans="1:15" x14ac:dyDescent="0.35">
      <c r="A355" s="1">
        <v>341</v>
      </c>
      <c r="B355" s="5" t="s">
        <v>188</v>
      </c>
      <c r="C355" s="2" t="s">
        <v>427</v>
      </c>
      <c r="D355" s="1"/>
      <c r="E355" s="6">
        <v>11998</v>
      </c>
      <c r="F355" s="6">
        <v>2851</v>
      </c>
      <c r="G355" s="6"/>
      <c r="H355" s="6"/>
      <c r="I355" s="6">
        <v>3806</v>
      </c>
      <c r="J355" s="6"/>
      <c r="K355" s="6">
        <v>11583</v>
      </c>
      <c r="L355" s="6">
        <v>2234</v>
      </c>
      <c r="M355" s="6"/>
      <c r="N355" s="7">
        <f t="shared" si="5"/>
        <v>32472</v>
      </c>
      <c r="O355" s="6">
        <v>1327000</v>
      </c>
    </row>
    <row r="356" spans="1:15" x14ac:dyDescent="0.35">
      <c r="A356" s="1">
        <v>342</v>
      </c>
      <c r="B356" s="5" t="s">
        <v>330</v>
      </c>
      <c r="C356" s="2" t="s">
        <v>424</v>
      </c>
      <c r="D356" s="2"/>
      <c r="E356" s="6"/>
      <c r="F356" s="6">
        <v>29115</v>
      </c>
      <c r="G356" s="6"/>
      <c r="H356" s="6">
        <v>12026</v>
      </c>
      <c r="I356" s="6"/>
      <c r="J356" s="6"/>
      <c r="K356" s="6"/>
      <c r="L356" s="6"/>
      <c r="M356" s="6">
        <v>7645</v>
      </c>
      <c r="N356" s="7">
        <f t="shared" si="5"/>
        <v>48786</v>
      </c>
      <c r="O356" s="6">
        <v>2405176</v>
      </c>
    </row>
    <row r="357" spans="1:15" x14ac:dyDescent="0.35">
      <c r="A357" s="1">
        <v>343</v>
      </c>
      <c r="B357" s="5" t="s">
        <v>331</v>
      </c>
      <c r="C357" s="2" t="s">
        <v>424</v>
      </c>
      <c r="D357" s="2"/>
      <c r="E357" s="6">
        <v>21512</v>
      </c>
      <c r="F357" s="6">
        <v>12611</v>
      </c>
      <c r="G357" s="6">
        <v>8470</v>
      </c>
      <c r="H357" s="6">
        <v>18417</v>
      </c>
      <c r="I357" s="6"/>
      <c r="J357" s="6"/>
      <c r="K357" s="6"/>
      <c r="L357" s="6"/>
      <c r="M357" s="6"/>
      <c r="N357" s="7">
        <f t="shared" si="5"/>
        <v>61010</v>
      </c>
      <c r="O357" s="6">
        <v>1841735</v>
      </c>
    </row>
    <row r="358" spans="1:15" x14ac:dyDescent="0.35">
      <c r="A358" s="1">
        <v>344</v>
      </c>
      <c r="B358" s="5" t="s">
        <v>382</v>
      </c>
      <c r="C358" s="2" t="s">
        <v>424</v>
      </c>
      <c r="D358" s="2"/>
      <c r="E358" s="6"/>
      <c r="F358" s="6"/>
      <c r="G358" s="6"/>
      <c r="H358" s="6"/>
      <c r="I358" s="6"/>
      <c r="J358" s="6"/>
      <c r="K358" s="6"/>
      <c r="L358" s="6"/>
      <c r="M358" s="6"/>
      <c r="N358" s="7">
        <f t="shared" si="5"/>
        <v>0</v>
      </c>
      <c r="O358" s="6"/>
    </row>
    <row r="359" spans="1:15" x14ac:dyDescent="0.35">
      <c r="A359" s="1">
        <v>345</v>
      </c>
      <c r="B359" s="5" t="s">
        <v>387</v>
      </c>
      <c r="C359" s="2" t="s">
        <v>424</v>
      </c>
      <c r="D359" s="2"/>
      <c r="E359" s="6"/>
      <c r="F359" s="6"/>
      <c r="G359" s="6"/>
      <c r="H359" s="6"/>
      <c r="I359" s="6"/>
      <c r="J359" s="6"/>
      <c r="K359" s="6"/>
      <c r="L359" s="6"/>
      <c r="M359" s="6"/>
      <c r="N359" s="7">
        <f t="shared" si="5"/>
        <v>0</v>
      </c>
      <c r="O359" s="6"/>
    </row>
    <row r="360" spans="1:15" x14ac:dyDescent="0.35">
      <c r="A360" s="1">
        <v>346</v>
      </c>
      <c r="B360" s="5" t="s">
        <v>383</v>
      </c>
      <c r="C360" s="2" t="s">
        <v>424</v>
      </c>
      <c r="D360" s="2"/>
      <c r="E360" s="6">
        <v>3495</v>
      </c>
      <c r="F360" s="6"/>
      <c r="G360" s="6"/>
      <c r="H360" s="6"/>
      <c r="I360" s="6"/>
      <c r="J360" s="6"/>
      <c r="K360" s="6"/>
      <c r="L360" s="6"/>
      <c r="M360" s="6"/>
      <c r="N360" s="7">
        <f t="shared" si="5"/>
        <v>3495</v>
      </c>
      <c r="O360" s="6">
        <v>449735</v>
      </c>
    </row>
    <row r="361" spans="1:15" x14ac:dyDescent="0.35">
      <c r="A361" s="1">
        <v>347</v>
      </c>
      <c r="B361" s="5" t="s">
        <v>332</v>
      </c>
      <c r="C361" s="2" t="s">
        <v>424</v>
      </c>
      <c r="D361" s="2"/>
      <c r="E361" s="6"/>
      <c r="F361" s="6"/>
      <c r="G361" s="6"/>
      <c r="H361" s="6"/>
      <c r="I361" s="6"/>
      <c r="J361" s="6"/>
      <c r="K361" s="6"/>
      <c r="L361" s="6"/>
      <c r="M361" s="6"/>
      <c r="N361" s="7">
        <f t="shared" si="5"/>
        <v>0</v>
      </c>
      <c r="O361" s="6"/>
    </row>
    <row r="362" spans="1:15" x14ac:dyDescent="0.35">
      <c r="A362" s="1">
        <v>348</v>
      </c>
      <c r="B362" s="5" t="s">
        <v>335</v>
      </c>
      <c r="C362" s="2" t="s">
        <v>424</v>
      </c>
      <c r="D362" s="2"/>
      <c r="E362" s="6"/>
      <c r="F362" s="6">
        <v>3809</v>
      </c>
      <c r="G362" s="6"/>
      <c r="H362" s="6"/>
      <c r="I362" s="6"/>
      <c r="J362" s="6"/>
      <c r="K362" s="6"/>
      <c r="L362" s="6"/>
      <c r="M362" s="6"/>
      <c r="N362" s="7">
        <f t="shared" si="5"/>
        <v>3809</v>
      </c>
      <c r="O362" s="6">
        <v>351727</v>
      </c>
    </row>
    <row r="363" spans="1:15" x14ac:dyDescent="0.35">
      <c r="A363" s="1">
        <v>349</v>
      </c>
      <c r="B363" s="5" t="s">
        <v>336</v>
      </c>
      <c r="C363" s="2" t="s">
        <v>424</v>
      </c>
      <c r="D363" s="2"/>
      <c r="E363" s="6"/>
      <c r="F363" s="6"/>
      <c r="G363" s="6"/>
      <c r="H363" s="6"/>
      <c r="I363" s="6"/>
      <c r="J363" s="6"/>
      <c r="K363" s="6"/>
      <c r="L363" s="6"/>
      <c r="M363" s="6"/>
      <c r="N363" s="7">
        <f t="shared" si="5"/>
        <v>0</v>
      </c>
      <c r="O363" s="6"/>
    </row>
    <row r="364" spans="1:15" x14ac:dyDescent="0.35">
      <c r="A364" s="1">
        <v>350</v>
      </c>
      <c r="B364" s="5" t="s">
        <v>337</v>
      </c>
      <c r="C364" s="2" t="s">
        <v>424</v>
      </c>
      <c r="D364" s="2"/>
      <c r="E364" s="6"/>
      <c r="F364" s="6"/>
      <c r="G364" s="6"/>
      <c r="H364" s="6">
        <v>3502</v>
      </c>
      <c r="I364" s="6"/>
      <c r="J364" s="6"/>
      <c r="K364" s="6"/>
      <c r="L364" s="6"/>
      <c r="M364" s="6"/>
      <c r="N364" s="7">
        <f t="shared" si="5"/>
        <v>3502</v>
      </c>
      <c r="O364" s="6">
        <v>350162</v>
      </c>
    </row>
    <row r="365" spans="1:15" x14ac:dyDescent="0.35">
      <c r="A365" s="1">
        <v>351</v>
      </c>
      <c r="B365" s="5" t="s">
        <v>404</v>
      </c>
      <c r="C365" s="2" t="s">
        <v>424</v>
      </c>
      <c r="D365" s="2"/>
      <c r="E365" s="6"/>
      <c r="F365" s="6"/>
      <c r="G365" s="6"/>
      <c r="H365" s="6"/>
      <c r="I365" s="6"/>
      <c r="J365" s="6"/>
      <c r="K365" s="6"/>
      <c r="L365" s="6"/>
      <c r="M365" s="6"/>
      <c r="N365" s="7">
        <f t="shared" si="5"/>
        <v>0</v>
      </c>
      <c r="O365" s="6"/>
    </row>
    <row r="366" spans="1:15" x14ac:dyDescent="0.35">
      <c r="A366" s="1">
        <v>352</v>
      </c>
      <c r="B366" s="5" t="s">
        <v>388</v>
      </c>
      <c r="C366" s="2" t="s">
        <v>428</v>
      </c>
      <c r="D366" s="1"/>
      <c r="E366" s="6"/>
      <c r="F366" s="6">
        <v>738</v>
      </c>
      <c r="G366" s="6"/>
      <c r="H366" s="6"/>
      <c r="I366" s="6"/>
      <c r="J366" s="6"/>
      <c r="K366" s="6"/>
      <c r="L366" s="6"/>
      <c r="M366" s="6"/>
      <c r="N366" s="7">
        <f t="shared" si="5"/>
        <v>738</v>
      </c>
      <c r="O366" s="6">
        <v>73861</v>
      </c>
    </row>
    <row r="367" spans="1:15" x14ac:dyDescent="0.35">
      <c r="A367" s="1">
        <v>353</v>
      </c>
      <c r="B367" s="5" t="s">
        <v>106</v>
      </c>
      <c r="C367" s="2" t="s">
        <v>428</v>
      </c>
      <c r="D367" s="1"/>
      <c r="E367" s="6">
        <v>6397</v>
      </c>
      <c r="F367" s="6">
        <v>2227</v>
      </c>
      <c r="G367" s="6"/>
      <c r="H367" s="12"/>
      <c r="I367" s="6"/>
      <c r="J367" s="6"/>
      <c r="K367" s="6"/>
      <c r="L367" s="6"/>
      <c r="M367" s="6"/>
      <c r="N367" s="7">
        <f t="shared" si="5"/>
        <v>8624</v>
      </c>
      <c r="O367" s="6">
        <v>222735</v>
      </c>
    </row>
    <row r="368" spans="1:15" x14ac:dyDescent="0.35">
      <c r="A368" s="1">
        <v>354</v>
      </c>
      <c r="B368" s="5" t="s">
        <v>107</v>
      </c>
      <c r="C368" s="2" t="s">
        <v>428</v>
      </c>
      <c r="D368" s="1"/>
      <c r="E368" s="6"/>
      <c r="F368" s="6"/>
      <c r="G368" s="6"/>
      <c r="H368" s="6"/>
      <c r="I368" s="6"/>
      <c r="J368" s="6"/>
      <c r="K368" s="6"/>
      <c r="L368" s="6"/>
      <c r="M368" s="6"/>
      <c r="N368" s="7">
        <f t="shared" si="5"/>
        <v>0</v>
      </c>
      <c r="O368" s="6"/>
    </row>
    <row r="369" spans="1:15" x14ac:dyDescent="0.35">
      <c r="A369" s="1">
        <v>355</v>
      </c>
      <c r="B369" s="5" t="s">
        <v>108</v>
      </c>
      <c r="C369" s="2" t="s">
        <v>428</v>
      </c>
      <c r="D369" s="1"/>
      <c r="E369" s="6">
        <v>496</v>
      </c>
      <c r="F369" s="6"/>
      <c r="G369" s="6">
        <v>1828</v>
      </c>
      <c r="H369" s="6"/>
      <c r="I369" s="6"/>
      <c r="J369" s="6"/>
      <c r="K369" s="6"/>
      <c r="L369" s="6"/>
      <c r="M369" s="6"/>
      <c r="N369" s="7">
        <f t="shared" si="5"/>
        <v>2324</v>
      </c>
      <c r="O369" s="6">
        <v>182897</v>
      </c>
    </row>
    <row r="370" spans="1:15" x14ac:dyDescent="0.35">
      <c r="A370" s="1"/>
      <c r="B370" s="5" t="s">
        <v>485</v>
      </c>
      <c r="C370" s="2" t="s">
        <v>428</v>
      </c>
      <c r="D370" s="1"/>
      <c r="E370" s="6"/>
      <c r="F370" s="6">
        <v>1104</v>
      </c>
      <c r="G370" s="6"/>
      <c r="H370" s="6"/>
      <c r="I370" s="6"/>
      <c r="J370" s="6"/>
      <c r="K370" s="6"/>
      <c r="L370" s="6"/>
      <c r="M370" s="6"/>
      <c r="N370" s="7">
        <f t="shared" si="5"/>
        <v>1104</v>
      </c>
      <c r="O370" s="6">
        <v>110433</v>
      </c>
    </row>
    <row r="371" spans="1:15" x14ac:dyDescent="0.35">
      <c r="A371" s="1">
        <v>356</v>
      </c>
      <c r="B371" s="5" t="s">
        <v>109</v>
      </c>
      <c r="C371" s="2" t="s">
        <v>428</v>
      </c>
      <c r="D371" s="1"/>
      <c r="E371" s="6">
        <v>34010</v>
      </c>
      <c r="F371" s="6">
        <v>10136</v>
      </c>
      <c r="G371" s="6">
        <v>400</v>
      </c>
      <c r="H371" s="11"/>
      <c r="I371" s="6">
        <v>5510</v>
      </c>
      <c r="J371" s="6"/>
      <c r="K371" s="6"/>
      <c r="L371" s="6">
        <v>3115</v>
      </c>
      <c r="M371" s="6"/>
      <c r="N371" s="7">
        <f t="shared" si="5"/>
        <v>53171</v>
      </c>
      <c r="O371" s="6">
        <v>1011245</v>
      </c>
    </row>
    <row r="372" spans="1:15" x14ac:dyDescent="0.35">
      <c r="A372" s="1">
        <v>357</v>
      </c>
      <c r="B372" s="5" t="s">
        <v>110</v>
      </c>
      <c r="C372" s="2" t="s">
        <v>428</v>
      </c>
      <c r="D372" s="1"/>
      <c r="E372" s="6">
        <v>9659</v>
      </c>
      <c r="F372" s="6"/>
      <c r="G372" s="6"/>
      <c r="H372" s="6">
        <v>2418</v>
      </c>
      <c r="I372" s="6"/>
      <c r="J372" s="6"/>
      <c r="K372" s="6"/>
      <c r="L372" s="6"/>
      <c r="M372" s="6"/>
      <c r="N372" s="7">
        <f t="shared" si="5"/>
        <v>12077</v>
      </c>
      <c r="O372" s="6">
        <v>241848</v>
      </c>
    </row>
    <row r="373" spans="1:15" x14ac:dyDescent="0.35">
      <c r="A373" s="1">
        <v>358</v>
      </c>
      <c r="B373" s="5" t="s">
        <v>111</v>
      </c>
      <c r="C373" s="2" t="s">
        <v>428</v>
      </c>
      <c r="D373" s="1"/>
      <c r="E373" s="6">
        <v>6585</v>
      </c>
      <c r="F373" s="6">
        <v>2096</v>
      </c>
      <c r="G373" s="6"/>
      <c r="H373" s="6"/>
      <c r="I373" s="6"/>
      <c r="J373" s="6"/>
      <c r="K373" s="6"/>
      <c r="L373" s="6"/>
      <c r="M373" s="6"/>
      <c r="N373" s="7">
        <f t="shared" si="5"/>
        <v>8681</v>
      </c>
      <c r="O373" s="6">
        <v>209680</v>
      </c>
    </row>
    <row r="374" spans="1:15" x14ac:dyDescent="0.35">
      <c r="A374" s="1">
        <v>359</v>
      </c>
      <c r="B374" s="5" t="s">
        <v>112</v>
      </c>
      <c r="C374" s="2" t="s">
        <v>428</v>
      </c>
      <c r="D374" s="1"/>
      <c r="E374" s="6">
        <v>1923</v>
      </c>
      <c r="F374" s="6">
        <v>1334</v>
      </c>
      <c r="G374" s="6"/>
      <c r="H374" s="6"/>
      <c r="I374" s="6"/>
      <c r="J374" s="6"/>
      <c r="K374" s="6"/>
      <c r="L374" s="6"/>
      <c r="M374" s="6"/>
      <c r="N374" s="7">
        <f t="shared" si="5"/>
        <v>3257</v>
      </c>
      <c r="O374" s="6">
        <v>133486</v>
      </c>
    </row>
    <row r="375" spans="1:15" x14ac:dyDescent="0.35">
      <c r="A375" s="1">
        <v>360</v>
      </c>
      <c r="B375" s="5" t="s">
        <v>113</v>
      </c>
      <c r="C375" s="2" t="s">
        <v>428</v>
      </c>
      <c r="D375" s="1"/>
      <c r="E375" s="6">
        <v>8255</v>
      </c>
      <c r="F375" s="6">
        <v>3141</v>
      </c>
      <c r="G375" s="6"/>
      <c r="H375" s="6"/>
      <c r="I375" s="6"/>
      <c r="J375" s="6"/>
      <c r="K375" s="6"/>
      <c r="L375" s="6"/>
      <c r="M375" s="6"/>
      <c r="N375" s="7">
        <f t="shared" si="5"/>
        <v>11396</v>
      </c>
      <c r="O375" s="6">
        <v>314116</v>
      </c>
    </row>
    <row r="376" spans="1:15" x14ac:dyDescent="0.35">
      <c r="A376" s="1">
        <v>361</v>
      </c>
      <c r="B376" s="5" t="s">
        <v>114</v>
      </c>
      <c r="C376" s="2" t="s">
        <v>428</v>
      </c>
      <c r="D376" s="1"/>
      <c r="E376" s="6">
        <v>7900</v>
      </c>
      <c r="F376" s="6">
        <v>3076</v>
      </c>
      <c r="G376" s="6"/>
      <c r="H376" s="10"/>
      <c r="I376" s="6"/>
      <c r="J376" s="6"/>
      <c r="K376" s="6"/>
      <c r="L376" s="6">
        <v>7500</v>
      </c>
      <c r="M376" s="6"/>
      <c r="N376" s="7">
        <f t="shared" si="5"/>
        <v>18476</v>
      </c>
      <c r="O376" s="6">
        <v>307585</v>
      </c>
    </row>
    <row r="377" spans="1:15" x14ac:dyDescent="0.35">
      <c r="A377" s="1">
        <v>362</v>
      </c>
      <c r="B377" s="5" t="s">
        <v>115</v>
      </c>
      <c r="C377" s="2" t="s">
        <v>428</v>
      </c>
      <c r="D377" s="1"/>
      <c r="E377" s="6"/>
      <c r="F377" s="6"/>
      <c r="G377" s="6"/>
      <c r="H377" s="6"/>
      <c r="I377" s="6"/>
      <c r="J377" s="6"/>
      <c r="K377" s="6"/>
      <c r="L377" s="6"/>
      <c r="M377" s="6"/>
      <c r="N377" s="7">
        <f t="shared" si="5"/>
        <v>0</v>
      </c>
      <c r="O377" s="6"/>
    </row>
    <row r="378" spans="1:15" x14ac:dyDescent="0.35">
      <c r="A378" s="1">
        <v>363</v>
      </c>
      <c r="B378" s="5" t="s">
        <v>441</v>
      </c>
      <c r="C378" s="2" t="s">
        <v>428</v>
      </c>
      <c r="D378" s="1"/>
      <c r="E378" s="6">
        <v>1240</v>
      </c>
      <c r="F378" s="6">
        <v>910</v>
      </c>
      <c r="G378" s="6"/>
      <c r="H378" s="6"/>
      <c r="I378" s="6"/>
      <c r="J378" s="6"/>
      <c r="K378" s="6"/>
      <c r="L378" s="6"/>
      <c r="M378" s="6"/>
      <c r="N378" s="7">
        <f t="shared" si="5"/>
        <v>2150</v>
      </c>
      <c r="O378" s="6">
        <v>91094</v>
      </c>
    </row>
    <row r="379" spans="1:15" x14ac:dyDescent="0.35">
      <c r="A379" s="1">
        <v>364</v>
      </c>
      <c r="B379" s="5" t="s">
        <v>116</v>
      </c>
      <c r="C379" s="2" t="s">
        <v>428</v>
      </c>
      <c r="D379" s="1"/>
      <c r="E379" s="6"/>
      <c r="F379" s="6"/>
      <c r="G379" s="6"/>
      <c r="H379" s="6"/>
      <c r="I379" s="6"/>
      <c r="J379" s="6"/>
      <c r="K379" s="6"/>
      <c r="L379" s="6"/>
      <c r="M379" s="6"/>
      <c r="N379" s="7">
        <f t="shared" si="5"/>
        <v>0</v>
      </c>
      <c r="O379" s="6"/>
    </row>
    <row r="380" spans="1:15" x14ac:dyDescent="0.35">
      <c r="A380" s="1">
        <v>365</v>
      </c>
      <c r="B380" s="5" t="s">
        <v>117</v>
      </c>
      <c r="C380" s="2" t="s">
        <v>428</v>
      </c>
      <c r="D380" s="1"/>
      <c r="E380" s="6"/>
      <c r="F380" s="6"/>
      <c r="G380" s="6"/>
      <c r="H380" s="6"/>
      <c r="I380" s="6"/>
      <c r="J380" s="6"/>
      <c r="K380" s="6"/>
      <c r="L380" s="6"/>
      <c r="M380" s="6"/>
      <c r="N380" s="7">
        <f t="shared" si="5"/>
        <v>0</v>
      </c>
      <c r="O380" s="6"/>
    </row>
    <row r="381" spans="1:15" x14ac:dyDescent="0.35">
      <c r="A381" s="1">
        <v>366</v>
      </c>
      <c r="B381" s="5" t="s">
        <v>118</v>
      </c>
      <c r="C381" s="2" t="s">
        <v>428</v>
      </c>
      <c r="D381" s="1"/>
      <c r="E381" s="6">
        <v>17146</v>
      </c>
      <c r="F381" s="6">
        <v>5550</v>
      </c>
      <c r="G381" s="6"/>
      <c r="H381" s="10"/>
      <c r="I381" s="6"/>
      <c r="J381" s="6"/>
      <c r="K381" s="6"/>
      <c r="L381" s="6"/>
      <c r="M381" s="6"/>
      <c r="N381" s="7">
        <f t="shared" si="5"/>
        <v>22696</v>
      </c>
      <c r="O381" s="6">
        <v>555050</v>
      </c>
    </row>
    <row r="382" spans="1:15" x14ac:dyDescent="0.35">
      <c r="A382" s="1"/>
      <c r="B382" s="5" t="s">
        <v>484</v>
      </c>
      <c r="C382" s="2" t="s">
        <v>428</v>
      </c>
      <c r="D382" s="1"/>
      <c r="E382" s="6">
        <v>1449</v>
      </c>
      <c r="F382" s="6"/>
      <c r="G382" s="6"/>
      <c r="H382" s="10"/>
      <c r="I382" s="6"/>
      <c r="J382" s="6">
        <v>11264</v>
      </c>
      <c r="K382" s="6"/>
      <c r="L382" s="6"/>
      <c r="M382" s="6"/>
      <c r="N382" s="7">
        <f t="shared" si="5"/>
        <v>12713</v>
      </c>
      <c r="O382" s="6">
        <v>144904</v>
      </c>
    </row>
    <row r="383" spans="1:15" x14ac:dyDescent="0.35">
      <c r="A383" s="1">
        <v>367</v>
      </c>
      <c r="B383" s="5" t="s">
        <v>119</v>
      </c>
      <c r="C383" s="2" t="s">
        <v>428</v>
      </c>
      <c r="D383" s="1"/>
      <c r="E383" s="6">
        <v>8060</v>
      </c>
      <c r="F383" s="6">
        <v>3158</v>
      </c>
      <c r="G383" s="6"/>
      <c r="H383" s="6"/>
      <c r="I383" s="6"/>
      <c r="J383" s="6"/>
      <c r="K383" s="6"/>
      <c r="L383" s="6"/>
      <c r="M383" s="6"/>
      <c r="N383" s="7">
        <f t="shared" si="5"/>
        <v>11218</v>
      </c>
      <c r="O383" s="6">
        <v>315774</v>
      </c>
    </row>
    <row r="384" spans="1:15" ht="41" x14ac:dyDescent="0.35">
      <c r="A384" s="1">
        <v>368</v>
      </c>
      <c r="B384" s="5" t="s">
        <v>120</v>
      </c>
      <c r="C384" s="2" t="s">
        <v>428</v>
      </c>
      <c r="D384" s="1"/>
      <c r="E384" s="6"/>
      <c r="F384" s="6"/>
      <c r="G384" s="6"/>
      <c r="H384" s="6"/>
      <c r="I384" s="6"/>
      <c r="J384" s="6"/>
      <c r="K384" s="6"/>
      <c r="L384" s="6"/>
      <c r="M384" s="6"/>
      <c r="N384" s="7">
        <f t="shared" si="5"/>
        <v>0</v>
      </c>
      <c r="O384" s="6"/>
    </row>
    <row r="385" spans="1:15" x14ac:dyDescent="0.35">
      <c r="A385" s="1">
        <v>369</v>
      </c>
      <c r="B385" s="5" t="s">
        <v>121</v>
      </c>
      <c r="C385" s="2" t="s">
        <v>428</v>
      </c>
      <c r="D385" s="1"/>
      <c r="E385" s="6"/>
      <c r="F385" s="6"/>
      <c r="G385" s="6"/>
      <c r="H385" s="6"/>
      <c r="I385" s="6"/>
      <c r="J385" s="6"/>
      <c r="K385" s="6"/>
      <c r="L385" s="6"/>
      <c r="M385" s="6"/>
      <c r="N385" s="7">
        <f t="shared" si="5"/>
        <v>0</v>
      </c>
      <c r="O385" s="6"/>
    </row>
    <row r="386" spans="1:15" x14ac:dyDescent="0.35">
      <c r="A386" s="1">
        <v>370</v>
      </c>
      <c r="B386" s="5" t="s">
        <v>122</v>
      </c>
      <c r="C386" s="2" t="s">
        <v>428</v>
      </c>
      <c r="D386" s="1"/>
      <c r="E386" s="6"/>
      <c r="F386" s="6"/>
      <c r="G386" s="6"/>
      <c r="H386" s="6"/>
      <c r="I386" s="6"/>
      <c r="J386" s="6"/>
      <c r="K386" s="6"/>
      <c r="L386" s="6"/>
      <c r="M386" s="6"/>
      <c r="N386" s="7">
        <f t="shared" si="5"/>
        <v>0</v>
      </c>
      <c r="O386" s="6"/>
    </row>
    <row r="387" spans="1:15" x14ac:dyDescent="0.35">
      <c r="A387" s="1">
        <v>371</v>
      </c>
      <c r="B387" s="5" t="s">
        <v>123</v>
      </c>
      <c r="C387" s="2" t="s">
        <v>428</v>
      </c>
      <c r="D387" s="1"/>
      <c r="E387" s="6">
        <v>3707</v>
      </c>
      <c r="F387" s="6">
        <v>1740</v>
      </c>
      <c r="G387" s="6"/>
      <c r="H387" s="6"/>
      <c r="I387" s="6"/>
      <c r="J387" s="6"/>
      <c r="K387" s="6">
        <v>700</v>
      </c>
      <c r="L387" s="6"/>
      <c r="M387" s="6"/>
      <c r="N387" s="7">
        <f t="shared" si="5"/>
        <v>6147</v>
      </c>
      <c r="O387" s="6">
        <v>173977</v>
      </c>
    </row>
    <row r="388" spans="1:15" x14ac:dyDescent="0.35">
      <c r="A388" s="1">
        <v>372</v>
      </c>
      <c r="B388" s="5" t="s">
        <v>124</v>
      </c>
      <c r="C388" s="2" t="s">
        <v>428</v>
      </c>
      <c r="D388" s="1"/>
      <c r="E388" s="6"/>
      <c r="F388" s="6"/>
      <c r="G388" s="6"/>
      <c r="H388" s="6"/>
      <c r="I388" s="6"/>
      <c r="J388" s="6"/>
      <c r="K388" s="6"/>
      <c r="L388" s="6"/>
      <c r="M388" s="6"/>
      <c r="N388" s="7">
        <f t="shared" si="5"/>
        <v>0</v>
      </c>
      <c r="O388" s="6"/>
    </row>
    <row r="389" spans="1:15" x14ac:dyDescent="0.35">
      <c r="A389" s="1">
        <v>373</v>
      </c>
      <c r="B389" s="5" t="s">
        <v>110</v>
      </c>
      <c r="C389" s="2" t="s">
        <v>428</v>
      </c>
      <c r="D389" s="1"/>
      <c r="E389" s="6"/>
      <c r="F389" s="6"/>
      <c r="G389" s="6"/>
      <c r="H389" s="6"/>
      <c r="I389" s="6"/>
      <c r="J389" s="6"/>
      <c r="K389" s="6"/>
      <c r="L389" s="6"/>
      <c r="M389" s="6"/>
      <c r="N389" s="7">
        <f t="shared" si="5"/>
        <v>0</v>
      </c>
      <c r="O389" s="6"/>
    </row>
    <row r="390" spans="1:15" x14ac:dyDescent="0.35">
      <c r="A390" s="1">
        <v>374</v>
      </c>
      <c r="B390" s="5" t="s">
        <v>125</v>
      </c>
      <c r="C390" s="2" t="s">
        <v>428</v>
      </c>
      <c r="D390" s="1"/>
      <c r="E390" s="6">
        <v>24157</v>
      </c>
      <c r="F390" s="6">
        <v>5330</v>
      </c>
      <c r="G390" s="6"/>
      <c r="H390" s="10"/>
      <c r="I390" s="6"/>
      <c r="J390" s="6"/>
      <c r="K390" s="6"/>
      <c r="L390" s="6"/>
      <c r="M390" s="6"/>
      <c r="N390" s="7">
        <f t="shared" si="5"/>
        <v>29487</v>
      </c>
      <c r="O390" s="6">
        <v>533046</v>
      </c>
    </row>
    <row r="391" spans="1:15" x14ac:dyDescent="0.35">
      <c r="A391" s="1">
        <v>375</v>
      </c>
      <c r="B391" s="5" t="s">
        <v>412</v>
      </c>
      <c r="C391" s="2" t="s">
        <v>428</v>
      </c>
      <c r="D391" s="1"/>
      <c r="E391" s="6"/>
      <c r="F391" s="6">
        <v>943</v>
      </c>
      <c r="G391" s="6"/>
      <c r="H391" s="6"/>
      <c r="I391" s="6"/>
      <c r="J391" s="6"/>
      <c r="K391" s="6"/>
      <c r="L391" s="6"/>
      <c r="M391" s="6"/>
      <c r="N391" s="7">
        <f t="shared" si="5"/>
        <v>943</v>
      </c>
      <c r="O391" s="6">
        <v>94306</v>
      </c>
    </row>
    <row r="392" spans="1:15" x14ac:dyDescent="0.35">
      <c r="A392" s="1">
        <v>376</v>
      </c>
      <c r="B392" s="5" t="s">
        <v>126</v>
      </c>
      <c r="C392" s="2" t="s">
        <v>428</v>
      </c>
      <c r="D392" s="1"/>
      <c r="E392" s="6"/>
      <c r="F392" s="6"/>
      <c r="G392" s="6"/>
      <c r="H392" s="6"/>
      <c r="I392" s="6"/>
      <c r="J392" s="6"/>
      <c r="K392" s="6"/>
      <c r="L392" s="6"/>
      <c r="M392" s="6"/>
      <c r="N392" s="7">
        <f t="shared" si="5"/>
        <v>0</v>
      </c>
      <c r="O392" s="6"/>
    </row>
    <row r="393" spans="1:15" x14ac:dyDescent="0.35">
      <c r="A393" s="1">
        <v>377</v>
      </c>
      <c r="B393" s="5" t="s">
        <v>127</v>
      </c>
      <c r="C393" s="2" t="s">
        <v>428</v>
      </c>
      <c r="D393" s="1"/>
      <c r="E393" s="6"/>
      <c r="F393" s="6">
        <v>1560</v>
      </c>
      <c r="G393" s="6"/>
      <c r="H393" s="6"/>
      <c r="I393" s="6"/>
      <c r="J393" s="6"/>
      <c r="K393" s="6"/>
      <c r="L393" s="6"/>
      <c r="M393" s="6"/>
      <c r="N393" s="7">
        <f t="shared" si="5"/>
        <v>1560</v>
      </c>
      <c r="O393" s="6">
        <v>155988</v>
      </c>
    </row>
    <row r="394" spans="1:15" x14ac:dyDescent="0.35">
      <c r="A394" s="1">
        <v>378</v>
      </c>
      <c r="B394" s="5" t="s">
        <v>128</v>
      </c>
      <c r="C394" s="2" t="s">
        <v>428</v>
      </c>
      <c r="D394" s="1"/>
      <c r="E394" s="6"/>
      <c r="F394" s="6"/>
      <c r="G394" s="6"/>
      <c r="H394" s="6"/>
      <c r="I394" s="6"/>
      <c r="J394" s="6"/>
      <c r="K394" s="6"/>
      <c r="L394" s="6"/>
      <c r="M394" s="6"/>
      <c r="N394" s="7">
        <f t="shared" si="5"/>
        <v>0</v>
      </c>
      <c r="O394" s="6"/>
    </row>
    <row r="395" spans="1:15" x14ac:dyDescent="0.35">
      <c r="A395" s="1">
        <v>379</v>
      </c>
      <c r="B395" s="5" t="s">
        <v>400</v>
      </c>
      <c r="C395" s="2" t="s">
        <v>428</v>
      </c>
      <c r="D395" s="1"/>
      <c r="E395" s="6">
        <v>7653</v>
      </c>
      <c r="F395" s="6"/>
      <c r="G395" s="6"/>
      <c r="H395" s="6"/>
      <c r="I395" s="6"/>
      <c r="J395" s="6"/>
      <c r="K395" s="6"/>
      <c r="L395" s="6">
        <v>9340</v>
      </c>
      <c r="M395" s="6"/>
      <c r="N395" s="7">
        <f t="shared" si="5"/>
        <v>16993</v>
      </c>
      <c r="O395" s="6"/>
    </row>
    <row r="396" spans="1:15" x14ac:dyDescent="0.35">
      <c r="A396" s="1">
        <v>380</v>
      </c>
      <c r="B396" s="5" t="s">
        <v>411</v>
      </c>
      <c r="C396" s="2" t="s">
        <v>428</v>
      </c>
      <c r="D396" s="1"/>
      <c r="E396" s="6">
        <v>6858</v>
      </c>
      <c r="F396" s="6">
        <v>2219</v>
      </c>
      <c r="G396" s="6"/>
      <c r="H396" s="6"/>
      <c r="I396" s="6"/>
      <c r="J396" s="6"/>
      <c r="K396" s="6"/>
      <c r="L396" s="6"/>
      <c r="M396" s="6"/>
      <c r="N396" s="7">
        <f t="shared" si="5"/>
        <v>9077</v>
      </c>
      <c r="O396" s="6">
        <v>221914</v>
      </c>
    </row>
    <row r="397" spans="1:15" x14ac:dyDescent="0.35">
      <c r="A397" s="1">
        <v>381</v>
      </c>
      <c r="B397" s="5" t="s">
        <v>453</v>
      </c>
      <c r="C397" s="2" t="s">
        <v>428</v>
      </c>
      <c r="D397" s="1"/>
      <c r="E397" s="6"/>
      <c r="F397" s="6">
        <v>365</v>
      </c>
      <c r="G397" s="6"/>
      <c r="H397" s="6"/>
      <c r="I397" s="6"/>
      <c r="J397" s="6"/>
      <c r="K397" s="6">
        <v>2175</v>
      </c>
      <c r="L397" s="6"/>
      <c r="M397" s="6"/>
      <c r="N397" s="7">
        <f t="shared" si="5"/>
        <v>2540</v>
      </c>
      <c r="O397" s="6">
        <v>36507</v>
      </c>
    </row>
    <row r="398" spans="1:15" x14ac:dyDescent="0.35">
      <c r="A398" s="1">
        <v>382</v>
      </c>
      <c r="B398" s="5" t="s">
        <v>455</v>
      </c>
      <c r="C398" s="2" t="s">
        <v>428</v>
      </c>
      <c r="D398" s="1"/>
      <c r="E398" s="6">
        <v>10713</v>
      </c>
      <c r="F398" s="6">
        <v>1046</v>
      </c>
      <c r="G398" s="6"/>
      <c r="H398" s="6">
        <v>1046</v>
      </c>
      <c r="I398" s="6"/>
      <c r="J398" s="6"/>
      <c r="K398" s="6"/>
      <c r="L398" s="6"/>
      <c r="M398" s="6"/>
      <c r="N398" s="7">
        <f t="shared" si="5"/>
        <v>12805</v>
      </c>
      <c r="O398" s="6">
        <v>104695</v>
      </c>
    </row>
    <row r="399" spans="1:15" x14ac:dyDescent="0.35">
      <c r="A399" s="1">
        <v>383</v>
      </c>
      <c r="B399" s="5" t="s">
        <v>456</v>
      </c>
      <c r="C399" s="2" t="s">
        <v>428</v>
      </c>
      <c r="D399" s="1"/>
      <c r="E399" s="6">
        <v>19996</v>
      </c>
      <c r="F399" s="6"/>
      <c r="G399" s="6"/>
      <c r="H399" s="6"/>
      <c r="I399" s="6"/>
      <c r="J399" s="6"/>
      <c r="K399" s="6"/>
      <c r="L399" s="6"/>
      <c r="M399" s="6"/>
      <c r="N399" s="7">
        <f t="shared" si="5"/>
        <v>19996</v>
      </c>
      <c r="O399" s="6">
        <v>266000</v>
      </c>
    </row>
    <row r="400" spans="1:15" x14ac:dyDescent="0.35">
      <c r="A400" s="1">
        <v>384</v>
      </c>
      <c r="B400" s="5" t="s">
        <v>457</v>
      </c>
      <c r="C400" s="2" t="s">
        <v>428</v>
      </c>
      <c r="D400" s="1"/>
      <c r="E400" s="6">
        <v>42855</v>
      </c>
      <c r="F400" s="6">
        <v>1096</v>
      </c>
      <c r="G400" s="6"/>
      <c r="H400" s="6">
        <v>1096</v>
      </c>
      <c r="I400" s="6"/>
      <c r="J400" s="6"/>
      <c r="K400" s="6"/>
      <c r="L400" s="6"/>
      <c r="M400" s="6"/>
      <c r="N400" s="7">
        <f t="shared" si="5"/>
        <v>45047</v>
      </c>
      <c r="O400" s="6">
        <v>109687</v>
      </c>
    </row>
    <row r="401" spans="1:15" x14ac:dyDescent="0.35">
      <c r="A401" s="1">
        <v>385</v>
      </c>
      <c r="B401" s="5" t="s">
        <v>454</v>
      </c>
      <c r="C401" s="2" t="s">
        <v>428</v>
      </c>
      <c r="D401" s="1"/>
      <c r="E401" s="6">
        <v>28571</v>
      </c>
      <c r="F401" s="6"/>
      <c r="G401" s="6"/>
      <c r="H401" s="6"/>
      <c r="I401" s="6"/>
      <c r="J401" s="6"/>
      <c r="K401" s="6">
        <v>2000</v>
      </c>
      <c r="L401" s="6"/>
      <c r="M401" s="6"/>
      <c r="N401" s="7">
        <f t="shared" si="5"/>
        <v>30571</v>
      </c>
      <c r="O401" s="6">
        <v>500000</v>
      </c>
    </row>
    <row r="402" spans="1:15" x14ac:dyDescent="0.35">
      <c r="A402" s="1"/>
      <c r="B402" s="5" t="s">
        <v>488</v>
      </c>
      <c r="C402" s="2" t="s">
        <v>428</v>
      </c>
      <c r="D402" s="1"/>
      <c r="E402" s="6">
        <v>4082</v>
      </c>
      <c r="F402" s="6"/>
      <c r="G402" s="6"/>
      <c r="H402" s="6"/>
      <c r="I402" s="6"/>
      <c r="J402" s="6"/>
      <c r="K402" s="6"/>
      <c r="L402" s="6">
        <v>3241</v>
      </c>
      <c r="M402" s="6"/>
      <c r="N402" s="7">
        <f t="shared" si="5"/>
        <v>7323</v>
      </c>
      <c r="O402" s="6"/>
    </row>
    <row r="403" spans="1:15" x14ac:dyDescent="0.35">
      <c r="A403" s="1">
        <v>386</v>
      </c>
      <c r="B403" s="5" t="s">
        <v>129</v>
      </c>
      <c r="C403" s="2" t="s">
        <v>18</v>
      </c>
      <c r="D403" s="1"/>
      <c r="E403" s="6">
        <v>15714</v>
      </c>
      <c r="F403" s="6"/>
      <c r="G403" s="6"/>
      <c r="H403" s="6"/>
      <c r="I403" s="6"/>
      <c r="J403" s="6"/>
      <c r="K403" s="6"/>
      <c r="L403" s="6">
        <v>5654</v>
      </c>
      <c r="M403" s="6"/>
      <c r="N403" s="7">
        <f t="shared" si="5"/>
        <v>21368</v>
      </c>
      <c r="O403" s="6"/>
    </row>
    <row r="404" spans="1:15" x14ac:dyDescent="0.35">
      <c r="A404" s="1">
        <v>387</v>
      </c>
      <c r="B404" s="5" t="s">
        <v>375</v>
      </c>
      <c r="C404" s="2" t="s">
        <v>18</v>
      </c>
      <c r="D404" s="1"/>
      <c r="E404" s="6">
        <v>3496</v>
      </c>
      <c r="F404" s="6"/>
      <c r="G404" s="6"/>
      <c r="H404" s="6"/>
      <c r="I404" s="6"/>
      <c r="J404" s="6"/>
      <c r="K404" s="6"/>
      <c r="L404" s="6"/>
      <c r="M404" s="6"/>
      <c r="N404" s="7">
        <f t="shared" si="5"/>
        <v>3496</v>
      </c>
      <c r="O404" s="6">
        <v>236000</v>
      </c>
    </row>
    <row r="405" spans="1:15" x14ac:dyDescent="0.35">
      <c r="A405" s="1">
        <v>388</v>
      </c>
      <c r="B405" s="5" t="s">
        <v>130</v>
      </c>
      <c r="C405" s="2" t="s">
        <v>18</v>
      </c>
      <c r="D405" s="1"/>
      <c r="E405" s="6">
        <v>28530</v>
      </c>
      <c r="F405" s="6"/>
      <c r="G405" s="6"/>
      <c r="H405" s="6"/>
      <c r="I405" s="6"/>
      <c r="J405" s="6"/>
      <c r="K405" s="6"/>
      <c r="L405" s="6"/>
      <c r="M405" s="6"/>
      <c r="N405" s="7">
        <f t="shared" si="5"/>
        <v>28530</v>
      </c>
      <c r="O405" s="6">
        <v>1066508</v>
      </c>
    </row>
    <row r="406" spans="1:15" x14ac:dyDescent="0.35">
      <c r="A406" s="1">
        <v>389</v>
      </c>
      <c r="B406" s="5" t="s">
        <v>131</v>
      </c>
      <c r="C406" s="2" t="s">
        <v>18</v>
      </c>
      <c r="D406" s="1"/>
      <c r="E406" s="6">
        <v>2652</v>
      </c>
      <c r="F406" s="6">
        <v>482</v>
      </c>
      <c r="G406" s="6"/>
      <c r="H406" s="6"/>
      <c r="I406" s="6"/>
      <c r="J406" s="6"/>
      <c r="K406" s="6"/>
      <c r="L406" s="6"/>
      <c r="M406" s="6"/>
      <c r="N406" s="7">
        <f t="shared" si="5"/>
        <v>3134</v>
      </c>
      <c r="O406" s="6">
        <v>338000</v>
      </c>
    </row>
    <row r="407" spans="1:15" x14ac:dyDescent="0.35">
      <c r="A407" s="1">
        <v>390</v>
      </c>
      <c r="B407" s="5" t="s">
        <v>132</v>
      </c>
      <c r="C407" s="2" t="s">
        <v>18</v>
      </c>
      <c r="D407" s="1"/>
      <c r="E407" s="6"/>
      <c r="F407" s="6"/>
      <c r="G407" s="6"/>
      <c r="H407" s="6"/>
      <c r="I407" s="6"/>
      <c r="J407" s="6"/>
      <c r="K407" s="6"/>
      <c r="L407" s="6"/>
      <c r="M407" s="6"/>
      <c r="N407" s="7">
        <f t="shared" si="5"/>
        <v>0</v>
      </c>
      <c r="O407" s="6"/>
    </row>
    <row r="408" spans="1:15" x14ac:dyDescent="0.35">
      <c r="A408" s="1">
        <v>391</v>
      </c>
      <c r="B408" s="5" t="s">
        <v>133</v>
      </c>
      <c r="C408" s="2" t="s">
        <v>18</v>
      </c>
      <c r="D408" s="1"/>
      <c r="E408" s="6">
        <v>22693</v>
      </c>
      <c r="F408" s="6"/>
      <c r="G408" s="6"/>
      <c r="H408" s="6"/>
      <c r="I408" s="6"/>
      <c r="J408" s="6"/>
      <c r="K408" s="6"/>
      <c r="L408" s="6"/>
      <c r="M408" s="6"/>
      <c r="N408" s="7">
        <f t="shared" si="5"/>
        <v>22693</v>
      </c>
      <c r="O408" s="6">
        <v>819000</v>
      </c>
    </row>
    <row r="409" spans="1:15" x14ac:dyDescent="0.35">
      <c r="A409" s="1">
        <v>392</v>
      </c>
      <c r="B409" s="5" t="s">
        <v>134</v>
      </c>
      <c r="C409" s="2" t="s">
        <v>18</v>
      </c>
      <c r="D409" s="1"/>
      <c r="E409" s="6">
        <v>17646</v>
      </c>
      <c r="F409" s="6"/>
      <c r="G409" s="6"/>
      <c r="H409" s="6"/>
      <c r="I409" s="6"/>
      <c r="J409" s="6"/>
      <c r="K409" s="6"/>
      <c r="L409" s="6">
        <v>714</v>
      </c>
      <c r="M409" s="6"/>
      <c r="N409" s="7">
        <f t="shared" ref="N409:N443" si="6">SUM(E409:M409)</f>
        <v>18360</v>
      </c>
      <c r="O409" s="6">
        <v>748000</v>
      </c>
    </row>
    <row r="410" spans="1:15" x14ac:dyDescent="0.35">
      <c r="A410" s="1">
        <v>393</v>
      </c>
      <c r="B410" s="5" t="s">
        <v>135</v>
      </c>
      <c r="C410" s="2" t="s">
        <v>18</v>
      </c>
      <c r="D410" s="1"/>
      <c r="E410" s="6"/>
      <c r="F410" s="6">
        <v>38890</v>
      </c>
      <c r="G410" s="6">
        <v>2100</v>
      </c>
      <c r="H410" s="6">
        <v>42458</v>
      </c>
      <c r="I410" s="6">
        <v>19000</v>
      </c>
      <c r="J410" s="6"/>
      <c r="K410" s="6"/>
      <c r="L410" s="6">
        <f>23610+7437+24253+8194+701</f>
        <v>64195</v>
      </c>
      <c r="M410" s="6"/>
      <c r="N410" s="7">
        <f t="shared" si="6"/>
        <v>166643</v>
      </c>
      <c r="O410" s="6">
        <v>8037000</v>
      </c>
    </row>
    <row r="411" spans="1:15" x14ac:dyDescent="0.35">
      <c r="A411" s="1">
        <v>394</v>
      </c>
      <c r="B411" s="5" t="s">
        <v>136</v>
      </c>
      <c r="C411" s="2" t="s">
        <v>18</v>
      </c>
      <c r="D411" s="1"/>
      <c r="E411" s="6"/>
      <c r="F411" s="6"/>
      <c r="G411" s="6"/>
      <c r="H411" s="6"/>
      <c r="I411" s="6"/>
      <c r="J411" s="6"/>
      <c r="K411" s="6"/>
      <c r="L411" s="6"/>
      <c r="M411" s="6"/>
      <c r="N411" s="7">
        <f t="shared" si="6"/>
        <v>0</v>
      </c>
      <c r="O411" s="6"/>
    </row>
    <row r="412" spans="1:15" x14ac:dyDescent="0.35">
      <c r="A412" s="1">
        <v>395</v>
      </c>
      <c r="B412" s="5" t="s">
        <v>137</v>
      </c>
      <c r="C412" s="2" t="s">
        <v>18</v>
      </c>
      <c r="D412" s="1"/>
      <c r="E412" s="6">
        <v>1189</v>
      </c>
      <c r="F412" s="6">
        <f>804+1000</f>
        <v>1804</v>
      </c>
      <c r="G412" s="6"/>
      <c r="H412" s="6"/>
      <c r="I412" s="6"/>
      <c r="J412" s="6"/>
      <c r="K412" s="6"/>
      <c r="L412" s="6"/>
      <c r="M412" s="6"/>
      <c r="N412" s="7">
        <f t="shared" si="6"/>
        <v>2993</v>
      </c>
      <c r="O412" s="6">
        <v>341000</v>
      </c>
    </row>
    <row r="413" spans="1:15" x14ac:dyDescent="0.35">
      <c r="A413" s="1">
        <v>396</v>
      </c>
      <c r="B413" s="5" t="s">
        <v>138</v>
      </c>
      <c r="C413" s="2" t="s">
        <v>18</v>
      </c>
      <c r="D413" s="1"/>
      <c r="E413" s="6"/>
      <c r="F413" s="6"/>
      <c r="G413" s="6"/>
      <c r="H413" s="6"/>
      <c r="I413" s="6"/>
      <c r="J413" s="6"/>
      <c r="K413" s="6"/>
      <c r="L413" s="6"/>
      <c r="M413" s="6"/>
      <c r="N413" s="7">
        <f t="shared" si="6"/>
        <v>0</v>
      </c>
      <c r="O413" s="6"/>
    </row>
    <row r="414" spans="1:15" x14ac:dyDescent="0.35">
      <c r="A414" s="1">
        <v>397</v>
      </c>
      <c r="B414" s="5" t="s">
        <v>139</v>
      </c>
      <c r="C414" s="2" t="s">
        <v>18</v>
      </c>
      <c r="D414" s="1"/>
      <c r="E414" s="6">
        <v>22048</v>
      </c>
      <c r="F414" s="6"/>
      <c r="G414" s="6"/>
      <c r="H414" s="6"/>
      <c r="I414" s="6"/>
      <c r="J414" s="6"/>
      <c r="K414" s="6"/>
      <c r="L414" s="6"/>
      <c r="M414" s="6"/>
      <c r="N414" s="7">
        <f t="shared" si="6"/>
        <v>22048</v>
      </c>
      <c r="O414" s="6">
        <v>7072000</v>
      </c>
    </row>
    <row r="415" spans="1:15" x14ac:dyDescent="0.35">
      <c r="A415" s="1">
        <v>398</v>
      </c>
      <c r="B415" s="5" t="s">
        <v>140</v>
      </c>
      <c r="C415" s="2" t="s">
        <v>18</v>
      </c>
      <c r="D415" s="1"/>
      <c r="E415" s="6">
        <v>3153</v>
      </c>
      <c r="F415" s="6">
        <v>1957</v>
      </c>
      <c r="G415" s="6"/>
      <c r="H415" s="6"/>
      <c r="I415" s="6"/>
      <c r="J415" s="6"/>
      <c r="K415" s="6"/>
      <c r="L415" s="6">
        <v>4400</v>
      </c>
      <c r="M415" s="6"/>
      <c r="N415" s="7">
        <f t="shared" si="6"/>
        <v>9510</v>
      </c>
      <c r="O415" s="6">
        <v>192000</v>
      </c>
    </row>
    <row r="416" spans="1:15" x14ac:dyDescent="0.35">
      <c r="A416" s="1">
        <v>399</v>
      </c>
      <c r="B416" s="5" t="s">
        <v>141</v>
      </c>
      <c r="C416" s="2" t="s">
        <v>18</v>
      </c>
      <c r="D416" s="1"/>
      <c r="E416" s="6">
        <v>13133</v>
      </c>
      <c r="F416" s="6"/>
      <c r="G416" s="6"/>
      <c r="H416" s="6"/>
      <c r="I416" s="6"/>
      <c r="J416" s="6"/>
      <c r="K416" s="6"/>
      <c r="L416" s="6"/>
      <c r="M416" s="6"/>
      <c r="N416" s="7">
        <f t="shared" si="6"/>
        <v>13133</v>
      </c>
      <c r="O416" s="6">
        <v>548000</v>
      </c>
    </row>
    <row r="417" spans="1:15" x14ac:dyDescent="0.35">
      <c r="A417" s="1">
        <v>400</v>
      </c>
      <c r="B417" s="5" t="s">
        <v>142</v>
      </c>
      <c r="C417" s="2" t="s">
        <v>18</v>
      </c>
      <c r="D417" s="1"/>
      <c r="E417" s="6"/>
      <c r="F417" s="6"/>
      <c r="G417" s="6"/>
      <c r="H417" s="6"/>
      <c r="I417" s="6"/>
      <c r="J417" s="6"/>
      <c r="K417" s="6"/>
      <c r="L417" s="6"/>
      <c r="M417" s="6"/>
      <c r="N417" s="7">
        <f t="shared" si="6"/>
        <v>0</v>
      </c>
      <c r="O417" s="6"/>
    </row>
    <row r="418" spans="1:15" x14ac:dyDescent="0.35">
      <c r="A418" s="1">
        <v>401</v>
      </c>
      <c r="B418" s="5" t="s">
        <v>143</v>
      </c>
      <c r="C418" s="2" t="s">
        <v>18</v>
      </c>
      <c r="D418" s="1"/>
      <c r="E418" s="6"/>
      <c r="F418" s="6"/>
      <c r="G418" s="6"/>
      <c r="H418" s="6"/>
      <c r="I418" s="6"/>
      <c r="J418" s="6"/>
      <c r="K418" s="6"/>
      <c r="L418" s="6"/>
      <c r="M418" s="6"/>
      <c r="N418" s="7">
        <f t="shared" si="6"/>
        <v>0</v>
      </c>
      <c r="O418" s="6"/>
    </row>
    <row r="419" spans="1:15" x14ac:dyDescent="0.35">
      <c r="A419" s="1">
        <v>402</v>
      </c>
      <c r="B419" s="5" t="s">
        <v>144</v>
      </c>
      <c r="C419" s="2" t="s">
        <v>18</v>
      </c>
      <c r="D419" s="1"/>
      <c r="E419" s="6"/>
      <c r="F419" s="6"/>
      <c r="G419" s="6"/>
      <c r="H419" s="6"/>
      <c r="I419" s="6"/>
      <c r="J419" s="6"/>
      <c r="K419" s="6"/>
      <c r="L419" s="6"/>
      <c r="M419" s="6"/>
      <c r="N419" s="7">
        <f t="shared" si="6"/>
        <v>0</v>
      </c>
      <c r="O419" s="6"/>
    </row>
    <row r="420" spans="1:15" x14ac:dyDescent="0.35">
      <c r="A420" s="1">
        <v>403</v>
      </c>
      <c r="B420" s="5" t="s">
        <v>145</v>
      </c>
      <c r="C420" s="2" t="s">
        <v>18</v>
      </c>
      <c r="D420" s="1"/>
      <c r="E420" s="6"/>
      <c r="F420" s="6"/>
      <c r="G420" s="6"/>
      <c r="H420" s="6"/>
      <c r="I420" s="6"/>
      <c r="J420" s="6"/>
      <c r="K420" s="6"/>
      <c r="L420" s="6"/>
      <c r="M420" s="6"/>
      <c r="N420" s="7">
        <f t="shared" si="6"/>
        <v>0</v>
      </c>
      <c r="O420" s="6"/>
    </row>
    <row r="421" spans="1:15" x14ac:dyDescent="0.35">
      <c r="A421" s="1">
        <v>404</v>
      </c>
      <c r="B421" s="5" t="s">
        <v>146</v>
      </c>
      <c r="C421" s="2" t="s">
        <v>18</v>
      </c>
      <c r="D421" s="1"/>
      <c r="E421" s="6">
        <v>10546</v>
      </c>
      <c r="F421" s="6"/>
      <c r="G421" s="6"/>
      <c r="H421" s="6"/>
      <c r="I421" s="6"/>
      <c r="J421" s="6"/>
      <c r="K421" s="6"/>
      <c r="L421" s="6"/>
      <c r="M421" s="6"/>
      <c r="N421" s="7">
        <f t="shared" si="6"/>
        <v>10546</v>
      </c>
      <c r="O421" s="6">
        <v>523000</v>
      </c>
    </row>
    <row r="422" spans="1:15" x14ac:dyDescent="0.35">
      <c r="A422" s="1">
        <v>405</v>
      </c>
      <c r="B422" s="5" t="s">
        <v>147</v>
      </c>
      <c r="C422" s="2" t="s">
        <v>18</v>
      </c>
      <c r="D422" s="1"/>
      <c r="E422" s="6"/>
      <c r="F422" s="6"/>
      <c r="G422" s="6"/>
      <c r="H422" s="6"/>
      <c r="I422" s="6"/>
      <c r="J422" s="6"/>
      <c r="K422" s="6"/>
      <c r="L422" s="6"/>
      <c r="M422" s="6"/>
      <c r="N422" s="7">
        <f t="shared" si="6"/>
        <v>0</v>
      </c>
      <c r="O422" s="6"/>
    </row>
    <row r="423" spans="1:15" x14ac:dyDescent="0.35">
      <c r="A423" s="1">
        <v>406</v>
      </c>
      <c r="B423" s="5" t="s">
        <v>148</v>
      </c>
      <c r="C423" s="2" t="s">
        <v>18</v>
      </c>
      <c r="D423" s="1"/>
      <c r="E423" s="6"/>
      <c r="F423" s="6"/>
      <c r="G423" s="6"/>
      <c r="H423" s="6"/>
      <c r="I423" s="6"/>
      <c r="J423" s="6"/>
      <c r="K423" s="6"/>
      <c r="L423" s="6"/>
      <c r="M423" s="6"/>
      <c r="N423" s="7">
        <f t="shared" si="6"/>
        <v>0</v>
      </c>
      <c r="O423" s="6"/>
    </row>
    <row r="424" spans="1:15" x14ac:dyDescent="0.35">
      <c r="A424" s="1">
        <v>407</v>
      </c>
      <c r="B424" s="5" t="s">
        <v>149</v>
      </c>
      <c r="C424" s="2" t="s">
        <v>18</v>
      </c>
      <c r="D424" s="1"/>
      <c r="E424" s="6"/>
      <c r="F424" s="6"/>
      <c r="G424" s="6"/>
      <c r="H424" s="6"/>
      <c r="I424" s="6"/>
      <c r="J424" s="6"/>
      <c r="K424" s="6"/>
      <c r="L424" s="6"/>
      <c r="M424" s="6"/>
      <c r="N424" s="7">
        <f t="shared" si="6"/>
        <v>0</v>
      </c>
      <c r="O424" s="6"/>
    </row>
    <row r="425" spans="1:15" x14ac:dyDescent="0.35">
      <c r="A425" s="1">
        <v>408</v>
      </c>
      <c r="B425" s="5" t="s">
        <v>150</v>
      </c>
      <c r="C425" s="2" t="s">
        <v>18</v>
      </c>
      <c r="D425" s="1"/>
      <c r="E425" s="6"/>
      <c r="F425" s="6"/>
      <c r="G425" s="6"/>
      <c r="H425" s="6"/>
      <c r="I425" s="6"/>
      <c r="J425" s="6"/>
      <c r="K425" s="6"/>
      <c r="L425" s="6"/>
      <c r="M425" s="6"/>
      <c r="N425" s="7">
        <f t="shared" si="6"/>
        <v>0</v>
      </c>
      <c r="O425" s="6"/>
    </row>
    <row r="426" spans="1:15" x14ac:dyDescent="0.35">
      <c r="A426" s="1">
        <v>409</v>
      </c>
      <c r="B426" s="5" t="s">
        <v>151</v>
      </c>
      <c r="C426" s="2" t="s">
        <v>18</v>
      </c>
      <c r="D426" s="1"/>
      <c r="E426" s="6">
        <v>9868</v>
      </c>
      <c r="F426" s="6"/>
      <c r="G426" s="6">
        <v>1008</v>
      </c>
      <c r="H426" s="6"/>
      <c r="I426" s="6"/>
      <c r="J426" s="6"/>
      <c r="K426" s="6"/>
      <c r="L426" s="6"/>
      <c r="M426" s="6"/>
      <c r="N426" s="7">
        <f t="shared" si="6"/>
        <v>10876</v>
      </c>
      <c r="O426" s="6">
        <v>558883</v>
      </c>
    </row>
    <row r="427" spans="1:15" x14ac:dyDescent="0.35">
      <c r="A427" s="1">
        <v>410</v>
      </c>
      <c r="B427" s="5" t="s">
        <v>152</v>
      </c>
      <c r="C427" s="2" t="s">
        <v>18</v>
      </c>
      <c r="D427" s="1"/>
      <c r="E427" s="6"/>
      <c r="F427" s="6"/>
      <c r="G427" s="6"/>
      <c r="H427" s="6"/>
      <c r="I427" s="6"/>
      <c r="J427" s="6"/>
      <c r="K427" s="6"/>
      <c r="L427" s="6"/>
      <c r="M427" s="6"/>
      <c r="N427" s="7">
        <f t="shared" si="6"/>
        <v>0</v>
      </c>
      <c r="O427" s="6"/>
    </row>
    <row r="428" spans="1:15" x14ac:dyDescent="0.35">
      <c r="A428" s="1">
        <v>411</v>
      </c>
      <c r="B428" s="5" t="s">
        <v>153</v>
      </c>
      <c r="C428" s="2" t="s">
        <v>18</v>
      </c>
      <c r="D428" s="1"/>
      <c r="E428" s="6"/>
      <c r="F428" s="6"/>
      <c r="G428" s="6"/>
      <c r="H428" s="6"/>
      <c r="I428" s="6"/>
      <c r="J428" s="6"/>
      <c r="K428" s="6"/>
      <c r="L428" s="6"/>
      <c r="M428" s="6"/>
      <c r="N428" s="7">
        <f t="shared" si="6"/>
        <v>0</v>
      </c>
      <c r="O428" s="6"/>
    </row>
    <row r="429" spans="1:15" x14ac:dyDescent="0.35">
      <c r="A429" s="1">
        <v>412</v>
      </c>
      <c r="B429" s="5" t="s">
        <v>154</v>
      </c>
      <c r="C429" s="2" t="s">
        <v>18</v>
      </c>
      <c r="D429" s="1"/>
      <c r="E429" s="6">
        <v>1783</v>
      </c>
      <c r="F429" s="6"/>
      <c r="G429" s="6"/>
      <c r="H429" s="6"/>
      <c r="I429" s="6"/>
      <c r="J429" s="6"/>
      <c r="K429" s="6"/>
      <c r="L429" s="6"/>
      <c r="M429" s="6"/>
      <c r="N429" s="7">
        <f t="shared" si="6"/>
        <v>1783</v>
      </c>
      <c r="O429" s="6">
        <v>369925</v>
      </c>
    </row>
    <row r="430" spans="1:15" x14ac:dyDescent="0.35">
      <c r="A430" s="1">
        <v>413</v>
      </c>
      <c r="B430" s="5" t="s">
        <v>155</v>
      </c>
      <c r="C430" s="2" t="s">
        <v>18</v>
      </c>
      <c r="D430" s="1"/>
      <c r="E430" s="6">
        <v>6471</v>
      </c>
      <c r="F430" s="6"/>
      <c r="G430" s="6"/>
      <c r="H430" s="6"/>
      <c r="I430" s="6"/>
      <c r="J430" s="6"/>
      <c r="K430" s="6"/>
      <c r="L430" s="6"/>
      <c r="M430" s="6"/>
      <c r="N430" s="7">
        <f t="shared" si="6"/>
        <v>6471</v>
      </c>
      <c r="O430" s="6">
        <v>581364</v>
      </c>
    </row>
    <row r="431" spans="1:15" x14ac:dyDescent="0.35">
      <c r="A431" s="1">
        <v>414</v>
      </c>
      <c r="B431" s="5" t="s">
        <v>156</v>
      </c>
      <c r="C431" s="2" t="s">
        <v>18</v>
      </c>
      <c r="D431" s="1"/>
      <c r="E431" s="6">
        <v>1336</v>
      </c>
      <c r="F431" s="6">
        <v>1032</v>
      </c>
      <c r="G431" s="6"/>
      <c r="H431" s="6"/>
      <c r="I431" s="6"/>
      <c r="J431" s="6"/>
      <c r="K431" s="6"/>
      <c r="L431" s="6">
        <v>521</v>
      </c>
      <c r="M431" s="6"/>
      <c r="N431" s="7">
        <f t="shared" si="6"/>
        <v>2889</v>
      </c>
      <c r="O431" s="6">
        <v>163000</v>
      </c>
    </row>
    <row r="432" spans="1:15" x14ac:dyDescent="0.35">
      <c r="A432" s="1">
        <v>415</v>
      </c>
      <c r="B432" s="5" t="s">
        <v>157</v>
      </c>
      <c r="C432" s="2" t="s">
        <v>18</v>
      </c>
      <c r="D432" s="1"/>
      <c r="E432" s="6">
        <v>831</v>
      </c>
      <c r="F432" s="6"/>
      <c r="G432" s="6"/>
      <c r="H432" s="6"/>
      <c r="I432" s="6"/>
      <c r="J432" s="6"/>
      <c r="K432" s="6"/>
      <c r="L432" s="6"/>
      <c r="M432" s="6"/>
      <c r="N432" s="7">
        <f t="shared" si="6"/>
        <v>831</v>
      </c>
      <c r="O432" s="6">
        <v>158000</v>
      </c>
    </row>
    <row r="433" spans="1:15" x14ac:dyDescent="0.35">
      <c r="A433" s="1">
        <v>416</v>
      </c>
      <c r="B433" s="5" t="s">
        <v>158</v>
      </c>
      <c r="C433" s="2" t="s">
        <v>18</v>
      </c>
      <c r="D433" s="1"/>
      <c r="E433" s="6"/>
      <c r="F433" s="6"/>
      <c r="G433" s="6"/>
      <c r="H433" s="6"/>
      <c r="I433" s="6"/>
      <c r="J433" s="6"/>
      <c r="K433" s="6"/>
      <c r="L433" s="6"/>
      <c r="M433" s="6"/>
      <c r="N433" s="7">
        <f t="shared" si="6"/>
        <v>0</v>
      </c>
      <c r="O433" s="6"/>
    </row>
    <row r="434" spans="1:15" x14ac:dyDescent="0.35">
      <c r="A434" s="1">
        <v>417</v>
      </c>
      <c r="B434" s="5" t="s">
        <v>159</v>
      </c>
      <c r="C434" s="2" t="s">
        <v>18</v>
      </c>
      <c r="D434" s="1"/>
      <c r="E434" s="6">
        <v>1611</v>
      </c>
      <c r="F434" s="6"/>
      <c r="G434" s="6">
        <v>344</v>
      </c>
      <c r="H434" s="6"/>
      <c r="I434" s="6"/>
      <c r="J434" s="6"/>
      <c r="K434" s="6"/>
      <c r="L434" s="6"/>
      <c r="M434" s="6"/>
      <c r="N434" s="7">
        <f t="shared" si="6"/>
        <v>1955</v>
      </c>
      <c r="O434" s="6">
        <v>147000</v>
      </c>
    </row>
    <row r="435" spans="1:15" x14ac:dyDescent="0.35">
      <c r="A435" s="1">
        <v>418</v>
      </c>
      <c r="B435" s="5" t="s">
        <v>160</v>
      </c>
      <c r="C435" s="2" t="s">
        <v>18</v>
      </c>
      <c r="D435" s="1"/>
      <c r="E435" s="6"/>
      <c r="F435" s="6"/>
      <c r="G435" s="6"/>
      <c r="H435" s="6"/>
      <c r="I435" s="6"/>
      <c r="J435" s="6"/>
      <c r="K435" s="6"/>
      <c r="L435" s="6"/>
      <c r="M435" s="6"/>
      <c r="N435" s="7">
        <f t="shared" si="6"/>
        <v>0</v>
      </c>
      <c r="O435" s="6"/>
    </row>
    <row r="436" spans="1:15" x14ac:dyDescent="0.35">
      <c r="A436" s="1">
        <v>419</v>
      </c>
      <c r="B436" s="5" t="s">
        <v>161</v>
      </c>
      <c r="C436" s="2" t="s">
        <v>18</v>
      </c>
      <c r="D436" s="1"/>
      <c r="E436" s="6">
        <v>10153</v>
      </c>
      <c r="F436" s="6"/>
      <c r="G436" s="6"/>
      <c r="H436" s="6"/>
      <c r="I436" s="6"/>
      <c r="J436" s="6"/>
      <c r="K436" s="6"/>
      <c r="L436" s="6"/>
      <c r="M436" s="6"/>
      <c r="N436" s="7">
        <f t="shared" si="6"/>
        <v>10153</v>
      </c>
      <c r="O436" s="6">
        <v>304000</v>
      </c>
    </row>
    <row r="437" spans="1:15" x14ac:dyDescent="0.35">
      <c r="A437" s="1">
        <v>420</v>
      </c>
      <c r="B437" s="5" t="s">
        <v>162</v>
      </c>
      <c r="C437" s="2" t="s">
        <v>18</v>
      </c>
      <c r="D437" s="1"/>
      <c r="E437" s="6">
        <v>1283</v>
      </c>
      <c r="F437" s="6"/>
      <c r="G437" s="6"/>
      <c r="H437" s="6"/>
      <c r="I437" s="6"/>
      <c r="J437" s="6"/>
      <c r="K437" s="6"/>
      <c r="L437" s="6"/>
      <c r="M437" s="6"/>
      <c r="N437" s="7">
        <f t="shared" si="6"/>
        <v>1283</v>
      </c>
      <c r="O437" s="6">
        <v>356000</v>
      </c>
    </row>
    <row r="438" spans="1:15" x14ac:dyDescent="0.35">
      <c r="A438" s="1">
        <v>421</v>
      </c>
      <c r="B438" s="5" t="s">
        <v>443</v>
      </c>
      <c r="C438" s="2" t="s">
        <v>18</v>
      </c>
      <c r="D438" s="1"/>
      <c r="E438" s="6"/>
      <c r="F438" s="6">
        <v>407</v>
      </c>
      <c r="G438" s="6"/>
      <c r="H438" s="6"/>
      <c r="I438" s="6"/>
      <c r="J438" s="6"/>
      <c r="K438" s="6"/>
      <c r="L438" s="6">
        <v>421</v>
      </c>
      <c r="M438" s="6"/>
      <c r="N438" s="7">
        <f t="shared" si="6"/>
        <v>828</v>
      </c>
      <c r="O438" s="6">
        <v>163000</v>
      </c>
    </row>
    <row r="439" spans="1:15" x14ac:dyDescent="0.35">
      <c r="A439" s="1">
        <v>422</v>
      </c>
      <c r="B439" s="5" t="s">
        <v>447</v>
      </c>
      <c r="C439" s="2" t="s">
        <v>18</v>
      </c>
      <c r="D439" s="1"/>
      <c r="E439" s="6">
        <v>7755</v>
      </c>
      <c r="F439" s="6"/>
      <c r="G439" s="6"/>
      <c r="H439" s="6"/>
      <c r="I439" s="6"/>
      <c r="J439" s="6"/>
      <c r="K439" s="6"/>
      <c r="L439" s="6"/>
      <c r="M439" s="6"/>
      <c r="N439" s="7">
        <f t="shared" si="6"/>
        <v>7755</v>
      </c>
      <c r="O439" s="6">
        <v>372000</v>
      </c>
    </row>
    <row r="440" spans="1:15" x14ac:dyDescent="0.35">
      <c r="A440" s="1">
        <v>423</v>
      </c>
      <c r="B440" s="5" t="s">
        <v>399</v>
      </c>
      <c r="C440" s="2" t="s">
        <v>18</v>
      </c>
      <c r="D440" s="1"/>
      <c r="E440" s="6">
        <v>4972</v>
      </c>
      <c r="F440" s="6"/>
      <c r="G440" s="6"/>
      <c r="H440" s="6"/>
      <c r="I440" s="6"/>
      <c r="J440" s="6"/>
      <c r="K440" s="6"/>
      <c r="L440" s="6"/>
      <c r="M440" s="6"/>
      <c r="N440" s="7">
        <f t="shared" si="6"/>
        <v>4972</v>
      </c>
      <c r="O440" s="6">
        <v>92000</v>
      </c>
    </row>
    <row r="441" spans="1:15" x14ac:dyDescent="0.35">
      <c r="A441" s="1">
        <v>424</v>
      </c>
      <c r="B441" s="5" t="s">
        <v>398</v>
      </c>
      <c r="C441" s="2" t="s">
        <v>18</v>
      </c>
      <c r="D441" s="1"/>
      <c r="E441" s="6">
        <v>5830</v>
      </c>
      <c r="F441" s="6">
        <v>1884</v>
      </c>
      <c r="G441" s="6"/>
      <c r="H441" s="6"/>
      <c r="I441" s="6"/>
      <c r="J441" s="6"/>
      <c r="K441" s="6"/>
      <c r="L441" s="6"/>
      <c r="M441" s="6"/>
      <c r="N441" s="7">
        <f t="shared" si="6"/>
        <v>7714</v>
      </c>
      <c r="O441" s="6">
        <v>212000</v>
      </c>
    </row>
    <row r="442" spans="1:15" x14ac:dyDescent="0.35">
      <c r="A442" s="1">
        <v>425</v>
      </c>
      <c r="B442" s="5" t="s">
        <v>470</v>
      </c>
      <c r="C442" s="2" t="s">
        <v>18</v>
      </c>
      <c r="D442" s="1"/>
      <c r="E442" s="6"/>
      <c r="F442" s="6"/>
      <c r="G442" s="6"/>
      <c r="H442" s="6"/>
      <c r="I442" s="6"/>
      <c r="J442" s="6"/>
      <c r="K442" s="6"/>
      <c r="L442" s="6"/>
      <c r="M442" s="6"/>
      <c r="N442" s="7">
        <f t="shared" si="6"/>
        <v>0</v>
      </c>
      <c r="O442" s="6"/>
    </row>
    <row r="443" spans="1:15" x14ac:dyDescent="0.35">
      <c r="A443" s="1">
        <v>426</v>
      </c>
      <c r="B443" s="5" t="s">
        <v>148</v>
      </c>
      <c r="C443" s="2" t="s">
        <v>18</v>
      </c>
      <c r="D443" s="2"/>
      <c r="E443" s="6"/>
      <c r="F443" s="6"/>
      <c r="G443" s="6"/>
      <c r="H443" s="6"/>
      <c r="I443" s="6"/>
      <c r="J443" s="6"/>
      <c r="K443" s="6"/>
      <c r="L443" s="6"/>
      <c r="M443" s="6"/>
      <c r="N443" s="7">
        <f t="shared" si="6"/>
        <v>0</v>
      </c>
      <c r="O443" s="6"/>
    </row>
    <row r="444" spans="1:15" s="9" customFormat="1" x14ac:dyDescent="0.35">
      <c r="A444" s="1"/>
      <c r="B444" s="2" t="s">
        <v>374</v>
      </c>
      <c r="C444" s="2"/>
      <c r="D444" s="2"/>
      <c r="E444" s="7"/>
      <c r="F444" s="7"/>
      <c r="G444" s="7"/>
      <c r="H444" s="7"/>
      <c r="I444" s="7"/>
      <c r="J444" s="7"/>
      <c r="K444" s="7"/>
      <c r="L444" s="7"/>
      <c r="M444" s="7"/>
      <c r="N444" s="13">
        <f>SUM(N2:N443)</f>
        <v>5939007.29</v>
      </c>
      <c r="O444" s="13"/>
    </row>
    <row r="445" spans="1:15" s="9" customFormat="1" x14ac:dyDescent="0.35">
      <c r="A445" s="14"/>
      <c r="B445" s="15" t="s">
        <v>434</v>
      </c>
      <c r="C445" s="15"/>
      <c r="D445" s="15"/>
      <c r="E445" s="16"/>
      <c r="F445" s="16"/>
      <c r="G445" s="16"/>
      <c r="H445" s="16"/>
      <c r="I445" s="16"/>
      <c r="J445" s="17"/>
      <c r="K445" s="16"/>
      <c r="L445" s="16"/>
      <c r="M445" s="16"/>
      <c r="N445" s="17"/>
      <c r="O445" s="18"/>
    </row>
    <row r="446" spans="1:15" x14ac:dyDescent="0.35">
      <c r="A446" s="14"/>
      <c r="B446" s="19" t="s">
        <v>435</v>
      </c>
      <c r="C446" s="20"/>
      <c r="D446" s="20"/>
      <c r="E446" s="21"/>
      <c r="F446" s="21"/>
      <c r="G446" s="21"/>
      <c r="H446" s="21"/>
      <c r="I446" s="21"/>
      <c r="J446" s="22"/>
      <c r="K446" s="21"/>
      <c r="L446" s="21"/>
      <c r="M446" s="21"/>
      <c r="N446" s="21">
        <f>N445-N444</f>
        <v>-5939007.29</v>
      </c>
      <c r="O446" s="22"/>
    </row>
    <row r="447" spans="1:15" x14ac:dyDescent="0.35">
      <c r="A447" s="14"/>
      <c r="B447" s="19"/>
      <c r="C447" s="20"/>
      <c r="D447" s="20"/>
      <c r="E447" s="22"/>
      <c r="F447" s="22"/>
      <c r="G447" s="22"/>
      <c r="H447" s="22"/>
      <c r="I447" s="22"/>
      <c r="J447" s="22"/>
      <c r="K447" s="22"/>
      <c r="L447" s="22"/>
      <c r="M447" s="22"/>
      <c r="N447" s="18"/>
      <c r="O447" s="22"/>
    </row>
    <row r="448" spans="1:15" x14ac:dyDescent="0.35">
      <c r="A448" s="14"/>
      <c r="B448" s="19"/>
      <c r="C448" s="20"/>
      <c r="D448" s="20"/>
      <c r="E448" s="22"/>
      <c r="F448" s="22"/>
      <c r="G448" s="22"/>
      <c r="H448" s="22"/>
      <c r="I448" s="22"/>
      <c r="J448" s="22"/>
      <c r="K448" s="22"/>
      <c r="L448" s="22"/>
      <c r="M448" s="22"/>
      <c r="N448" s="18"/>
      <c r="O448" s="22"/>
    </row>
    <row r="449" spans="1:15" x14ac:dyDescent="0.35">
      <c r="A449" s="14"/>
      <c r="B449" s="19"/>
      <c r="C449" s="20"/>
      <c r="D449" s="20"/>
      <c r="E449" s="22"/>
      <c r="F449" s="22"/>
      <c r="G449" s="22"/>
      <c r="H449" s="22"/>
      <c r="I449" s="22"/>
      <c r="J449" s="22"/>
      <c r="K449" s="22"/>
      <c r="L449" s="22"/>
      <c r="M449" s="22"/>
      <c r="N449" s="18"/>
      <c r="O449" s="22"/>
    </row>
    <row r="450" spans="1:15" x14ac:dyDescent="0.35">
      <c r="A450" s="14"/>
      <c r="B450" s="19"/>
      <c r="C450" s="20"/>
      <c r="D450" s="20"/>
      <c r="E450" s="6">
        <v>6694</v>
      </c>
      <c r="F450" s="6">
        <v>400</v>
      </c>
      <c r="G450" s="6">
        <v>3350</v>
      </c>
      <c r="H450" s="6"/>
      <c r="I450" s="6">
        <v>1640</v>
      </c>
      <c r="J450" s="6"/>
      <c r="K450" s="6"/>
      <c r="L450" s="6"/>
      <c r="M450" s="6"/>
      <c r="N450" s="7">
        <f t="shared" ref="N450" si="7">SUM(E450:M450)</f>
        <v>12084</v>
      </c>
      <c r="O450" s="6">
        <v>460605</v>
      </c>
    </row>
    <row r="451" spans="1:15" x14ac:dyDescent="0.35">
      <c r="A451" s="14"/>
      <c r="B451" s="19"/>
      <c r="C451" s="20"/>
      <c r="D451" s="20"/>
      <c r="E451" s="22"/>
      <c r="F451" s="22"/>
      <c r="G451" s="22"/>
      <c r="H451" s="22"/>
      <c r="I451" s="22"/>
      <c r="J451" s="22"/>
      <c r="K451" s="22"/>
      <c r="L451" s="22"/>
      <c r="M451" s="22"/>
      <c r="N451" s="18"/>
      <c r="O451" s="22"/>
    </row>
    <row r="452" spans="1:15" x14ac:dyDescent="0.35">
      <c r="A452" s="14"/>
      <c r="B452" s="19"/>
      <c r="C452" s="20"/>
      <c r="D452" s="20"/>
      <c r="E452" s="22"/>
      <c r="F452" s="22"/>
      <c r="G452" s="22"/>
      <c r="H452" s="22"/>
      <c r="I452" s="22"/>
      <c r="J452" s="22"/>
      <c r="K452" s="22"/>
      <c r="L452" s="22"/>
      <c r="M452" s="22"/>
      <c r="N452" s="18"/>
      <c r="O452" s="22"/>
    </row>
    <row r="453" spans="1:15" x14ac:dyDescent="0.35">
      <c r="A453" s="14"/>
      <c r="B453" s="19"/>
      <c r="C453" s="20"/>
      <c r="D453" s="20"/>
      <c r="E453" s="22"/>
      <c r="F453" s="22"/>
      <c r="G453" s="22"/>
      <c r="H453" s="22"/>
      <c r="I453" s="22"/>
      <c r="J453" s="22"/>
      <c r="K453" s="22"/>
      <c r="L453" s="22"/>
      <c r="M453" s="22"/>
      <c r="N453" s="18"/>
      <c r="O453" s="22"/>
    </row>
    <row r="478" spans="1:1" x14ac:dyDescent="0.35">
      <c r="A478" s="23"/>
    </row>
    <row r="479" spans="1:1" x14ac:dyDescent="0.35">
      <c r="A479" s="23"/>
    </row>
    <row r="480" spans="1:1" x14ac:dyDescent="0.35">
      <c r="A480" s="23"/>
    </row>
    <row r="481" spans="1:1" x14ac:dyDescent="0.35">
      <c r="A481" s="23"/>
    </row>
  </sheetData>
  <conditionalFormatting sqref="E446:I446">
    <cfRule type="cellIs" dxfId="39" priority="5" operator="equal">
      <formula>0</formula>
    </cfRule>
    <cfRule type="cellIs" dxfId="38" priority="6" operator="lessThan">
      <formula>$E$420&lt;$E$421</formula>
    </cfRule>
    <cfRule type="cellIs" dxfId="37" priority="7" operator="greaterThan">
      <formula>$E$420&gt;$E$421</formula>
    </cfRule>
    <cfRule type="cellIs" dxfId="36" priority="8" operator="equal">
      <formula>$E$420=$E$421</formula>
    </cfRule>
  </conditionalFormatting>
  <conditionalFormatting sqref="K446:N446">
    <cfRule type="cellIs" dxfId="35" priority="1" operator="equal">
      <formula>0</formula>
    </cfRule>
    <cfRule type="cellIs" dxfId="34" priority="2" operator="lessThan">
      <formula>$E$420&lt;$E$421</formula>
    </cfRule>
    <cfRule type="cellIs" dxfId="33" priority="3" operator="greaterThan">
      <formula>$E$420&gt;$E$421</formula>
    </cfRule>
    <cfRule type="cellIs" dxfId="32" priority="4" operator="equal">
      <formula>$E$420=$E$421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3DD5-6854-4829-A5FB-9C335C6FA6D7}">
  <dimension ref="A1:AF487"/>
  <sheetViews>
    <sheetView topLeftCell="C1" workbookViewId="0">
      <pane ySplit="1" topLeftCell="A377" activePane="bottomLeft" state="frozen"/>
      <selection pane="bottomLeft" activeCell="O383" sqref="O383"/>
    </sheetView>
  </sheetViews>
  <sheetFormatPr defaultColWidth="9" defaultRowHeight="21" x14ac:dyDescent="0.35"/>
  <cols>
    <col min="1" max="1" width="6" style="4" bestFit="1" customWidth="1"/>
    <col min="2" max="2" width="51.54296875" style="4" bestFit="1" customWidth="1"/>
    <col min="3" max="3" width="19.453125" style="24" bestFit="1" customWidth="1"/>
    <col min="4" max="4" width="7.54296875" style="24" bestFit="1" customWidth="1"/>
    <col min="5" max="5" width="16.54296875" style="8" bestFit="1" customWidth="1"/>
    <col min="6" max="9" width="14.453125" style="8" bestFit="1" customWidth="1"/>
    <col min="10" max="10" width="12.453125" style="8" bestFit="1" customWidth="1"/>
    <col min="11" max="11" width="15" style="8" bestFit="1" customWidth="1"/>
    <col min="12" max="12" width="18.453125" style="8" bestFit="1" customWidth="1"/>
    <col min="13" max="13" width="14.81640625" style="8" bestFit="1" customWidth="1"/>
    <col min="14" max="14" width="16.54296875" style="9" bestFit="1" customWidth="1"/>
    <col min="15" max="15" width="17" style="8" bestFit="1" customWidth="1"/>
    <col min="16" max="16" width="13.54296875" style="8" bestFit="1" customWidth="1"/>
    <col min="17" max="17" width="10.453125" style="8" bestFit="1" customWidth="1"/>
    <col min="18" max="18" width="4.81640625" style="8" bestFit="1" customWidth="1"/>
    <col min="19" max="19" width="6.1796875" style="8" bestFit="1" customWidth="1"/>
    <col min="20" max="20" width="12.1796875" style="8" bestFit="1" customWidth="1"/>
    <col min="21" max="21" width="7.453125" style="8" bestFit="1" customWidth="1"/>
    <col min="22" max="22" width="9.54296875" style="8" bestFit="1" customWidth="1"/>
    <col min="23" max="23" width="10" style="8" bestFit="1" customWidth="1"/>
    <col min="24" max="24" width="12.453125" style="8" bestFit="1" customWidth="1"/>
    <col min="25" max="25" width="4.1796875" style="8" bestFit="1" customWidth="1"/>
    <col min="26" max="26" width="14.453125" style="8" bestFit="1" customWidth="1"/>
    <col min="27" max="27" width="7.54296875" style="8" bestFit="1" customWidth="1"/>
    <col min="28" max="28" width="5.453125" style="8" bestFit="1" customWidth="1"/>
    <col min="29" max="29" width="13.81640625" style="8" bestFit="1" customWidth="1"/>
    <col min="30" max="30" width="5.54296875" style="8" bestFit="1" customWidth="1"/>
    <col min="31" max="31" width="10.453125" style="8" bestFit="1" customWidth="1"/>
    <col min="32" max="32" width="7.453125" style="8" bestFit="1" customWidth="1"/>
    <col min="33" max="16384" width="9" style="8"/>
  </cols>
  <sheetData>
    <row r="1" spans="1:32" s="4" customFormat="1" ht="80" x14ac:dyDescent="0.35">
      <c r="A1" s="1"/>
      <c r="B1" s="2" t="s">
        <v>1</v>
      </c>
      <c r="C1" s="2" t="s">
        <v>2</v>
      </c>
      <c r="D1" s="2" t="s">
        <v>3</v>
      </c>
      <c r="E1" s="3" t="s">
        <v>431</v>
      </c>
      <c r="F1" s="3" t="s">
        <v>4</v>
      </c>
      <c r="G1" s="3" t="s">
        <v>430</v>
      </c>
      <c r="H1" s="3" t="s">
        <v>432</v>
      </c>
      <c r="I1" s="3" t="s">
        <v>5</v>
      </c>
      <c r="J1" s="3" t="s">
        <v>439</v>
      </c>
      <c r="K1" s="3" t="s">
        <v>437</v>
      </c>
      <c r="L1" s="3" t="s">
        <v>436</v>
      </c>
      <c r="M1" s="3" t="s">
        <v>438</v>
      </c>
      <c r="N1" s="2" t="s">
        <v>6</v>
      </c>
      <c r="O1" s="2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164</v>
      </c>
      <c r="X1" s="4" t="s">
        <v>15</v>
      </c>
      <c r="Y1" s="4" t="s">
        <v>16</v>
      </c>
      <c r="Z1" s="4" t="s">
        <v>428</v>
      </c>
      <c r="AA1" s="4" t="s">
        <v>17</v>
      </c>
      <c r="AB1" s="4" t="s">
        <v>75</v>
      </c>
      <c r="AC1" s="4" t="s">
        <v>18</v>
      </c>
      <c r="AD1" s="4" t="s">
        <v>19</v>
      </c>
      <c r="AE1" s="4" t="s">
        <v>20</v>
      </c>
      <c r="AF1" s="4" t="s">
        <v>6</v>
      </c>
    </row>
    <row r="2" spans="1:32" ht="40" x14ac:dyDescent="0.35">
      <c r="A2" s="1">
        <v>1</v>
      </c>
      <c r="B2" s="5" t="s">
        <v>74</v>
      </c>
      <c r="C2" s="2" t="s">
        <v>419</v>
      </c>
      <c r="D2" s="1"/>
      <c r="E2" s="6">
        <v>13356</v>
      </c>
      <c r="F2" s="6">
        <v>11466</v>
      </c>
      <c r="G2" s="6">
        <v>1500</v>
      </c>
      <c r="H2" s="6"/>
      <c r="I2" s="6"/>
      <c r="J2" s="6"/>
      <c r="K2" s="6"/>
      <c r="L2" s="6"/>
      <c r="M2" s="6"/>
      <c r="N2" s="7">
        <f t="shared" ref="N2:N68" si="0">SUM(E2:M2)</f>
        <v>26322</v>
      </c>
      <c r="O2" s="6">
        <v>657000</v>
      </c>
      <c r="AF2" s="9">
        <f>SUM(P2:AE2)</f>
        <v>0</v>
      </c>
    </row>
    <row r="3" spans="1:32" ht="40" x14ac:dyDescent="0.35">
      <c r="A3" s="1">
        <v>2</v>
      </c>
      <c r="B3" s="5" t="s">
        <v>76</v>
      </c>
      <c r="C3" s="2" t="s">
        <v>419</v>
      </c>
      <c r="D3" s="1"/>
      <c r="E3" s="6"/>
      <c r="F3" s="6"/>
      <c r="G3" s="6"/>
      <c r="H3" s="6"/>
      <c r="I3" s="6"/>
      <c r="J3" s="6"/>
      <c r="K3" s="6"/>
      <c r="L3" s="6"/>
      <c r="M3" s="6"/>
      <c r="N3" s="7">
        <f t="shared" si="0"/>
        <v>0</v>
      </c>
      <c r="O3" s="6"/>
    </row>
    <row r="4" spans="1:32" ht="40" x14ac:dyDescent="0.35">
      <c r="A4" s="1">
        <v>3</v>
      </c>
      <c r="B4" s="5" t="s">
        <v>77</v>
      </c>
      <c r="C4" s="2" t="s">
        <v>419</v>
      </c>
      <c r="D4" s="1"/>
      <c r="E4" s="6">
        <v>64341</v>
      </c>
      <c r="F4" s="6"/>
      <c r="G4" s="6"/>
      <c r="H4" s="6"/>
      <c r="I4" s="6"/>
      <c r="J4" s="6"/>
      <c r="K4" s="6">
        <v>2140</v>
      </c>
      <c r="L4" s="6"/>
      <c r="M4" s="6"/>
      <c r="N4" s="7">
        <f t="shared" si="0"/>
        <v>66481</v>
      </c>
      <c r="O4" s="6">
        <v>944515</v>
      </c>
    </row>
    <row r="5" spans="1:32" ht="40" x14ac:dyDescent="0.35">
      <c r="A5" s="1">
        <v>4</v>
      </c>
      <c r="B5" s="5" t="s">
        <v>78</v>
      </c>
      <c r="C5" s="2" t="s">
        <v>419</v>
      </c>
      <c r="D5" s="1"/>
      <c r="E5" s="6">
        <v>12587</v>
      </c>
      <c r="F5" s="6">
        <v>8819</v>
      </c>
      <c r="G5" s="6"/>
      <c r="H5" s="6"/>
      <c r="I5" s="6"/>
      <c r="J5" s="6"/>
      <c r="K5" s="6"/>
      <c r="L5" s="6">
        <v>503</v>
      </c>
      <c r="M5" s="6"/>
      <c r="N5" s="7">
        <f t="shared" si="0"/>
        <v>21909</v>
      </c>
      <c r="O5" s="6">
        <v>789390</v>
      </c>
    </row>
    <row r="6" spans="1:32" ht="40" x14ac:dyDescent="0.35">
      <c r="A6" s="1">
        <v>5</v>
      </c>
      <c r="B6" s="5" t="s">
        <v>79</v>
      </c>
      <c r="C6" s="2" t="s">
        <v>419</v>
      </c>
      <c r="D6" s="1"/>
      <c r="E6" s="6"/>
      <c r="F6" s="6"/>
      <c r="G6" s="6"/>
      <c r="H6" s="6"/>
      <c r="I6" s="6"/>
      <c r="J6" s="6"/>
      <c r="K6" s="6"/>
      <c r="L6" s="6"/>
      <c r="M6" s="6"/>
      <c r="N6" s="7">
        <f t="shared" si="0"/>
        <v>0</v>
      </c>
      <c r="O6" s="6"/>
    </row>
    <row r="7" spans="1:32" ht="40" x14ac:dyDescent="0.35">
      <c r="A7" s="1">
        <v>6</v>
      </c>
      <c r="B7" s="5" t="s">
        <v>80</v>
      </c>
      <c r="C7" s="2" t="s">
        <v>419</v>
      </c>
      <c r="D7" s="1"/>
      <c r="E7" s="6"/>
      <c r="F7" s="6"/>
      <c r="G7" s="6"/>
      <c r="H7" s="6"/>
      <c r="I7" s="6"/>
      <c r="J7" s="6"/>
      <c r="K7" s="6"/>
      <c r="L7" s="6"/>
      <c r="M7" s="6"/>
      <c r="N7" s="7">
        <f t="shared" si="0"/>
        <v>0</v>
      </c>
      <c r="O7" s="6"/>
    </row>
    <row r="8" spans="1:32" ht="40" x14ac:dyDescent="0.35">
      <c r="A8" s="1">
        <v>7</v>
      </c>
      <c r="B8" s="5" t="s">
        <v>81</v>
      </c>
      <c r="C8" s="2" t="s">
        <v>419</v>
      </c>
      <c r="D8" s="1"/>
      <c r="E8" s="6">
        <v>11130</v>
      </c>
      <c r="F8" s="6">
        <v>7672</v>
      </c>
      <c r="G8" s="6"/>
      <c r="H8" s="10"/>
      <c r="I8" s="6"/>
      <c r="J8" s="6"/>
      <c r="K8" s="6"/>
      <c r="L8" s="6">
        <v>767</v>
      </c>
      <c r="M8" s="6"/>
      <c r="N8" s="7">
        <f t="shared" si="0"/>
        <v>19569</v>
      </c>
      <c r="O8" s="6">
        <v>681471</v>
      </c>
    </row>
    <row r="9" spans="1:32" ht="40" x14ac:dyDescent="0.35">
      <c r="A9" s="1">
        <v>8</v>
      </c>
      <c r="B9" s="5" t="s">
        <v>82</v>
      </c>
      <c r="C9" s="2" t="s">
        <v>419</v>
      </c>
      <c r="D9" s="1"/>
      <c r="E9" s="6">
        <v>17210</v>
      </c>
      <c r="F9" s="6">
        <v>3293</v>
      </c>
      <c r="G9" s="6"/>
      <c r="H9" s="10"/>
      <c r="I9" s="6"/>
      <c r="J9" s="6"/>
      <c r="K9" s="6"/>
      <c r="L9" s="6">
        <v>3309</v>
      </c>
      <c r="M9" s="6"/>
      <c r="N9" s="7">
        <f t="shared" si="0"/>
        <v>23812</v>
      </c>
      <c r="O9" s="6">
        <v>676393</v>
      </c>
    </row>
    <row r="10" spans="1:32" ht="40" x14ac:dyDescent="0.35">
      <c r="A10" s="1">
        <v>9</v>
      </c>
      <c r="B10" s="5" t="s">
        <v>83</v>
      </c>
      <c r="C10" s="2" t="s">
        <v>419</v>
      </c>
      <c r="D10" s="1"/>
      <c r="E10" s="6">
        <v>3010</v>
      </c>
      <c r="F10" s="6"/>
      <c r="G10" s="6"/>
      <c r="H10" s="6"/>
      <c r="I10" s="6"/>
      <c r="J10" s="6"/>
      <c r="K10" s="6"/>
      <c r="L10" s="6"/>
      <c r="M10" s="6"/>
      <c r="N10" s="7">
        <f t="shared" si="0"/>
        <v>3010</v>
      </c>
      <c r="O10" s="6">
        <v>166234</v>
      </c>
    </row>
    <row r="11" spans="1:32" ht="40" x14ac:dyDescent="0.35">
      <c r="A11" s="1">
        <v>10</v>
      </c>
      <c r="B11" s="5" t="s">
        <v>84</v>
      </c>
      <c r="C11" s="2" t="s">
        <v>419</v>
      </c>
      <c r="D11" s="1"/>
      <c r="E11" s="6"/>
      <c r="F11" s="6"/>
      <c r="G11" s="6"/>
      <c r="H11" s="6"/>
      <c r="I11" s="6"/>
      <c r="J11" s="6"/>
      <c r="K11" s="6"/>
      <c r="L11" s="6"/>
      <c r="M11" s="6"/>
      <c r="N11" s="7">
        <f t="shared" si="0"/>
        <v>0</v>
      </c>
      <c r="O11" s="6"/>
    </row>
    <row r="12" spans="1:32" ht="40" x14ac:dyDescent="0.35">
      <c r="A12" s="1">
        <v>11</v>
      </c>
      <c r="B12" s="5" t="s">
        <v>85</v>
      </c>
      <c r="C12" s="2" t="s">
        <v>419</v>
      </c>
      <c r="D12" s="1"/>
      <c r="E12" s="6">
        <v>14120</v>
      </c>
      <c r="F12" s="6"/>
      <c r="G12" s="6"/>
      <c r="H12" s="6"/>
      <c r="I12" s="6"/>
      <c r="J12" s="6"/>
      <c r="K12" s="6"/>
      <c r="L12" s="6">
        <v>506</v>
      </c>
      <c r="M12" s="6"/>
      <c r="N12" s="7">
        <f t="shared" si="0"/>
        <v>14626</v>
      </c>
      <c r="O12" s="6">
        <v>508293</v>
      </c>
    </row>
    <row r="13" spans="1:32" ht="40" x14ac:dyDescent="0.35">
      <c r="A13" s="1">
        <v>12</v>
      </c>
      <c r="B13" s="5" t="s">
        <v>86</v>
      </c>
      <c r="C13" s="2" t="s">
        <v>419</v>
      </c>
      <c r="D13" s="1"/>
      <c r="E13" s="6"/>
      <c r="F13" s="6"/>
      <c r="G13" s="6"/>
      <c r="H13" s="6"/>
      <c r="I13" s="6"/>
      <c r="J13" s="6"/>
      <c r="K13" s="6"/>
      <c r="L13" s="6"/>
      <c r="M13" s="6"/>
      <c r="N13" s="7">
        <f t="shared" si="0"/>
        <v>0</v>
      </c>
      <c r="O13" s="6"/>
    </row>
    <row r="14" spans="1:32" ht="40" x14ac:dyDescent="0.35">
      <c r="A14" s="1">
        <v>13</v>
      </c>
      <c r="B14" s="5" t="s">
        <v>87</v>
      </c>
      <c r="C14" s="2" t="s">
        <v>419</v>
      </c>
      <c r="D14" s="1"/>
      <c r="E14" s="6">
        <v>8542</v>
      </c>
      <c r="F14" s="6">
        <v>1038</v>
      </c>
      <c r="G14" s="6"/>
      <c r="H14" s="6"/>
      <c r="I14" s="6"/>
      <c r="J14" s="6"/>
      <c r="K14" s="6"/>
      <c r="L14" s="6">
        <v>800</v>
      </c>
      <c r="M14" s="6"/>
      <c r="N14" s="7">
        <f t="shared" si="0"/>
        <v>10380</v>
      </c>
      <c r="O14" s="6">
        <v>501435</v>
      </c>
    </row>
    <row r="15" spans="1:32" ht="40" x14ac:dyDescent="0.35">
      <c r="A15" s="1">
        <v>14</v>
      </c>
      <c r="B15" s="5" t="s">
        <v>88</v>
      </c>
      <c r="C15" s="2" t="s">
        <v>419</v>
      </c>
      <c r="D15" s="1"/>
      <c r="E15" s="6">
        <v>3662</v>
      </c>
      <c r="F15" s="6">
        <v>750</v>
      </c>
      <c r="G15" s="6"/>
      <c r="H15" s="6"/>
      <c r="I15" s="6"/>
      <c r="J15" s="6"/>
      <c r="K15" s="6"/>
      <c r="L15" s="6">
        <v>428</v>
      </c>
      <c r="M15" s="6"/>
      <c r="N15" s="7">
        <f t="shared" si="0"/>
        <v>4840</v>
      </c>
      <c r="O15" s="6">
        <v>209045</v>
      </c>
    </row>
    <row r="16" spans="1:32" ht="40" x14ac:dyDescent="0.35">
      <c r="A16" s="1">
        <v>15</v>
      </c>
      <c r="B16" s="5" t="s">
        <v>89</v>
      </c>
      <c r="C16" s="2" t="s">
        <v>419</v>
      </c>
      <c r="D16" s="1"/>
      <c r="E16" s="6"/>
      <c r="F16" s="6"/>
      <c r="G16" s="6"/>
      <c r="H16" s="6"/>
      <c r="I16" s="6"/>
      <c r="J16" s="6"/>
      <c r="K16" s="6"/>
      <c r="L16" s="6"/>
      <c r="M16" s="6"/>
      <c r="N16" s="7">
        <f t="shared" si="0"/>
        <v>0</v>
      </c>
      <c r="O16" s="6"/>
    </row>
    <row r="17" spans="1:15" ht="40" x14ac:dyDescent="0.35">
      <c r="A17" s="1">
        <v>16</v>
      </c>
      <c r="B17" s="5" t="s">
        <v>90</v>
      </c>
      <c r="C17" s="2" t="s">
        <v>419</v>
      </c>
      <c r="D17" s="1"/>
      <c r="E17" s="6">
        <v>1418</v>
      </c>
      <c r="F17" s="6">
        <f>4839+4681</f>
        <v>9520</v>
      </c>
      <c r="G17" s="6"/>
      <c r="H17" s="10"/>
      <c r="I17" s="6"/>
      <c r="J17" s="6"/>
      <c r="K17" s="6"/>
      <c r="L17" s="6"/>
      <c r="M17" s="6"/>
      <c r="N17" s="7">
        <f t="shared" si="0"/>
        <v>10938</v>
      </c>
      <c r="O17" s="6">
        <v>553625</v>
      </c>
    </row>
    <row r="18" spans="1:15" ht="40" x14ac:dyDescent="0.35">
      <c r="A18" s="1">
        <v>17</v>
      </c>
      <c r="B18" s="5" t="s">
        <v>91</v>
      </c>
      <c r="C18" s="2" t="s">
        <v>419</v>
      </c>
      <c r="D18" s="1"/>
      <c r="E18" s="6"/>
      <c r="F18" s="6"/>
      <c r="G18" s="6"/>
      <c r="H18" s="6"/>
      <c r="I18" s="6"/>
      <c r="J18" s="6"/>
      <c r="K18" s="6"/>
      <c r="L18" s="6"/>
      <c r="M18" s="6"/>
      <c r="N18" s="7">
        <f t="shared" si="0"/>
        <v>0</v>
      </c>
      <c r="O18" s="6"/>
    </row>
    <row r="19" spans="1:15" ht="40" x14ac:dyDescent="0.35">
      <c r="A19" s="1">
        <v>18</v>
      </c>
      <c r="B19" s="5" t="s">
        <v>464</v>
      </c>
      <c r="C19" s="2" t="s">
        <v>419</v>
      </c>
      <c r="D19" s="1"/>
      <c r="E19" s="6">
        <v>12471</v>
      </c>
      <c r="F19" s="6">
        <v>5835</v>
      </c>
      <c r="G19" s="6"/>
      <c r="H19" s="6">
        <v>6002</v>
      </c>
      <c r="I19" s="6"/>
      <c r="J19" s="6"/>
      <c r="K19" s="6"/>
      <c r="L19" s="6">
        <v>811</v>
      </c>
      <c r="M19" s="6"/>
      <c r="N19" s="7">
        <f t="shared" si="0"/>
        <v>25119</v>
      </c>
      <c r="O19" s="6">
        <v>600250</v>
      </c>
    </row>
    <row r="20" spans="1:15" ht="40" x14ac:dyDescent="0.35">
      <c r="A20" s="1">
        <v>19</v>
      </c>
      <c r="B20" s="5" t="s">
        <v>92</v>
      </c>
      <c r="C20" s="2" t="s">
        <v>419</v>
      </c>
      <c r="D20" s="1"/>
      <c r="E20" s="6">
        <v>11261</v>
      </c>
      <c r="F20" s="6">
        <v>1510</v>
      </c>
      <c r="G20" s="6"/>
      <c r="H20" s="6"/>
      <c r="I20" s="6"/>
      <c r="J20" s="6"/>
      <c r="K20" s="6"/>
      <c r="L20" s="6"/>
      <c r="M20" s="6"/>
      <c r="N20" s="7">
        <f t="shared" si="0"/>
        <v>12771</v>
      </c>
      <c r="O20" s="6">
        <v>388716</v>
      </c>
    </row>
    <row r="21" spans="1:15" ht="40" x14ac:dyDescent="0.35">
      <c r="A21" s="1">
        <v>20</v>
      </c>
      <c r="B21" s="5" t="s">
        <v>93</v>
      </c>
      <c r="C21" s="2" t="s">
        <v>419</v>
      </c>
      <c r="D21" s="1"/>
      <c r="E21" s="6"/>
      <c r="F21" s="6"/>
      <c r="G21" s="6"/>
      <c r="H21" s="6"/>
      <c r="I21" s="6"/>
      <c r="J21" s="6"/>
      <c r="K21" s="6"/>
      <c r="L21" s="6"/>
      <c r="M21" s="6"/>
      <c r="N21" s="7">
        <f t="shared" si="0"/>
        <v>0</v>
      </c>
      <c r="O21" s="6"/>
    </row>
    <row r="22" spans="1:15" ht="40" x14ac:dyDescent="0.35">
      <c r="A22" s="1">
        <v>21</v>
      </c>
      <c r="B22" s="5" t="s">
        <v>94</v>
      </c>
      <c r="C22" s="2" t="s">
        <v>419</v>
      </c>
      <c r="D22" s="1"/>
      <c r="E22" s="6">
        <v>9445</v>
      </c>
      <c r="F22" s="6">
        <v>2024</v>
      </c>
      <c r="G22" s="6"/>
      <c r="H22" s="10"/>
      <c r="I22" s="6"/>
      <c r="J22" s="6"/>
      <c r="K22" s="6"/>
      <c r="L22" s="6">
        <v>833</v>
      </c>
      <c r="M22" s="6"/>
      <c r="N22" s="7">
        <f t="shared" si="0"/>
        <v>12302</v>
      </c>
      <c r="O22" s="6">
        <v>396569</v>
      </c>
    </row>
    <row r="23" spans="1:15" ht="40" x14ac:dyDescent="0.35">
      <c r="A23" s="1">
        <v>22</v>
      </c>
      <c r="B23" s="5" t="s">
        <v>95</v>
      </c>
      <c r="C23" s="2" t="s">
        <v>419</v>
      </c>
      <c r="D23" s="1"/>
      <c r="E23" s="6">
        <v>30377</v>
      </c>
      <c r="F23" s="6"/>
      <c r="G23" s="6"/>
      <c r="H23" s="6"/>
      <c r="I23" s="6"/>
      <c r="J23" s="6"/>
      <c r="K23" s="6"/>
      <c r="L23" s="6"/>
      <c r="M23" s="6"/>
      <c r="N23" s="7">
        <f t="shared" si="0"/>
        <v>30377</v>
      </c>
      <c r="O23" s="6">
        <v>811192</v>
      </c>
    </row>
    <row r="24" spans="1:15" ht="40" x14ac:dyDescent="0.35">
      <c r="A24" s="1">
        <v>23</v>
      </c>
      <c r="B24" s="5" t="s">
        <v>96</v>
      </c>
      <c r="C24" s="2" t="s">
        <v>419</v>
      </c>
      <c r="D24" s="1"/>
      <c r="E24" s="6"/>
      <c r="F24" s="6">
        <v>39305</v>
      </c>
      <c r="G24" s="6"/>
      <c r="H24" s="6"/>
      <c r="I24" s="6"/>
      <c r="J24" s="6"/>
      <c r="K24" s="6"/>
      <c r="L24" s="6">
        <v>3285</v>
      </c>
      <c r="M24" s="6"/>
      <c r="N24" s="7">
        <f t="shared" si="0"/>
        <v>42590</v>
      </c>
      <c r="O24" s="6">
        <v>2620150</v>
      </c>
    </row>
    <row r="25" spans="1:15" ht="40" x14ac:dyDescent="0.35">
      <c r="A25" s="1">
        <v>24</v>
      </c>
      <c r="B25" s="5" t="s">
        <v>97</v>
      </c>
      <c r="C25" s="2" t="s">
        <v>419</v>
      </c>
      <c r="D25" s="1"/>
      <c r="E25" s="6">
        <v>15113</v>
      </c>
      <c r="F25" s="6">
        <v>3308</v>
      </c>
      <c r="G25" s="6"/>
      <c r="H25" s="6"/>
      <c r="I25" s="6"/>
      <c r="J25" s="6"/>
      <c r="K25" s="6"/>
      <c r="L25" s="6"/>
      <c r="M25" s="6"/>
      <c r="N25" s="7">
        <f t="shared" si="0"/>
        <v>18421</v>
      </c>
      <c r="O25" s="6">
        <v>516734</v>
      </c>
    </row>
    <row r="26" spans="1:15" ht="40" x14ac:dyDescent="0.35">
      <c r="A26" s="1">
        <v>25</v>
      </c>
      <c r="B26" s="5" t="s">
        <v>98</v>
      </c>
      <c r="C26" s="2" t="s">
        <v>419</v>
      </c>
      <c r="D26" s="1"/>
      <c r="E26" s="6"/>
      <c r="F26" s="6"/>
      <c r="G26" s="6"/>
      <c r="H26" s="6"/>
      <c r="I26" s="6"/>
      <c r="J26" s="6"/>
      <c r="K26" s="6"/>
      <c r="L26" s="6"/>
      <c r="M26" s="6"/>
      <c r="N26" s="7">
        <f t="shared" si="0"/>
        <v>0</v>
      </c>
      <c r="O26" s="6"/>
    </row>
    <row r="27" spans="1:15" ht="40" x14ac:dyDescent="0.35">
      <c r="A27" s="1">
        <v>26</v>
      </c>
      <c r="B27" s="5" t="s">
        <v>99</v>
      </c>
      <c r="C27" s="2" t="s">
        <v>419</v>
      </c>
      <c r="D27" s="1"/>
      <c r="E27" s="6">
        <v>4749</v>
      </c>
      <c r="F27" s="6"/>
      <c r="G27" s="6"/>
      <c r="H27" s="6"/>
      <c r="I27" s="6"/>
      <c r="J27" s="6"/>
      <c r="K27" s="6"/>
      <c r="L27" s="6">
        <v>848</v>
      </c>
      <c r="M27" s="6"/>
      <c r="N27" s="7">
        <f t="shared" si="0"/>
        <v>5597</v>
      </c>
      <c r="O27" s="6">
        <v>369833</v>
      </c>
    </row>
    <row r="28" spans="1:15" ht="40" x14ac:dyDescent="0.35">
      <c r="A28" s="1">
        <v>27</v>
      </c>
      <c r="B28" s="5" t="s">
        <v>100</v>
      </c>
      <c r="C28" s="2" t="s">
        <v>419</v>
      </c>
      <c r="D28" s="1"/>
      <c r="E28" s="6">
        <v>19323</v>
      </c>
      <c r="F28" s="6">
        <v>4641</v>
      </c>
      <c r="G28" s="6"/>
      <c r="H28" s="10"/>
      <c r="I28" s="6"/>
      <c r="J28" s="6"/>
      <c r="K28" s="6"/>
      <c r="L28" s="6">
        <v>315</v>
      </c>
      <c r="M28" s="6"/>
      <c r="N28" s="7">
        <f t="shared" si="0"/>
        <v>24279</v>
      </c>
      <c r="O28" s="6">
        <v>1055095</v>
      </c>
    </row>
    <row r="29" spans="1:15" ht="41" x14ac:dyDescent="0.35">
      <c r="A29" s="1">
        <v>28</v>
      </c>
      <c r="B29" s="5" t="s">
        <v>101</v>
      </c>
      <c r="C29" s="2" t="s">
        <v>419</v>
      </c>
      <c r="D29" s="1"/>
      <c r="E29" s="6"/>
      <c r="F29" s="6">
        <v>1348</v>
      </c>
      <c r="G29" s="6"/>
      <c r="H29" s="6"/>
      <c r="I29" s="6"/>
      <c r="J29" s="6"/>
      <c r="K29" s="6"/>
      <c r="L29" s="6">
        <v>304</v>
      </c>
      <c r="M29" s="6"/>
      <c r="N29" s="7">
        <f t="shared" si="0"/>
        <v>1652</v>
      </c>
      <c r="O29" s="6">
        <v>343753</v>
      </c>
    </row>
    <row r="30" spans="1:15" ht="40" x14ac:dyDescent="0.35">
      <c r="A30" s="1">
        <v>29</v>
      </c>
      <c r="B30" s="5" t="s">
        <v>102</v>
      </c>
      <c r="C30" s="2" t="s">
        <v>419</v>
      </c>
      <c r="D30" s="1"/>
      <c r="E30" s="6"/>
      <c r="F30" s="6"/>
      <c r="G30" s="6"/>
      <c r="H30" s="6"/>
      <c r="I30" s="6"/>
      <c r="J30" s="6"/>
      <c r="K30" s="6"/>
      <c r="L30" s="6"/>
      <c r="M30" s="6"/>
      <c r="N30" s="7">
        <f t="shared" si="0"/>
        <v>0</v>
      </c>
      <c r="O30" s="6"/>
    </row>
    <row r="31" spans="1:15" ht="40" x14ac:dyDescent="0.35">
      <c r="A31" s="1">
        <v>30</v>
      </c>
      <c r="B31" s="5" t="s">
        <v>103</v>
      </c>
      <c r="C31" s="2" t="s">
        <v>419</v>
      </c>
      <c r="D31" s="1"/>
      <c r="E31" s="6">
        <v>8731</v>
      </c>
      <c r="F31" s="6"/>
      <c r="G31" s="6"/>
      <c r="H31" s="6"/>
      <c r="I31" s="6"/>
      <c r="J31" s="6"/>
      <c r="K31" s="6"/>
      <c r="L31" s="6">
        <v>365</v>
      </c>
      <c r="M31" s="6"/>
      <c r="N31" s="7">
        <f t="shared" si="0"/>
        <v>9096</v>
      </c>
      <c r="O31" s="6">
        <v>384232</v>
      </c>
    </row>
    <row r="32" spans="1:15" ht="40" x14ac:dyDescent="0.35">
      <c r="A32" s="1">
        <v>31</v>
      </c>
      <c r="B32" s="5" t="s">
        <v>104</v>
      </c>
      <c r="C32" s="2" t="s">
        <v>419</v>
      </c>
      <c r="D32" s="1"/>
      <c r="E32" s="6">
        <v>3065</v>
      </c>
      <c r="F32" s="6"/>
      <c r="G32" s="6"/>
      <c r="H32" s="6"/>
      <c r="I32" s="6"/>
      <c r="J32" s="6"/>
      <c r="K32" s="6">
        <v>3483</v>
      </c>
      <c r="L32" s="6"/>
      <c r="M32" s="6"/>
      <c r="N32" s="7">
        <f t="shared" si="0"/>
        <v>6548</v>
      </c>
      <c r="O32" s="6">
        <v>871071</v>
      </c>
    </row>
    <row r="33" spans="1:15" ht="40" x14ac:dyDescent="0.35">
      <c r="A33" s="1">
        <v>32</v>
      </c>
      <c r="B33" s="5" t="s">
        <v>401</v>
      </c>
      <c r="C33" s="2" t="s">
        <v>419</v>
      </c>
      <c r="D33" s="1"/>
      <c r="E33" s="6">
        <v>1651</v>
      </c>
      <c r="F33" s="6">
        <v>1011</v>
      </c>
      <c r="G33" s="6"/>
      <c r="H33" s="6"/>
      <c r="I33" s="6"/>
      <c r="J33" s="6"/>
      <c r="K33" s="6"/>
      <c r="L33" s="6"/>
      <c r="M33" s="6"/>
      <c r="N33" s="7">
        <f t="shared" si="0"/>
        <v>2662</v>
      </c>
      <c r="O33" s="6">
        <v>245029</v>
      </c>
    </row>
    <row r="34" spans="1:15" ht="40" x14ac:dyDescent="0.35">
      <c r="A34" s="1">
        <v>33</v>
      </c>
      <c r="B34" s="5" t="s">
        <v>448</v>
      </c>
      <c r="C34" s="2" t="s">
        <v>419</v>
      </c>
      <c r="D34" s="1"/>
      <c r="E34" s="6">
        <v>3104</v>
      </c>
      <c r="F34" s="6">
        <v>1359</v>
      </c>
      <c r="G34" s="6"/>
      <c r="H34" s="6"/>
      <c r="I34" s="6"/>
      <c r="J34" s="6"/>
      <c r="K34" s="6"/>
      <c r="L34" s="6">
        <v>319</v>
      </c>
      <c r="M34" s="6"/>
      <c r="N34" s="7">
        <f t="shared" si="0"/>
        <v>4782</v>
      </c>
      <c r="O34" s="6">
        <v>253506</v>
      </c>
    </row>
    <row r="35" spans="1:15" ht="40" x14ac:dyDescent="0.35">
      <c r="A35" s="1">
        <v>34</v>
      </c>
      <c r="B35" s="5" t="s">
        <v>105</v>
      </c>
      <c r="C35" s="2" t="s">
        <v>419</v>
      </c>
      <c r="D35" s="1"/>
      <c r="E35" s="6"/>
      <c r="F35" s="6"/>
      <c r="G35" s="6"/>
      <c r="H35" s="6"/>
      <c r="I35" s="6"/>
      <c r="J35" s="6"/>
      <c r="K35" s="6"/>
      <c r="L35" s="6"/>
      <c r="M35" s="6"/>
      <c r="N35" s="7">
        <f t="shared" si="0"/>
        <v>0</v>
      </c>
      <c r="O35" s="6"/>
    </row>
    <row r="36" spans="1:15" ht="40" x14ac:dyDescent="0.35">
      <c r="A36" s="1">
        <v>35</v>
      </c>
      <c r="B36" s="5" t="s">
        <v>449</v>
      </c>
      <c r="C36" s="2" t="s">
        <v>419</v>
      </c>
      <c r="D36" s="1"/>
      <c r="E36" s="6"/>
      <c r="F36" s="6">
        <v>2900</v>
      </c>
      <c r="G36" s="6"/>
      <c r="H36" s="6"/>
      <c r="I36" s="6"/>
      <c r="J36" s="6"/>
      <c r="K36" s="6"/>
      <c r="L36" s="6"/>
      <c r="M36" s="6"/>
      <c r="N36" s="7">
        <f t="shared" si="0"/>
        <v>2900</v>
      </c>
      <c r="O36" s="6">
        <v>221742</v>
      </c>
    </row>
    <row r="37" spans="1:15" ht="40" x14ac:dyDescent="0.35">
      <c r="A37" s="1">
        <v>36</v>
      </c>
      <c r="B37" s="5" t="s">
        <v>452</v>
      </c>
      <c r="C37" s="2" t="s">
        <v>419</v>
      </c>
      <c r="D37" s="1"/>
      <c r="E37" s="6"/>
      <c r="F37" s="6"/>
      <c r="G37" s="6"/>
      <c r="H37" s="6"/>
      <c r="I37" s="6"/>
      <c r="J37" s="6"/>
      <c r="K37" s="6"/>
      <c r="L37" s="6"/>
      <c r="M37" s="6"/>
      <c r="N37" s="7">
        <f t="shared" si="0"/>
        <v>0</v>
      </c>
      <c r="O37" s="6"/>
    </row>
    <row r="38" spans="1:15" x14ac:dyDescent="0.35">
      <c r="A38" s="1"/>
      <c r="B38" s="5" t="s">
        <v>475</v>
      </c>
      <c r="C38" s="2" t="s">
        <v>423</v>
      </c>
      <c r="D38" s="2"/>
      <c r="E38" s="6">
        <v>2358</v>
      </c>
      <c r="F38" s="6"/>
      <c r="G38" s="6"/>
      <c r="H38" s="6"/>
      <c r="I38" s="6"/>
      <c r="J38" s="6"/>
      <c r="K38" s="6"/>
      <c r="L38" s="6"/>
      <c r="M38" s="6"/>
      <c r="N38" s="7">
        <f>SUM(E38:M38)</f>
        <v>2358</v>
      </c>
      <c r="O38" s="6">
        <v>209000</v>
      </c>
    </row>
    <row r="39" spans="1:15" x14ac:dyDescent="0.35">
      <c r="A39" s="1">
        <v>37</v>
      </c>
      <c r="B39" s="5" t="s">
        <v>324</v>
      </c>
      <c r="C39" s="2" t="s">
        <v>423</v>
      </c>
      <c r="D39" s="2"/>
      <c r="E39" s="6"/>
      <c r="F39" s="6">
        <v>28436</v>
      </c>
      <c r="G39" s="6"/>
      <c r="H39" s="6">
        <v>6855</v>
      </c>
      <c r="I39" s="6"/>
      <c r="J39" s="6"/>
      <c r="K39" s="6"/>
      <c r="L39" s="6"/>
      <c r="M39" s="6">
        <v>2434</v>
      </c>
      <c r="N39" s="7">
        <f t="shared" si="0"/>
        <v>37725</v>
      </c>
      <c r="O39" s="6">
        <v>1371065</v>
      </c>
    </row>
    <row r="40" spans="1:15" x14ac:dyDescent="0.35">
      <c r="A40" s="1">
        <v>38</v>
      </c>
      <c r="B40" s="5" t="s">
        <v>325</v>
      </c>
      <c r="C40" s="2" t="s">
        <v>423</v>
      </c>
      <c r="D40" s="2"/>
      <c r="E40" s="6">
        <v>8517</v>
      </c>
      <c r="F40" s="6">
        <v>807</v>
      </c>
      <c r="G40" s="6">
        <v>5310</v>
      </c>
      <c r="H40" s="6"/>
      <c r="I40" s="6">
        <v>3008</v>
      </c>
      <c r="J40" s="6"/>
      <c r="K40" s="6"/>
      <c r="L40" s="6"/>
      <c r="M40" s="6"/>
      <c r="N40" s="7">
        <f t="shared" si="0"/>
        <v>17642</v>
      </c>
      <c r="O40" s="6">
        <v>255000</v>
      </c>
    </row>
    <row r="41" spans="1:15" x14ac:dyDescent="0.35">
      <c r="A41" s="1">
        <v>39</v>
      </c>
      <c r="B41" s="5" t="s">
        <v>326</v>
      </c>
      <c r="C41" s="2" t="s">
        <v>423</v>
      </c>
      <c r="D41" s="2"/>
      <c r="E41" s="6">
        <v>1798</v>
      </c>
      <c r="F41" s="6"/>
      <c r="G41" s="6"/>
      <c r="H41" s="6"/>
      <c r="I41" s="6">
        <v>454</v>
      </c>
      <c r="J41" s="6"/>
      <c r="K41" s="6"/>
      <c r="L41" s="6"/>
      <c r="M41" s="6"/>
      <c r="N41" s="7">
        <f t="shared" si="0"/>
        <v>2252</v>
      </c>
      <c r="O41" s="6">
        <v>48000</v>
      </c>
    </row>
    <row r="42" spans="1:15" x14ac:dyDescent="0.35">
      <c r="A42" s="1">
        <v>40</v>
      </c>
      <c r="B42" s="5" t="s">
        <v>327</v>
      </c>
      <c r="C42" s="2" t="s">
        <v>423</v>
      </c>
      <c r="D42" s="2"/>
      <c r="E42" s="6"/>
      <c r="F42" s="6"/>
      <c r="G42" s="6"/>
      <c r="H42" s="6"/>
      <c r="I42" s="6"/>
      <c r="J42" s="6"/>
      <c r="K42" s="6"/>
      <c r="L42" s="6"/>
      <c r="M42" s="6"/>
      <c r="N42" s="7">
        <f t="shared" si="0"/>
        <v>0</v>
      </c>
      <c r="O42" s="6"/>
    </row>
    <row r="43" spans="1:15" x14ac:dyDescent="0.35">
      <c r="A43" s="1">
        <v>41</v>
      </c>
      <c r="B43" s="5" t="s">
        <v>328</v>
      </c>
      <c r="C43" s="2" t="s">
        <v>423</v>
      </c>
      <c r="D43" s="2"/>
      <c r="E43" s="6"/>
      <c r="F43" s="6"/>
      <c r="G43" s="6"/>
      <c r="H43" s="6"/>
      <c r="I43" s="6"/>
      <c r="J43" s="6"/>
      <c r="K43" s="6"/>
      <c r="L43" s="6"/>
      <c r="M43" s="6"/>
      <c r="N43" s="7">
        <f t="shared" si="0"/>
        <v>0</v>
      </c>
      <c r="O43" s="6"/>
    </row>
    <row r="44" spans="1:15" x14ac:dyDescent="0.35">
      <c r="A44" s="1">
        <v>42</v>
      </c>
      <c r="B44" s="5" t="s">
        <v>329</v>
      </c>
      <c r="C44" s="2" t="s">
        <v>423</v>
      </c>
      <c r="D44" s="2"/>
      <c r="E44" s="6"/>
      <c r="F44" s="6"/>
      <c r="G44" s="6"/>
      <c r="H44" s="6"/>
      <c r="I44" s="6"/>
      <c r="J44" s="6"/>
      <c r="K44" s="6"/>
      <c r="L44" s="6"/>
      <c r="M44" s="6"/>
      <c r="N44" s="7">
        <f t="shared" si="0"/>
        <v>0</v>
      </c>
      <c r="O44" s="6"/>
    </row>
    <row r="45" spans="1:15" x14ac:dyDescent="0.35">
      <c r="A45" s="1">
        <v>43</v>
      </c>
      <c r="B45" s="5" t="s">
        <v>333</v>
      </c>
      <c r="C45" s="2" t="s">
        <v>423</v>
      </c>
      <c r="D45" s="2"/>
      <c r="E45" s="6">
        <v>7167</v>
      </c>
      <c r="F45" s="6">
        <v>4819</v>
      </c>
      <c r="G45" s="6">
        <v>4786</v>
      </c>
      <c r="H45" s="6"/>
      <c r="I45" s="6">
        <v>1124</v>
      </c>
      <c r="J45" s="6"/>
      <c r="K45" s="6"/>
      <c r="L45" s="6"/>
      <c r="M45" s="6"/>
      <c r="N45" s="7">
        <f t="shared" si="0"/>
        <v>17896</v>
      </c>
      <c r="O45" s="6">
        <v>466637</v>
      </c>
    </row>
    <row r="46" spans="1:15" x14ac:dyDescent="0.35">
      <c r="A46" s="1">
        <v>44</v>
      </c>
      <c r="B46" s="5" t="s">
        <v>415</v>
      </c>
      <c r="C46" s="2" t="s">
        <v>423</v>
      </c>
      <c r="D46" s="2"/>
      <c r="E46" s="6">
        <v>3582</v>
      </c>
      <c r="F46" s="6">
        <v>265</v>
      </c>
      <c r="G46" s="6"/>
      <c r="H46" s="6"/>
      <c r="I46" s="6"/>
      <c r="J46" s="6"/>
      <c r="K46" s="6"/>
      <c r="L46" s="6"/>
      <c r="M46" s="6"/>
      <c r="N46" s="7">
        <f t="shared" si="0"/>
        <v>3847</v>
      </c>
      <c r="O46" s="6">
        <v>54000</v>
      </c>
    </row>
    <row r="47" spans="1:15" x14ac:dyDescent="0.35">
      <c r="A47" s="1">
        <v>45</v>
      </c>
      <c r="B47" s="5" t="s">
        <v>469</v>
      </c>
      <c r="C47" s="2" t="s">
        <v>423</v>
      </c>
      <c r="D47" s="2"/>
      <c r="E47" s="6">
        <v>3848</v>
      </c>
      <c r="F47" s="6"/>
      <c r="G47" s="6"/>
      <c r="H47" s="6"/>
      <c r="I47" s="6">
        <v>2938</v>
      </c>
      <c r="J47" s="6"/>
      <c r="K47" s="6"/>
      <c r="L47" s="6"/>
      <c r="M47" s="6"/>
      <c r="N47" s="7">
        <f t="shared" si="0"/>
        <v>6786</v>
      </c>
      <c r="O47" s="6">
        <v>172000</v>
      </c>
    </row>
    <row r="48" spans="1:15" x14ac:dyDescent="0.35">
      <c r="A48" s="1">
        <v>46</v>
      </c>
      <c r="B48" s="5" t="s">
        <v>21</v>
      </c>
      <c r="C48" s="2" t="s">
        <v>8</v>
      </c>
      <c r="D48" s="2"/>
      <c r="E48" s="6"/>
      <c r="F48" s="6"/>
      <c r="G48" s="6"/>
      <c r="H48" s="6"/>
      <c r="I48" s="6"/>
      <c r="J48" s="6"/>
      <c r="K48" s="6"/>
      <c r="L48" s="6"/>
      <c r="M48" s="6">
        <v>4000</v>
      </c>
      <c r="N48" s="7">
        <f t="shared" si="0"/>
        <v>4000</v>
      </c>
      <c r="O48" s="6">
        <v>7637900</v>
      </c>
    </row>
    <row r="49" spans="1:18" x14ac:dyDescent="0.35">
      <c r="A49" s="1">
        <v>47</v>
      </c>
      <c r="B49" s="5" t="s">
        <v>487</v>
      </c>
      <c r="C49" s="2" t="s">
        <v>8</v>
      </c>
      <c r="D49" s="2"/>
      <c r="E49" s="6"/>
      <c r="F49" s="6"/>
      <c r="G49" s="6"/>
      <c r="H49" s="6"/>
      <c r="I49" s="6">
        <v>2276</v>
      </c>
      <c r="J49" s="6"/>
      <c r="K49" s="6"/>
      <c r="L49" s="6"/>
      <c r="M49" s="6">
        <v>54171</v>
      </c>
      <c r="N49" s="7">
        <f t="shared" si="0"/>
        <v>56447</v>
      </c>
      <c r="O49" s="6">
        <v>5417060</v>
      </c>
    </row>
    <row r="50" spans="1:18" x14ac:dyDescent="0.35">
      <c r="A50" s="1">
        <v>48</v>
      </c>
      <c r="B50" s="5" t="s">
        <v>22</v>
      </c>
      <c r="C50" s="2" t="s">
        <v>8</v>
      </c>
      <c r="D50" s="2"/>
      <c r="E50" s="6"/>
      <c r="F50" s="6"/>
      <c r="G50" s="6"/>
      <c r="H50" s="6"/>
      <c r="I50" s="6"/>
      <c r="J50" s="6"/>
      <c r="K50" s="6"/>
      <c r="L50" s="6"/>
      <c r="M50" s="6"/>
      <c r="N50" s="7">
        <f t="shared" si="0"/>
        <v>0</v>
      </c>
      <c r="O50" s="6"/>
      <c r="R50" s="8" t="s">
        <v>376</v>
      </c>
    </row>
    <row r="51" spans="1:18" x14ac:dyDescent="0.35">
      <c r="A51" s="1">
        <v>49</v>
      </c>
      <c r="B51" s="5" t="s">
        <v>23</v>
      </c>
      <c r="C51" s="2" t="s">
        <v>8</v>
      </c>
      <c r="D51" s="2"/>
      <c r="E51" s="6"/>
      <c r="F51" s="6"/>
      <c r="G51" s="6"/>
      <c r="H51" s="6"/>
      <c r="I51" s="6"/>
      <c r="J51" s="6"/>
      <c r="K51" s="6"/>
      <c r="L51" s="6"/>
      <c r="M51" s="6"/>
      <c r="N51" s="7">
        <f t="shared" si="0"/>
        <v>0</v>
      </c>
      <c r="O51" s="6"/>
    </row>
    <row r="52" spans="1:18" x14ac:dyDescent="0.35">
      <c r="A52" s="1">
        <v>50</v>
      </c>
      <c r="B52" s="5" t="s">
        <v>377</v>
      </c>
      <c r="C52" s="2" t="s">
        <v>8</v>
      </c>
      <c r="D52" s="2"/>
      <c r="E52" s="6"/>
      <c r="F52" s="6"/>
      <c r="G52" s="6"/>
      <c r="H52" s="6"/>
      <c r="I52" s="6"/>
      <c r="J52" s="6"/>
      <c r="K52" s="6"/>
      <c r="L52" s="6"/>
      <c r="M52" s="6"/>
      <c r="N52" s="7">
        <f t="shared" si="0"/>
        <v>0</v>
      </c>
      <c r="O52" s="6"/>
    </row>
    <row r="53" spans="1:18" x14ac:dyDescent="0.35">
      <c r="A53" s="1">
        <v>51</v>
      </c>
      <c r="B53" s="5" t="s">
        <v>24</v>
      </c>
      <c r="C53" s="2" t="s">
        <v>8</v>
      </c>
      <c r="D53" s="2"/>
      <c r="E53" s="6"/>
      <c r="F53" s="6"/>
      <c r="G53" s="6"/>
      <c r="H53" s="10"/>
      <c r="I53" s="6"/>
      <c r="J53" s="6"/>
      <c r="K53" s="6"/>
      <c r="L53" s="6"/>
      <c r="M53" s="6"/>
      <c r="N53" s="7">
        <f t="shared" si="0"/>
        <v>0</v>
      </c>
      <c r="O53" s="6"/>
    </row>
    <row r="54" spans="1:18" x14ac:dyDescent="0.35">
      <c r="A54" s="1">
        <v>52</v>
      </c>
      <c r="B54" s="5" t="s">
        <v>25</v>
      </c>
      <c r="C54" s="2" t="s">
        <v>8</v>
      </c>
      <c r="D54" s="2"/>
      <c r="E54" s="6"/>
      <c r="F54" s="6"/>
      <c r="G54" s="6"/>
      <c r="H54" s="6"/>
      <c r="I54" s="6"/>
      <c r="J54" s="6"/>
      <c r="K54" s="6"/>
      <c r="L54" s="6"/>
      <c r="M54" s="6"/>
      <c r="N54" s="7">
        <f t="shared" si="0"/>
        <v>0</v>
      </c>
      <c r="O54" s="6"/>
    </row>
    <row r="55" spans="1:18" x14ac:dyDescent="0.35">
      <c r="A55" s="1">
        <v>53</v>
      </c>
      <c r="B55" s="5" t="s">
        <v>26</v>
      </c>
      <c r="C55" s="2" t="s">
        <v>8</v>
      </c>
      <c r="D55" s="2"/>
      <c r="E55" s="6"/>
      <c r="F55" s="6"/>
      <c r="G55" s="6"/>
      <c r="H55" s="6"/>
      <c r="I55" s="6"/>
      <c r="J55" s="6"/>
      <c r="K55" s="6"/>
      <c r="L55" s="6"/>
      <c r="M55" s="6"/>
      <c r="N55" s="7">
        <f t="shared" si="0"/>
        <v>0</v>
      </c>
      <c r="O55" s="6"/>
    </row>
    <row r="56" spans="1:18" x14ac:dyDescent="0.35">
      <c r="A56" s="1">
        <v>54</v>
      </c>
      <c r="B56" s="5" t="s">
        <v>27</v>
      </c>
      <c r="C56" s="2" t="s">
        <v>8</v>
      </c>
      <c r="D56" s="2"/>
      <c r="E56" s="6"/>
      <c r="F56" s="6"/>
      <c r="G56" s="6"/>
      <c r="H56" s="6"/>
      <c r="I56" s="6"/>
      <c r="J56" s="6"/>
      <c r="K56" s="6"/>
      <c r="L56" s="6"/>
      <c r="M56" s="6"/>
      <c r="N56" s="7">
        <f t="shared" si="0"/>
        <v>0</v>
      </c>
      <c r="O56" s="6"/>
    </row>
    <row r="57" spans="1:18" x14ac:dyDescent="0.35">
      <c r="A57" s="1">
        <v>55</v>
      </c>
      <c r="B57" s="5" t="s">
        <v>28</v>
      </c>
      <c r="C57" s="2" t="s">
        <v>8</v>
      </c>
      <c r="D57" s="2"/>
      <c r="E57" s="6">
        <v>39281</v>
      </c>
      <c r="F57" s="6"/>
      <c r="G57" s="6"/>
      <c r="H57" s="10"/>
      <c r="I57" s="6">
        <v>9093</v>
      </c>
      <c r="J57" s="6"/>
      <c r="K57" s="6">
        <v>3468</v>
      </c>
      <c r="L57" s="6"/>
      <c r="M57" s="6"/>
      <c r="N57" s="7">
        <f t="shared" si="0"/>
        <v>51842</v>
      </c>
      <c r="O57" s="6">
        <v>878000</v>
      </c>
    </row>
    <row r="58" spans="1:18" x14ac:dyDescent="0.35">
      <c r="A58" s="1">
        <v>56</v>
      </c>
      <c r="B58" s="5" t="s">
        <v>29</v>
      </c>
      <c r="C58" s="2" t="s">
        <v>8</v>
      </c>
      <c r="D58" s="2"/>
      <c r="E58" s="6"/>
      <c r="F58" s="6"/>
      <c r="G58" s="6"/>
      <c r="H58" s="6"/>
      <c r="I58" s="6"/>
      <c r="J58" s="6"/>
      <c r="K58" s="6"/>
      <c r="L58" s="6"/>
      <c r="M58" s="6"/>
      <c r="N58" s="7">
        <f t="shared" si="0"/>
        <v>0</v>
      </c>
      <c r="O58" s="6"/>
    </row>
    <row r="59" spans="1:18" x14ac:dyDescent="0.35">
      <c r="A59" s="1">
        <v>57</v>
      </c>
      <c r="B59" s="5" t="s">
        <v>30</v>
      </c>
      <c r="C59" s="2" t="s">
        <v>8</v>
      </c>
      <c r="D59" s="2"/>
      <c r="E59" s="6"/>
      <c r="F59" s="6"/>
      <c r="G59" s="6"/>
      <c r="H59" s="6"/>
      <c r="I59" s="6"/>
      <c r="J59" s="6"/>
      <c r="K59" s="6"/>
      <c r="L59" s="6"/>
      <c r="M59" s="6"/>
      <c r="N59" s="7">
        <f t="shared" si="0"/>
        <v>0</v>
      </c>
      <c r="O59" s="6"/>
    </row>
    <row r="60" spans="1:18" x14ac:dyDescent="0.35">
      <c r="A60" s="1">
        <v>58</v>
      </c>
      <c r="B60" s="5" t="s">
        <v>31</v>
      </c>
      <c r="C60" s="2" t="s">
        <v>8</v>
      </c>
      <c r="D60" s="2"/>
      <c r="E60" s="6"/>
      <c r="F60" s="6"/>
      <c r="G60" s="6"/>
      <c r="H60" s="6"/>
      <c r="I60" s="6"/>
      <c r="J60" s="6"/>
      <c r="K60" s="6"/>
      <c r="L60" s="6"/>
      <c r="M60" s="6"/>
      <c r="N60" s="7">
        <f t="shared" si="0"/>
        <v>0</v>
      </c>
      <c r="O60" s="6"/>
    </row>
    <row r="61" spans="1:18" x14ac:dyDescent="0.35">
      <c r="A61" s="1">
        <v>59</v>
      </c>
      <c r="B61" s="5" t="s">
        <v>444</v>
      </c>
      <c r="C61" s="2" t="s">
        <v>8</v>
      </c>
      <c r="D61" s="2"/>
      <c r="E61" s="6">
        <v>49445</v>
      </c>
      <c r="F61" s="6"/>
      <c r="G61" s="6"/>
      <c r="H61" s="10"/>
      <c r="I61" s="6"/>
      <c r="J61" s="6"/>
      <c r="K61" s="6"/>
      <c r="L61" s="6">
        <v>25386</v>
      </c>
      <c r="M61" s="6"/>
      <c r="N61" s="7">
        <f t="shared" si="0"/>
        <v>74831</v>
      </c>
      <c r="O61" s="6">
        <v>1169000</v>
      </c>
    </row>
    <row r="62" spans="1:18" x14ac:dyDescent="0.35">
      <c r="A62" s="1">
        <v>60</v>
      </c>
      <c r="B62" s="5" t="s">
        <v>32</v>
      </c>
      <c r="C62" s="2" t="s">
        <v>8</v>
      </c>
      <c r="D62" s="2"/>
      <c r="E62" s="6">
        <v>10274</v>
      </c>
      <c r="F62" s="6"/>
      <c r="G62" s="6"/>
      <c r="H62" s="6"/>
      <c r="I62" s="6"/>
      <c r="J62" s="6"/>
      <c r="K62" s="6"/>
      <c r="L62" s="6"/>
      <c r="M62" s="6"/>
      <c r="N62" s="7">
        <f t="shared" si="0"/>
        <v>10274</v>
      </c>
      <c r="O62" s="6">
        <v>310000</v>
      </c>
    </row>
    <row r="63" spans="1:18" x14ac:dyDescent="0.35">
      <c r="A63" s="1">
        <v>61</v>
      </c>
      <c r="B63" s="5" t="s">
        <v>33</v>
      </c>
      <c r="C63" s="2" t="s">
        <v>8</v>
      </c>
      <c r="D63" s="2"/>
      <c r="E63" s="6">
        <v>66626</v>
      </c>
      <c r="F63" s="6"/>
      <c r="G63" s="6"/>
      <c r="H63" s="6"/>
      <c r="I63" s="6"/>
      <c r="J63" s="6"/>
      <c r="K63" s="6"/>
      <c r="L63" s="6"/>
      <c r="M63" s="6"/>
      <c r="N63" s="7">
        <f t="shared" si="0"/>
        <v>66626</v>
      </c>
      <c r="O63" s="6">
        <v>1027930</v>
      </c>
    </row>
    <row r="64" spans="1:18" x14ac:dyDescent="0.35">
      <c r="A64" s="1">
        <v>62</v>
      </c>
      <c r="B64" s="5" t="s">
        <v>395</v>
      </c>
      <c r="C64" s="2" t="s">
        <v>8</v>
      </c>
      <c r="D64" s="2"/>
      <c r="E64" s="6"/>
      <c r="F64" s="6"/>
      <c r="G64" s="6"/>
      <c r="H64" s="6"/>
      <c r="I64" s="6"/>
      <c r="J64" s="6"/>
      <c r="K64" s="6"/>
      <c r="L64" s="6"/>
      <c r="M64" s="6"/>
      <c r="N64" s="7">
        <f t="shared" si="0"/>
        <v>0</v>
      </c>
      <c r="O64" s="6"/>
    </row>
    <row r="65" spans="1:15" x14ac:dyDescent="0.35">
      <c r="A65" s="1">
        <v>63</v>
      </c>
      <c r="B65" s="5" t="s">
        <v>34</v>
      </c>
      <c r="C65" s="2" t="s">
        <v>8</v>
      </c>
      <c r="D65" s="2"/>
      <c r="E65" s="6"/>
      <c r="F65" s="6"/>
      <c r="G65" s="6"/>
      <c r="H65" s="10"/>
      <c r="I65" s="6"/>
      <c r="J65" s="6"/>
      <c r="K65" s="6"/>
      <c r="L65" s="6"/>
      <c r="M65" s="6"/>
      <c r="N65" s="7">
        <f t="shared" si="0"/>
        <v>0</v>
      </c>
      <c r="O65" s="6"/>
    </row>
    <row r="66" spans="1:15" x14ac:dyDescent="0.35">
      <c r="A66" s="1">
        <v>64</v>
      </c>
      <c r="B66" s="5" t="s">
        <v>35</v>
      </c>
      <c r="C66" s="2" t="s">
        <v>8</v>
      </c>
      <c r="D66" s="2"/>
      <c r="E66" s="6"/>
      <c r="F66" s="6"/>
      <c r="G66" s="6"/>
      <c r="H66" s="10"/>
      <c r="I66" s="6"/>
      <c r="J66" s="6"/>
      <c r="K66" s="6"/>
      <c r="L66" s="6"/>
      <c r="M66" s="6"/>
      <c r="N66" s="7">
        <f t="shared" si="0"/>
        <v>0</v>
      </c>
      <c r="O66" s="6"/>
    </row>
    <row r="67" spans="1:15" x14ac:dyDescent="0.35">
      <c r="A67" s="1">
        <v>65</v>
      </c>
      <c r="B67" s="5" t="s">
        <v>36</v>
      </c>
      <c r="C67" s="2" t="s">
        <v>8</v>
      </c>
      <c r="D67" s="2"/>
      <c r="E67" s="6"/>
      <c r="F67" s="6"/>
      <c r="G67" s="6"/>
      <c r="H67" s="6"/>
      <c r="I67" s="6"/>
      <c r="J67" s="6"/>
      <c r="K67" s="6"/>
      <c r="L67" s="6"/>
      <c r="M67" s="6"/>
      <c r="N67" s="7">
        <f t="shared" si="0"/>
        <v>0</v>
      </c>
      <c r="O67" s="6"/>
    </row>
    <row r="68" spans="1:15" x14ac:dyDescent="0.35">
      <c r="A68" s="1">
        <v>66</v>
      </c>
      <c r="B68" s="5" t="s">
        <v>37</v>
      </c>
      <c r="C68" s="2" t="s">
        <v>8</v>
      </c>
      <c r="D68" s="2"/>
      <c r="E68" s="6"/>
      <c r="F68" s="6"/>
      <c r="G68" s="6"/>
      <c r="H68" s="6"/>
      <c r="I68" s="6"/>
      <c r="J68" s="6"/>
      <c r="K68" s="6"/>
      <c r="L68" s="6"/>
      <c r="M68" s="6"/>
      <c r="N68" s="7">
        <f t="shared" si="0"/>
        <v>0</v>
      </c>
      <c r="O68" s="6"/>
    </row>
    <row r="69" spans="1:15" x14ac:dyDescent="0.35">
      <c r="A69" s="1">
        <v>67</v>
      </c>
      <c r="B69" s="5" t="s">
        <v>38</v>
      </c>
      <c r="C69" s="2" t="s">
        <v>8</v>
      </c>
      <c r="D69" s="2"/>
      <c r="E69" s="6">
        <v>2624</v>
      </c>
      <c r="F69" s="6"/>
      <c r="G69" s="6"/>
      <c r="H69" s="6"/>
      <c r="I69" s="6"/>
      <c r="J69" s="6"/>
      <c r="K69" s="6"/>
      <c r="L69" s="6"/>
      <c r="M69" s="6"/>
      <c r="N69" s="7">
        <f t="shared" ref="N69:N133" si="1">SUM(E69:M69)</f>
        <v>2624</v>
      </c>
      <c r="O69" s="6">
        <v>299086</v>
      </c>
    </row>
    <row r="70" spans="1:15" x14ac:dyDescent="0.35">
      <c r="A70" s="1">
        <v>68</v>
      </c>
      <c r="B70" s="5" t="s">
        <v>39</v>
      </c>
      <c r="C70" s="2" t="s">
        <v>8</v>
      </c>
      <c r="D70" s="2"/>
      <c r="E70" s="6"/>
      <c r="F70" s="6"/>
      <c r="G70" s="6"/>
      <c r="H70" s="6"/>
      <c r="I70" s="6"/>
      <c r="J70" s="6"/>
      <c r="K70" s="6"/>
      <c r="L70" s="6"/>
      <c r="M70" s="6"/>
      <c r="N70" s="7">
        <f t="shared" si="1"/>
        <v>0</v>
      </c>
      <c r="O70" s="6"/>
    </row>
    <row r="71" spans="1:15" x14ac:dyDescent="0.35">
      <c r="A71" s="1">
        <v>69</v>
      </c>
      <c r="B71" s="5" t="s">
        <v>40</v>
      </c>
      <c r="C71" s="2" t="s">
        <v>8</v>
      </c>
      <c r="D71" s="2"/>
      <c r="E71" s="6"/>
      <c r="F71" s="6"/>
      <c r="G71" s="6"/>
      <c r="H71" s="6"/>
      <c r="I71" s="6"/>
      <c r="J71" s="6"/>
      <c r="K71" s="6"/>
      <c r="L71" s="6"/>
      <c r="M71" s="6"/>
      <c r="N71" s="7">
        <f t="shared" si="1"/>
        <v>0</v>
      </c>
      <c r="O71" s="6"/>
    </row>
    <row r="72" spans="1:15" x14ac:dyDescent="0.35">
      <c r="A72" s="1">
        <v>70</v>
      </c>
      <c r="B72" s="5" t="s">
        <v>41</v>
      </c>
      <c r="C72" s="2" t="s">
        <v>8</v>
      </c>
      <c r="D72" s="2"/>
      <c r="E72" s="6"/>
      <c r="F72" s="6"/>
      <c r="G72" s="6"/>
      <c r="H72" s="6"/>
      <c r="I72" s="6"/>
      <c r="J72" s="6"/>
      <c r="K72" s="6"/>
      <c r="L72" s="6"/>
      <c r="M72" s="6"/>
      <c r="N72" s="7">
        <f t="shared" si="1"/>
        <v>0</v>
      </c>
      <c r="O72" s="6"/>
    </row>
    <row r="73" spans="1:15" x14ac:dyDescent="0.35">
      <c r="A73" s="1">
        <v>71</v>
      </c>
      <c r="B73" s="5" t="s">
        <v>42</v>
      </c>
      <c r="C73" s="2" t="s">
        <v>8</v>
      </c>
      <c r="D73" s="2"/>
      <c r="E73" s="6"/>
      <c r="F73" s="6"/>
      <c r="G73" s="6"/>
      <c r="H73" s="6"/>
      <c r="I73" s="6"/>
      <c r="J73" s="6"/>
      <c r="K73" s="6"/>
      <c r="L73" s="6"/>
      <c r="M73" s="6"/>
      <c r="N73" s="7">
        <f t="shared" si="1"/>
        <v>0</v>
      </c>
      <c r="O73" s="6"/>
    </row>
    <row r="74" spans="1:15" x14ac:dyDescent="0.35">
      <c r="A74" s="1">
        <v>72</v>
      </c>
      <c r="B74" s="5" t="s">
        <v>43</v>
      </c>
      <c r="C74" s="2" t="s">
        <v>8</v>
      </c>
      <c r="D74" s="2"/>
      <c r="E74" s="6"/>
      <c r="F74" s="6"/>
      <c r="G74" s="6"/>
      <c r="H74" s="6"/>
      <c r="I74" s="6"/>
      <c r="J74" s="6"/>
      <c r="K74" s="6"/>
      <c r="L74" s="6"/>
      <c r="M74" s="6"/>
      <c r="N74" s="7">
        <f t="shared" si="1"/>
        <v>0</v>
      </c>
      <c r="O74" s="6"/>
    </row>
    <row r="75" spans="1:15" x14ac:dyDescent="0.35">
      <c r="A75" s="1">
        <v>73</v>
      </c>
      <c r="B75" s="5" t="s">
        <v>44</v>
      </c>
      <c r="C75" s="2" t="s">
        <v>8</v>
      </c>
      <c r="D75" s="2"/>
      <c r="E75" s="6"/>
      <c r="F75" s="6"/>
      <c r="G75" s="6"/>
      <c r="H75" s="10"/>
      <c r="I75" s="6"/>
      <c r="J75" s="6"/>
      <c r="K75" s="6"/>
      <c r="L75" s="6"/>
      <c r="M75" s="6"/>
      <c r="N75" s="7">
        <f t="shared" si="1"/>
        <v>0</v>
      </c>
      <c r="O75" s="6"/>
    </row>
    <row r="76" spans="1:15" ht="41" x14ac:dyDescent="0.35">
      <c r="A76" s="1">
        <v>74</v>
      </c>
      <c r="B76" s="5" t="s">
        <v>45</v>
      </c>
      <c r="C76" s="2" t="s">
        <v>8</v>
      </c>
      <c r="D76" s="2"/>
      <c r="E76" s="6"/>
      <c r="F76" s="6"/>
      <c r="G76" s="6"/>
      <c r="H76" s="6"/>
      <c r="I76" s="6"/>
      <c r="J76" s="6"/>
      <c r="K76" s="6"/>
      <c r="L76" s="6"/>
      <c r="M76" s="6"/>
      <c r="N76" s="7">
        <f t="shared" si="1"/>
        <v>0</v>
      </c>
      <c r="O76" s="6"/>
    </row>
    <row r="77" spans="1:15" ht="41" x14ac:dyDescent="0.35">
      <c r="A77" s="1">
        <v>75</v>
      </c>
      <c r="B77" s="5" t="s">
        <v>442</v>
      </c>
      <c r="C77" s="2" t="s">
        <v>8</v>
      </c>
      <c r="D77" s="2"/>
      <c r="E77" s="6">
        <v>35355</v>
      </c>
      <c r="F77" s="6"/>
      <c r="G77" s="6"/>
      <c r="H77" s="6"/>
      <c r="I77" s="6">
        <v>24020</v>
      </c>
      <c r="J77" s="6"/>
      <c r="K77" s="6"/>
      <c r="L77" s="6"/>
      <c r="M77" s="6"/>
      <c r="N77" s="7">
        <f t="shared" si="1"/>
        <v>59375</v>
      </c>
      <c r="O77" s="6">
        <v>627860</v>
      </c>
    </row>
    <row r="78" spans="1:15" x14ac:dyDescent="0.35">
      <c r="A78" s="1">
        <v>76</v>
      </c>
      <c r="B78" s="5" t="s">
        <v>46</v>
      </c>
      <c r="C78" s="2" t="s">
        <v>8</v>
      </c>
      <c r="D78" s="2"/>
      <c r="E78" s="6"/>
      <c r="F78" s="6"/>
      <c r="G78" s="6"/>
      <c r="H78" s="6"/>
      <c r="I78" s="6"/>
      <c r="J78" s="6"/>
      <c r="K78" s="6"/>
      <c r="L78" s="6"/>
      <c r="M78" s="6"/>
      <c r="N78" s="7">
        <f t="shared" si="1"/>
        <v>0</v>
      </c>
      <c r="O78" s="6"/>
    </row>
    <row r="79" spans="1:15" ht="41" x14ac:dyDescent="0.35">
      <c r="A79" s="1">
        <v>77</v>
      </c>
      <c r="B79" s="5" t="s">
        <v>47</v>
      </c>
      <c r="C79" s="2" t="s">
        <v>8</v>
      </c>
      <c r="D79" s="2"/>
      <c r="E79" s="6"/>
      <c r="F79" s="6"/>
      <c r="G79" s="6"/>
      <c r="H79" s="10"/>
      <c r="I79" s="6"/>
      <c r="J79" s="6"/>
      <c r="K79" s="6"/>
      <c r="L79" s="6"/>
      <c r="M79" s="6"/>
      <c r="N79" s="7">
        <f t="shared" si="1"/>
        <v>0</v>
      </c>
      <c r="O79" s="6"/>
    </row>
    <row r="80" spans="1:15" x14ac:dyDescent="0.35">
      <c r="A80" s="1">
        <v>78</v>
      </c>
      <c r="B80" s="5" t="s">
        <v>48</v>
      </c>
      <c r="C80" s="2" t="s">
        <v>8</v>
      </c>
      <c r="D80" s="2"/>
      <c r="E80" s="6"/>
      <c r="F80" s="6"/>
      <c r="G80" s="6"/>
      <c r="H80" s="6"/>
      <c r="I80" s="6"/>
      <c r="J80" s="6"/>
      <c r="K80" s="6"/>
      <c r="L80" s="6"/>
      <c r="M80" s="6"/>
      <c r="N80" s="7">
        <f t="shared" si="1"/>
        <v>0</v>
      </c>
      <c r="O80" s="6"/>
    </row>
    <row r="81" spans="1:15" x14ac:dyDescent="0.35">
      <c r="A81" s="1">
        <v>79</v>
      </c>
      <c r="B81" s="5" t="s">
        <v>49</v>
      </c>
      <c r="C81" s="2" t="s">
        <v>8</v>
      </c>
      <c r="D81" s="2"/>
      <c r="E81" s="6"/>
      <c r="F81" s="6"/>
      <c r="G81" s="6"/>
      <c r="H81" s="6"/>
      <c r="I81" s="6"/>
      <c r="J81" s="6"/>
      <c r="K81" s="6"/>
      <c r="L81" s="6"/>
      <c r="M81" s="6"/>
      <c r="N81" s="7">
        <f t="shared" si="1"/>
        <v>0</v>
      </c>
      <c r="O81" s="6"/>
    </row>
    <row r="82" spans="1:15" x14ac:dyDescent="0.35">
      <c r="A82" s="1">
        <v>80</v>
      </c>
      <c r="B82" s="5" t="s">
        <v>50</v>
      </c>
      <c r="C82" s="2" t="s">
        <v>8</v>
      </c>
      <c r="D82" s="2"/>
      <c r="E82" s="6"/>
      <c r="F82" s="6"/>
      <c r="G82" s="6"/>
      <c r="H82" s="6"/>
      <c r="I82" s="6"/>
      <c r="J82" s="6"/>
      <c r="K82" s="6"/>
      <c r="L82" s="6"/>
      <c r="M82" s="6"/>
      <c r="N82" s="7">
        <f t="shared" si="1"/>
        <v>0</v>
      </c>
      <c r="O82" s="6"/>
    </row>
    <row r="83" spans="1:15" x14ac:dyDescent="0.35">
      <c r="A83" s="1">
        <v>81</v>
      </c>
      <c r="B83" s="5" t="s">
        <v>51</v>
      </c>
      <c r="C83" s="2" t="s">
        <v>8</v>
      </c>
      <c r="D83" s="2"/>
      <c r="E83" s="6"/>
      <c r="F83" s="6"/>
      <c r="G83" s="6"/>
      <c r="H83" s="6"/>
      <c r="I83" s="6"/>
      <c r="J83" s="6"/>
      <c r="K83" s="6"/>
      <c r="L83" s="6"/>
      <c r="M83" s="6"/>
      <c r="N83" s="7">
        <f t="shared" si="1"/>
        <v>0</v>
      </c>
      <c r="O83" s="6"/>
    </row>
    <row r="84" spans="1:15" ht="41" x14ac:dyDescent="0.35">
      <c r="A84" s="1">
        <v>82</v>
      </c>
      <c r="B84" s="5" t="s">
        <v>52</v>
      </c>
      <c r="C84" s="2" t="s">
        <v>8</v>
      </c>
      <c r="D84" s="2"/>
      <c r="E84" s="6"/>
      <c r="F84" s="6"/>
      <c r="G84" s="6"/>
      <c r="H84" s="6"/>
      <c r="I84" s="6"/>
      <c r="J84" s="6"/>
      <c r="K84" s="6"/>
      <c r="L84" s="6"/>
      <c r="M84" s="6"/>
      <c r="N84" s="7">
        <f t="shared" si="1"/>
        <v>0</v>
      </c>
      <c r="O84" s="6"/>
    </row>
    <row r="85" spans="1:15" x14ac:dyDescent="0.35">
      <c r="A85" s="1">
        <v>83</v>
      </c>
      <c r="B85" s="5" t="s">
        <v>492</v>
      </c>
      <c r="C85" s="2" t="s">
        <v>8</v>
      </c>
      <c r="D85" s="2"/>
      <c r="E85" s="6">
        <v>7541</v>
      </c>
      <c r="F85" s="6"/>
      <c r="G85" s="6"/>
      <c r="H85" s="6"/>
      <c r="I85" s="6">
        <v>4512</v>
      </c>
      <c r="J85" s="6"/>
      <c r="K85" s="6"/>
      <c r="L85" s="6"/>
      <c r="M85" s="6"/>
      <c r="N85" s="7">
        <f t="shared" si="1"/>
        <v>12053</v>
      </c>
      <c r="O85" s="6">
        <v>448000</v>
      </c>
    </row>
    <row r="86" spans="1:15" x14ac:dyDescent="0.35">
      <c r="A86" s="1">
        <v>84</v>
      </c>
      <c r="B86" s="5" t="s">
        <v>54</v>
      </c>
      <c r="C86" s="2" t="s">
        <v>8</v>
      </c>
      <c r="D86" s="2"/>
      <c r="E86" s="6"/>
      <c r="F86" s="6"/>
      <c r="G86" s="6"/>
      <c r="H86" s="6"/>
      <c r="I86" s="6"/>
      <c r="J86" s="6"/>
      <c r="K86" s="6"/>
      <c r="L86" s="6"/>
      <c r="M86" s="6"/>
      <c r="N86" s="7">
        <f t="shared" si="1"/>
        <v>0</v>
      </c>
      <c r="O86" s="6"/>
    </row>
    <row r="87" spans="1:15" x14ac:dyDescent="0.35">
      <c r="A87" s="1">
        <v>85</v>
      </c>
      <c r="B87" s="5" t="s">
        <v>381</v>
      </c>
      <c r="C87" s="2" t="s">
        <v>8</v>
      </c>
      <c r="D87" s="2"/>
      <c r="E87" s="6"/>
      <c r="F87" s="6"/>
      <c r="G87" s="6"/>
      <c r="H87" s="10"/>
      <c r="I87" s="6"/>
      <c r="J87" s="6"/>
      <c r="K87" s="6"/>
      <c r="L87" s="6"/>
      <c r="M87" s="6"/>
      <c r="N87" s="7">
        <f t="shared" si="1"/>
        <v>0</v>
      </c>
      <c r="O87" s="6"/>
    </row>
    <row r="88" spans="1:15" x14ac:dyDescent="0.35">
      <c r="A88" s="1">
        <v>86</v>
      </c>
      <c r="B88" s="5" t="s">
        <v>463</v>
      </c>
      <c r="C88" s="2" t="s">
        <v>8</v>
      </c>
      <c r="D88" s="2"/>
      <c r="E88" s="6"/>
      <c r="F88" s="6"/>
      <c r="G88" s="6"/>
      <c r="H88" s="10"/>
      <c r="I88" s="6"/>
      <c r="J88" s="6"/>
      <c r="K88" s="6"/>
      <c r="L88" s="6"/>
      <c r="M88" s="6"/>
      <c r="N88" s="7">
        <f t="shared" si="1"/>
        <v>0</v>
      </c>
      <c r="O88" s="6"/>
    </row>
    <row r="89" spans="1:15" ht="40" x14ac:dyDescent="0.35">
      <c r="A89" s="1">
        <v>87</v>
      </c>
      <c r="B89" s="5" t="s">
        <v>64</v>
      </c>
      <c r="C89" s="2" t="s">
        <v>420</v>
      </c>
      <c r="D89" s="1"/>
      <c r="E89" s="6"/>
      <c r="F89" s="6"/>
      <c r="G89" s="6"/>
      <c r="H89" s="6"/>
      <c r="I89" s="6"/>
      <c r="J89" s="6"/>
      <c r="K89" s="6"/>
      <c r="L89" s="6"/>
      <c r="M89" s="6"/>
      <c r="N89" s="7">
        <f t="shared" si="1"/>
        <v>0</v>
      </c>
      <c r="O89" s="6"/>
    </row>
    <row r="90" spans="1:15" ht="40" x14ac:dyDescent="0.35">
      <c r="A90" s="1">
        <v>88</v>
      </c>
      <c r="B90" s="5" t="s">
        <v>264</v>
      </c>
      <c r="C90" s="2" t="s">
        <v>420</v>
      </c>
      <c r="D90" s="2"/>
      <c r="E90" s="6">
        <v>1362</v>
      </c>
      <c r="F90" s="6">
        <v>5738</v>
      </c>
      <c r="G90" s="6"/>
      <c r="H90" s="6"/>
      <c r="I90" s="6"/>
      <c r="J90" s="6"/>
      <c r="K90" s="6"/>
      <c r="L90" s="6"/>
      <c r="M90" s="6"/>
      <c r="N90" s="7">
        <f t="shared" si="1"/>
        <v>7100</v>
      </c>
      <c r="O90" s="6">
        <v>487971</v>
      </c>
    </row>
    <row r="91" spans="1:15" ht="40" x14ac:dyDescent="0.35">
      <c r="A91" s="1">
        <v>89</v>
      </c>
      <c r="B91" s="5" t="s">
        <v>267</v>
      </c>
      <c r="C91" s="2" t="s">
        <v>420</v>
      </c>
      <c r="D91" s="2"/>
      <c r="E91" s="6"/>
      <c r="F91" s="6"/>
      <c r="G91" s="6">
        <v>1800</v>
      </c>
      <c r="H91" s="6"/>
      <c r="I91" s="6">
        <v>912</v>
      </c>
      <c r="J91" s="6">
        <v>360</v>
      </c>
      <c r="K91" s="6"/>
      <c r="L91" s="6"/>
      <c r="M91" s="6"/>
      <c r="N91" s="7">
        <f t="shared" si="1"/>
        <v>3072</v>
      </c>
      <c r="O91" s="6">
        <v>457000</v>
      </c>
    </row>
    <row r="92" spans="1:15" ht="40" x14ac:dyDescent="0.35">
      <c r="A92" s="1">
        <v>90</v>
      </c>
      <c r="B92" s="5" t="s">
        <v>270</v>
      </c>
      <c r="C92" s="2" t="s">
        <v>420</v>
      </c>
      <c r="D92" s="2"/>
      <c r="E92" s="6">
        <v>2049</v>
      </c>
      <c r="F92" s="6"/>
      <c r="G92" s="6"/>
      <c r="H92" s="6"/>
      <c r="I92" s="6"/>
      <c r="J92" s="6"/>
      <c r="K92" s="6"/>
      <c r="L92" s="6">
        <v>579</v>
      </c>
      <c r="M92" s="6"/>
      <c r="N92" s="7">
        <f t="shared" si="1"/>
        <v>2628</v>
      </c>
      <c r="O92" s="6">
        <v>379338</v>
      </c>
    </row>
    <row r="93" spans="1:15" ht="40" x14ac:dyDescent="0.35">
      <c r="A93" s="1">
        <v>91</v>
      </c>
      <c r="B93" s="5" t="s">
        <v>271</v>
      </c>
      <c r="C93" s="2" t="s">
        <v>420</v>
      </c>
      <c r="D93" s="2"/>
      <c r="E93" s="6">
        <v>5238</v>
      </c>
      <c r="F93" s="6">
        <v>2390</v>
      </c>
      <c r="G93" s="6">
        <v>3000</v>
      </c>
      <c r="H93" s="6"/>
      <c r="I93" s="6"/>
      <c r="J93" s="6"/>
      <c r="K93" s="6"/>
      <c r="L93" s="6"/>
      <c r="M93" s="6"/>
      <c r="N93" s="7">
        <f t="shared" si="1"/>
        <v>10628</v>
      </c>
      <c r="O93" s="6">
        <v>524000</v>
      </c>
    </row>
    <row r="94" spans="1:15" ht="40" x14ac:dyDescent="0.35">
      <c r="A94" s="1">
        <v>92</v>
      </c>
      <c r="B94" s="5" t="s">
        <v>276</v>
      </c>
      <c r="C94" s="2" t="s">
        <v>420</v>
      </c>
      <c r="D94" s="2"/>
      <c r="E94" s="6"/>
      <c r="F94" s="6"/>
      <c r="G94" s="6"/>
      <c r="H94" s="6"/>
      <c r="I94" s="6"/>
      <c r="J94" s="6"/>
      <c r="K94" s="6"/>
      <c r="L94" s="6"/>
      <c r="M94" s="6"/>
      <c r="N94" s="7">
        <f t="shared" si="1"/>
        <v>0</v>
      </c>
      <c r="O94" s="6"/>
    </row>
    <row r="95" spans="1:15" ht="40" x14ac:dyDescent="0.35">
      <c r="A95" s="1">
        <v>93</v>
      </c>
      <c r="B95" s="5" t="s">
        <v>285</v>
      </c>
      <c r="C95" s="2" t="s">
        <v>420</v>
      </c>
      <c r="D95" s="2"/>
      <c r="E95" s="6"/>
      <c r="F95" s="6"/>
      <c r="G95" s="6"/>
      <c r="H95" s="6"/>
      <c r="I95" s="6"/>
      <c r="J95" s="6"/>
      <c r="K95" s="6"/>
      <c r="L95" s="6"/>
      <c r="M95" s="6"/>
      <c r="N95" s="7">
        <f t="shared" si="1"/>
        <v>0</v>
      </c>
      <c r="O95" s="6"/>
    </row>
    <row r="96" spans="1:15" ht="40" x14ac:dyDescent="0.35">
      <c r="A96" s="1">
        <v>94</v>
      </c>
      <c r="B96" s="5" t="s">
        <v>287</v>
      </c>
      <c r="C96" s="2" t="s">
        <v>420</v>
      </c>
      <c r="D96" s="2"/>
      <c r="E96" s="6"/>
      <c r="F96" s="6"/>
      <c r="G96" s="6"/>
      <c r="H96" s="6"/>
      <c r="I96" s="6"/>
      <c r="J96" s="6"/>
      <c r="K96" s="6"/>
      <c r="L96" s="6"/>
      <c r="M96" s="6"/>
      <c r="N96" s="7">
        <f t="shared" si="1"/>
        <v>0</v>
      </c>
      <c r="O96" s="6"/>
    </row>
    <row r="97" spans="1:15" ht="40" x14ac:dyDescent="0.35">
      <c r="A97" s="1">
        <v>95</v>
      </c>
      <c r="B97" s="5" t="s">
        <v>450</v>
      </c>
      <c r="C97" s="2" t="s">
        <v>420</v>
      </c>
      <c r="D97" s="2"/>
      <c r="E97" s="6">
        <v>384</v>
      </c>
      <c r="F97" s="6"/>
      <c r="G97" s="6">
        <v>800</v>
      </c>
      <c r="H97" s="6"/>
      <c r="I97" s="6">
        <v>10632</v>
      </c>
      <c r="J97" s="6"/>
      <c r="K97" s="6"/>
      <c r="L97" s="6">
        <v>6400</v>
      </c>
      <c r="M97" s="6"/>
      <c r="N97" s="7">
        <f t="shared" si="1"/>
        <v>18216</v>
      </c>
      <c r="O97" s="6">
        <v>336000</v>
      </c>
    </row>
    <row r="98" spans="1:15" ht="40" x14ac:dyDescent="0.35">
      <c r="A98" s="1">
        <v>96</v>
      </c>
      <c r="B98" s="5" t="s">
        <v>290</v>
      </c>
      <c r="C98" s="2" t="s">
        <v>420</v>
      </c>
      <c r="D98" s="2"/>
      <c r="E98" s="6"/>
      <c r="F98" s="6">
        <v>1597</v>
      </c>
      <c r="G98" s="6">
        <v>3000</v>
      </c>
      <c r="H98" s="6"/>
      <c r="I98" s="6">
        <v>2930</v>
      </c>
      <c r="J98" s="6"/>
      <c r="K98" s="6"/>
      <c r="L98" s="6"/>
      <c r="M98" s="6"/>
      <c r="N98" s="7">
        <f t="shared" si="1"/>
        <v>7527</v>
      </c>
      <c r="O98" s="6">
        <v>679000</v>
      </c>
    </row>
    <row r="99" spans="1:15" ht="40" x14ac:dyDescent="0.35">
      <c r="A99" s="1">
        <v>97</v>
      </c>
      <c r="B99" s="5" t="s">
        <v>292</v>
      </c>
      <c r="C99" s="2" t="s">
        <v>420</v>
      </c>
      <c r="D99" s="2"/>
      <c r="E99" s="6">
        <v>5326</v>
      </c>
      <c r="F99" s="6">
        <v>3212</v>
      </c>
      <c r="G99" s="6">
        <v>1400</v>
      </c>
      <c r="H99" s="6"/>
      <c r="I99" s="6"/>
      <c r="J99" s="6"/>
      <c r="K99" s="6"/>
      <c r="L99" s="6"/>
      <c r="M99" s="6"/>
      <c r="N99" s="7">
        <f t="shared" si="1"/>
        <v>9938</v>
      </c>
      <c r="O99" s="6">
        <v>649000</v>
      </c>
    </row>
    <row r="100" spans="1:15" ht="40" x14ac:dyDescent="0.35">
      <c r="A100" s="1">
        <v>98</v>
      </c>
      <c r="B100" s="5" t="s">
        <v>293</v>
      </c>
      <c r="C100" s="2" t="s">
        <v>420</v>
      </c>
      <c r="D100" s="2"/>
      <c r="E100" s="6">
        <v>9929</v>
      </c>
      <c r="F100" s="6">
        <v>6658</v>
      </c>
      <c r="G100" s="6">
        <v>2200</v>
      </c>
      <c r="H100" s="6">
        <v>10620</v>
      </c>
      <c r="I100" s="6">
        <v>10420</v>
      </c>
      <c r="J100" s="6"/>
      <c r="K100" s="6"/>
      <c r="L100" s="6"/>
      <c r="M100" s="6"/>
      <c r="N100" s="7">
        <f t="shared" si="1"/>
        <v>39827</v>
      </c>
      <c r="O100" s="6">
        <v>1147000</v>
      </c>
    </row>
    <row r="101" spans="1:15" ht="40" x14ac:dyDescent="0.35">
      <c r="A101" s="1">
        <v>99</v>
      </c>
      <c r="B101" s="5" t="s">
        <v>297</v>
      </c>
      <c r="C101" s="2" t="s">
        <v>420</v>
      </c>
      <c r="D101" s="2"/>
      <c r="E101" s="6">
        <v>2180</v>
      </c>
      <c r="F101" s="6">
        <v>2562</v>
      </c>
      <c r="G101" s="6">
        <v>1800</v>
      </c>
      <c r="H101" s="10"/>
      <c r="I101" s="6"/>
      <c r="J101" s="6"/>
      <c r="K101" s="6"/>
      <c r="L101" s="6"/>
      <c r="M101" s="6"/>
      <c r="N101" s="7">
        <f t="shared" si="1"/>
        <v>6542</v>
      </c>
      <c r="O101" s="6">
        <v>582631</v>
      </c>
    </row>
    <row r="102" spans="1:15" ht="40" x14ac:dyDescent="0.35">
      <c r="A102" s="1">
        <v>100</v>
      </c>
      <c r="B102" s="5" t="s">
        <v>302</v>
      </c>
      <c r="C102" s="2" t="s">
        <v>420</v>
      </c>
      <c r="D102" s="2"/>
      <c r="E102" s="6"/>
      <c r="F102" s="6"/>
      <c r="G102" s="6">
        <v>3250</v>
      </c>
      <c r="H102" s="6"/>
      <c r="I102" s="6">
        <v>1075</v>
      </c>
      <c r="J102" s="6"/>
      <c r="K102" s="6"/>
      <c r="L102" s="6"/>
      <c r="M102" s="6"/>
      <c r="N102" s="7">
        <f t="shared" si="1"/>
        <v>4325</v>
      </c>
      <c r="O102" s="6">
        <v>714740</v>
      </c>
    </row>
    <row r="103" spans="1:15" ht="40" x14ac:dyDescent="0.35">
      <c r="A103" s="1">
        <v>101</v>
      </c>
      <c r="B103" s="5" t="s">
        <v>303</v>
      </c>
      <c r="C103" s="2" t="s">
        <v>420</v>
      </c>
      <c r="D103" s="2"/>
      <c r="E103" s="6"/>
      <c r="F103" s="6">
        <v>14369</v>
      </c>
      <c r="G103" s="6">
        <v>500</v>
      </c>
      <c r="H103" s="6"/>
      <c r="I103" s="6">
        <v>4893</v>
      </c>
      <c r="J103" s="6"/>
      <c r="K103" s="6"/>
      <c r="L103" s="6"/>
      <c r="M103" s="6"/>
      <c r="N103" s="7">
        <f t="shared" si="1"/>
        <v>19762</v>
      </c>
      <c r="O103" s="6">
        <v>714679</v>
      </c>
    </row>
    <row r="104" spans="1:15" ht="40" x14ac:dyDescent="0.35">
      <c r="A104" s="1">
        <v>102</v>
      </c>
      <c r="B104" s="5" t="s">
        <v>305</v>
      </c>
      <c r="C104" s="2" t="s">
        <v>420</v>
      </c>
      <c r="D104" s="2"/>
      <c r="E104" s="6">
        <v>6860</v>
      </c>
      <c r="F104" s="6">
        <v>13626</v>
      </c>
      <c r="G104" s="6">
        <v>1500</v>
      </c>
      <c r="H104" s="11"/>
      <c r="I104" s="6">
        <v>15967</v>
      </c>
      <c r="J104" s="6"/>
      <c r="K104" s="6"/>
      <c r="L104" s="6"/>
      <c r="M104" s="6"/>
      <c r="N104" s="7">
        <f t="shared" si="1"/>
        <v>37953</v>
      </c>
      <c r="O104" s="6">
        <v>1254000</v>
      </c>
    </row>
    <row r="105" spans="1:15" ht="40" x14ac:dyDescent="0.35">
      <c r="A105" s="1">
        <v>103</v>
      </c>
      <c r="B105" s="5" t="s">
        <v>306</v>
      </c>
      <c r="C105" s="2" t="s">
        <v>420</v>
      </c>
      <c r="D105" s="2"/>
      <c r="E105" s="6"/>
      <c r="F105" s="6">
        <v>2884</v>
      </c>
      <c r="G105" s="6">
        <v>5100</v>
      </c>
      <c r="H105" s="10"/>
      <c r="I105" s="6"/>
      <c r="J105" s="6"/>
      <c r="K105" s="6"/>
      <c r="L105" s="6"/>
      <c r="M105" s="6"/>
      <c r="N105" s="7">
        <f t="shared" si="1"/>
        <v>7984</v>
      </c>
      <c r="O105" s="6">
        <v>372000</v>
      </c>
    </row>
    <row r="106" spans="1:15" ht="40" x14ac:dyDescent="0.35">
      <c r="A106" s="1">
        <v>104</v>
      </c>
      <c r="B106" s="5" t="s">
        <v>307</v>
      </c>
      <c r="C106" s="2" t="s">
        <v>420</v>
      </c>
      <c r="D106" s="2"/>
      <c r="E106" s="6"/>
      <c r="F106" s="6">
        <v>12000</v>
      </c>
      <c r="G106" s="6">
        <f>1200</f>
        <v>1200</v>
      </c>
      <c r="H106" s="10"/>
      <c r="I106" s="6">
        <v>5767</v>
      </c>
      <c r="J106" s="6"/>
      <c r="K106" s="6"/>
      <c r="L106" s="6"/>
      <c r="M106" s="6"/>
      <c r="N106" s="7">
        <f t="shared" si="1"/>
        <v>18967</v>
      </c>
      <c r="O106" s="6">
        <v>245000</v>
      </c>
    </row>
    <row r="107" spans="1:15" ht="40" x14ac:dyDescent="0.35">
      <c r="A107" s="1">
        <v>105</v>
      </c>
      <c r="B107" s="5" t="s">
        <v>309</v>
      </c>
      <c r="C107" s="2" t="s">
        <v>420</v>
      </c>
      <c r="D107" s="2"/>
      <c r="E107" s="6"/>
      <c r="F107" s="6">
        <v>1303</v>
      </c>
      <c r="G107" s="6"/>
      <c r="H107" s="6">
        <v>7258</v>
      </c>
      <c r="I107" s="6"/>
      <c r="J107" s="6"/>
      <c r="K107" s="6"/>
      <c r="L107" s="6"/>
      <c r="M107" s="6"/>
      <c r="N107" s="7">
        <f t="shared" si="1"/>
        <v>8561</v>
      </c>
      <c r="O107" s="6">
        <v>225117</v>
      </c>
    </row>
    <row r="108" spans="1:15" ht="40" x14ac:dyDescent="0.35">
      <c r="A108" s="1">
        <v>106</v>
      </c>
      <c r="B108" s="5" t="s">
        <v>467</v>
      </c>
      <c r="C108" s="2" t="s">
        <v>420</v>
      </c>
      <c r="D108" s="2"/>
      <c r="E108" s="6"/>
      <c r="F108" s="6">
        <v>1778</v>
      </c>
      <c r="G108" s="6">
        <f>1850+8000</f>
        <v>9850</v>
      </c>
      <c r="H108" s="6"/>
      <c r="I108" s="6"/>
      <c r="J108" s="6">
        <v>4500</v>
      </c>
      <c r="K108" s="6"/>
      <c r="L108" s="6"/>
      <c r="M108" s="6"/>
      <c r="N108" s="7">
        <f t="shared" si="1"/>
        <v>16128</v>
      </c>
      <c r="O108" s="6">
        <v>272975</v>
      </c>
    </row>
    <row r="109" spans="1:15" x14ac:dyDescent="0.35">
      <c r="A109" s="1">
        <v>107</v>
      </c>
      <c r="B109" s="5" t="s">
        <v>206</v>
      </c>
      <c r="C109" s="2" t="s">
        <v>11</v>
      </c>
      <c r="D109" s="2"/>
      <c r="E109" s="6">
        <v>1240</v>
      </c>
      <c r="F109" s="6"/>
      <c r="G109" s="6"/>
      <c r="H109" s="6"/>
      <c r="I109" s="6">
        <v>3464</v>
      </c>
      <c r="J109" s="6"/>
      <c r="K109" s="6"/>
      <c r="L109" s="6"/>
      <c r="M109" s="6"/>
      <c r="N109" s="7">
        <f t="shared" si="1"/>
        <v>4704</v>
      </c>
      <c r="O109" s="6">
        <v>861000</v>
      </c>
    </row>
    <row r="110" spans="1:15" x14ac:dyDescent="0.35">
      <c r="A110" s="1">
        <v>108</v>
      </c>
      <c r="B110" s="5" t="s">
        <v>390</v>
      </c>
      <c r="C110" s="2" t="s">
        <v>11</v>
      </c>
      <c r="D110" s="2"/>
      <c r="E110" s="6"/>
      <c r="F110" s="6"/>
      <c r="G110" s="6"/>
      <c r="H110" s="6"/>
      <c r="I110" s="6"/>
      <c r="J110" s="6"/>
      <c r="K110" s="6"/>
      <c r="L110" s="6"/>
      <c r="M110" s="6"/>
      <c r="N110" s="7">
        <f t="shared" si="1"/>
        <v>0</v>
      </c>
      <c r="O110" s="6"/>
    </row>
    <row r="111" spans="1:15" x14ac:dyDescent="0.35">
      <c r="A111" s="1">
        <v>109</v>
      </c>
      <c r="B111" s="5" t="s">
        <v>207</v>
      </c>
      <c r="C111" s="2" t="s">
        <v>11</v>
      </c>
      <c r="D111" s="2"/>
      <c r="E111" s="6"/>
      <c r="F111" s="6"/>
      <c r="G111" s="6"/>
      <c r="H111" s="6"/>
      <c r="I111" s="6"/>
      <c r="J111" s="6"/>
      <c r="K111" s="6"/>
      <c r="L111" s="6"/>
      <c r="M111" s="6"/>
      <c r="N111" s="7">
        <f t="shared" si="1"/>
        <v>0</v>
      </c>
      <c r="O111" s="6"/>
    </row>
    <row r="112" spans="1:15" x14ac:dyDescent="0.35">
      <c r="A112" s="1">
        <v>110</v>
      </c>
      <c r="B112" s="5" t="s">
        <v>208</v>
      </c>
      <c r="C112" s="2" t="s">
        <v>11</v>
      </c>
      <c r="D112" s="2"/>
      <c r="E112" s="6">
        <v>1738</v>
      </c>
      <c r="F112" s="6"/>
      <c r="G112" s="6"/>
      <c r="H112" s="6"/>
      <c r="I112" s="6">
        <v>1989</v>
      </c>
      <c r="J112" s="6"/>
      <c r="K112" s="6"/>
      <c r="L112" s="6"/>
      <c r="M112" s="6"/>
      <c r="N112" s="7">
        <f t="shared" si="1"/>
        <v>3727</v>
      </c>
      <c r="O112" s="6">
        <v>481715</v>
      </c>
    </row>
    <row r="113" spans="1:15" x14ac:dyDescent="0.35">
      <c r="A113" s="1">
        <v>111</v>
      </c>
      <c r="B113" s="5" t="s">
        <v>209</v>
      </c>
      <c r="C113" s="2" t="s">
        <v>11</v>
      </c>
      <c r="D113" s="2"/>
      <c r="E113" s="6">
        <v>21225</v>
      </c>
      <c r="F113" s="6">
        <f>18677+3362</f>
        <v>22039</v>
      </c>
      <c r="G113" s="6"/>
      <c r="H113" s="6">
        <f>34410+6194</f>
        <v>40604</v>
      </c>
      <c r="I113" s="6">
        <f>4192+754</f>
        <v>4946</v>
      </c>
      <c r="J113" s="6"/>
      <c r="K113" s="6"/>
      <c r="L113" s="6">
        <f>803+144+2075+374+742+133</f>
        <v>4271</v>
      </c>
      <c r="M113" s="6">
        <f>68819+12388</f>
        <v>81207</v>
      </c>
      <c r="N113" s="7">
        <f t="shared" si="1"/>
        <v>174292</v>
      </c>
      <c r="O113" s="6">
        <v>6881949</v>
      </c>
    </row>
    <row r="114" spans="1:15" x14ac:dyDescent="0.35">
      <c r="A114" s="1">
        <v>112</v>
      </c>
      <c r="B114" s="5" t="s">
        <v>210</v>
      </c>
      <c r="C114" s="2" t="s">
        <v>11</v>
      </c>
      <c r="D114" s="2"/>
      <c r="E114" s="6"/>
      <c r="F114" s="6"/>
      <c r="G114" s="6">
        <v>7000</v>
      </c>
      <c r="H114" s="6"/>
      <c r="I114" s="6">
        <v>5163</v>
      </c>
      <c r="J114" s="6"/>
      <c r="K114" s="6"/>
      <c r="L114" s="6"/>
      <c r="M114" s="6"/>
      <c r="N114" s="7">
        <f t="shared" si="1"/>
        <v>12163</v>
      </c>
      <c r="O114" s="6">
        <v>1024238</v>
      </c>
    </row>
    <row r="115" spans="1:15" x14ac:dyDescent="0.35">
      <c r="A115" s="1">
        <v>113</v>
      </c>
      <c r="B115" s="5" t="s">
        <v>211</v>
      </c>
      <c r="C115" s="2" t="s">
        <v>11</v>
      </c>
      <c r="D115" s="2"/>
      <c r="E115" s="6"/>
      <c r="F115" s="6"/>
      <c r="G115" s="6"/>
      <c r="H115" s="6"/>
      <c r="I115" s="6">
        <v>4653</v>
      </c>
      <c r="J115" s="6"/>
      <c r="K115" s="6"/>
      <c r="L115" s="6"/>
      <c r="M115" s="6"/>
      <c r="N115" s="7">
        <f t="shared" si="1"/>
        <v>4653</v>
      </c>
      <c r="O115" s="6">
        <v>967000</v>
      </c>
    </row>
    <row r="116" spans="1:15" x14ac:dyDescent="0.35">
      <c r="A116" s="1">
        <v>114</v>
      </c>
      <c r="B116" s="5" t="s">
        <v>212</v>
      </c>
      <c r="C116" s="2" t="s">
        <v>11</v>
      </c>
      <c r="D116" s="2"/>
      <c r="E116" s="6"/>
      <c r="F116" s="6"/>
      <c r="G116" s="6"/>
      <c r="H116" s="6"/>
      <c r="I116" s="6">
        <v>4152</v>
      </c>
      <c r="J116" s="6"/>
      <c r="K116" s="6"/>
      <c r="L116" s="6"/>
      <c r="M116" s="6"/>
      <c r="N116" s="7">
        <f t="shared" si="1"/>
        <v>4152</v>
      </c>
      <c r="O116" s="6">
        <v>874000</v>
      </c>
    </row>
    <row r="117" spans="1:15" x14ac:dyDescent="0.35">
      <c r="A117" s="1">
        <v>115</v>
      </c>
      <c r="B117" s="5" t="s">
        <v>213</v>
      </c>
      <c r="C117" s="2" t="s">
        <v>11</v>
      </c>
      <c r="D117" s="2"/>
      <c r="E117" s="6">
        <v>1795</v>
      </c>
      <c r="F117" s="6"/>
      <c r="G117" s="6">
        <v>8400</v>
      </c>
      <c r="H117" s="6"/>
      <c r="I117" s="6">
        <v>5001</v>
      </c>
      <c r="J117" s="6"/>
      <c r="K117" s="6"/>
      <c r="L117" s="6"/>
      <c r="M117" s="6"/>
      <c r="N117" s="7">
        <f t="shared" si="1"/>
        <v>15196</v>
      </c>
      <c r="O117" s="6">
        <v>1007351</v>
      </c>
    </row>
    <row r="118" spans="1:15" x14ac:dyDescent="0.35">
      <c r="A118" s="1">
        <v>116</v>
      </c>
      <c r="B118" s="5" t="s">
        <v>214</v>
      </c>
      <c r="C118" s="2" t="s">
        <v>11</v>
      </c>
      <c r="D118" s="2"/>
      <c r="E118" s="6"/>
      <c r="F118" s="6"/>
      <c r="G118" s="6"/>
      <c r="H118" s="6"/>
      <c r="I118" s="6">
        <v>2930</v>
      </c>
      <c r="J118" s="6">
        <v>1700</v>
      </c>
      <c r="K118" s="6"/>
      <c r="L118" s="6"/>
      <c r="M118" s="6"/>
      <c r="N118" s="7">
        <f t="shared" si="1"/>
        <v>4630</v>
      </c>
      <c r="O118" s="6">
        <v>632591</v>
      </c>
    </row>
    <row r="119" spans="1:15" x14ac:dyDescent="0.35">
      <c r="A119" s="1">
        <v>117</v>
      </c>
      <c r="B119" s="5" t="s">
        <v>215</v>
      </c>
      <c r="C119" s="2" t="s">
        <v>11</v>
      </c>
      <c r="D119" s="2"/>
      <c r="E119" s="6"/>
      <c r="F119" s="6"/>
      <c r="G119" s="6"/>
      <c r="H119" s="12"/>
      <c r="I119" s="6"/>
      <c r="J119" s="6"/>
      <c r="K119" s="6"/>
      <c r="L119" s="6"/>
      <c r="M119" s="6"/>
      <c r="N119" s="7">
        <f t="shared" si="1"/>
        <v>0</v>
      </c>
      <c r="O119" s="6"/>
    </row>
    <row r="120" spans="1:15" x14ac:dyDescent="0.35">
      <c r="A120" s="1">
        <v>118</v>
      </c>
      <c r="B120" s="5" t="s">
        <v>216</v>
      </c>
      <c r="C120" s="2" t="s">
        <v>11</v>
      </c>
      <c r="D120" s="2"/>
      <c r="E120" s="6"/>
      <c r="F120" s="6"/>
      <c r="G120" s="6"/>
      <c r="H120" s="6"/>
      <c r="I120" s="6">
        <v>1353</v>
      </c>
      <c r="J120" s="6"/>
      <c r="K120" s="6"/>
      <c r="L120" s="6"/>
      <c r="M120" s="6"/>
      <c r="N120" s="7">
        <f t="shared" si="1"/>
        <v>1353</v>
      </c>
      <c r="O120" s="6">
        <v>303048</v>
      </c>
    </row>
    <row r="121" spans="1:15" x14ac:dyDescent="0.35">
      <c r="A121" s="1">
        <v>119</v>
      </c>
      <c r="B121" s="5" t="s">
        <v>389</v>
      </c>
      <c r="C121" s="2" t="s">
        <v>11</v>
      </c>
      <c r="D121" s="2"/>
      <c r="E121" s="6"/>
      <c r="F121" s="6"/>
      <c r="G121" s="6"/>
      <c r="H121" s="6"/>
      <c r="I121" s="6"/>
      <c r="J121" s="6"/>
      <c r="K121" s="6"/>
      <c r="L121" s="6"/>
      <c r="M121" s="6"/>
      <c r="N121" s="7">
        <f t="shared" si="1"/>
        <v>0</v>
      </c>
      <c r="O121" s="6"/>
    </row>
    <row r="122" spans="1:15" x14ac:dyDescent="0.35">
      <c r="A122" s="1">
        <v>120</v>
      </c>
      <c r="B122" s="5" t="s">
        <v>390</v>
      </c>
      <c r="C122" s="2" t="s">
        <v>11</v>
      </c>
      <c r="D122" s="2"/>
      <c r="E122" s="6"/>
      <c r="F122" s="6"/>
      <c r="G122" s="6"/>
      <c r="H122" s="6"/>
      <c r="I122" s="6"/>
      <c r="J122" s="6"/>
      <c r="K122" s="6"/>
      <c r="L122" s="6"/>
      <c r="M122" s="6"/>
      <c r="N122" s="7">
        <f t="shared" si="1"/>
        <v>0</v>
      </c>
      <c r="O122" s="6"/>
    </row>
    <row r="123" spans="1:15" x14ac:dyDescent="0.35">
      <c r="A123" s="1">
        <v>121</v>
      </c>
      <c r="B123" s="5" t="s">
        <v>223</v>
      </c>
      <c r="C123" s="2" t="s">
        <v>416</v>
      </c>
      <c r="D123" s="2"/>
      <c r="E123" s="6"/>
      <c r="F123" s="6"/>
      <c r="G123" s="6">
        <v>1357</v>
      </c>
      <c r="H123" s="6"/>
      <c r="I123" s="6">
        <v>1979</v>
      </c>
      <c r="J123" s="6"/>
      <c r="K123" s="6"/>
      <c r="L123" s="6"/>
      <c r="M123" s="6"/>
      <c r="N123" s="7">
        <f t="shared" si="1"/>
        <v>3336</v>
      </c>
      <c r="O123" s="6">
        <v>335866</v>
      </c>
    </row>
    <row r="124" spans="1:15" x14ac:dyDescent="0.35">
      <c r="A124" s="1">
        <v>122</v>
      </c>
      <c r="B124" s="5" t="s">
        <v>224</v>
      </c>
      <c r="C124" s="2" t="s">
        <v>416</v>
      </c>
      <c r="D124" s="2"/>
      <c r="E124" s="6">
        <v>1703</v>
      </c>
      <c r="F124" s="6">
        <v>767</v>
      </c>
      <c r="G124" s="6">
        <v>4150</v>
      </c>
      <c r="H124" s="6"/>
      <c r="I124" s="6">
        <v>3297</v>
      </c>
      <c r="J124" s="6"/>
      <c r="K124" s="6"/>
      <c r="L124" s="6"/>
      <c r="M124" s="6"/>
      <c r="N124" s="7">
        <f t="shared" si="1"/>
        <v>9917</v>
      </c>
      <c r="O124" s="6">
        <v>605225</v>
      </c>
    </row>
    <row r="125" spans="1:15" x14ac:dyDescent="0.35">
      <c r="A125" s="1">
        <v>123</v>
      </c>
      <c r="B125" s="5" t="s">
        <v>225</v>
      </c>
      <c r="C125" s="2" t="s">
        <v>416</v>
      </c>
      <c r="D125" s="2"/>
      <c r="E125" s="6"/>
      <c r="F125" s="6"/>
      <c r="G125" s="6"/>
      <c r="H125" s="6"/>
      <c r="I125" s="6">
        <v>1168</v>
      </c>
      <c r="J125" s="6"/>
      <c r="K125" s="6"/>
      <c r="L125" s="6"/>
      <c r="M125" s="6"/>
      <c r="N125" s="7">
        <f t="shared" si="1"/>
        <v>1168</v>
      </c>
      <c r="O125" s="6">
        <v>233648</v>
      </c>
    </row>
    <row r="126" spans="1:15" x14ac:dyDescent="0.35">
      <c r="A126" s="1">
        <v>124</v>
      </c>
      <c r="B126" s="5" t="s">
        <v>379</v>
      </c>
      <c r="C126" s="2" t="s">
        <v>416</v>
      </c>
      <c r="D126" s="2"/>
      <c r="E126" s="6">
        <v>16231</v>
      </c>
      <c r="F126" s="6">
        <v>5403</v>
      </c>
      <c r="G126" s="6">
        <v>1000</v>
      </c>
      <c r="H126" s="6"/>
      <c r="I126" s="6">
        <v>5971</v>
      </c>
      <c r="J126" s="6">
        <v>2613</v>
      </c>
      <c r="K126" s="6"/>
      <c r="L126" s="6"/>
      <c r="M126" s="6"/>
      <c r="N126" s="7">
        <f t="shared" si="1"/>
        <v>31218</v>
      </c>
      <c r="O126" s="6">
        <v>1194099</v>
      </c>
    </row>
    <row r="127" spans="1:15" x14ac:dyDescent="0.35">
      <c r="A127" s="1">
        <v>125</v>
      </c>
      <c r="B127" s="5" t="s">
        <v>226</v>
      </c>
      <c r="C127" s="2" t="s">
        <v>416</v>
      </c>
      <c r="D127" s="2"/>
      <c r="E127" s="6"/>
      <c r="F127" s="6"/>
      <c r="G127" s="6"/>
      <c r="H127" s="6"/>
      <c r="I127" s="6">
        <v>2277</v>
      </c>
      <c r="J127" s="6"/>
      <c r="K127" s="6"/>
      <c r="L127" s="6"/>
      <c r="M127" s="6"/>
      <c r="N127" s="7">
        <f t="shared" si="1"/>
        <v>2277</v>
      </c>
      <c r="O127" s="6">
        <v>455299</v>
      </c>
    </row>
    <row r="128" spans="1:15" x14ac:dyDescent="0.35">
      <c r="A128" s="1">
        <v>126</v>
      </c>
      <c r="B128" s="5" t="s">
        <v>227</v>
      </c>
      <c r="C128" s="2" t="s">
        <v>416</v>
      </c>
      <c r="D128" s="2"/>
      <c r="E128" s="6">
        <v>12564</v>
      </c>
      <c r="F128" s="6"/>
      <c r="G128" s="6">
        <f>800</f>
        <v>800</v>
      </c>
      <c r="H128" s="6"/>
      <c r="I128" s="6">
        <v>4693</v>
      </c>
      <c r="J128" s="6"/>
      <c r="K128" s="6"/>
      <c r="L128" s="6">
        <v>5110</v>
      </c>
      <c r="M128" s="6"/>
      <c r="N128" s="7">
        <f t="shared" si="1"/>
        <v>23167</v>
      </c>
      <c r="O128" s="6">
        <v>938565</v>
      </c>
    </row>
    <row r="129" spans="1:15" x14ac:dyDescent="0.35">
      <c r="A129" s="1">
        <v>127</v>
      </c>
      <c r="B129" s="5" t="s">
        <v>228</v>
      </c>
      <c r="C129" s="2" t="s">
        <v>416</v>
      </c>
      <c r="D129" s="2"/>
      <c r="E129" s="6"/>
      <c r="F129" s="6"/>
      <c r="G129" s="6"/>
      <c r="H129" s="6"/>
      <c r="I129" s="6"/>
      <c r="J129" s="6"/>
      <c r="K129" s="6"/>
      <c r="L129" s="6"/>
      <c r="M129" s="6"/>
      <c r="N129" s="7">
        <f t="shared" si="1"/>
        <v>0</v>
      </c>
      <c r="O129" s="6"/>
    </row>
    <row r="130" spans="1:15" x14ac:dyDescent="0.35">
      <c r="A130" s="1">
        <v>128</v>
      </c>
      <c r="B130" s="5" t="s">
        <v>229</v>
      </c>
      <c r="C130" s="2" t="s">
        <v>416</v>
      </c>
      <c r="D130" s="2"/>
      <c r="E130" s="6"/>
      <c r="F130" s="6"/>
      <c r="G130" s="6"/>
      <c r="H130" s="6"/>
      <c r="I130" s="6"/>
      <c r="J130" s="6"/>
      <c r="K130" s="6"/>
      <c r="L130" s="6"/>
      <c r="M130" s="6"/>
      <c r="N130" s="7">
        <f t="shared" si="1"/>
        <v>0</v>
      </c>
      <c r="O130" s="6"/>
    </row>
    <row r="131" spans="1:15" x14ac:dyDescent="0.35">
      <c r="A131" s="1">
        <v>129</v>
      </c>
      <c r="B131" s="5" t="s">
        <v>230</v>
      </c>
      <c r="C131" s="2" t="s">
        <v>416</v>
      </c>
      <c r="D131" s="2"/>
      <c r="E131" s="6"/>
      <c r="F131" s="6"/>
      <c r="G131" s="6"/>
      <c r="H131" s="6"/>
      <c r="I131" s="6">
        <v>592</v>
      </c>
      <c r="J131" s="6"/>
      <c r="K131" s="6"/>
      <c r="L131" s="6"/>
      <c r="M131" s="6"/>
      <c r="N131" s="7">
        <f t="shared" si="1"/>
        <v>592</v>
      </c>
      <c r="O131" s="6">
        <v>118469</v>
      </c>
    </row>
    <row r="132" spans="1:15" x14ac:dyDescent="0.35">
      <c r="A132" s="1">
        <v>130</v>
      </c>
      <c r="B132" s="5" t="s">
        <v>231</v>
      </c>
      <c r="C132" s="2" t="s">
        <v>416</v>
      </c>
      <c r="D132" s="2"/>
      <c r="E132" s="6"/>
      <c r="F132" s="6"/>
      <c r="G132" s="6"/>
      <c r="H132" s="6"/>
      <c r="I132" s="6"/>
      <c r="J132" s="6"/>
      <c r="K132" s="6"/>
      <c r="L132" s="6"/>
      <c r="M132" s="6"/>
      <c r="N132" s="7">
        <f t="shared" si="1"/>
        <v>0</v>
      </c>
      <c r="O132" s="6"/>
    </row>
    <row r="133" spans="1:15" x14ac:dyDescent="0.35">
      <c r="A133" s="1">
        <v>131</v>
      </c>
      <c r="B133" s="5" t="s">
        <v>232</v>
      </c>
      <c r="C133" s="2" t="s">
        <v>416</v>
      </c>
      <c r="D133" s="2"/>
      <c r="E133" s="6"/>
      <c r="F133" s="6"/>
      <c r="G133" s="6"/>
      <c r="H133" s="6"/>
      <c r="I133" s="6"/>
      <c r="J133" s="6"/>
      <c r="K133" s="6"/>
      <c r="L133" s="6"/>
      <c r="M133" s="6"/>
      <c r="N133" s="7">
        <f t="shared" si="1"/>
        <v>0</v>
      </c>
      <c r="O133" s="6"/>
    </row>
    <row r="134" spans="1:15" x14ac:dyDescent="0.35">
      <c r="A134" s="1">
        <v>132</v>
      </c>
      <c r="B134" s="5" t="s">
        <v>233</v>
      </c>
      <c r="C134" s="2" t="s">
        <v>416</v>
      </c>
      <c r="D134" s="2"/>
      <c r="E134" s="6"/>
      <c r="F134" s="6"/>
      <c r="G134" s="6"/>
      <c r="H134" s="6"/>
      <c r="I134" s="6">
        <v>1128</v>
      </c>
      <c r="J134" s="6"/>
      <c r="K134" s="6"/>
      <c r="L134" s="6"/>
      <c r="M134" s="6"/>
      <c r="N134" s="7">
        <f t="shared" ref="N134:N199" si="2">SUM(E134:M134)</f>
        <v>1128</v>
      </c>
      <c r="O134" s="6">
        <v>225491</v>
      </c>
    </row>
    <row r="135" spans="1:15" x14ac:dyDescent="0.35">
      <c r="A135" s="1">
        <v>133</v>
      </c>
      <c r="B135" s="5" t="s">
        <v>234</v>
      </c>
      <c r="C135" s="2" t="s">
        <v>416</v>
      </c>
      <c r="D135" s="2"/>
      <c r="E135" s="6"/>
      <c r="F135" s="6"/>
      <c r="G135" s="6"/>
      <c r="H135" s="6"/>
      <c r="I135" s="6">
        <v>892</v>
      </c>
      <c r="J135" s="6"/>
      <c r="K135" s="6"/>
      <c r="L135" s="6"/>
      <c r="M135" s="6"/>
      <c r="N135" s="7">
        <f t="shared" si="2"/>
        <v>892</v>
      </c>
      <c r="O135" s="6">
        <v>178323</v>
      </c>
    </row>
    <row r="136" spans="1:15" x14ac:dyDescent="0.35">
      <c r="A136" s="1">
        <v>134</v>
      </c>
      <c r="B136" s="5" t="s">
        <v>235</v>
      </c>
      <c r="C136" s="2" t="s">
        <v>416</v>
      </c>
      <c r="D136" s="2"/>
      <c r="E136" s="6"/>
      <c r="F136" s="6"/>
      <c r="G136" s="6"/>
      <c r="H136" s="6"/>
      <c r="I136" s="6"/>
      <c r="J136" s="6"/>
      <c r="K136" s="6"/>
      <c r="L136" s="6"/>
      <c r="M136" s="6"/>
      <c r="N136" s="7">
        <f t="shared" si="2"/>
        <v>0</v>
      </c>
      <c r="O136" s="6"/>
    </row>
    <row r="137" spans="1:15" x14ac:dyDescent="0.35">
      <c r="A137" s="1">
        <v>135</v>
      </c>
      <c r="B137" s="5" t="s">
        <v>236</v>
      </c>
      <c r="C137" s="2" t="s">
        <v>416</v>
      </c>
      <c r="D137" s="2"/>
      <c r="E137" s="6"/>
      <c r="F137" s="6"/>
      <c r="G137" s="6"/>
      <c r="H137" s="6"/>
      <c r="I137" s="6">
        <v>531</v>
      </c>
      <c r="J137" s="6"/>
      <c r="K137" s="6"/>
      <c r="L137" s="6"/>
      <c r="M137" s="6"/>
      <c r="N137" s="7">
        <f t="shared" si="2"/>
        <v>531</v>
      </c>
      <c r="O137" s="6">
        <v>106369</v>
      </c>
    </row>
    <row r="138" spans="1:15" x14ac:dyDescent="0.35">
      <c r="A138" s="1">
        <v>136</v>
      </c>
      <c r="B138" s="5" t="s">
        <v>378</v>
      </c>
      <c r="C138" s="2" t="s">
        <v>416</v>
      </c>
      <c r="D138" s="2"/>
      <c r="E138" s="6">
        <v>6169</v>
      </c>
      <c r="F138" s="6">
        <v>615</v>
      </c>
      <c r="G138" s="6">
        <v>6550</v>
      </c>
      <c r="H138" s="6"/>
      <c r="I138" s="6">
        <v>2373</v>
      </c>
      <c r="J138" s="6"/>
      <c r="K138" s="6"/>
      <c r="L138" s="6"/>
      <c r="M138" s="6"/>
      <c r="N138" s="7">
        <f t="shared" si="2"/>
        <v>15707</v>
      </c>
      <c r="O138" s="6">
        <v>474646</v>
      </c>
    </row>
    <row r="139" spans="1:15" x14ac:dyDescent="0.35">
      <c r="A139" s="1">
        <v>137</v>
      </c>
      <c r="B139" s="5" t="s">
        <v>237</v>
      </c>
      <c r="C139" s="2" t="s">
        <v>416</v>
      </c>
      <c r="D139" s="2"/>
      <c r="E139" s="6">
        <v>8530</v>
      </c>
      <c r="F139" s="6"/>
      <c r="G139" s="6">
        <v>2000</v>
      </c>
      <c r="H139" s="6"/>
      <c r="I139" s="6">
        <v>4764</v>
      </c>
      <c r="J139" s="6"/>
      <c r="K139" s="6"/>
      <c r="L139" s="6"/>
      <c r="M139" s="6"/>
      <c r="N139" s="7">
        <f t="shared" si="2"/>
        <v>15294</v>
      </c>
      <c r="O139" s="6">
        <v>952871</v>
      </c>
    </row>
    <row r="140" spans="1:15" x14ac:dyDescent="0.35">
      <c r="A140" s="1">
        <v>138</v>
      </c>
      <c r="B140" s="5" t="s">
        <v>402</v>
      </c>
      <c r="C140" s="2" t="s">
        <v>416</v>
      </c>
      <c r="D140" s="2"/>
      <c r="E140" s="6"/>
      <c r="F140" s="6"/>
      <c r="G140" s="6"/>
      <c r="H140" s="6"/>
      <c r="I140" s="6">
        <v>481</v>
      </c>
      <c r="J140" s="6"/>
      <c r="K140" s="6"/>
      <c r="L140" s="6"/>
      <c r="M140" s="6"/>
      <c r="N140" s="7">
        <f t="shared" si="2"/>
        <v>481</v>
      </c>
      <c r="O140" s="6">
        <v>96174</v>
      </c>
    </row>
    <row r="141" spans="1:15" x14ac:dyDescent="0.35">
      <c r="A141" s="1">
        <v>139</v>
      </c>
      <c r="B141" s="5" t="s">
        <v>238</v>
      </c>
      <c r="C141" s="2" t="s">
        <v>416</v>
      </c>
      <c r="D141" s="2"/>
      <c r="E141" s="6">
        <v>15035</v>
      </c>
      <c r="F141" s="6">
        <v>2736</v>
      </c>
      <c r="G141" s="6">
        <f>1200+6650</f>
        <v>7850</v>
      </c>
      <c r="H141" s="6"/>
      <c r="I141" s="6">
        <v>7159</v>
      </c>
      <c r="J141" s="6">
        <f>1000+3404</f>
        <v>4404</v>
      </c>
      <c r="K141" s="6"/>
      <c r="L141" s="6"/>
      <c r="M141" s="6"/>
      <c r="N141" s="7">
        <f t="shared" si="2"/>
        <v>37184</v>
      </c>
      <c r="O141" s="6">
        <v>1411631</v>
      </c>
    </row>
    <row r="142" spans="1:15" x14ac:dyDescent="0.35">
      <c r="A142" s="1">
        <v>140</v>
      </c>
      <c r="B142" s="5" t="s">
        <v>230</v>
      </c>
      <c r="C142" s="2" t="s">
        <v>416</v>
      </c>
      <c r="D142" s="2"/>
      <c r="E142" s="6"/>
      <c r="F142" s="6"/>
      <c r="G142" s="6"/>
      <c r="H142" s="6"/>
      <c r="I142" s="6"/>
      <c r="J142" s="6"/>
      <c r="K142" s="6"/>
      <c r="L142" s="6"/>
      <c r="M142" s="6"/>
      <c r="N142" s="7">
        <f t="shared" si="2"/>
        <v>0</v>
      </c>
      <c r="O142" s="6"/>
    </row>
    <row r="143" spans="1:15" x14ac:dyDescent="0.35">
      <c r="A143" s="1">
        <v>141</v>
      </c>
      <c r="B143" s="5" t="s">
        <v>239</v>
      </c>
      <c r="C143" s="2" t="s">
        <v>416</v>
      </c>
      <c r="D143" s="2"/>
      <c r="E143" s="6"/>
      <c r="F143" s="6"/>
      <c r="G143" s="6">
        <v>1500</v>
      </c>
      <c r="H143" s="6"/>
      <c r="I143" s="6">
        <v>1994</v>
      </c>
      <c r="J143" s="6"/>
      <c r="K143" s="6"/>
      <c r="L143" s="6"/>
      <c r="M143" s="6"/>
      <c r="N143" s="7">
        <f t="shared" si="2"/>
        <v>3494</v>
      </c>
      <c r="O143" s="6">
        <v>398828</v>
      </c>
    </row>
    <row r="144" spans="1:15" x14ac:dyDescent="0.35">
      <c r="A144" s="1">
        <v>142</v>
      </c>
      <c r="B144" s="5" t="s">
        <v>240</v>
      </c>
      <c r="C144" s="2" t="s">
        <v>417</v>
      </c>
      <c r="D144" s="2"/>
      <c r="E144" s="6"/>
      <c r="F144" s="6"/>
      <c r="G144" s="6"/>
      <c r="H144" s="6"/>
      <c r="I144" s="6"/>
      <c r="J144" s="6"/>
      <c r="K144" s="6"/>
      <c r="L144" s="6"/>
      <c r="M144" s="6"/>
      <c r="N144" s="7">
        <f t="shared" si="2"/>
        <v>0</v>
      </c>
      <c r="O144" s="6"/>
    </row>
    <row r="145" spans="1:15" x14ac:dyDescent="0.35">
      <c r="A145" s="1">
        <v>143</v>
      </c>
      <c r="B145" s="5" t="s">
        <v>241</v>
      </c>
      <c r="C145" s="2" t="s">
        <v>417</v>
      </c>
      <c r="D145" s="2"/>
      <c r="E145" s="6"/>
      <c r="F145" s="6"/>
      <c r="G145" s="6"/>
      <c r="H145" s="6"/>
      <c r="I145" s="6">
        <v>1217</v>
      </c>
      <c r="J145" s="6"/>
      <c r="K145" s="6"/>
      <c r="L145" s="6"/>
      <c r="M145" s="6"/>
      <c r="N145" s="7">
        <f t="shared" si="2"/>
        <v>1217</v>
      </c>
      <c r="O145" s="6">
        <v>243504</v>
      </c>
    </row>
    <row r="146" spans="1:15" x14ac:dyDescent="0.35">
      <c r="A146" s="1">
        <v>144</v>
      </c>
      <c r="B146" s="5" t="s">
        <v>458</v>
      </c>
      <c r="C146" s="2" t="s">
        <v>417</v>
      </c>
      <c r="D146" s="2"/>
      <c r="E146" s="6"/>
      <c r="F146" s="6"/>
      <c r="G146" s="6"/>
      <c r="H146" s="6"/>
      <c r="I146" s="6">
        <v>682</v>
      </c>
      <c r="J146" s="6">
        <v>10200</v>
      </c>
      <c r="K146" s="6"/>
      <c r="L146" s="6"/>
      <c r="M146" s="6"/>
      <c r="N146" s="7">
        <f t="shared" si="2"/>
        <v>10882</v>
      </c>
      <c r="O146" s="6">
        <v>136488</v>
      </c>
    </row>
    <row r="147" spans="1:15" x14ac:dyDescent="0.35">
      <c r="A147" s="1">
        <v>145</v>
      </c>
      <c r="B147" s="5" t="s">
        <v>242</v>
      </c>
      <c r="C147" s="2" t="s">
        <v>417</v>
      </c>
      <c r="D147" s="2"/>
      <c r="E147" s="6"/>
      <c r="F147" s="6"/>
      <c r="G147" s="6"/>
      <c r="H147" s="6"/>
      <c r="I147" s="6">
        <v>950</v>
      </c>
      <c r="J147" s="6"/>
      <c r="K147" s="6"/>
      <c r="L147" s="6"/>
      <c r="M147" s="6"/>
      <c r="N147" s="7">
        <f t="shared" si="2"/>
        <v>950</v>
      </c>
      <c r="O147" s="6">
        <v>190052</v>
      </c>
    </row>
    <row r="148" spans="1:15" x14ac:dyDescent="0.35">
      <c r="A148" s="1">
        <v>146</v>
      </c>
      <c r="B148" s="5" t="s">
        <v>243</v>
      </c>
      <c r="C148" s="2" t="s">
        <v>417</v>
      </c>
      <c r="D148" s="2"/>
      <c r="E148" s="6"/>
      <c r="F148" s="6"/>
      <c r="G148" s="6"/>
      <c r="H148" s="6"/>
      <c r="I148" s="6">
        <v>1616</v>
      </c>
      <c r="J148" s="6"/>
      <c r="K148" s="6"/>
      <c r="L148" s="6"/>
      <c r="M148" s="6"/>
      <c r="N148" s="7">
        <f t="shared" si="2"/>
        <v>1616</v>
      </c>
      <c r="O148" s="6">
        <v>323259</v>
      </c>
    </row>
    <row r="149" spans="1:15" x14ac:dyDescent="0.35">
      <c r="A149" s="1">
        <v>147</v>
      </c>
      <c r="B149" s="5" t="s">
        <v>244</v>
      </c>
      <c r="C149" s="2" t="s">
        <v>417</v>
      </c>
      <c r="D149" s="2"/>
      <c r="E149" s="6"/>
      <c r="F149" s="6"/>
      <c r="G149" s="6"/>
      <c r="H149" s="6"/>
      <c r="I149" s="6">
        <v>1455</v>
      </c>
      <c r="J149" s="6"/>
      <c r="K149" s="6"/>
      <c r="L149" s="6"/>
      <c r="M149" s="6"/>
      <c r="N149" s="7">
        <f t="shared" si="2"/>
        <v>1455</v>
      </c>
      <c r="O149" s="6">
        <v>305901</v>
      </c>
    </row>
    <row r="150" spans="1:15" x14ac:dyDescent="0.35">
      <c r="A150" s="1">
        <v>148</v>
      </c>
      <c r="B150" s="5" t="s">
        <v>460</v>
      </c>
      <c r="C150" s="2" t="s">
        <v>417</v>
      </c>
      <c r="D150" s="2"/>
      <c r="E150" s="6"/>
      <c r="F150" s="6"/>
      <c r="G150" s="6"/>
      <c r="H150" s="6"/>
      <c r="I150" s="6">
        <v>951</v>
      </c>
      <c r="J150" s="6"/>
      <c r="K150" s="6"/>
      <c r="L150" s="6"/>
      <c r="M150" s="6"/>
      <c r="N150" s="7">
        <f t="shared" si="2"/>
        <v>951</v>
      </c>
      <c r="O150" s="6">
        <v>190235</v>
      </c>
    </row>
    <row r="151" spans="1:15" x14ac:dyDescent="0.35">
      <c r="A151" s="1">
        <v>149</v>
      </c>
      <c r="B151" s="5" t="s">
        <v>245</v>
      </c>
      <c r="C151" s="2" t="s">
        <v>417</v>
      </c>
      <c r="D151" s="2"/>
      <c r="E151" s="6"/>
      <c r="F151" s="6"/>
      <c r="G151" s="6"/>
      <c r="H151" s="6"/>
      <c r="I151" s="6">
        <v>894</v>
      </c>
      <c r="J151" s="6"/>
      <c r="K151" s="6"/>
      <c r="L151" s="6"/>
      <c r="M151" s="6"/>
      <c r="N151" s="7">
        <f t="shared" si="2"/>
        <v>894</v>
      </c>
      <c r="O151" s="6">
        <v>191985</v>
      </c>
    </row>
    <row r="152" spans="1:15" x14ac:dyDescent="0.35">
      <c r="A152" s="1">
        <v>150</v>
      </c>
      <c r="B152" s="5" t="s">
        <v>246</v>
      </c>
      <c r="C152" s="2" t="s">
        <v>417</v>
      </c>
      <c r="D152" s="2"/>
      <c r="E152" s="6"/>
      <c r="F152" s="6"/>
      <c r="G152" s="6"/>
      <c r="H152" s="6"/>
      <c r="I152" s="6">
        <v>523</v>
      </c>
      <c r="J152" s="6"/>
      <c r="K152" s="6"/>
      <c r="L152" s="6"/>
      <c r="M152" s="6"/>
      <c r="N152" s="7">
        <f t="shared" si="2"/>
        <v>523</v>
      </c>
      <c r="O152" s="6">
        <v>104768</v>
      </c>
    </row>
    <row r="153" spans="1:15" x14ac:dyDescent="0.35">
      <c r="A153" s="1">
        <v>151</v>
      </c>
      <c r="B153" s="5" t="s">
        <v>247</v>
      </c>
      <c r="C153" s="2" t="s">
        <v>417</v>
      </c>
      <c r="D153" s="2"/>
      <c r="E153" s="6"/>
      <c r="F153" s="6"/>
      <c r="G153" s="6"/>
      <c r="H153" s="6"/>
      <c r="I153" s="6">
        <v>1407</v>
      </c>
      <c r="J153" s="6"/>
      <c r="K153" s="6"/>
      <c r="L153" s="6"/>
      <c r="M153" s="6"/>
      <c r="N153" s="7">
        <f t="shared" si="2"/>
        <v>1407</v>
      </c>
      <c r="O153" s="6">
        <v>282906</v>
      </c>
    </row>
    <row r="154" spans="1:15" x14ac:dyDescent="0.35">
      <c r="A154" s="1">
        <v>152</v>
      </c>
      <c r="B154" s="5" t="s">
        <v>248</v>
      </c>
      <c r="C154" s="2" t="s">
        <v>417</v>
      </c>
      <c r="D154" s="2"/>
      <c r="E154" s="6"/>
      <c r="F154" s="6"/>
      <c r="G154" s="6"/>
      <c r="H154" s="6"/>
      <c r="I154" s="6"/>
      <c r="J154" s="6"/>
      <c r="K154" s="6"/>
      <c r="L154" s="6"/>
      <c r="M154" s="6"/>
      <c r="N154" s="7">
        <f t="shared" si="2"/>
        <v>0</v>
      </c>
      <c r="O154" s="6"/>
    </row>
    <row r="155" spans="1:15" x14ac:dyDescent="0.35">
      <c r="A155" s="1">
        <v>153</v>
      </c>
      <c r="B155" s="5" t="s">
        <v>249</v>
      </c>
      <c r="C155" s="2" t="s">
        <v>417</v>
      </c>
      <c r="D155" s="2"/>
      <c r="E155" s="6"/>
      <c r="F155" s="6"/>
      <c r="G155" s="6"/>
      <c r="H155" s="6"/>
      <c r="I155" s="6">
        <v>327</v>
      </c>
      <c r="J155" s="6"/>
      <c r="K155" s="6"/>
      <c r="L155" s="6"/>
      <c r="M155" s="6"/>
      <c r="N155" s="7">
        <f t="shared" si="2"/>
        <v>327</v>
      </c>
      <c r="O155" s="6">
        <v>66764</v>
      </c>
    </row>
    <row r="156" spans="1:15" x14ac:dyDescent="0.35">
      <c r="A156" s="1">
        <v>154</v>
      </c>
      <c r="B156" s="5" t="s">
        <v>250</v>
      </c>
      <c r="C156" s="2" t="s">
        <v>417</v>
      </c>
      <c r="D156" s="2"/>
      <c r="E156" s="6"/>
      <c r="F156" s="6"/>
      <c r="G156" s="6"/>
      <c r="H156" s="6"/>
      <c r="I156" s="6"/>
      <c r="J156" s="6"/>
      <c r="K156" s="6"/>
      <c r="L156" s="6"/>
      <c r="M156" s="6"/>
      <c r="N156" s="7">
        <f t="shared" si="2"/>
        <v>0</v>
      </c>
      <c r="O156" s="6"/>
    </row>
    <row r="157" spans="1:15" x14ac:dyDescent="0.35">
      <c r="A157" s="1">
        <v>155</v>
      </c>
      <c r="B157" s="5" t="s">
        <v>251</v>
      </c>
      <c r="C157" s="2" t="s">
        <v>417</v>
      </c>
      <c r="D157" s="2"/>
      <c r="E157" s="6"/>
      <c r="F157" s="6"/>
      <c r="G157" s="6"/>
      <c r="H157" s="6"/>
      <c r="I157" s="6"/>
      <c r="J157" s="6"/>
      <c r="K157" s="6"/>
      <c r="L157" s="6"/>
      <c r="M157" s="6"/>
      <c r="N157" s="7">
        <f t="shared" si="2"/>
        <v>0</v>
      </c>
      <c r="O157" s="6"/>
    </row>
    <row r="158" spans="1:15" x14ac:dyDescent="0.35">
      <c r="A158" s="1">
        <v>156</v>
      </c>
      <c r="B158" s="5" t="s">
        <v>252</v>
      </c>
      <c r="C158" s="2" t="s">
        <v>417</v>
      </c>
      <c r="D158" s="2"/>
      <c r="E158" s="6"/>
      <c r="F158" s="6"/>
      <c r="G158" s="6"/>
      <c r="H158" s="6"/>
      <c r="I158" s="6"/>
      <c r="J158" s="6"/>
      <c r="K158" s="6"/>
      <c r="L158" s="6"/>
      <c r="M158" s="6"/>
      <c r="N158" s="7">
        <f t="shared" si="2"/>
        <v>0</v>
      </c>
      <c r="O158" s="6"/>
    </row>
    <row r="159" spans="1:15" x14ac:dyDescent="0.35">
      <c r="A159" s="1">
        <v>157</v>
      </c>
      <c r="B159" s="5" t="s">
        <v>253</v>
      </c>
      <c r="C159" s="2" t="s">
        <v>417</v>
      </c>
      <c r="D159" s="2"/>
      <c r="E159" s="6"/>
      <c r="F159" s="6"/>
      <c r="G159" s="6"/>
      <c r="H159" s="6"/>
      <c r="I159" s="6">
        <v>263</v>
      </c>
      <c r="J159" s="6"/>
      <c r="K159" s="6"/>
      <c r="L159" s="6"/>
      <c r="M159" s="6"/>
      <c r="N159" s="7">
        <f t="shared" si="2"/>
        <v>263</v>
      </c>
      <c r="O159" s="6">
        <v>52685</v>
      </c>
    </row>
    <row r="160" spans="1:15" x14ac:dyDescent="0.35">
      <c r="A160" s="1">
        <v>158</v>
      </c>
      <c r="B160" s="5" t="s">
        <v>254</v>
      </c>
      <c r="C160" s="2" t="s">
        <v>417</v>
      </c>
      <c r="D160" s="2"/>
      <c r="E160" s="6"/>
      <c r="F160" s="6"/>
      <c r="G160" s="6"/>
      <c r="H160" s="6"/>
      <c r="I160" s="6">
        <v>292</v>
      </c>
      <c r="J160" s="6"/>
      <c r="K160" s="6"/>
      <c r="L160" s="6"/>
      <c r="M160" s="6"/>
      <c r="N160" s="7">
        <f t="shared" si="2"/>
        <v>292</v>
      </c>
      <c r="O160" s="6">
        <v>58409</v>
      </c>
    </row>
    <row r="161" spans="1:15" x14ac:dyDescent="0.35">
      <c r="A161" s="1">
        <v>159</v>
      </c>
      <c r="B161" s="5" t="s">
        <v>255</v>
      </c>
      <c r="C161" s="2" t="s">
        <v>417</v>
      </c>
      <c r="D161" s="2"/>
      <c r="E161" s="6"/>
      <c r="F161" s="6">
        <v>14914</v>
      </c>
      <c r="G161" s="6"/>
      <c r="H161" s="6"/>
      <c r="I161" s="6"/>
      <c r="J161" s="6"/>
      <c r="K161" s="6"/>
      <c r="L161" s="6"/>
      <c r="M161" s="6"/>
      <c r="N161" s="7">
        <f t="shared" si="2"/>
        <v>14914</v>
      </c>
      <c r="O161" s="6">
        <v>629000</v>
      </c>
    </row>
    <row r="162" spans="1:15" x14ac:dyDescent="0.35">
      <c r="A162" s="1">
        <v>160</v>
      </c>
      <c r="B162" s="5" t="s">
        <v>256</v>
      </c>
      <c r="C162" s="2" t="s">
        <v>417</v>
      </c>
      <c r="D162" s="2"/>
      <c r="E162" s="6"/>
      <c r="F162" s="6"/>
      <c r="G162" s="6"/>
      <c r="H162" s="6"/>
      <c r="I162" s="6"/>
      <c r="J162" s="6"/>
      <c r="K162" s="6"/>
      <c r="L162" s="6"/>
      <c r="M162" s="6"/>
      <c r="N162" s="7">
        <f t="shared" si="2"/>
        <v>0</v>
      </c>
      <c r="O162" s="6"/>
    </row>
    <row r="163" spans="1:15" x14ac:dyDescent="0.35">
      <c r="A163" s="1">
        <v>161</v>
      </c>
      <c r="B163" s="5" t="s">
        <v>257</v>
      </c>
      <c r="C163" s="2" t="s">
        <v>417</v>
      </c>
      <c r="D163" s="2"/>
      <c r="E163" s="6"/>
      <c r="F163" s="6"/>
      <c r="G163" s="6"/>
      <c r="H163" s="6"/>
      <c r="I163" s="6"/>
      <c r="J163" s="6"/>
      <c r="K163" s="6"/>
      <c r="L163" s="6"/>
      <c r="M163" s="6"/>
      <c r="N163" s="7">
        <f t="shared" si="2"/>
        <v>0</v>
      </c>
      <c r="O163" s="6"/>
    </row>
    <row r="164" spans="1:15" x14ac:dyDescent="0.35">
      <c r="A164" s="1">
        <v>162</v>
      </c>
      <c r="B164" s="5" t="s">
        <v>258</v>
      </c>
      <c r="C164" s="2" t="s">
        <v>417</v>
      </c>
      <c r="D164" s="2"/>
      <c r="E164" s="6"/>
      <c r="F164" s="6"/>
      <c r="G164" s="6"/>
      <c r="H164" s="6"/>
      <c r="I164" s="6">
        <v>435</v>
      </c>
      <c r="J164" s="6"/>
      <c r="K164" s="6"/>
      <c r="L164" s="6">
        <v>2402</v>
      </c>
      <c r="M164" s="6"/>
      <c r="N164" s="7">
        <f t="shared" si="2"/>
        <v>2837</v>
      </c>
      <c r="O164" s="6">
        <v>91641</v>
      </c>
    </row>
    <row r="165" spans="1:15" x14ac:dyDescent="0.35">
      <c r="A165" s="1">
        <v>163</v>
      </c>
      <c r="B165" s="5" t="s">
        <v>259</v>
      </c>
      <c r="C165" s="2" t="s">
        <v>417</v>
      </c>
      <c r="D165" s="2"/>
      <c r="E165" s="6">
        <v>6395</v>
      </c>
      <c r="F165" s="6"/>
      <c r="G165" s="6"/>
      <c r="H165" s="6"/>
      <c r="I165" s="6"/>
      <c r="J165" s="6"/>
      <c r="K165" s="6"/>
      <c r="L165" s="6"/>
      <c r="M165" s="6"/>
      <c r="N165" s="7">
        <f t="shared" si="2"/>
        <v>6395</v>
      </c>
      <c r="O165" s="6">
        <v>127904</v>
      </c>
    </row>
    <row r="166" spans="1:15" x14ac:dyDescent="0.35">
      <c r="A166" s="1">
        <v>164</v>
      </c>
      <c r="B166" s="5" t="s">
        <v>260</v>
      </c>
      <c r="C166" s="2" t="s">
        <v>417</v>
      </c>
      <c r="D166" s="2"/>
      <c r="E166" s="6">
        <v>2254</v>
      </c>
      <c r="F166" s="6"/>
      <c r="G166" s="6"/>
      <c r="H166" s="6"/>
      <c r="I166" s="6"/>
      <c r="J166" s="6"/>
      <c r="K166" s="6"/>
      <c r="L166" s="6"/>
      <c r="M166" s="6"/>
      <c r="N166" s="7">
        <f t="shared" si="2"/>
        <v>2254</v>
      </c>
      <c r="O166" s="6">
        <v>45082</v>
      </c>
    </row>
    <row r="167" spans="1:15" x14ac:dyDescent="0.35">
      <c r="A167" s="1">
        <v>165</v>
      </c>
      <c r="B167" s="5" t="s">
        <v>459</v>
      </c>
      <c r="C167" s="2" t="s">
        <v>417</v>
      </c>
      <c r="D167" s="2"/>
      <c r="E167" s="6"/>
      <c r="F167" s="6"/>
      <c r="G167" s="6"/>
      <c r="H167" s="6"/>
      <c r="I167" s="6">
        <v>523</v>
      </c>
      <c r="J167" s="6"/>
      <c r="K167" s="6"/>
      <c r="L167" s="6"/>
      <c r="M167" s="6"/>
      <c r="N167" s="7">
        <f t="shared" si="2"/>
        <v>523</v>
      </c>
      <c r="O167" s="6">
        <v>156</v>
      </c>
    </row>
    <row r="168" spans="1:15" x14ac:dyDescent="0.35">
      <c r="A168" s="1">
        <v>166</v>
      </c>
      <c r="B168" s="5" t="s">
        <v>440</v>
      </c>
      <c r="C168" s="2" t="s">
        <v>417</v>
      </c>
      <c r="D168" s="2"/>
      <c r="E168" s="6"/>
      <c r="F168" s="6"/>
      <c r="G168" s="6"/>
      <c r="H168" s="6"/>
      <c r="I168" s="6">
        <v>660</v>
      </c>
      <c r="J168" s="6"/>
      <c r="K168" s="6"/>
      <c r="L168" s="6"/>
      <c r="M168" s="6"/>
      <c r="N168" s="7">
        <f t="shared" si="2"/>
        <v>660</v>
      </c>
      <c r="O168" s="6">
        <v>145281</v>
      </c>
    </row>
    <row r="169" spans="1:15" x14ac:dyDescent="0.35">
      <c r="A169" s="1">
        <v>167</v>
      </c>
      <c r="B169" s="5" t="s">
        <v>474</v>
      </c>
      <c r="C169" s="2" t="s">
        <v>417</v>
      </c>
      <c r="D169" s="2"/>
      <c r="E169" s="6"/>
      <c r="F169" s="6">
        <v>41111</v>
      </c>
      <c r="G169" s="6"/>
      <c r="H169" s="6"/>
      <c r="I169" s="6"/>
      <c r="J169" s="6"/>
      <c r="K169" s="6"/>
      <c r="L169" s="6"/>
      <c r="M169" s="6">
        <v>35189</v>
      </c>
      <c r="N169" s="7">
        <f t="shared" si="2"/>
        <v>76300</v>
      </c>
      <c r="O169" s="6">
        <v>3518000</v>
      </c>
    </row>
    <row r="170" spans="1:15" x14ac:dyDescent="0.35">
      <c r="A170" s="1">
        <v>168</v>
      </c>
      <c r="B170" s="5" t="s">
        <v>314</v>
      </c>
      <c r="C170" s="2" t="s">
        <v>15</v>
      </c>
      <c r="D170" s="2"/>
      <c r="E170" s="6">
        <v>4035</v>
      </c>
      <c r="F170" s="6"/>
      <c r="G170" s="6"/>
      <c r="H170" s="6"/>
      <c r="I170" s="6">
        <v>2614</v>
      </c>
      <c r="J170" s="6"/>
      <c r="K170" s="6"/>
      <c r="L170" s="6"/>
      <c r="M170" s="6"/>
      <c r="N170" s="7">
        <f t="shared" si="2"/>
        <v>6649</v>
      </c>
      <c r="O170" s="6">
        <v>534000</v>
      </c>
    </row>
    <row r="171" spans="1:15" x14ac:dyDescent="0.35">
      <c r="A171" s="1">
        <v>169</v>
      </c>
      <c r="B171" s="5" t="s">
        <v>315</v>
      </c>
      <c r="C171" s="2" t="s">
        <v>15</v>
      </c>
      <c r="D171" s="2"/>
      <c r="E171" s="6">
        <v>3615</v>
      </c>
      <c r="F171" s="6"/>
      <c r="G171" s="6"/>
      <c r="H171" s="6"/>
      <c r="I171" s="6"/>
      <c r="J171" s="6"/>
      <c r="K171" s="6"/>
      <c r="L171" s="6"/>
      <c r="M171" s="6"/>
      <c r="N171" s="7">
        <f t="shared" si="2"/>
        <v>3615</v>
      </c>
      <c r="O171" s="6">
        <v>208000</v>
      </c>
    </row>
    <row r="172" spans="1:15" x14ac:dyDescent="0.35">
      <c r="A172" s="1">
        <v>170</v>
      </c>
      <c r="B172" s="5" t="s">
        <v>316</v>
      </c>
      <c r="C172" s="2" t="s">
        <v>15</v>
      </c>
      <c r="D172" s="2"/>
      <c r="E172" s="6"/>
      <c r="F172" s="6"/>
      <c r="G172" s="6"/>
      <c r="H172" s="6"/>
      <c r="I172" s="6"/>
      <c r="J172" s="6"/>
      <c r="K172" s="6"/>
      <c r="L172" s="6"/>
      <c r="M172" s="6"/>
      <c r="N172" s="7">
        <f t="shared" si="2"/>
        <v>0</v>
      </c>
      <c r="O172" s="6"/>
    </row>
    <row r="173" spans="1:15" x14ac:dyDescent="0.35">
      <c r="A173" s="1">
        <v>171</v>
      </c>
      <c r="B173" s="5" t="s">
        <v>317</v>
      </c>
      <c r="C173" s="2" t="s">
        <v>15</v>
      </c>
      <c r="D173" s="2"/>
      <c r="E173" s="6"/>
      <c r="F173" s="6"/>
      <c r="G173" s="6"/>
      <c r="H173" s="6"/>
      <c r="I173" s="6"/>
      <c r="J173" s="6"/>
      <c r="K173" s="6"/>
      <c r="L173" s="6"/>
      <c r="M173" s="6"/>
      <c r="N173" s="7">
        <f t="shared" si="2"/>
        <v>0</v>
      </c>
      <c r="O173" s="6"/>
    </row>
    <row r="174" spans="1:15" x14ac:dyDescent="0.35">
      <c r="A174" s="1">
        <v>172</v>
      </c>
      <c r="B174" s="5" t="s">
        <v>318</v>
      </c>
      <c r="C174" s="2" t="s">
        <v>15</v>
      </c>
      <c r="D174" s="2"/>
      <c r="E174" s="6"/>
      <c r="F174" s="6"/>
      <c r="G174" s="6"/>
      <c r="H174" s="6"/>
      <c r="I174" s="6">
        <v>672</v>
      </c>
      <c r="J174" s="6"/>
      <c r="K174" s="6"/>
      <c r="L174" s="6"/>
      <c r="M174" s="6"/>
      <c r="N174" s="7">
        <f t="shared" si="2"/>
        <v>672</v>
      </c>
      <c r="O174" s="6">
        <v>160000</v>
      </c>
    </row>
    <row r="175" spans="1:15" x14ac:dyDescent="0.35">
      <c r="A175" s="1">
        <v>173</v>
      </c>
      <c r="B175" s="5" t="s">
        <v>319</v>
      </c>
      <c r="C175" s="2" t="s">
        <v>15</v>
      </c>
      <c r="D175" s="2"/>
      <c r="E175" s="6"/>
      <c r="F175" s="6"/>
      <c r="G175" s="6"/>
      <c r="H175" s="6"/>
      <c r="I175" s="6"/>
      <c r="J175" s="6"/>
      <c r="K175" s="6"/>
      <c r="L175" s="6"/>
      <c r="M175" s="6"/>
      <c r="N175" s="7">
        <f t="shared" si="2"/>
        <v>0</v>
      </c>
      <c r="O175" s="6"/>
    </row>
    <row r="176" spans="1:15" x14ac:dyDescent="0.35">
      <c r="A176" s="1">
        <v>174</v>
      </c>
      <c r="B176" s="5" t="s">
        <v>320</v>
      </c>
      <c r="C176" s="2" t="s">
        <v>15</v>
      </c>
      <c r="D176" s="2"/>
      <c r="E176" s="6"/>
      <c r="F176" s="6"/>
      <c r="G176" s="6"/>
      <c r="H176" s="6"/>
      <c r="I176" s="6"/>
      <c r="J176" s="6"/>
      <c r="K176" s="6"/>
      <c r="L176" s="6"/>
      <c r="M176" s="6"/>
      <c r="N176" s="7">
        <f t="shared" si="2"/>
        <v>0</v>
      </c>
      <c r="O176" s="6"/>
    </row>
    <row r="177" spans="1:15" x14ac:dyDescent="0.35">
      <c r="A177" s="1">
        <v>175</v>
      </c>
      <c r="B177" s="5" t="s">
        <v>321</v>
      </c>
      <c r="C177" s="2" t="s">
        <v>15</v>
      </c>
      <c r="D177" s="2"/>
      <c r="E177" s="6"/>
      <c r="F177" s="6">
        <v>44445</v>
      </c>
      <c r="G177" s="6"/>
      <c r="H177" s="6">
        <f>9835</f>
        <v>9835</v>
      </c>
      <c r="I177" s="6"/>
      <c r="J177" s="6"/>
      <c r="K177" s="6"/>
      <c r="L177" s="6">
        <v>896</v>
      </c>
      <c r="M177" s="6">
        <v>960</v>
      </c>
      <c r="N177" s="7">
        <f t="shared" si="2"/>
        <v>56136</v>
      </c>
      <c r="O177" s="6">
        <v>1967000</v>
      </c>
    </row>
    <row r="178" spans="1:15" x14ac:dyDescent="0.35">
      <c r="A178" s="1">
        <v>176</v>
      </c>
      <c r="B178" s="5" t="s">
        <v>405</v>
      </c>
      <c r="C178" s="2" t="s">
        <v>15</v>
      </c>
      <c r="D178" s="2"/>
      <c r="E178" s="6"/>
      <c r="F178" s="6"/>
      <c r="G178" s="6"/>
      <c r="H178" s="6"/>
      <c r="I178" s="6"/>
      <c r="J178" s="6"/>
      <c r="K178" s="6"/>
      <c r="L178" s="6"/>
      <c r="M178" s="6"/>
      <c r="N178" s="7">
        <f t="shared" si="2"/>
        <v>0</v>
      </c>
      <c r="O178" s="6"/>
    </row>
    <row r="179" spans="1:15" x14ac:dyDescent="0.35">
      <c r="A179" s="1">
        <v>177</v>
      </c>
      <c r="B179" s="5" t="s">
        <v>472</v>
      </c>
      <c r="C179" s="2" t="s">
        <v>15</v>
      </c>
      <c r="D179" s="2"/>
      <c r="E179" s="6"/>
      <c r="F179" s="6"/>
      <c r="G179" s="6"/>
      <c r="H179" s="6"/>
      <c r="I179" s="6">
        <v>1628</v>
      </c>
      <c r="J179" s="6"/>
      <c r="K179" s="6"/>
      <c r="L179" s="6"/>
      <c r="M179" s="6"/>
      <c r="N179" s="7">
        <f t="shared" si="2"/>
        <v>1628</v>
      </c>
      <c r="O179" s="6">
        <v>323000</v>
      </c>
    </row>
    <row r="180" spans="1:15" x14ac:dyDescent="0.35">
      <c r="A180" s="1">
        <v>178</v>
      </c>
      <c r="B180" s="5" t="s">
        <v>406</v>
      </c>
      <c r="C180" s="2" t="s">
        <v>15</v>
      </c>
      <c r="D180" s="2"/>
      <c r="E180" s="6"/>
      <c r="F180" s="6"/>
      <c r="G180" s="6"/>
      <c r="H180" s="6"/>
      <c r="I180" s="6"/>
      <c r="J180" s="6"/>
      <c r="K180" s="6"/>
      <c r="L180" s="6"/>
      <c r="M180" s="6"/>
      <c r="N180" s="7">
        <f t="shared" si="2"/>
        <v>0</v>
      </c>
      <c r="O180" s="6"/>
    </row>
    <row r="181" spans="1:15" x14ac:dyDescent="0.35">
      <c r="A181" s="1">
        <v>179</v>
      </c>
      <c r="B181" s="5" t="s">
        <v>322</v>
      </c>
      <c r="C181" s="2" t="s">
        <v>15</v>
      </c>
      <c r="D181" s="2"/>
      <c r="E181" s="6"/>
      <c r="F181" s="6"/>
      <c r="G181" s="6"/>
      <c r="H181" s="6"/>
      <c r="I181" s="6"/>
      <c r="J181" s="6"/>
      <c r="K181" s="6"/>
      <c r="L181" s="6"/>
      <c r="M181" s="6"/>
      <c r="N181" s="7">
        <f t="shared" si="2"/>
        <v>0</v>
      </c>
      <c r="O181" s="6"/>
    </row>
    <row r="182" spans="1:15" x14ac:dyDescent="0.35">
      <c r="A182" s="1">
        <v>180</v>
      </c>
      <c r="B182" s="5" t="s">
        <v>408</v>
      </c>
      <c r="C182" s="2" t="s">
        <v>15</v>
      </c>
      <c r="D182" s="2"/>
      <c r="E182" s="6"/>
      <c r="F182" s="6"/>
      <c r="G182" s="6"/>
      <c r="H182" s="6"/>
      <c r="I182" s="6"/>
      <c r="J182" s="6"/>
      <c r="K182" s="6"/>
      <c r="L182" s="6"/>
      <c r="M182" s="6"/>
      <c r="N182" s="7">
        <f t="shared" si="2"/>
        <v>0</v>
      </c>
      <c r="O182" s="6"/>
    </row>
    <row r="183" spans="1:15" x14ac:dyDescent="0.35">
      <c r="A183" s="1">
        <v>181</v>
      </c>
      <c r="B183" s="5" t="s">
        <v>323</v>
      </c>
      <c r="C183" s="2" t="s">
        <v>15</v>
      </c>
      <c r="D183" s="2"/>
      <c r="E183" s="6">
        <v>120</v>
      </c>
      <c r="F183" s="6"/>
      <c r="G183" s="6"/>
      <c r="H183" s="6"/>
      <c r="I183" s="6"/>
      <c r="J183" s="6"/>
      <c r="K183" s="6"/>
      <c r="L183" s="6"/>
      <c r="M183" s="6"/>
      <c r="N183" s="7">
        <f t="shared" si="2"/>
        <v>120</v>
      </c>
      <c r="O183" s="6">
        <v>252000</v>
      </c>
    </row>
    <row r="184" spans="1:15" x14ac:dyDescent="0.35">
      <c r="A184" s="1">
        <v>182</v>
      </c>
      <c r="B184" s="5" t="s">
        <v>446</v>
      </c>
      <c r="C184" s="2" t="s">
        <v>15</v>
      </c>
      <c r="D184" s="2"/>
      <c r="E184" s="6"/>
      <c r="F184" s="6"/>
      <c r="G184" s="6"/>
      <c r="H184" s="6"/>
      <c r="I184" s="6"/>
      <c r="J184" s="6"/>
      <c r="K184" s="6"/>
      <c r="L184" s="6"/>
      <c r="M184" s="6"/>
      <c r="N184" s="7">
        <f t="shared" si="2"/>
        <v>0</v>
      </c>
      <c r="O184" s="6"/>
    </row>
    <row r="185" spans="1:15" x14ac:dyDescent="0.35">
      <c r="A185" s="1">
        <v>183</v>
      </c>
      <c r="B185" s="5" t="s">
        <v>413</v>
      </c>
      <c r="C185" s="2" t="s">
        <v>15</v>
      </c>
      <c r="D185" s="2"/>
      <c r="E185" s="6"/>
      <c r="F185" s="6"/>
      <c r="G185" s="6"/>
      <c r="H185" s="6"/>
      <c r="I185" s="6"/>
      <c r="J185" s="6"/>
      <c r="K185" s="6"/>
      <c r="L185" s="6"/>
      <c r="M185" s="6"/>
      <c r="N185" s="7">
        <f t="shared" si="2"/>
        <v>0</v>
      </c>
      <c r="O185" s="6"/>
    </row>
    <row r="186" spans="1:15" x14ac:dyDescent="0.35">
      <c r="A186" s="1">
        <v>184</v>
      </c>
      <c r="B186" s="5" t="s">
        <v>334</v>
      </c>
      <c r="C186" s="2" t="s">
        <v>15</v>
      </c>
      <c r="D186" s="2"/>
      <c r="E186" s="6"/>
      <c r="F186" s="6"/>
      <c r="G186" s="6"/>
      <c r="H186" s="6"/>
      <c r="I186" s="6"/>
      <c r="J186" s="6"/>
      <c r="K186" s="6"/>
      <c r="L186" s="6"/>
      <c r="M186" s="6"/>
      <c r="N186" s="7">
        <f t="shared" si="2"/>
        <v>0</v>
      </c>
      <c r="O186" s="6"/>
    </row>
    <row r="187" spans="1:15" ht="40" x14ac:dyDescent="0.35">
      <c r="A187" s="1">
        <v>185</v>
      </c>
      <c r="B187" s="5" t="s">
        <v>217</v>
      </c>
      <c r="C187" s="2" t="s">
        <v>418</v>
      </c>
      <c r="D187" s="2"/>
      <c r="E187" s="6"/>
      <c r="F187" s="6"/>
      <c r="G187" s="6"/>
      <c r="H187" s="6"/>
      <c r="I187" s="6"/>
      <c r="J187" s="6"/>
      <c r="K187" s="6"/>
      <c r="L187" s="6"/>
      <c r="M187" s="6"/>
      <c r="N187" s="7">
        <f t="shared" si="2"/>
        <v>0</v>
      </c>
      <c r="O187" s="6"/>
    </row>
    <row r="188" spans="1:15" ht="40" x14ac:dyDescent="0.35">
      <c r="A188" s="1">
        <v>186</v>
      </c>
      <c r="B188" s="5" t="s">
        <v>218</v>
      </c>
      <c r="C188" s="2" t="s">
        <v>418</v>
      </c>
      <c r="D188" s="2"/>
      <c r="E188" s="6"/>
      <c r="F188" s="6"/>
      <c r="G188" s="6"/>
      <c r="H188" s="6"/>
      <c r="I188" s="6"/>
      <c r="J188" s="6"/>
      <c r="K188" s="6"/>
      <c r="L188" s="6"/>
      <c r="M188" s="6"/>
      <c r="N188" s="7">
        <f t="shared" si="2"/>
        <v>0</v>
      </c>
      <c r="O188" s="6"/>
    </row>
    <row r="189" spans="1:15" ht="40" x14ac:dyDescent="0.35">
      <c r="A189" s="1">
        <v>187</v>
      </c>
      <c r="B189" s="5" t="s">
        <v>219</v>
      </c>
      <c r="C189" s="2" t="s">
        <v>418</v>
      </c>
      <c r="D189" s="2"/>
      <c r="E189" s="6"/>
      <c r="F189" s="6"/>
      <c r="G189" s="6"/>
      <c r="H189" s="6"/>
      <c r="I189" s="6"/>
      <c r="J189" s="6"/>
      <c r="K189" s="6"/>
      <c r="L189" s="6"/>
      <c r="M189" s="6"/>
      <c r="N189" s="7">
        <f t="shared" si="2"/>
        <v>0</v>
      </c>
      <c r="O189" s="6"/>
    </row>
    <row r="190" spans="1:15" ht="40" x14ac:dyDescent="0.35">
      <c r="A190" s="1">
        <v>188</v>
      </c>
      <c r="B190" s="5" t="s">
        <v>220</v>
      </c>
      <c r="C190" s="2" t="s">
        <v>418</v>
      </c>
      <c r="D190" s="2"/>
      <c r="E190" s="6">
        <v>2421</v>
      </c>
      <c r="F190" s="6">
        <v>4656</v>
      </c>
      <c r="G190" s="6">
        <v>1200</v>
      </c>
      <c r="H190" s="11"/>
      <c r="I190" s="6">
        <v>2716</v>
      </c>
      <c r="J190" s="6"/>
      <c r="K190" s="6"/>
      <c r="L190" s="6"/>
      <c r="M190" s="6"/>
      <c r="N190" s="7">
        <f t="shared" si="2"/>
        <v>10993</v>
      </c>
      <c r="O190" s="6">
        <v>754000</v>
      </c>
    </row>
    <row r="191" spans="1:15" ht="40" x14ac:dyDescent="0.35">
      <c r="A191" s="1">
        <v>189</v>
      </c>
      <c r="B191" s="5" t="s">
        <v>222</v>
      </c>
      <c r="C191" s="2" t="s">
        <v>418</v>
      </c>
      <c r="D191" s="2"/>
      <c r="E191" s="6"/>
      <c r="F191" s="6"/>
      <c r="G191" s="6"/>
      <c r="H191" s="6"/>
      <c r="I191" s="6"/>
      <c r="J191" s="6"/>
      <c r="K191" s="6"/>
      <c r="L191" s="6"/>
      <c r="M191" s="6"/>
      <c r="N191" s="7">
        <f t="shared" si="2"/>
        <v>0</v>
      </c>
      <c r="O191" s="6"/>
    </row>
    <row r="192" spans="1:15" ht="40" x14ac:dyDescent="0.35">
      <c r="A192" s="1">
        <v>190</v>
      </c>
      <c r="B192" s="5" t="s">
        <v>221</v>
      </c>
      <c r="C192" s="2" t="s">
        <v>418</v>
      </c>
      <c r="D192" s="2"/>
      <c r="E192" s="6">
        <v>4385</v>
      </c>
      <c r="F192" s="6"/>
      <c r="G192" s="6"/>
      <c r="H192" s="6"/>
      <c r="I192" s="6">
        <v>3246</v>
      </c>
      <c r="J192" s="6"/>
      <c r="K192" s="6"/>
      <c r="L192" s="6"/>
      <c r="M192" s="6"/>
      <c r="N192" s="7">
        <f t="shared" si="2"/>
        <v>7631</v>
      </c>
      <c r="O192" s="6">
        <v>687000</v>
      </c>
    </row>
    <row r="193" spans="1:15" ht="40" x14ac:dyDescent="0.35">
      <c r="A193" s="1">
        <v>191</v>
      </c>
      <c r="B193" s="5" t="s">
        <v>222</v>
      </c>
      <c r="C193" s="2" t="s">
        <v>418</v>
      </c>
      <c r="D193" s="2"/>
      <c r="E193" s="6"/>
      <c r="F193" s="6"/>
      <c r="G193" s="6"/>
      <c r="H193" s="6"/>
      <c r="I193" s="6"/>
      <c r="J193" s="6"/>
      <c r="K193" s="6"/>
      <c r="L193" s="6"/>
      <c r="M193" s="6"/>
      <c r="N193" s="7">
        <f t="shared" si="2"/>
        <v>0</v>
      </c>
      <c r="O193" s="6"/>
    </row>
    <row r="194" spans="1:15" x14ac:dyDescent="0.35">
      <c r="A194" s="1">
        <v>192</v>
      </c>
      <c r="B194" s="5" t="s">
        <v>338</v>
      </c>
      <c r="C194" s="2" t="s">
        <v>422</v>
      </c>
      <c r="D194" s="2"/>
      <c r="E194" s="6"/>
      <c r="F194" s="6">
        <v>7815</v>
      </c>
      <c r="G194" s="6"/>
      <c r="H194" s="6">
        <v>2659</v>
      </c>
      <c r="I194" s="6"/>
      <c r="J194" s="6"/>
      <c r="K194" s="6"/>
      <c r="L194" s="6"/>
      <c r="M194" s="6"/>
      <c r="N194" s="7">
        <f t="shared" si="2"/>
        <v>10474</v>
      </c>
      <c r="O194" s="6">
        <v>531858</v>
      </c>
    </row>
    <row r="195" spans="1:15" x14ac:dyDescent="0.35">
      <c r="A195" s="1">
        <v>193</v>
      </c>
      <c r="B195" s="5" t="s">
        <v>339</v>
      </c>
      <c r="C195" s="2" t="s">
        <v>422</v>
      </c>
      <c r="D195" s="2"/>
      <c r="E195" s="6">
        <v>4161</v>
      </c>
      <c r="F195" s="6">
        <v>1027</v>
      </c>
      <c r="G195" s="6">
        <v>750</v>
      </c>
      <c r="H195" s="6"/>
      <c r="I195" s="6"/>
      <c r="J195" s="6"/>
      <c r="K195" s="6"/>
      <c r="L195" s="6"/>
      <c r="M195" s="6"/>
      <c r="N195" s="7">
        <f t="shared" si="2"/>
        <v>5938</v>
      </c>
      <c r="O195" s="6">
        <v>403000</v>
      </c>
    </row>
    <row r="196" spans="1:15" x14ac:dyDescent="0.35">
      <c r="A196" s="1">
        <v>194</v>
      </c>
      <c r="B196" s="5" t="s">
        <v>403</v>
      </c>
      <c r="C196" s="2" t="s">
        <v>422</v>
      </c>
      <c r="D196" s="2"/>
      <c r="E196" s="6"/>
      <c r="F196" s="6"/>
      <c r="G196" s="6"/>
      <c r="H196" s="6"/>
      <c r="I196" s="6"/>
      <c r="J196" s="6"/>
      <c r="K196" s="6"/>
      <c r="L196" s="6"/>
      <c r="M196" s="6"/>
      <c r="N196" s="7">
        <f t="shared" si="2"/>
        <v>0</v>
      </c>
      <c r="O196" s="6"/>
    </row>
    <row r="197" spans="1:15" x14ac:dyDescent="0.35">
      <c r="A197" s="1">
        <v>195</v>
      </c>
      <c r="B197" s="5" t="s">
        <v>414</v>
      </c>
      <c r="C197" s="2" t="s">
        <v>422</v>
      </c>
      <c r="D197" s="2"/>
      <c r="E197" s="6"/>
      <c r="F197" s="6"/>
      <c r="G197" s="6"/>
      <c r="H197" s="6"/>
      <c r="I197" s="6"/>
      <c r="J197" s="6"/>
      <c r="K197" s="6"/>
      <c r="L197" s="6"/>
      <c r="M197" s="6"/>
      <c r="N197" s="7">
        <f t="shared" si="2"/>
        <v>0</v>
      </c>
      <c r="O197" s="6"/>
    </row>
    <row r="198" spans="1:15" x14ac:dyDescent="0.35">
      <c r="A198" s="1">
        <v>196</v>
      </c>
      <c r="B198" s="5" t="s">
        <v>409</v>
      </c>
      <c r="C198" s="2" t="s">
        <v>410</v>
      </c>
      <c r="D198" s="2"/>
      <c r="E198" s="6"/>
      <c r="F198" s="6"/>
      <c r="G198" s="6"/>
      <c r="H198" s="6"/>
      <c r="I198" s="6"/>
      <c r="J198" s="6"/>
      <c r="K198" s="6"/>
      <c r="L198" s="6"/>
      <c r="M198" s="6"/>
      <c r="N198" s="7">
        <f t="shared" si="2"/>
        <v>0</v>
      </c>
      <c r="O198" s="6"/>
    </row>
    <row r="199" spans="1:15" x14ac:dyDescent="0.35">
      <c r="A199" s="1">
        <v>197</v>
      </c>
      <c r="B199" s="5" t="s">
        <v>55</v>
      </c>
      <c r="C199" s="2" t="s">
        <v>9</v>
      </c>
      <c r="D199" s="1"/>
      <c r="E199" s="6">
        <v>12937</v>
      </c>
      <c r="F199" s="6">
        <v>5797</v>
      </c>
      <c r="G199" s="6"/>
      <c r="H199" s="6">
        <v>3928</v>
      </c>
      <c r="I199" s="6"/>
      <c r="J199" s="6"/>
      <c r="K199" s="6"/>
      <c r="L199" s="6"/>
      <c r="M199" s="6"/>
      <c r="N199" s="7">
        <f t="shared" si="2"/>
        <v>22662</v>
      </c>
      <c r="O199" s="6">
        <v>392878</v>
      </c>
    </row>
    <row r="200" spans="1:15" x14ac:dyDescent="0.35">
      <c r="A200" s="1">
        <v>198</v>
      </c>
      <c r="B200" s="5" t="s">
        <v>391</v>
      </c>
      <c r="C200" s="2" t="s">
        <v>9</v>
      </c>
      <c r="D200" s="1"/>
      <c r="E200" s="6">
        <v>18633</v>
      </c>
      <c r="F200" s="6"/>
      <c r="G200" s="6"/>
      <c r="H200" s="12"/>
      <c r="I200" s="6"/>
      <c r="J200" s="6"/>
      <c r="K200" s="6"/>
      <c r="L200" s="6">
        <v>4675</v>
      </c>
      <c r="M200" s="6"/>
      <c r="N200" s="7">
        <f t="shared" ref="N200:N231" si="3">SUM(E200:M200)</f>
        <v>23308</v>
      </c>
      <c r="O200" s="6">
        <v>571896</v>
      </c>
    </row>
    <row r="201" spans="1:15" x14ac:dyDescent="0.35">
      <c r="A201" s="1">
        <v>199</v>
      </c>
      <c r="B201" s="5" t="s">
        <v>445</v>
      </c>
      <c r="C201" s="2" t="s">
        <v>9</v>
      </c>
      <c r="D201" s="1"/>
      <c r="E201" s="6">
        <v>19171</v>
      </c>
      <c r="F201" s="6"/>
      <c r="G201" s="6"/>
      <c r="H201" s="12"/>
      <c r="I201" s="6">
        <v>18202</v>
      </c>
      <c r="J201" s="6"/>
      <c r="K201" s="6"/>
      <c r="L201" s="6"/>
      <c r="M201" s="6"/>
      <c r="N201" s="7">
        <f t="shared" si="3"/>
        <v>37373</v>
      </c>
      <c r="O201" s="6">
        <v>629718</v>
      </c>
    </row>
    <row r="202" spans="1:15" x14ac:dyDescent="0.35">
      <c r="A202" s="1">
        <v>200</v>
      </c>
      <c r="B202" s="5" t="s">
        <v>56</v>
      </c>
      <c r="C202" s="2" t="s">
        <v>9</v>
      </c>
      <c r="D202" s="1"/>
      <c r="E202" s="6">
        <v>5420</v>
      </c>
      <c r="F202" s="6"/>
      <c r="G202" s="6"/>
      <c r="H202" s="6"/>
      <c r="I202" s="6">
        <v>2671</v>
      </c>
      <c r="J202" s="6"/>
      <c r="K202" s="6"/>
      <c r="L202" s="6"/>
      <c r="M202" s="6"/>
      <c r="N202" s="7">
        <f t="shared" si="3"/>
        <v>8091</v>
      </c>
      <c r="O202" s="6">
        <v>316135</v>
      </c>
    </row>
    <row r="203" spans="1:15" x14ac:dyDescent="0.35">
      <c r="A203" s="1">
        <v>201</v>
      </c>
      <c r="B203" s="5" t="s">
        <v>483</v>
      </c>
      <c r="C203" s="2" t="s">
        <v>9</v>
      </c>
      <c r="D203" s="1"/>
      <c r="E203" s="6">
        <v>11242</v>
      </c>
      <c r="F203" s="6"/>
      <c r="G203" s="6"/>
      <c r="H203" s="6"/>
      <c r="I203" s="6"/>
      <c r="J203" s="6"/>
      <c r="K203" s="6"/>
      <c r="L203" s="6"/>
      <c r="M203" s="6"/>
      <c r="N203" s="7">
        <f t="shared" si="3"/>
        <v>11242</v>
      </c>
      <c r="O203" s="6">
        <v>755657</v>
      </c>
    </row>
    <row r="204" spans="1:15" x14ac:dyDescent="0.35">
      <c r="A204" s="1">
        <v>203</v>
      </c>
      <c r="B204" s="5" t="s">
        <v>58</v>
      </c>
      <c r="C204" s="2" t="s">
        <v>9</v>
      </c>
      <c r="D204" s="1"/>
      <c r="E204" s="6">
        <v>13857</v>
      </c>
      <c r="F204" s="6">
        <v>6817</v>
      </c>
      <c r="G204" s="6"/>
      <c r="H204" s="6">
        <v>5850</v>
      </c>
      <c r="I204" s="6"/>
      <c r="J204" s="6"/>
      <c r="K204" s="6"/>
      <c r="L204" s="6"/>
      <c r="M204" s="6"/>
      <c r="N204" s="7">
        <f t="shared" si="3"/>
        <v>26524</v>
      </c>
      <c r="O204" s="6">
        <v>585009</v>
      </c>
    </row>
    <row r="205" spans="1:15" x14ac:dyDescent="0.35">
      <c r="A205" s="1">
        <v>204</v>
      </c>
      <c r="B205" s="5" t="s">
        <v>59</v>
      </c>
      <c r="C205" s="2" t="s">
        <v>9</v>
      </c>
      <c r="D205" s="1"/>
      <c r="E205" s="6"/>
      <c r="F205" s="6"/>
      <c r="G205" s="6"/>
      <c r="H205" s="10"/>
      <c r="I205" s="6"/>
      <c r="J205" s="6"/>
      <c r="K205" s="6"/>
      <c r="L205" s="6"/>
      <c r="M205" s="6"/>
      <c r="N205" s="7">
        <f t="shared" si="3"/>
        <v>0</v>
      </c>
      <c r="O205" s="6"/>
    </row>
    <row r="206" spans="1:15" x14ac:dyDescent="0.35">
      <c r="A206" s="1">
        <v>205</v>
      </c>
      <c r="B206" s="5" t="s">
        <v>60</v>
      </c>
      <c r="C206" s="2" t="s">
        <v>9</v>
      </c>
      <c r="D206" s="1"/>
      <c r="E206" s="6">
        <v>8613</v>
      </c>
      <c r="F206" s="6">
        <v>2153</v>
      </c>
      <c r="G206" s="6"/>
      <c r="H206" s="6"/>
      <c r="I206" s="6"/>
      <c r="J206" s="6"/>
      <c r="K206" s="6"/>
      <c r="L206" s="6"/>
      <c r="M206" s="6"/>
      <c r="N206" s="7">
        <f t="shared" si="3"/>
        <v>10766</v>
      </c>
      <c r="O206" s="6">
        <v>512000</v>
      </c>
    </row>
    <row r="207" spans="1:15" x14ac:dyDescent="0.35">
      <c r="A207" s="1">
        <v>206</v>
      </c>
      <c r="B207" s="5" t="s">
        <v>61</v>
      </c>
      <c r="C207" s="2" t="s">
        <v>9</v>
      </c>
      <c r="D207" s="1"/>
      <c r="E207" s="6">
        <v>4098</v>
      </c>
      <c r="F207" s="6">
        <v>5080</v>
      </c>
      <c r="G207" s="6">
        <v>5428</v>
      </c>
      <c r="H207" s="6"/>
      <c r="I207" s="6"/>
      <c r="J207" s="6"/>
      <c r="K207" s="6"/>
      <c r="L207" s="6"/>
      <c r="M207" s="6"/>
      <c r="N207" s="7">
        <f t="shared" si="3"/>
        <v>14606</v>
      </c>
      <c r="O207" s="6">
        <v>508000</v>
      </c>
    </row>
    <row r="208" spans="1:15" x14ac:dyDescent="0.35">
      <c r="A208" s="1">
        <v>207</v>
      </c>
      <c r="B208" s="5" t="s">
        <v>62</v>
      </c>
      <c r="C208" s="2" t="s">
        <v>9</v>
      </c>
      <c r="D208" s="1"/>
      <c r="E208" s="6"/>
      <c r="F208" s="6"/>
      <c r="G208" s="6"/>
      <c r="H208" s="6"/>
      <c r="I208" s="6"/>
      <c r="J208" s="6"/>
      <c r="K208" s="6"/>
      <c r="L208" s="6"/>
      <c r="M208" s="6"/>
      <c r="N208" s="7">
        <f t="shared" si="3"/>
        <v>0</v>
      </c>
      <c r="O208" s="6"/>
    </row>
    <row r="209" spans="1:15" x14ac:dyDescent="0.35">
      <c r="A209" s="1">
        <v>208</v>
      </c>
      <c r="B209" s="5" t="s">
        <v>63</v>
      </c>
      <c r="C209" s="2" t="s">
        <v>9</v>
      </c>
      <c r="D209" s="1"/>
      <c r="E209" s="6">
        <v>5571</v>
      </c>
      <c r="F209" s="6">
        <v>6186</v>
      </c>
      <c r="G209" s="6"/>
      <c r="H209" s="6">
        <v>5098</v>
      </c>
      <c r="I209" s="6"/>
      <c r="J209" s="6"/>
      <c r="K209" s="6"/>
      <c r="L209" s="6"/>
      <c r="M209" s="6"/>
      <c r="N209" s="7">
        <f t="shared" si="3"/>
        <v>16855</v>
      </c>
      <c r="O209" s="6">
        <v>509821</v>
      </c>
    </row>
    <row r="210" spans="1:15" x14ac:dyDescent="0.35">
      <c r="A210" s="1">
        <v>209</v>
      </c>
      <c r="B210" s="5" t="s">
        <v>65</v>
      </c>
      <c r="C210" s="2" t="s">
        <v>9</v>
      </c>
      <c r="D210" s="1"/>
      <c r="E210" s="6"/>
      <c r="F210" s="6"/>
      <c r="G210" s="6"/>
      <c r="H210" s="6"/>
      <c r="I210" s="6"/>
      <c r="J210" s="6"/>
      <c r="K210" s="6"/>
      <c r="L210" s="6"/>
      <c r="M210" s="6"/>
      <c r="N210" s="7">
        <f t="shared" si="3"/>
        <v>0</v>
      </c>
      <c r="O210" s="6"/>
    </row>
    <row r="211" spans="1:15" x14ac:dyDescent="0.35">
      <c r="A211" s="1">
        <v>210</v>
      </c>
      <c r="B211" s="5" t="s">
        <v>66</v>
      </c>
      <c r="C211" s="2" t="s">
        <v>9</v>
      </c>
      <c r="D211" s="1"/>
      <c r="E211" s="6">
        <v>11947</v>
      </c>
      <c r="F211" s="6"/>
      <c r="G211" s="6"/>
      <c r="H211" s="6"/>
      <c r="I211" s="6"/>
      <c r="J211" s="6"/>
      <c r="K211" s="6"/>
      <c r="L211" s="6"/>
      <c r="M211" s="6"/>
      <c r="N211" s="7">
        <f t="shared" si="3"/>
        <v>11947</v>
      </c>
      <c r="O211" s="6">
        <v>551000</v>
      </c>
    </row>
    <row r="212" spans="1:15" x14ac:dyDescent="0.35">
      <c r="A212" s="1">
        <v>211</v>
      </c>
      <c r="B212" s="5" t="s">
        <v>67</v>
      </c>
      <c r="C212" s="2" t="s">
        <v>9</v>
      </c>
      <c r="D212" s="1"/>
      <c r="E212" s="6">
        <v>23198</v>
      </c>
      <c r="F212" s="6">
        <v>6933</v>
      </c>
      <c r="G212" s="6"/>
      <c r="H212" s="6">
        <v>6933</v>
      </c>
      <c r="I212" s="6"/>
      <c r="J212" s="6"/>
      <c r="K212" s="6"/>
      <c r="L212" s="6">
        <v>915</v>
      </c>
      <c r="M212" s="6"/>
      <c r="N212" s="7">
        <f t="shared" si="3"/>
        <v>37979</v>
      </c>
      <c r="O212" s="6">
        <v>693346</v>
      </c>
    </row>
    <row r="213" spans="1:15" x14ac:dyDescent="0.35">
      <c r="A213" s="1">
        <v>212</v>
      </c>
      <c r="B213" s="5" t="s">
        <v>68</v>
      </c>
      <c r="C213" s="2" t="s">
        <v>9</v>
      </c>
      <c r="D213" s="1"/>
      <c r="E213" s="6">
        <v>27694</v>
      </c>
      <c r="F213" s="6">
        <v>11041</v>
      </c>
      <c r="G213" s="6"/>
      <c r="H213" s="6">
        <v>11041</v>
      </c>
      <c r="I213" s="6"/>
      <c r="J213" s="6"/>
      <c r="K213" s="6"/>
      <c r="L213" s="6"/>
      <c r="M213" s="6"/>
      <c r="N213" s="7">
        <f t="shared" si="3"/>
        <v>49776</v>
      </c>
      <c r="O213" s="6">
        <v>1104128</v>
      </c>
    </row>
    <row r="214" spans="1:15" x14ac:dyDescent="0.35">
      <c r="A214" s="1">
        <v>213</v>
      </c>
      <c r="B214" s="5" t="s">
        <v>471</v>
      </c>
      <c r="C214" s="2" t="s">
        <v>9</v>
      </c>
      <c r="D214" s="1"/>
      <c r="E214" s="6">
        <v>21328</v>
      </c>
      <c r="F214" s="6"/>
      <c r="G214" s="6"/>
      <c r="H214" s="10"/>
      <c r="I214" s="6"/>
      <c r="J214" s="6"/>
      <c r="K214" s="6">
        <v>15000</v>
      </c>
      <c r="L214" s="6"/>
      <c r="M214" s="6"/>
      <c r="N214" s="7">
        <f t="shared" si="3"/>
        <v>36328</v>
      </c>
      <c r="O214" s="6">
        <v>612012</v>
      </c>
    </row>
    <row r="215" spans="1:15" ht="41" x14ac:dyDescent="0.35">
      <c r="A215" s="1">
        <v>214</v>
      </c>
      <c r="B215" s="5" t="s">
        <v>69</v>
      </c>
      <c r="C215" s="2" t="s">
        <v>9</v>
      </c>
      <c r="D215" s="1"/>
      <c r="E215" s="6"/>
      <c r="F215" s="6"/>
      <c r="G215" s="6"/>
      <c r="H215" s="6"/>
      <c r="I215" s="6"/>
      <c r="J215" s="6"/>
      <c r="K215" s="6"/>
      <c r="L215" s="6"/>
      <c r="M215" s="6"/>
      <c r="N215" s="7">
        <f t="shared" si="3"/>
        <v>0</v>
      </c>
      <c r="O215" s="6"/>
    </row>
    <row r="216" spans="1:15" x14ac:dyDescent="0.35">
      <c r="A216" s="1">
        <v>215</v>
      </c>
      <c r="B216" s="5" t="s">
        <v>392</v>
      </c>
      <c r="C216" s="2" t="s">
        <v>9</v>
      </c>
      <c r="D216" s="1"/>
      <c r="E216" s="6"/>
      <c r="F216" s="6"/>
      <c r="G216" s="6"/>
      <c r="H216" s="6"/>
      <c r="I216" s="6"/>
      <c r="J216" s="6"/>
      <c r="K216" s="6"/>
      <c r="L216" s="6"/>
      <c r="M216" s="6"/>
      <c r="N216" s="7">
        <f t="shared" si="3"/>
        <v>0</v>
      </c>
      <c r="O216" s="6"/>
    </row>
    <row r="217" spans="1:15" x14ac:dyDescent="0.35">
      <c r="A217" s="1">
        <v>216</v>
      </c>
      <c r="B217" s="5" t="s">
        <v>70</v>
      </c>
      <c r="C217" s="2" t="s">
        <v>9</v>
      </c>
      <c r="D217" s="1"/>
      <c r="E217" s="6">
        <v>4462</v>
      </c>
      <c r="F217" s="6">
        <v>3745</v>
      </c>
      <c r="G217" s="6"/>
      <c r="H217" s="6"/>
      <c r="I217" s="6"/>
      <c r="J217" s="6"/>
      <c r="K217" s="6"/>
      <c r="L217" s="6"/>
      <c r="M217" s="6"/>
      <c r="N217" s="7">
        <f t="shared" si="3"/>
        <v>8207</v>
      </c>
      <c r="O217" s="6">
        <v>494296</v>
      </c>
    </row>
    <row r="218" spans="1:15" x14ac:dyDescent="0.35">
      <c r="A218" s="1">
        <v>217</v>
      </c>
      <c r="B218" s="5" t="s">
        <v>71</v>
      </c>
      <c r="C218" s="2" t="s">
        <v>9</v>
      </c>
      <c r="D218" s="1"/>
      <c r="E218" s="6"/>
      <c r="F218" s="6"/>
      <c r="G218" s="6"/>
      <c r="H218" s="6"/>
      <c r="I218" s="6"/>
      <c r="J218" s="6"/>
      <c r="K218" s="6"/>
      <c r="L218" s="6"/>
      <c r="M218" s="6"/>
      <c r="N218" s="7">
        <f t="shared" si="3"/>
        <v>0</v>
      </c>
      <c r="O218" s="6"/>
    </row>
    <row r="219" spans="1:15" x14ac:dyDescent="0.35">
      <c r="A219" s="1">
        <v>218</v>
      </c>
      <c r="B219" s="5" t="s">
        <v>72</v>
      </c>
      <c r="C219" s="2" t="s">
        <v>9</v>
      </c>
      <c r="D219" s="1"/>
      <c r="E219" s="6">
        <v>4192</v>
      </c>
      <c r="F219" s="6">
        <v>2213</v>
      </c>
      <c r="G219" s="6"/>
      <c r="H219" s="6"/>
      <c r="I219" s="6"/>
      <c r="J219" s="6"/>
      <c r="K219" s="6"/>
      <c r="L219" s="6"/>
      <c r="M219" s="6"/>
      <c r="N219" s="7">
        <f t="shared" si="3"/>
        <v>6405</v>
      </c>
      <c r="O219" s="6">
        <v>416000</v>
      </c>
    </row>
    <row r="220" spans="1:15" x14ac:dyDescent="0.35">
      <c r="A220" s="1">
        <v>219</v>
      </c>
      <c r="B220" s="5" t="s">
        <v>73</v>
      </c>
      <c r="C220" s="2" t="s">
        <v>9</v>
      </c>
      <c r="D220" s="1"/>
      <c r="E220" s="6">
        <v>6227</v>
      </c>
      <c r="F220" s="6"/>
      <c r="G220" s="6"/>
      <c r="H220" s="6"/>
      <c r="I220" s="6"/>
      <c r="J220" s="6"/>
      <c r="K220" s="6"/>
      <c r="L220" s="6"/>
      <c r="M220" s="6"/>
      <c r="N220" s="7">
        <f t="shared" si="3"/>
        <v>6227</v>
      </c>
      <c r="O220" s="6">
        <v>462067</v>
      </c>
    </row>
    <row r="221" spans="1:15" x14ac:dyDescent="0.35">
      <c r="A221" s="1">
        <v>220</v>
      </c>
      <c r="B221" s="5" t="s">
        <v>340</v>
      </c>
      <c r="C221" s="2" t="s">
        <v>425</v>
      </c>
      <c r="D221" s="2"/>
      <c r="E221" s="6"/>
      <c r="F221" s="6">
        <v>24176</v>
      </c>
      <c r="G221" s="6"/>
      <c r="H221" s="6">
        <v>15180</v>
      </c>
      <c r="I221" s="6"/>
      <c r="J221" s="6"/>
      <c r="K221" s="6"/>
      <c r="L221" s="6"/>
      <c r="M221" s="6">
        <v>3280</v>
      </c>
      <c r="N221" s="7">
        <f t="shared" si="3"/>
        <v>42636</v>
      </c>
      <c r="O221" s="6">
        <v>3036287</v>
      </c>
    </row>
    <row r="222" spans="1:15" x14ac:dyDescent="0.35">
      <c r="A222" s="1"/>
      <c r="B222" s="5" t="s">
        <v>508</v>
      </c>
      <c r="C222" s="2" t="s">
        <v>425</v>
      </c>
      <c r="D222" s="2"/>
      <c r="E222" s="6"/>
      <c r="F222" s="6"/>
      <c r="G222" s="6"/>
      <c r="H222" s="6"/>
      <c r="I222" s="6"/>
      <c r="J222" s="6">
        <v>20000</v>
      </c>
      <c r="K222" s="6"/>
      <c r="L222" s="6"/>
      <c r="M222" s="6"/>
      <c r="N222" s="7">
        <f t="shared" si="3"/>
        <v>20000</v>
      </c>
      <c r="O222" s="6">
        <v>156478</v>
      </c>
    </row>
    <row r="223" spans="1:15" x14ac:dyDescent="0.35">
      <c r="A223" s="1">
        <v>221</v>
      </c>
      <c r="B223" s="5" t="s">
        <v>384</v>
      </c>
      <c r="C223" s="2" t="s">
        <v>425</v>
      </c>
      <c r="D223" s="2"/>
      <c r="E223" s="6"/>
      <c r="F223" s="6"/>
      <c r="G223" s="6"/>
      <c r="H223" s="6"/>
      <c r="I223" s="6"/>
      <c r="J223" s="6"/>
      <c r="K223" s="6"/>
      <c r="L223" s="6"/>
      <c r="M223" s="6"/>
      <c r="N223" s="7">
        <f t="shared" si="3"/>
        <v>0</v>
      </c>
      <c r="O223" s="6"/>
    </row>
    <row r="224" spans="1:15" x14ac:dyDescent="0.35">
      <c r="A224" s="1">
        <v>222</v>
      </c>
      <c r="B224" s="5" t="s">
        <v>385</v>
      </c>
      <c r="C224" s="2" t="s">
        <v>425</v>
      </c>
      <c r="D224" s="2"/>
      <c r="E224" s="6"/>
      <c r="F224" s="6"/>
      <c r="G224" s="6"/>
      <c r="H224" s="6"/>
      <c r="I224" s="6"/>
      <c r="J224" s="6"/>
      <c r="K224" s="6"/>
      <c r="L224" s="6"/>
      <c r="M224" s="6"/>
      <c r="N224" s="7">
        <f t="shared" si="3"/>
        <v>0</v>
      </c>
      <c r="O224" s="6"/>
    </row>
    <row r="225" spans="1:15" x14ac:dyDescent="0.35">
      <c r="A225" s="1">
        <v>223</v>
      </c>
      <c r="B225" s="5" t="s">
        <v>341</v>
      </c>
      <c r="C225" s="2" t="s">
        <v>425</v>
      </c>
      <c r="D225" s="2"/>
      <c r="E225" s="6"/>
      <c r="F225" s="6">
        <v>1035</v>
      </c>
      <c r="G225" s="6"/>
      <c r="H225" s="6"/>
      <c r="I225" s="6"/>
      <c r="J225" s="6"/>
      <c r="K225" s="6"/>
      <c r="L225" s="6"/>
      <c r="M225" s="6"/>
      <c r="N225" s="7">
        <f t="shared" si="3"/>
        <v>1035</v>
      </c>
      <c r="O225" s="6">
        <v>54280</v>
      </c>
    </row>
    <row r="226" spans="1:15" x14ac:dyDescent="0.35">
      <c r="A226" s="1">
        <v>224</v>
      </c>
      <c r="B226" s="5" t="s">
        <v>342</v>
      </c>
      <c r="C226" s="2" t="s">
        <v>425</v>
      </c>
      <c r="D226" s="2"/>
      <c r="E226" s="6">
        <v>6670</v>
      </c>
      <c r="F226" s="6">
        <v>6828</v>
      </c>
      <c r="G226" s="6"/>
      <c r="H226" s="6">
        <v>3577</v>
      </c>
      <c r="I226" s="6"/>
      <c r="J226" s="6"/>
      <c r="K226" s="6"/>
      <c r="L226" s="6"/>
      <c r="M226" s="6"/>
      <c r="N226" s="7">
        <f t="shared" si="3"/>
        <v>17075</v>
      </c>
      <c r="O226" s="6">
        <v>357717</v>
      </c>
    </row>
    <row r="227" spans="1:15" x14ac:dyDescent="0.35">
      <c r="A227" s="1">
        <v>225</v>
      </c>
      <c r="B227" s="5" t="s">
        <v>343</v>
      </c>
      <c r="C227" s="2" t="s">
        <v>425</v>
      </c>
      <c r="D227" s="2"/>
      <c r="E227" s="6">
        <v>16512</v>
      </c>
      <c r="F227" s="6">
        <v>6100</v>
      </c>
      <c r="G227" s="6"/>
      <c r="H227" s="6">
        <v>5504</v>
      </c>
      <c r="I227" s="6">
        <v>1380</v>
      </c>
      <c r="J227" s="6"/>
      <c r="K227" s="6"/>
      <c r="L227" s="6"/>
      <c r="M227" s="6"/>
      <c r="N227" s="7">
        <f t="shared" si="3"/>
        <v>29496</v>
      </c>
      <c r="O227" s="6">
        <v>550385</v>
      </c>
    </row>
    <row r="228" spans="1:15" x14ac:dyDescent="0.35">
      <c r="A228" s="1">
        <v>226</v>
      </c>
      <c r="B228" s="5" t="s">
        <v>344</v>
      </c>
      <c r="C228" s="2" t="s">
        <v>425</v>
      </c>
      <c r="D228" s="2"/>
      <c r="E228" s="6">
        <v>3462</v>
      </c>
      <c r="F228" s="6"/>
      <c r="G228" s="6"/>
      <c r="H228" s="6">
        <v>1763</v>
      </c>
      <c r="I228" s="6"/>
      <c r="J228" s="6"/>
      <c r="K228" s="6"/>
      <c r="L228" s="6"/>
      <c r="M228" s="6"/>
      <c r="N228" s="7">
        <f t="shared" si="3"/>
        <v>5225</v>
      </c>
      <c r="O228" s="6"/>
    </row>
    <row r="229" spans="1:15" x14ac:dyDescent="0.35">
      <c r="A229" s="1">
        <v>227</v>
      </c>
      <c r="B229" s="5" t="s">
        <v>345</v>
      </c>
      <c r="C229" s="2" t="s">
        <v>425</v>
      </c>
      <c r="D229" s="2"/>
      <c r="E229" s="6">
        <v>26249</v>
      </c>
      <c r="F229" s="6">
        <v>8428</v>
      </c>
      <c r="G229" s="6">
        <v>3000</v>
      </c>
      <c r="H229" s="6">
        <v>8750</v>
      </c>
      <c r="I229" s="6">
        <v>1755</v>
      </c>
      <c r="J229" s="6"/>
      <c r="K229" s="6"/>
      <c r="L229" s="6"/>
      <c r="M229" s="6"/>
      <c r="N229" s="7">
        <f t="shared" si="3"/>
        <v>48182</v>
      </c>
      <c r="O229" s="6">
        <v>874967</v>
      </c>
    </row>
    <row r="230" spans="1:15" x14ac:dyDescent="0.35">
      <c r="A230" s="1">
        <v>228</v>
      </c>
      <c r="B230" s="5" t="s">
        <v>346</v>
      </c>
      <c r="C230" s="2" t="s">
        <v>425</v>
      </c>
      <c r="D230" s="2"/>
      <c r="E230" s="6"/>
      <c r="F230" s="6"/>
      <c r="G230" s="6"/>
      <c r="H230" s="6"/>
      <c r="I230" s="6"/>
      <c r="J230" s="6"/>
      <c r="K230" s="6"/>
      <c r="L230" s="6"/>
      <c r="M230" s="6"/>
      <c r="N230" s="7">
        <f t="shared" si="3"/>
        <v>0</v>
      </c>
      <c r="O230" s="6"/>
    </row>
    <row r="231" spans="1:15" x14ac:dyDescent="0.35">
      <c r="A231" s="1">
        <v>229</v>
      </c>
      <c r="B231" s="5" t="s">
        <v>347</v>
      </c>
      <c r="C231" s="2" t="s">
        <v>425</v>
      </c>
      <c r="D231" s="2"/>
      <c r="E231" s="6"/>
      <c r="F231" s="6"/>
      <c r="G231" s="6"/>
      <c r="H231" s="6"/>
      <c r="I231" s="6"/>
      <c r="J231" s="6"/>
      <c r="K231" s="6"/>
      <c r="L231" s="6"/>
      <c r="M231" s="6"/>
      <c r="N231" s="7">
        <f t="shared" si="3"/>
        <v>0</v>
      </c>
      <c r="O231" s="6"/>
    </row>
    <row r="232" spans="1:15" x14ac:dyDescent="0.35">
      <c r="A232" s="1">
        <v>230</v>
      </c>
      <c r="B232" s="5" t="s">
        <v>394</v>
      </c>
      <c r="C232" s="2" t="s">
        <v>425</v>
      </c>
      <c r="D232" s="2"/>
      <c r="E232" s="6"/>
      <c r="F232" s="6"/>
      <c r="G232" s="6"/>
      <c r="H232" s="6"/>
      <c r="I232" s="6">
        <v>1128</v>
      </c>
      <c r="J232" s="6"/>
      <c r="K232" s="6"/>
      <c r="L232" s="6"/>
      <c r="M232" s="6"/>
      <c r="N232" s="7">
        <f t="shared" ref="N232:N263" si="4">SUM(E232:M232)</f>
        <v>1128</v>
      </c>
      <c r="O232" s="6">
        <v>277729</v>
      </c>
    </row>
    <row r="233" spans="1:15" x14ac:dyDescent="0.35">
      <c r="A233" s="1">
        <v>231</v>
      </c>
      <c r="B233" s="5" t="s">
        <v>189</v>
      </c>
      <c r="C233" s="2" t="s">
        <v>429</v>
      </c>
      <c r="D233" s="1"/>
      <c r="E233" s="6"/>
      <c r="F233" s="6"/>
      <c r="G233" s="6"/>
      <c r="H233" s="6"/>
      <c r="I233" s="6"/>
      <c r="J233" s="6"/>
      <c r="K233" s="6"/>
      <c r="L233" s="6"/>
      <c r="M233" s="6"/>
      <c r="N233" s="7">
        <f t="shared" si="4"/>
        <v>0</v>
      </c>
      <c r="O233" s="6"/>
    </row>
    <row r="234" spans="1:15" x14ac:dyDescent="0.35">
      <c r="A234" s="1">
        <v>232</v>
      </c>
      <c r="B234" s="5" t="s">
        <v>190</v>
      </c>
      <c r="C234" s="2" t="s">
        <v>429</v>
      </c>
      <c r="D234" s="1"/>
      <c r="E234" s="6"/>
      <c r="F234" s="6"/>
      <c r="G234" s="6"/>
      <c r="H234" s="6"/>
      <c r="I234" s="6"/>
      <c r="J234" s="6"/>
      <c r="K234" s="6"/>
      <c r="L234" s="6"/>
      <c r="M234" s="6"/>
      <c r="N234" s="7">
        <f t="shared" si="4"/>
        <v>0</v>
      </c>
      <c r="O234" s="6"/>
    </row>
    <row r="235" spans="1:15" x14ac:dyDescent="0.35">
      <c r="A235" s="1">
        <v>233</v>
      </c>
      <c r="B235" s="5" t="s">
        <v>191</v>
      </c>
      <c r="C235" s="2" t="s">
        <v>429</v>
      </c>
      <c r="D235" s="1"/>
      <c r="E235" s="6">
        <v>1805</v>
      </c>
      <c r="F235" s="6">
        <v>714</v>
      </c>
      <c r="G235" s="6"/>
      <c r="H235" s="6"/>
      <c r="I235" s="6">
        <v>1312</v>
      </c>
      <c r="J235" s="6"/>
      <c r="K235" s="6"/>
      <c r="L235" s="6"/>
      <c r="M235" s="6"/>
      <c r="N235" s="7">
        <f t="shared" si="4"/>
        <v>3831</v>
      </c>
      <c r="O235" s="6">
        <v>328000</v>
      </c>
    </row>
    <row r="236" spans="1:15" x14ac:dyDescent="0.35">
      <c r="A236" s="1">
        <v>234</v>
      </c>
      <c r="B236" s="5" t="s">
        <v>192</v>
      </c>
      <c r="C236" s="2" t="s">
        <v>429</v>
      </c>
      <c r="D236" s="1"/>
      <c r="E236" s="6">
        <v>4842</v>
      </c>
      <c r="F236" s="6">
        <v>2868</v>
      </c>
      <c r="G236" s="6"/>
      <c r="H236" s="6"/>
      <c r="I236" s="6">
        <v>3157</v>
      </c>
      <c r="J236" s="6"/>
      <c r="K236" s="6"/>
      <c r="L236" s="6"/>
      <c r="M236" s="6"/>
      <c r="N236" s="7">
        <f t="shared" si="4"/>
        <v>10867</v>
      </c>
      <c r="O236" s="6">
        <v>1711000</v>
      </c>
    </row>
    <row r="237" spans="1:15" x14ac:dyDescent="0.35">
      <c r="A237" s="1">
        <v>235</v>
      </c>
      <c r="B237" s="5" t="s">
        <v>193</v>
      </c>
      <c r="C237" s="2" t="s">
        <v>429</v>
      </c>
      <c r="D237" s="1"/>
      <c r="E237" s="6">
        <v>9203</v>
      </c>
      <c r="F237" s="6">
        <v>8156</v>
      </c>
      <c r="G237" s="6"/>
      <c r="H237" s="6"/>
      <c r="I237" s="6">
        <v>12368</v>
      </c>
      <c r="J237" s="6"/>
      <c r="K237" s="6"/>
      <c r="L237" s="6"/>
      <c r="M237" s="6"/>
      <c r="N237" s="7">
        <f t="shared" si="4"/>
        <v>29727</v>
      </c>
      <c r="O237" s="6">
        <v>1481000</v>
      </c>
    </row>
    <row r="238" spans="1:15" x14ac:dyDescent="0.35">
      <c r="A238" s="1">
        <v>236</v>
      </c>
      <c r="B238" s="5" t="s">
        <v>393</v>
      </c>
      <c r="C238" s="2" t="s">
        <v>429</v>
      </c>
      <c r="D238" s="1"/>
      <c r="E238" s="6">
        <v>1196</v>
      </c>
      <c r="F238" s="6">
        <v>1275</v>
      </c>
      <c r="G238" s="6"/>
      <c r="H238" s="6"/>
      <c r="I238" s="6">
        <v>2829</v>
      </c>
      <c r="J238" s="6"/>
      <c r="K238" s="6"/>
      <c r="L238" s="6"/>
      <c r="M238" s="6"/>
      <c r="N238" s="7">
        <f t="shared" si="4"/>
        <v>5300</v>
      </c>
      <c r="O238" s="6">
        <v>511000</v>
      </c>
    </row>
    <row r="239" spans="1:15" x14ac:dyDescent="0.35">
      <c r="A239" s="1">
        <v>237</v>
      </c>
      <c r="B239" s="5" t="s">
        <v>194</v>
      </c>
      <c r="C239" s="2" t="s">
        <v>429</v>
      </c>
      <c r="D239" s="1"/>
      <c r="E239" s="6">
        <v>30376</v>
      </c>
      <c r="F239" s="6">
        <v>2753</v>
      </c>
      <c r="G239" s="6"/>
      <c r="H239" s="6"/>
      <c r="I239" s="6">
        <v>3493</v>
      </c>
      <c r="J239" s="6"/>
      <c r="K239" s="6"/>
      <c r="L239" s="6">
        <v>1440</v>
      </c>
      <c r="M239" s="6"/>
      <c r="N239" s="7">
        <f t="shared" si="4"/>
        <v>38062</v>
      </c>
      <c r="O239" s="6">
        <v>2242000</v>
      </c>
    </row>
    <row r="240" spans="1:15" x14ac:dyDescent="0.35">
      <c r="A240" s="1">
        <v>238</v>
      </c>
      <c r="B240" s="5" t="s">
        <v>195</v>
      </c>
      <c r="C240" s="2" t="s">
        <v>429</v>
      </c>
      <c r="D240" s="1"/>
      <c r="E240" s="6">
        <v>26425</v>
      </c>
      <c r="F240" s="6">
        <v>2654</v>
      </c>
      <c r="G240" s="6"/>
      <c r="H240" s="6"/>
      <c r="I240" s="6"/>
      <c r="J240" s="6">
        <v>3500</v>
      </c>
      <c r="K240" s="6"/>
      <c r="L240" s="6"/>
      <c r="M240" s="6"/>
      <c r="N240" s="7">
        <f t="shared" si="4"/>
        <v>32579</v>
      </c>
      <c r="O240" s="6">
        <v>1350000</v>
      </c>
    </row>
    <row r="241" spans="1:15" x14ac:dyDescent="0.35">
      <c r="A241" s="1">
        <v>239</v>
      </c>
      <c r="B241" s="5" t="s">
        <v>196</v>
      </c>
      <c r="C241" s="2" t="s">
        <v>429</v>
      </c>
      <c r="D241" s="1"/>
      <c r="E241" s="6">
        <v>1442</v>
      </c>
      <c r="F241" s="6">
        <v>4313</v>
      </c>
      <c r="G241" s="6">
        <v>1500</v>
      </c>
      <c r="H241" s="6"/>
      <c r="I241" s="6">
        <v>1047</v>
      </c>
      <c r="J241" s="6"/>
      <c r="K241" s="6"/>
      <c r="L241" s="6"/>
      <c r="M241" s="6"/>
      <c r="N241" s="7">
        <f t="shared" si="4"/>
        <v>8302</v>
      </c>
      <c r="O241" s="6">
        <v>1228000</v>
      </c>
    </row>
    <row r="242" spans="1:15" x14ac:dyDescent="0.35">
      <c r="A242" s="1">
        <v>240</v>
      </c>
      <c r="B242" s="5" t="s">
        <v>197</v>
      </c>
      <c r="C242" s="2" t="s">
        <v>429</v>
      </c>
      <c r="D242" s="1"/>
      <c r="E242" s="6"/>
      <c r="F242" s="6"/>
      <c r="G242" s="6"/>
      <c r="H242" s="6"/>
      <c r="I242" s="6"/>
      <c r="J242" s="6"/>
      <c r="K242" s="6"/>
      <c r="L242" s="6"/>
      <c r="M242" s="6"/>
      <c r="N242" s="7">
        <f t="shared" si="4"/>
        <v>0</v>
      </c>
      <c r="O242" s="6"/>
    </row>
    <row r="243" spans="1:15" x14ac:dyDescent="0.35">
      <c r="A243" s="1">
        <v>241</v>
      </c>
      <c r="B243" s="5" t="s">
        <v>198</v>
      </c>
      <c r="C243" s="2" t="s">
        <v>429</v>
      </c>
      <c r="D243" s="1"/>
      <c r="E243" s="6">
        <v>2697</v>
      </c>
      <c r="F243" s="6">
        <v>4340</v>
      </c>
      <c r="G243" s="6"/>
      <c r="H243" s="6"/>
      <c r="I243" s="6">
        <f>4008+4371</f>
        <v>8379</v>
      </c>
      <c r="J243" s="6"/>
      <c r="K243" s="6"/>
      <c r="L243" s="6"/>
      <c r="M243" s="6"/>
      <c r="N243" s="7">
        <f t="shared" si="4"/>
        <v>15416</v>
      </c>
      <c r="O243" s="6">
        <v>1120000</v>
      </c>
    </row>
    <row r="244" spans="1:15" x14ac:dyDescent="0.35">
      <c r="A244" s="1">
        <v>242</v>
      </c>
      <c r="B244" s="5" t="s">
        <v>199</v>
      </c>
      <c r="C244" s="2" t="s">
        <v>429</v>
      </c>
      <c r="D244" s="1"/>
      <c r="E244" s="6">
        <v>14729</v>
      </c>
      <c r="F244" s="6">
        <v>7984</v>
      </c>
      <c r="G244" s="6"/>
      <c r="H244" s="6"/>
      <c r="I244" s="6">
        <f>4513+5343</f>
        <v>9856</v>
      </c>
      <c r="J244" s="6"/>
      <c r="K244" s="6">
        <v>1152</v>
      </c>
      <c r="L244" s="6"/>
      <c r="M244" s="6"/>
      <c r="N244" s="7">
        <f t="shared" si="4"/>
        <v>33721</v>
      </c>
      <c r="O244" s="6">
        <v>770000</v>
      </c>
    </row>
    <row r="245" spans="1:15" x14ac:dyDescent="0.35">
      <c r="A245" s="1">
        <v>243</v>
      </c>
      <c r="B245" s="5" t="s">
        <v>200</v>
      </c>
      <c r="C245" s="2" t="s">
        <v>429</v>
      </c>
      <c r="D245" s="1"/>
      <c r="E245" s="6">
        <v>32800</v>
      </c>
      <c r="F245" s="6"/>
      <c r="G245" s="6"/>
      <c r="H245" s="6"/>
      <c r="I245" s="6">
        <v>4641</v>
      </c>
      <c r="J245" s="6"/>
      <c r="K245" s="6"/>
      <c r="L245" s="6"/>
      <c r="M245" s="6"/>
      <c r="N245" s="7">
        <f t="shared" si="4"/>
        <v>37441</v>
      </c>
      <c r="O245" s="6">
        <v>1470000</v>
      </c>
    </row>
    <row r="246" spans="1:15" x14ac:dyDescent="0.35">
      <c r="A246" s="1">
        <v>244</v>
      </c>
      <c r="B246" s="5" t="s">
        <v>201</v>
      </c>
      <c r="C246" s="2" t="s">
        <v>429</v>
      </c>
      <c r="D246" s="1"/>
      <c r="E246" s="6">
        <v>85775</v>
      </c>
      <c r="F246" s="6"/>
      <c r="G246" s="6">
        <f>250+3700</f>
        <v>3950</v>
      </c>
      <c r="H246" s="10"/>
      <c r="I246" s="6">
        <v>1319</v>
      </c>
      <c r="J246" s="6">
        <v>1200</v>
      </c>
      <c r="K246" s="6"/>
      <c r="L246" s="6"/>
      <c r="M246" s="6"/>
      <c r="N246" s="7">
        <f t="shared" si="4"/>
        <v>92244</v>
      </c>
      <c r="O246" s="6">
        <v>2238000</v>
      </c>
    </row>
    <row r="247" spans="1:15" x14ac:dyDescent="0.35">
      <c r="A247" s="1">
        <v>245</v>
      </c>
      <c r="B247" s="5" t="s">
        <v>202</v>
      </c>
      <c r="C247" s="2" t="s">
        <v>429</v>
      </c>
      <c r="D247" s="1"/>
      <c r="E247" s="6">
        <v>36643</v>
      </c>
      <c r="F247" s="6">
        <v>6756</v>
      </c>
      <c r="G247" s="6">
        <v>4750</v>
      </c>
      <c r="H247" s="12"/>
      <c r="I247" s="6">
        <v>3787</v>
      </c>
      <c r="J247" s="6"/>
      <c r="K247" s="6"/>
      <c r="L247" s="6">
        <v>4500</v>
      </c>
      <c r="M247" s="6"/>
      <c r="N247" s="7">
        <f t="shared" si="4"/>
        <v>56436</v>
      </c>
      <c r="O247" s="6">
        <v>1529840</v>
      </c>
    </row>
    <row r="248" spans="1:15" x14ac:dyDescent="0.35">
      <c r="A248" s="1">
        <v>246</v>
      </c>
      <c r="B248" s="5" t="s">
        <v>203</v>
      </c>
      <c r="C248" s="2" t="s">
        <v>429</v>
      </c>
      <c r="D248" s="1"/>
      <c r="E248" s="6">
        <v>2339</v>
      </c>
      <c r="F248" s="6">
        <v>4506</v>
      </c>
      <c r="G248" s="6"/>
      <c r="H248" s="6"/>
      <c r="I248" s="6">
        <v>18445</v>
      </c>
      <c r="J248" s="6"/>
      <c r="K248" s="6"/>
      <c r="L248" s="6"/>
      <c r="M248" s="6"/>
      <c r="N248" s="7">
        <f t="shared" si="4"/>
        <v>25290</v>
      </c>
      <c r="O248" s="6">
        <v>679000</v>
      </c>
    </row>
    <row r="249" spans="1:15" x14ac:dyDescent="0.35">
      <c r="A249" s="1">
        <v>247</v>
      </c>
      <c r="B249" s="5" t="s">
        <v>204</v>
      </c>
      <c r="C249" s="2" t="s">
        <v>429</v>
      </c>
      <c r="D249" s="1"/>
      <c r="E249" s="6">
        <v>34047</v>
      </c>
      <c r="F249" s="6">
        <v>2500</v>
      </c>
      <c r="G249" s="6">
        <v>680</v>
      </c>
      <c r="H249" s="6"/>
      <c r="I249" s="6"/>
      <c r="J249" s="6">
        <v>6576</v>
      </c>
      <c r="K249" s="6"/>
      <c r="L249" s="6"/>
      <c r="M249" s="6"/>
      <c r="N249" s="7">
        <f t="shared" si="4"/>
        <v>43803</v>
      </c>
      <c r="O249" s="6">
        <v>2113000</v>
      </c>
    </row>
    <row r="250" spans="1:15" x14ac:dyDescent="0.35">
      <c r="A250" s="1">
        <v>248</v>
      </c>
      <c r="B250" s="5" t="s">
        <v>205</v>
      </c>
      <c r="C250" s="2" t="s">
        <v>429</v>
      </c>
      <c r="D250" s="1"/>
      <c r="E250" s="6">
        <v>12324</v>
      </c>
      <c r="F250" s="6">
        <v>2724</v>
      </c>
      <c r="G250" s="6">
        <v>3800</v>
      </c>
      <c r="H250" s="6"/>
      <c r="I250" s="6">
        <v>5118</v>
      </c>
      <c r="J250" s="6"/>
      <c r="K250" s="6"/>
      <c r="L250" s="6">
        <v>3000</v>
      </c>
      <c r="M250" s="6"/>
      <c r="N250" s="7">
        <f t="shared" si="4"/>
        <v>26966</v>
      </c>
      <c r="O250" s="6">
        <v>1242000</v>
      </c>
    </row>
    <row r="251" spans="1:15" ht="40" x14ac:dyDescent="0.35">
      <c r="A251" s="1">
        <v>249</v>
      </c>
      <c r="B251" s="5" t="s">
        <v>380</v>
      </c>
      <c r="C251" s="2" t="s">
        <v>421</v>
      </c>
      <c r="D251" s="2"/>
      <c r="E251" s="6">
        <v>546</v>
      </c>
      <c r="F251" s="6"/>
      <c r="G251" s="6"/>
      <c r="H251" s="6"/>
      <c r="I251" s="6"/>
      <c r="J251" s="6"/>
      <c r="K251" s="6"/>
      <c r="L251" s="6"/>
      <c r="M251" s="6"/>
      <c r="N251" s="7">
        <f t="shared" si="4"/>
        <v>546</v>
      </c>
      <c r="O251" s="6">
        <v>48000</v>
      </c>
    </row>
    <row r="252" spans="1:15" ht="40" x14ac:dyDescent="0.35">
      <c r="A252" s="1">
        <v>250</v>
      </c>
      <c r="B252" s="5" t="s">
        <v>396</v>
      </c>
      <c r="C252" s="2" t="s">
        <v>421</v>
      </c>
      <c r="D252" s="2"/>
      <c r="E252" s="6"/>
      <c r="F252" s="6"/>
      <c r="G252" s="6"/>
      <c r="H252" s="6"/>
      <c r="I252" s="6"/>
      <c r="J252" s="6"/>
      <c r="K252" s="6"/>
      <c r="L252" s="6"/>
      <c r="M252" s="6"/>
      <c r="N252" s="7">
        <f t="shared" si="4"/>
        <v>0</v>
      </c>
      <c r="O252" s="6"/>
    </row>
    <row r="253" spans="1:15" ht="40" x14ac:dyDescent="0.35">
      <c r="A253" s="1">
        <v>251</v>
      </c>
      <c r="B253" s="5" t="s">
        <v>261</v>
      </c>
      <c r="C253" s="2" t="s">
        <v>421</v>
      </c>
      <c r="D253" s="2"/>
      <c r="E253" s="6"/>
      <c r="F253" s="6"/>
      <c r="G253" s="6"/>
      <c r="H253" s="6"/>
      <c r="I253" s="6"/>
      <c r="J253" s="6"/>
      <c r="K253" s="6"/>
      <c r="L253" s="6"/>
      <c r="M253" s="6"/>
      <c r="N253" s="7">
        <f t="shared" si="4"/>
        <v>0</v>
      </c>
      <c r="O253" s="6"/>
    </row>
    <row r="254" spans="1:15" ht="40" x14ac:dyDescent="0.35">
      <c r="A254" s="1">
        <v>252</v>
      </c>
      <c r="B254" s="5" t="s">
        <v>262</v>
      </c>
      <c r="C254" s="2" t="s">
        <v>421</v>
      </c>
      <c r="D254" s="2"/>
      <c r="E254" s="6"/>
      <c r="F254" s="6"/>
      <c r="G254" s="6"/>
      <c r="H254" s="6"/>
      <c r="I254" s="6"/>
      <c r="J254" s="6"/>
      <c r="K254" s="6"/>
      <c r="L254" s="6"/>
      <c r="M254" s="6"/>
      <c r="N254" s="7">
        <f t="shared" si="4"/>
        <v>0</v>
      </c>
      <c r="O254" s="6"/>
    </row>
    <row r="255" spans="1:15" ht="40" x14ac:dyDescent="0.35">
      <c r="A255" s="1">
        <v>253</v>
      </c>
      <c r="B255" s="5" t="s">
        <v>263</v>
      </c>
      <c r="C255" s="2" t="s">
        <v>421</v>
      </c>
      <c r="D255" s="2"/>
      <c r="E255" s="6"/>
      <c r="F255" s="6"/>
      <c r="G255" s="6"/>
      <c r="H255" s="6"/>
      <c r="I255" s="6"/>
      <c r="J255" s="6"/>
      <c r="K255" s="6"/>
      <c r="L255" s="6"/>
      <c r="M255" s="6"/>
      <c r="N255" s="7">
        <f t="shared" si="4"/>
        <v>0</v>
      </c>
      <c r="O255" s="6"/>
    </row>
    <row r="256" spans="1:15" ht="40" x14ac:dyDescent="0.35">
      <c r="A256" s="1">
        <v>254</v>
      </c>
      <c r="B256" s="5" t="s">
        <v>265</v>
      </c>
      <c r="C256" s="2" t="s">
        <v>421</v>
      </c>
      <c r="D256" s="2"/>
      <c r="E256" s="6"/>
      <c r="F256" s="6"/>
      <c r="G256" s="6"/>
      <c r="H256" s="6"/>
      <c r="I256" s="6"/>
      <c r="J256" s="6"/>
      <c r="K256" s="6"/>
      <c r="L256" s="6"/>
      <c r="M256" s="6"/>
      <c r="N256" s="7">
        <f t="shared" si="4"/>
        <v>0</v>
      </c>
      <c r="O256" s="6"/>
    </row>
    <row r="257" spans="1:15" ht="40" x14ac:dyDescent="0.35">
      <c r="A257" s="1">
        <v>255</v>
      </c>
      <c r="B257" s="5" t="s">
        <v>266</v>
      </c>
      <c r="C257" s="2" t="s">
        <v>421</v>
      </c>
      <c r="D257" s="2"/>
      <c r="E257" s="6">
        <v>196</v>
      </c>
      <c r="F257" s="6">
        <v>1929</v>
      </c>
      <c r="G257" s="6"/>
      <c r="H257" s="6"/>
      <c r="I257" s="6"/>
      <c r="J257" s="6"/>
      <c r="K257" s="6"/>
      <c r="L257" s="6"/>
      <c r="M257" s="6"/>
      <c r="N257" s="7">
        <f t="shared" si="4"/>
        <v>2125</v>
      </c>
      <c r="O257" s="6">
        <v>248896</v>
      </c>
    </row>
    <row r="258" spans="1:15" ht="40" x14ac:dyDescent="0.35">
      <c r="A258" s="1">
        <v>256</v>
      </c>
      <c r="B258" s="5" t="s">
        <v>268</v>
      </c>
      <c r="C258" s="2" t="s">
        <v>421</v>
      </c>
      <c r="D258" s="2"/>
      <c r="E258" s="6">
        <v>9472</v>
      </c>
      <c r="F258" s="6">
        <v>10454</v>
      </c>
      <c r="G258" s="6"/>
      <c r="H258" s="6">
        <v>4270</v>
      </c>
      <c r="I258" s="6">
        <v>9290</v>
      </c>
      <c r="J258" s="6"/>
      <c r="K258" s="6"/>
      <c r="L258" s="6"/>
      <c r="M258" s="6"/>
      <c r="N258" s="7">
        <f t="shared" si="4"/>
        <v>33486</v>
      </c>
      <c r="O258" s="6">
        <v>854000</v>
      </c>
    </row>
    <row r="259" spans="1:15" ht="40" x14ac:dyDescent="0.35">
      <c r="A259" s="1">
        <v>257</v>
      </c>
      <c r="B259" s="5" t="s">
        <v>269</v>
      </c>
      <c r="C259" s="2" t="s">
        <v>421</v>
      </c>
      <c r="D259" s="2"/>
      <c r="E259" s="6">
        <v>746</v>
      </c>
      <c r="F259" s="6">
        <v>5102</v>
      </c>
      <c r="G259" s="6"/>
      <c r="H259" s="6"/>
      <c r="I259" s="6"/>
      <c r="J259" s="6">
        <v>400</v>
      </c>
      <c r="K259" s="6"/>
      <c r="L259" s="6">
        <v>7800</v>
      </c>
      <c r="M259" s="6"/>
      <c r="N259" s="7">
        <f t="shared" si="4"/>
        <v>14048</v>
      </c>
      <c r="O259" s="6">
        <v>459000</v>
      </c>
    </row>
    <row r="260" spans="1:15" ht="40" x14ac:dyDescent="0.35">
      <c r="A260" s="1">
        <v>258</v>
      </c>
      <c r="B260" s="5" t="s">
        <v>272</v>
      </c>
      <c r="C260" s="2" t="s">
        <v>421</v>
      </c>
      <c r="D260" s="2"/>
      <c r="E260" s="6">
        <v>3275</v>
      </c>
      <c r="F260" s="6">
        <v>102</v>
      </c>
      <c r="G260" s="6"/>
      <c r="H260" s="6"/>
      <c r="I260" s="6"/>
      <c r="J260" s="6">
        <v>50</v>
      </c>
      <c r="K260" s="6"/>
      <c r="L260" s="6"/>
      <c r="M260" s="6"/>
      <c r="N260" s="7">
        <f t="shared" si="4"/>
        <v>3427</v>
      </c>
      <c r="O260" s="6">
        <v>482001</v>
      </c>
    </row>
    <row r="261" spans="1:15" ht="40" x14ac:dyDescent="0.35">
      <c r="A261" s="1">
        <v>259</v>
      </c>
      <c r="B261" s="5" t="s">
        <v>273</v>
      </c>
      <c r="C261" s="2" t="s">
        <v>421</v>
      </c>
      <c r="D261" s="2"/>
      <c r="E261" s="6">
        <v>4772</v>
      </c>
      <c r="F261" s="6"/>
      <c r="G261" s="6">
        <v>3000</v>
      </c>
      <c r="H261" s="6">
        <v>2083</v>
      </c>
      <c r="I261" s="6">
        <v>5499</v>
      </c>
      <c r="J261" s="6"/>
      <c r="K261" s="6"/>
      <c r="L261" s="6"/>
      <c r="M261" s="6"/>
      <c r="N261" s="7">
        <f t="shared" si="4"/>
        <v>15354</v>
      </c>
      <c r="O261" s="6">
        <v>416615</v>
      </c>
    </row>
    <row r="262" spans="1:15" ht="40" x14ac:dyDescent="0.35">
      <c r="A262" s="1">
        <v>260</v>
      </c>
      <c r="B262" s="5" t="s">
        <v>274</v>
      </c>
      <c r="C262" s="2" t="s">
        <v>421</v>
      </c>
      <c r="D262" s="2"/>
      <c r="E262" s="6">
        <v>2363</v>
      </c>
      <c r="F262" s="6"/>
      <c r="G262" s="6"/>
      <c r="H262" s="6"/>
      <c r="I262" s="6">
        <v>5872</v>
      </c>
      <c r="J262" s="6"/>
      <c r="K262" s="6"/>
      <c r="L262" s="6"/>
      <c r="M262" s="6"/>
      <c r="N262" s="7">
        <f t="shared" si="4"/>
        <v>8235</v>
      </c>
      <c r="O262" s="6">
        <v>426446</v>
      </c>
    </row>
    <row r="263" spans="1:15" ht="40" x14ac:dyDescent="0.35">
      <c r="A263" s="1">
        <v>261</v>
      </c>
      <c r="B263" s="5" t="s">
        <v>275</v>
      </c>
      <c r="C263" s="2" t="s">
        <v>421</v>
      </c>
      <c r="D263" s="2"/>
      <c r="E263" s="6">
        <v>3212</v>
      </c>
      <c r="F263" s="6"/>
      <c r="G263" s="6"/>
      <c r="H263" s="6"/>
      <c r="I263" s="6">
        <v>11629</v>
      </c>
      <c r="J263" s="6"/>
      <c r="K263" s="6"/>
      <c r="L263" s="6"/>
      <c r="M263" s="6"/>
      <c r="N263" s="7">
        <f t="shared" si="4"/>
        <v>14841</v>
      </c>
      <c r="O263" s="6">
        <v>195414</v>
      </c>
    </row>
    <row r="264" spans="1:15" ht="40" x14ac:dyDescent="0.35">
      <c r="A264" s="1">
        <v>262</v>
      </c>
      <c r="B264" s="5" t="s">
        <v>277</v>
      </c>
      <c r="C264" s="2" t="s">
        <v>421</v>
      </c>
      <c r="D264" s="2"/>
      <c r="E264" s="6">
        <v>2053</v>
      </c>
      <c r="F264" s="6"/>
      <c r="G264" s="6"/>
      <c r="H264" s="6"/>
      <c r="I264" s="6">
        <f>5693+4963</f>
        <v>10656</v>
      </c>
      <c r="J264" s="6"/>
      <c r="K264" s="6"/>
      <c r="L264" s="6"/>
      <c r="M264" s="6"/>
      <c r="N264" s="7">
        <f t="shared" ref="N264" si="5">SUM(E264:M264)</f>
        <v>12709</v>
      </c>
      <c r="O264" s="6">
        <v>268000</v>
      </c>
    </row>
    <row r="265" spans="1:15" ht="40" x14ac:dyDescent="0.35">
      <c r="A265" s="1">
        <v>263</v>
      </c>
      <c r="B265" s="5" t="s">
        <v>278</v>
      </c>
      <c r="C265" s="2" t="s">
        <v>421</v>
      </c>
      <c r="D265" s="2"/>
      <c r="E265" s="6">
        <v>1226</v>
      </c>
      <c r="F265" s="6"/>
      <c r="G265" s="6"/>
      <c r="H265" s="6"/>
      <c r="I265" s="6">
        <v>4344</v>
      </c>
      <c r="J265" s="6"/>
      <c r="K265" s="6"/>
      <c r="L265" s="6"/>
      <c r="M265" s="6"/>
      <c r="N265" s="7">
        <f t="shared" ref="N265:N296" si="6">SUM(E265:M265)</f>
        <v>5570</v>
      </c>
      <c r="O265" s="6">
        <v>213000</v>
      </c>
    </row>
    <row r="266" spans="1:15" ht="40" x14ac:dyDescent="0.35">
      <c r="A266" s="1">
        <v>264</v>
      </c>
      <c r="B266" s="5" t="s">
        <v>279</v>
      </c>
      <c r="C266" s="2" t="s">
        <v>421</v>
      </c>
      <c r="D266" s="2"/>
      <c r="E266" s="6">
        <v>2708</v>
      </c>
      <c r="F266" s="6">
        <v>3818</v>
      </c>
      <c r="G266" s="6">
        <v>1400</v>
      </c>
      <c r="H266" s="6"/>
      <c r="I266" s="6">
        <v>307</v>
      </c>
      <c r="J266" s="6"/>
      <c r="K266" s="6"/>
      <c r="L266" s="6"/>
      <c r="M266" s="6"/>
      <c r="N266" s="7">
        <f t="shared" si="6"/>
        <v>8233</v>
      </c>
      <c r="O266" s="6">
        <v>521457</v>
      </c>
    </row>
    <row r="267" spans="1:15" ht="40" x14ac:dyDescent="0.35">
      <c r="A267" s="1">
        <v>265</v>
      </c>
      <c r="B267" s="5" t="s">
        <v>280</v>
      </c>
      <c r="C267" s="2" t="s">
        <v>421</v>
      </c>
      <c r="D267" s="2"/>
      <c r="E267" s="6"/>
      <c r="F267" s="6"/>
      <c r="G267" s="6"/>
      <c r="H267" s="6"/>
      <c r="I267" s="6"/>
      <c r="J267" s="6"/>
      <c r="K267" s="6"/>
      <c r="L267" s="6"/>
      <c r="M267" s="6"/>
      <c r="N267" s="7">
        <f t="shared" si="6"/>
        <v>0</v>
      </c>
      <c r="O267" s="6"/>
    </row>
    <row r="268" spans="1:15" ht="40" x14ac:dyDescent="0.35">
      <c r="A268" s="1">
        <v>266</v>
      </c>
      <c r="B268" s="5" t="s">
        <v>281</v>
      </c>
      <c r="C268" s="2" t="s">
        <v>421</v>
      </c>
      <c r="D268" s="2"/>
      <c r="E268" s="6">
        <v>11710</v>
      </c>
      <c r="F268" s="6"/>
      <c r="G268" s="6"/>
      <c r="H268" s="6">
        <v>6770</v>
      </c>
      <c r="I268" s="6"/>
      <c r="J268" s="6"/>
      <c r="K268" s="6"/>
      <c r="L268" s="6"/>
      <c r="M268" s="6"/>
      <c r="N268" s="7">
        <f t="shared" si="6"/>
        <v>18480</v>
      </c>
      <c r="O268" s="6">
        <v>573745</v>
      </c>
    </row>
    <row r="269" spans="1:15" ht="40" x14ac:dyDescent="0.35">
      <c r="A269" s="1">
        <v>267</v>
      </c>
      <c r="B269" s="5" t="s">
        <v>282</v>
      </c>
      <c r="C269" s="2" t="s">
        <v>421</v>
      </c>
      <c r="D269" s="2"/>
      <c r="E269" s="6"/>
      <c r="F269" s="6"/>
      <c r="G269" s="6"/>
      <c r="H269" s="6"/>
      <c r="I269" s="6"/>
      <c r="J269" s="6"/>
      <c r="K269" s="6"/>
      <c r="L269" s="6"/>
      <c r="M269" s="6"/>
      <c r="N269" s="7">
        <f t="shared" si="6"/>
        <v>0</v>
      </c>
      <c r="O269" s="6"/>
    </row>
    <row r="270" spans="1:15" ht="40" x14ac:dyDescent="0.35">
      <c r="A270" s="1">
        <v>268</v>
      </c>
      <c r="B270" s="5" t="s">
        <v>283</v>
      </c>
      <c r="C270" s="2" t="s">
        <v>421</v>
      </c>
      <c r="D270" s="2"/>
      <c r="E270" s="6">
        <v>16963</v>
      </c>
      <c r="F270" s="6"/>
      <c r="G270" s="6"/>
      <c r="H270" s="6"/>
      <c r="I270" s="6"/>
      <c r="J270" s="6"/>
      <c r="K270" s="6"/>
      <c r="L270" s="6"/>
      <c r="M270" s="6"/>
      <c r="N270" s="7">
        <f t="shared" si="6"/>
        <v>16963</v>
      </c>
      <c r="O270" s="6">
        <v>937000</v>
      </c>
    </row>
    <row r="271" spans="1:15" ht="40" x14ac:dyDescent="0.35">
      <c r="A271" s="1">
        <v>269</v>
      </c>
      <c r="B271" s="5" t="s">
        <v>284</v>
      </c>
      <c r="C271" s="2" t="s">
        <v>421</v>
      </c>
      <c r="D271" s="2"/>
      <c r="E271" s="6"/>
      <c r="F271" s="6">
        <v>59198</v>
      </c>
      <c r="G271" s="6"/>
      <c r="H271" s="6">
        <v>19130</v>
      </c>
      <c r="I271" s="6"/>
      <c r="J271" s="6"/>
      <c r="K271" s="6"/>
      <c r="L271" s="6"/>
      <c r="M271" s="6"/>
      <c r="N271" s="7">
        <f t="shared" si="6"/>
        <v>78328</v>
      </c>
      <c r="O271" s="6">
        <v>3239167</v>
      </c>
    </row>
    <row r="272" spans="1:15" ht="40" x14ac:dyDescent="0.35">
      <c r="A272" s="1">
        <v>270</v>
      </c>
      <c r="B272" s="5" t="s">
        <v>286</v>
      </c>
      <c r="C272" s="2" t="s">
        <v>421</v>
      </c>
      <c r="D272" s="2"/>
      <c r="E272" s="6"/>
      <c r="F272" s="6"/>
      <c r="G272" s="6">
        <v>800</v>
      </c>
      <c r="H272" s="6"/>
      <c r="I272" s="6">
        <v>660</v>
      </c>
      <c r="J272" s="6"/>
      <c r="K272" s="6"/>
      <c r="L272" s="6">
        <v>1408</v>
      </c>
      <c r="M272" s="6"/>
      <c r="N272" s="7">
        <f t="shared" si="6"/>
        <v>2868</v>
      </c>
      <c r="O272" s="6">
        <v>1074000</v>
      </c>
    </row>
    <row r="273" spans="1:15" ht="40" x14ac:dyDescent="0.35">
      <c r="A273" s="1">
        <v>271</v>
      </c>
      <c r="B273" s="5" t="s">
        <v>288</v>
      </c>
      <c r="C273" s="2" t="s">
        <v>421</v>
      </c>
      <c r="D273" s="2"/>
      <c r="E273" s="6"/>
      <c r="F273" s="6"/>
      <c r="G273" s="6"/>
      <c r="H273" s="6"/>
      <c r="I273" s="6"/>
      <c r="J273" s="6"/>
      <c r="K273" s="6"/>
      <c r="L273" s="6"/>
      <c r="M273" s="6"/>
      <c r="N273" s="7">
        <f t="shared" si="6"/>
        <v>0</v>
      </c>
      <c r="O273" s="6"/>
    </row>
    <row r="274" spans="1:15" ht="40" x14ac:dyDescent="0.35">
      <c r="A274" s="1">
        <v>272</v>
      </c>
      <c r="B274" s="5" t="s">
        <v>289</v>
      </c>
      <c r="C274" s="2" t="s">
        <v>421</v>
      </c>
      <c r="D274" s="2"/>
      <c r="E274" s="6"/>
      <c r="F274" s="6"/>
      <c r="G274" s="6"/>
      <c r="H274" s="6"/>
      <c r="I274" s="6"/>
      <c r="J274" s="6"/>
      <c r="K274" s="6"/>
      <c r="L274" s="6"/>
      <c r="M274" s="6"/>
      <c r="N274" s="7">
        <f t="shared" si="6"/>
        <v>0</v>
      </c>
      <c r="O274" s="6"/>
    </row>
    <row r="275" spans="1:15" ht="40" x14ac:dyDescent="0.35">
      <c r="A275" s="1">
        <v>273</v>
      </c>
      <c r="B275" s="5" t="s">
        <v>291</v>
      </c>
      <c r="C275" s="2" t="s">
        <v>421</v>
      </c>
      <c r="D275" s="2"/>
      <c r="E275" s="6">
        <v>17353</v>
      </c>
      <c r="F275" s="6"/>
      <c r="G275" s="6"/>
      <c r="H275" s="6"/>
      <c r="I275" s="6"/>
      <c r="J275" s="6"/>
      <c r="K275" s="6"/>
      <c r="L275" s="6"/>
      <c r="M275" s="6"/>
      <c r="N275" s="7">
        <f t="shared" si="6"/>
        <v>17353</v>
      </c>
      <c r="O275" s="6">
        <v>488000</v>
      </c>
    </row>
    <row r="276" spans="1:15" ht="40" x14ac:dyDescent="0.35">
      <c r="A276" s="1">
        <v>274</v>
      </c>
      <c r="B276" s="5" t="s">
        <v>481</v>
      </c>
      <c r="C276" s="2" t="s">
        <v>421</v>
      </c>
      <c r="D276" s="2"/>
      <c r="E276" s="6"/>
      <c r="F276" s="6"/>
      <c r="G276" s="6"/>
      <c r="H276" s="6"/>
      <c r="I276" s="6">
        <v>3327</v>
      </c>
      <c r="J276" s="6"/>
      <c r="K276" s="6"/>
      <c r="L276" s="6"/>
      <c r="M276" s="6"/>
      <c r="N276" s="7">
        <f t="shared" si="6"/>
        <v>3327</v>
      </c>
      <c r="O276" s="6">
        <v>271000</v>
      </c>
    </row>
    <row r="277" spans="1:15" ht="40" x14ac:dyDescent="0.35">
      <c r="A277" s="1">
        <v>275</v>
      </c>
      <c r="B277" s="5" t="s">
        <v>294</v>
      </c>
      <c r="C277" s="2" t="s">
        <v>421</v>
      </c>
      <c r="D277" s="2"/>
      <c r="E277" s="6">
        <v>241</v>
      </c>
      <c r="F277" s="6">
        <v>2212</v>
      </c>
      <c r="G277" s="6">
        <v>300</v>
      </c>
      <c r="H277" s="6"/>
      <c r="I277" s="6"/>
      <c r="J277" s="6"/>
      <c r="K277" s="6"/>
      <c r="L277" s="6"/>
      <c r="M277" s="6"/>
      <c r="N277" s="7">
        <f t="shared" si="6"/>
        <v>2753</v>
      </c>
      <c r="O277" s="6">
        <v>376855</v>
      </c>
    </row>
    <row r="278" spans="1:15" ht="40" x14ac:dyDescent="0.35">
      <c r="A278" s="1">
        <v>276</v>
      </c>
      <c r="B278" s="5" t="s">
        <v>295</v>
      </c>
      <c r="C278" s="2" t="s">
        <v>421</v>
      </c>
      <c r="D278" s="2"/>
      <c r="E278" s="6">
        <v>970</v>
      </c>
      <c r="F278" s="6">
        <v>1532</v>
      </c>
      <c r="G278" s="6">
        <v>1800</v>
      </c>
      <c r="H278" s="6"/>
      <c r="I278" s="6"/>
      <c r="J278" s="6"/>
      <c r="K278" s="6"/>
      <c r="L278" s="6"/>
      <c r="M278" s="6"/>
      <c r="N278" s="7">
        <f t="shared" si="6"/>
        <v>4302</v>
      </c>
      <c r="O278" s="6">
        <v>328000</v>
      </c>
    </row>
    <row r="279" spans="1:15" ht="40" x14ac:dyDescent="0.35">
      <c r="A279" s="1">
        <v>277</v>
      </c>
      <c r="B279" s="5" t="s">
        <v>296</v>
      </c>
      <c r="C279" s="2" t="s">
        <v>421</v>
      </c>
      <c r="D279" s="2"/>
      <c r="E279" s="6">
        <v>3956</v>
      </c>
      <c r="F279" s="6">
        <v>6638</v>
      </c>
      <c r="G279" s="6">
        <v>3000</v>
      </c>
      <c r="H279" s="6"/>
      <c r="I279" s="6">
        <v>2230</v>
      </c>
      <c r="J279" s="6">
        <v>1000</v>
      </c>
      <c r="K279" s="6"/>
      <c r="L279" s="6"/>
      <c r="M279" s="6"/>
      <c r="N279" s="7">
        <f t="shared" si="6"/>
        <v>16824</v>
      </c>
      <c r="O279" s="6">
        <v>764021</v>
      </c>
    </row>
    <row r="280" spans="1:15" ht="40" x14ac:dyDescent="0.35">
      <c r="A280" s="1">
        <v>278</v>
      </c>
      <c r="B280" s="5" t="s">
        <v>298</v>
      </c>
      <c r="C280" s="2" t="s">
        <v>421</v>
      </c>
      <c r="D280" s="2"/>
      <c r="E280" s="8">
        <v>44431</v>
      </c>
      <c r="F280" s="8">
        <v>4662</v>
      </c>
      <c r="G280" s="8">
        <v>1550</v>
      </c>
      <c r="I280" s="8">
        <v>2265</v>
      </c>
      <c r="J280" s="8">
        <v>17840</v>
      </c>
      <c r="N280" s="7">
        <f t="shared" si="6"/>
        <v>70748</v>
      </c>
      <c r="O280" s="8">
        <v>1829000</v>
      </c>
    </row>
    <row r="281" spans="1:15" ht="40" x14ac:dyDescent="0.35">
      <c r="A281" s="1">
        <v>279</v>
      </c>
      <c r="B281" s="5" t="s">
        <v>299</v>
      </c>
      <c r="C281" s="2" t="s">
        <v>421</v>
      </c>
      <c r="D281" s="2"/>
      <c r="E281" s="6"/>
      <c r="F281" s="6"/>
      <c r="G281" s="6"/>
      <c r="H281" s="6"/>
      <c r="I281" s="6"/>
      <c r="J281" s="6"/>
      <c r="K281" s="6"/>
      <c r="L281" s="6"/>
      <c r="M281" s="6"/>
      <c r="N281" s="7">
        <f t="shared" si="6"/>
        <v>0</v>
      </c>
      <c r="O281" s="6"/>
    </row>
    <row r="282" spans="1:15" ht="40" x14ac:dyDescent="0.35">
      <c r="A282" s="1">
        <v>280</v>
      </c>
      <c r="B282" s="5" t="s">
        <v>300</v>
      </c>
      <c r="C282" s="2" t="s">
        <v>421</v>
      </c>
      <c r="D282" s="2"/>
      <c r="E282" s="6"/>
      <c r="F282" s="6"/>
      <c r="G282" s="6"/>
      <c r="H282" s="6"/>
      <c r="I282" s="6"/>
      <c r="J282" s="6"/>
      <c r="K282" s="6"/>
      <c r="L282" s="6"/>
      <c r="M282" s="6"/>
      <c r="N282" s="7">
        <f t="shared" si="6"/>
        <v>0</v>
      </c>
      <c r="O282" s="6"/>
    </row>
    <row r="283" spans="1:15" ht="40" x14ac:dyDescent="0.35">
      <c r="A283" s="1">
        <v>281</v>
      </c>
      <c r="B283" s="5" t="s">
        <v>397</v>
      </c>
      <c r="C283" s="2" t="s">
        <v>421</v>
      </c>
      <c r="D283" s="2"/>
      <c r="E283" s="6">
        <v>1301</v>
      </c>
      <c r="F283" s="6"/>
      <c r="G283" s="6"/>
      <c r="H283" s="6"/>
      <c r="I283" s="6"/>
      <c r="J283" s="6"/>
      <c r="K283" s="6"/>
      <c r="L283" s="6"/>
      <c r="M283" s="6"/>
      <c r="N283" s="7">
        <f t="shared" si="6"/>
        <v>1301</v>
      </c>
      <c r="O283" s="6">
        <v>93000</v>
      </c>
    </row>
    <row r="284" spans="1:15" ht="40" x14ac:dyDescent="0.35">
      <c r="A284" s="1">
        <v>282</v>
      </c>
      <c r="B284" s="5" t="s">
        <v>301</v>
      </c>
      <c r="C284" s="2" t="s">
        <v>421</v>
      </c>
      <c r="D284" s="2"/>
      <c r="E284" s="6"/>
      <c r="F284" s="6"/>
      <c r="G284" s="6"/>
      <c r="H284" s="6"/>
      <c r="I284" s="6">
        <v>2503</v>
      </c>
      <c r="J284" s="6"/>
      <c r="K284" s="6"/>
      <c r="L284" s="6"/>
      <c r="M284" s="6"/>
      <c r="N284" s="7">
        <f t="shared" si="6"/>
        <v>2503</v>
      </c>
      <c r="O284" s="6">
        <v>240000</v>
      </c>
    </row>
    <row r="285" spans="1:15" ht="40" x14ac:dyDescent="0.35">
      <c r="A285" s="1">
        <v>283</v>
      </c>
      <c r="B285" s="5" t="s">
        <v>304</v>
      </c>
      <c r="C285" s="2" t="s">
        <v>421</v>
      </c>
      <c r="D285" s="2"/>
      <c r="E285" s="6">
        <v>5374</v>
      </c>
      <c r="F285" s="6"/>
      <c r="G285" s="6"/>
      <c r="H285" s="6"/>
      <c r="I285" s="6">
        <f>4263+4650</f>
        <v>8913</v>
      </c>
      <c r="J285" s="6"/>
      <c r="K285" s="6"/>
      <c r="L285" s="6"/>
      <c r="M285" s="6"/>
      <c r="N285" s="7">
        <f t="shared" si="6"/>
        <v>14287</v>
      </c>
      <c r="O285" s="6">
        <v>614000</v>
      </c>
    </row>
    <row r="286" spans="1:15" ht="40" x14ac:dyDescent="0.35">
      <c r="A286" s="1">
        <v>284</v>
      </c>
      <c r="B286" s="5" t="s">
        <v>308</v>
      </c>
      <c r="C286" s="2" t="s">
        <v>421</v>
      </c>
      <c r="D286" s="2"/>
      <c r="E286" s="6">
        <v>1993</v>
      </c>
      <c r="F286" s="6"/>
      <c r="G286" s="6">
        <v>2000</v>
      </c>
      <c r="H286" s="6"/>
      <c r="I286" s="6">
        <v>4837</v>
      </c>
      <c r="J286" s="6"/>
      <c r="K286" s="6"/>
      <c r="L286" s="6"/>
      <c r="M286" s="6"/>
      <c r="N286" s="7">
        <f t="shared" si="6"/>
        <v>8830</v>
      </c>
      <c r="O286" s="6">
        <v>356499</v>
      </c>
    </row>
    <row r="287" spans="1:15" ht="40" x14ac:dyDescent="0.35">
      <c r="A287" s="1">
        <v>285</v>
      </c>
      <c r="B287" s="5" t="s">
        <v>491</v>
      </c>
      <c r="C287" s="2" t="s">
        <v>421</v>
      </c>
      <c r="D287" s="2"/>
      <c r="E287" s="6"/>
      <c r="F287" s="6"/>
      <c r="G287" s="6"/>
      <c r="H287" s="6"/>
      <c r="I287" s="6"/>
      <c r="J287" s="6">
        <v>500</v>
      </c>
      <c r="K287" s="6"/>
      <c r="L287" s="6">
        <v>960</v>
      </c>
      <c r="M287" s="6"/>
      <c r="N287" s="7">
        <f t="shared" si="6"/>
        <v>1460</v>
      </c>
      <c r="O287" s="6">
        <v>105000</v>
      </c>
    </row>
    <row r="288" spans="1:15" ht="40" x14ac:dyDescent="0.35">
      <c r="A288" s="1">
        <v>286</v>
      </c>
      <c r="B288" s="5" t="s">
        <v>462</v>
      </c>
      <c r="C288" s="2" t="s">
        <v>421</v>
      </c>
      <c r="D288" s="2"/>
      <c r="E288" s="6"/>
      <c r="F288" s="6"/>
      <c r="G288" s="6"/>
      <c r="H288" s="6"/>
      <c r="I288" s="6"/>
      <c r="J288" s="6"/>
      <c r="K288" s="6"/>
      <c r="L288" s="6"/>
      <c r="M288" s="6"/>
      <c r="N288" s="7">
        <f t="shared" si="6"/>
        <v>0</v>
      </c>
      <c r="O288" s="6"/>
    </row>
    <row r="289" spans="1:15" ht="40" x14ac:dyDescent="0.35">
      <c r="A289" s="1">
        <v>287</v>
      </c>
      <c r="B289" s="5" t="s">
        <v>310</v>
      </c>
      <c r="C289" s="2" t="s">
        <v>421</v>
      </c>
      <c r="D289" s="2"/>
      <c r="E289" s="6"/>
      <c r="F289" s="6">
        <v>2150</v>
      </c>
      <c r="G289" s="6"/>
      <c r="H289" s="6"/>
      <c r="I289" s="6"/>
      <c r="J289" s="6"/>
      <c r="K289" s="6"/>
      <c r="L289" s="6"/>
      <c r="M289" s="6"/>
      <c r="N289" s="7">
        <f t="shared" si="6"/>
        <v>2150</v>
      </c>
      <c r="O289" s="6">
        <v>365000</v>
      </c>
    </row>
    <row r="290" spans="1:15" ht="40" x14ac:dyDescent="0.35">
      <c r="A290" s="1">
        <v>288</v>
      </c>
      <c r="B290" s="5" t="s">
        <v>311</v>
      </c>
      <c r="C290" s="2" t="s">
        <v>421</v>
      </c>
      <c r="D290" s="2"/>
      <c r="E290" s="6"/>
      <c r="F290" s="6"/>
      <c r="G290" s="6"/>
      <c r="H290" s="6"/>
      <c r="I290" s="6"/>
      <c r="J290" s="6"/>
      <c r="K290" s="6"/>
      <c r="L290" s="6"/>
      <c r="M290" s="6"/>
      <c r="N290" s="7">
        <f t="shared" si="6"/>
        <v>0</v>
      </c>
      <c r="O290" s="6"/>
    </row>
    <row r="291" spans="1:15" ht="40" x14ac:dyDescent="0.35">
      <c r="A291" s="1">
        <v>289</v>
      </c>
      <c r="B291" s="5" t="s">
        <v>312</v>
      </c>
      <c r="C291" s="2" t="s">
        <v>421</v>
      </c>
      <c r="D291" s="2"/>
      <c r="E291" s="6"/>
      <c r="F291" s="6"/>
      <c r="G291" s="6"/>
      <c r="H291" s="6"/>
      <c r="I291" s="6">
        <f>4546+5377</f>
        <v>9923</v>
      </c>
      <c r="J291" s="6"/>
      <c r="K291" s="6"/>
      <c r="L291" s="6"/>
      <c r="M291" s="6"/>
      <c r="N291" s="7">
        <f t="shared" si="6"/>
        <v>9923</v>
      </c>
      <c r="O291" s="6">
        <v>229000</v>
      </c>
    </row>
    <row r="292" spans="1:15" ht="40" x14ac:dyDescent="0.35">
      <c r="A292" s="1">
        <v>290</v>
      </c>
      <c r="B292" s="5" t="s">
        <v>313</v>
      </c>
      <c r="C292" s="2" t="s">
        <v>421</v>
      </c>
      <c r="D292" s="2"/>
      <c r="E292" s="6"/>
      <c r="F292" s="6"/>
      <c r="G292" s="6"/>
      <c r="H292" s="6"/>
      <c r="I292" s="6"/>
      <c r="J292" s="6"/>
      <c r="K292" s="6"/>
      <c r="L292" s="6"/>
      <c r="M292" s="6"/>
      <c r="N292" s="7">
        <f t="shared" si="6"/>
        <v>0</v>
      </c>
      <c r="O292" s="6"/>
    </row>
    <row r="293" spans="1:15" ht="40" x14ac:dyDescent="0.35">
      <c r="A293" s="1">
        <v>291</v>
      </c>
      <c r="B293" s="5" t="s">
        <v>461</v>
      </c>
      <c r="C293" s="2" t="s">
        <v>421</v>
      </c>
      <c r="D293" s="2"/>
      <c r="E293" s="6">
        <v>3820</v>
      </c>
      <c r="F293" s="6"/>
      <c r="G293" s="6"/>
      <c r="H293" s="6"/>
      <c r="I293" s="6">
        <v>972</v>
      </c>
      <c r="J293" s="6">
        <v>6120</v>
      </c>
      <c r="K293" s="6"/>
      <c r="L293" s="6"/>
      <c r="M293" s="6"/>
      <c r="N293" s="7">
        <f t="shared" si="6"/>
        <v>10912</v>
      </c>
      <c r="O293" s="6">
        <v>194470</v>
      </c>
    </row>
    <row r="294" spans="1:15" ht="40" x14ac:dyDescent="0.35">
      <c r="A294" s="1">
        <v>292</v>
      </c>
      <c r="B294" s="5" t="s">
        <v>451</v>
      </c>
      <c r="C294" s="2" t="s">
        <v>421</v>
      </c>
      <c r="D294" s="2"/>
      <c r="E294" s="6">
        <v>3722</v>
      </c>
      <c r="F294" s="6"/>
      <c r="G294" s="6"/>
      <c r="H294" s="6"/>
      <c r="I294" s="6"/>
      <c r="J294" s="6"/>
      <c r="K294" s="6"/>
      <c r="L294" s="6"/>
      <c r="M294" s="6"/>
      <c r="N294" s="7">
        <f t="shared" si="6"/>
        <v>3722</v>
      </c>
      <c r="O294" s="6">
        <v>547000</v>
      </c>
    </row>
    <row r="295" spans="1:15" x14ac:dyDescent="0.35">
      <c r="A295" s="1">
        <v>293</v>
      </c>
      <c r="B295" s="5" t="s">
        <v>348</v>
      </c>
      <c r="C295" s="2" t="s">
        <v>13</v>
      </c>
      <c r="D295" s="2"/>
      <c r="E295" s="6"/>
      <c r="F295" s="6">
        <v>23650</v>
      </c>
      <c r="G295" s="6"/>
      <c r="H295" s="6">
        <v>11400</v>
      </c>
      <c r="I295" s="6"/>
      <c r="J295" s="6"/>
      <c r="K295" s="6"/>
      <c r="L295" s="6"/>
      <c r="M295" s="6">
        <v>135</v>
      </c>
      <c r="N295" s="7">
        <f t="shared" si="6"/>
        <v>35185</v>
      </c>
      <c r="O295" s="6">
        <v>2280006</v>
      </c>
    </row>
    <row r="296" spans="1:15" x14ac:dyDescent="0.35">
      <c r="A296" s="1">
        <v>294</v>
      </c>
      <c r="B296" s="5" t="s">
        <v>349</v>
      </c>
      <c r="C296" s="2" t="s">
        <v>13</v>
      </c>
      <c r="D296" s="2"/>
      <c r="E296" s="6"/>
      <c r="F296" s="6"/>
      <c r="G296" s="6"/>
      <c r="H296" s="6">
        <v>1066</v>
      </c>
      <c r="I296" s="6"/>
      <c r="J296" s="6"/>
      <c r="K296" s="6"/>
      <c r="L296" s="6"/>
      <c r="M296" s="6"/>
      <c r="N296" s="7">
        <f t="shared" si="6"/>
        <v>1066</v>
      </c>
      <c r="O296" s="6">
        <v>107000</v>
      </c>
    </row>
    <row r="297" spans="1:15" x14ac:dyDescent="0.35">
      <c r="A297" s="1">
        <v>295</v>
      </c>
      <c r="B297" s="5" t="s">
        <v>350</v>
      </c>
      <c r="C297" s="2" t="s">
        <v>13</v>
      </c>
      <c r="D297" s="2"/>
      <c r="E297" s="6"/>
      <c r="F297" s="6">
        <v>1040</v>
      </c>
      <c r="G297" s="6"/>
      <c r="H297" s="6">
        <v>878</v>
      </c>
      <c r="I297" s="6"/>
      <c r="J297" s="6"/>
      <c r="K297" s="6"/>
      <c r="L297" s="6"/>
      <c r="M297" s="6"/>
      <c r="N297" s="7">
        <f t="shared" ref="N297:N328" si="7">SUM(E297:M297)</f>
        <v>1918</v>
      </c>
      <c r="O297" s="6">
        <v>81000</v>
      </c>
    </row>
    <row r="298" spans="1:15" x14ac:dyDescent="0.35">
      <c r="A298" s="1">
        <v>296</v>
      </c>
      <c r="B298" s="5" t="s">
        <v>351</v>
      </c>
      <c r="C298" s="2" t="s">
        <v>13</v>
      </c>
      <c r="D298" s="2"/>
      <c r="E298" s="6">
        <v>9596</v>
      </c>
      <c r="F298" s="6">
        <v>3784</v>
      </c>
      <c r="G298" s="6"/>
      <c r="H298" s="6">
        <v>9591</v>
      </c>
      <c r="I298" s="6"/>
      <c r="J298" s="6"/>
      <c r="K298" s="6"/>
      <c r="L298" s="6"/>
      <c r="M298" s="6">
        <v>540</v>
      </c>
      <c r="N298" s="7">
        <f t="shared" si="7"/>
        <v>23511</v>
      </c>
      <c r="O298" s="6">
        <v>959080</v>
      </c>
    </row>
    <row r="299" spans="1:15" x14ac:dyDescent="0.35">
      <c r="A299" s="1">
        <v>297</v>
      </c>
      <c r="B299" s="5" t="s">
        <v>352</v>
      </c>
      <c r="C299" s="2" t="s">
        <v>13</v>
      </c>
      <c r="D299" s="2"/>
      <c r="E299" s="6">
        <v>10734</v>
      </c>
      <c r="F299" s="6"/>
      <c r="G299" s="6">
        <v>1940</v>
      </c>
      <c r="H299" s="6">
        <v>4490</v>
      </c>
      <c r="I299" s="6">
        <v>192</v>
      </c>
      <c r="J299" s="6"/>
      <c r="K299" s="6"/>
      <c r="L299" s="6"/>
      <c r="M299" s="6"/>
      <c r="N299" s="7">
        <f t="shared" si="7"/>
        <v>17356</v>
      </c>
      <c r="O299" s="6">
        <v>451000</v>
      </c>
    </row>
    <row r="300" spans="1:15" x14ac:dyDescent="0.35">
      <c r="A300" s="1">
        <v>298</v>
      </c>
      <c r="B300" s="5" t="s">
        <v>353</v>
      </c>
      <c r="C300" s="2" t="s">
        <v>13</v>
      </c>
      <c r="D300" s="2"/>
      <c r="E300" s="6"/>
      <c r="F300" s="6"/>
      <c r="G300" s="6"/>
      <c r="H300" s="6"/>
      <c r="I300" s="6"/>
      <c r="J300" s="6"/>
      <c r="K300" s="6"/>
      <c r="L300" s="6"/>
      <c r="M300" s="6"/>
      <c r="N300" s="7">
        <f t="shared" si="7"/>
        <v>0</v>
      </c>
      <c r="O300" s="6"/>
    </row>
    <row r="301" spans="1:15" x14ac:dyDescent="0.35">
      <c r="A301" s="1">
        <v>299</v>
      </c>
      <c r="B301" s="5" t="s">
        <v>354</v>
      </c>
      <c r="C301" s="2" t="s">
        <v>13</v>
      </c>
      <c r="D301" s="2"/>
      <c r="E301" s="6">
        <v>3113</v>
      </c>
      <c r="F301" s="6">
        <v>1099</v>
      </c>
      <c r="G301" s="6"/>
      <c r="H301" s="6">
        <v>1659</v>
      </c>
      <c r="I301" s="6"/>
      <c r="J301" s="6"/>
      <c r="K301" s="6"/>
      <c r="L301" s="6"/>
      <c r="M301" s="6"/>
      <c r="N301" s="7">
        <f t="shared" si="7"/>
        <v>5871</v>
      </c>
      <c r="O301" s="6">
        <v>165000</v>
      </c>
    </row>
    <row r="302" spans="1:15" x14ac:dyDescent="0.35">
      <c r="A302" s="1">
        <v>300</v>
      </c>
      <c r="B302" s="5" t="s">
        <v>355</v>
      </c>
      <c r="C302" s="2" t="s">
        <v>13</v>
      </c>
      <c r="D302" s="2"/>
      <c r="E302" s="6"/>
      <c r="F302" s="6"/>
      <c r="G302" s="6"/>
      <c r="H302" s="6"/>
      <c r="I302" s="6"/>
      <c r="J302" s="6"/>
      <c r="K302" s="6"/>
      <c r="L302" s="6"/>
      <c r="M302" s="6"/>
      <c r="N302" s="7">
        <f t="shared" si="7"/>
        <v>0</v>
      </c>
      <c r="O302" s="6"/>
    </row>
    <row r="303" spans="1:15" x14ac:dyDescent="0.35">
      <c r="A303" s="1">
        <v>301</v>
      </c>
      <c r="B303" s="5" t="s">
        <v>356</v>
      </c>
      <c r="C303" s="2" t="s">
        <v>13</v>
      </c>
      <c r="D303" s="2"/>
      <c r="E303" s="6">
        <v>3032</v>
      </c>
      <c r="F303" s="6">
        <v>300</v>
      </c>
      <c r="G303" s="6">
        <v>3250</v>
      </c>
      <c r="H303" s="6"/>
      <c r="I303" s="6"/>
      <c r="J303" s="6"/>
      <c r="K303" s="6"/>
      <c r="L303" s="6"/>
      <c r="M303" s="6"/>
      <c r="N303" s="7">
        <f t="shared" si="7"/>
        <v>6582</v>
      </c>
      <c r="O303" s="6">
        <v>151000</v>
      </c>
    </row>
    <row r="304" spans="1:15" x14ac:dyDescent="0.35">
      <c r="A304" s="1">
        <v>302</v>
      </c>
      <c r="B304" s="5" t="s">
        <v>357</v>
      </c>
      <c r="C304" s="2" t="s">
        <v>13</v>
      </c>
      <c r="D304" s="2"/>
      <c r="E304" s="6"/>
      <c r="F304" s="6"/>
      <c r="G304" s="6"/>
      <c r="H304" s="6"/>
      <c r="I304" s="6"/>
      <c r="J304" s="6"/>
      <c r="K304" s="6"/>
      <c r="L304" s="6"/>
      <c r="M304" s="6"/>
      <c r="N304" s="7">
        <f t="shared" si="7"/>
        <v>0</v>
      </c>
      <c r="O304" s="6"/>
    </row>
    <row r="305" spans="1:15" x14ac:dyDescent="0.35">
      <c r="A305" s="1">
        <v>303</v>
      </c>
      <c r="B305" s="5" t="s">
        <v>358</v>
      </c>
      <c r="C305" s="2" t="s">
        <v>13</v>
      </c>
      <c r="D305" s="2"/>
      <c r="E305" s="6">
        <v>11049</v>
      </c>
      <c r="F305" s="6"/>
      <c r="G305" s="6"/>
      <c r="H305" s="6">
        <v>5710</v>
      </c>
      <c r="I305" s="6">
        <v>2124</v>
      </c>
      <c r="J305" s="6"/>
      <c r="K305" s="6"/>
      <c r="L305" s="6"/>
      <c r="M305" s="6"/>
      <c r="N305" s="7">
        <f t="shared" si="7"/>
        <v>18883</v>
      </c>
      <c r="O305" s="6">
        <v>571074</v>
      </c>
    </row>
    <row r="306" spans="1:15" x14ac:dyDescent="0.35">
      <c r="A306" s="1">
        <v>304</v>
      </c>
      <c r="B306" s="5" t="s">
        <v>359</v>
      </c>
      <c r="C306" s="2" t="s">
        <v>13</v>
      </c>
      <c r="D306" s="2"/>
      <c r="E306" s="6">
        <v>5602</v>
      </c>
      <c r="F306" s="6">
        <v>1816</v>
      </c>
      <c r="G306" s="6">
        <v>300</v>
      </c>
      <c r="H306" s="6">
        <v>2645</v>
      </c>
      <c r="I306" s="6"/>
      <c r="J306" s="6"/>
      <c r="K306" s="6"/>
      <c r="L306" s="6"/>
      <c r="M306" s="6"/>
      <c r="N306" s="7">
        <f t="shared" si="7"/>
        <v>10363</v>
      </c>
      <c r="O306" s="6">
        <v>271000</v>
      </c>
    </row>
    <row r="307" spans="1:15" x14ac:dyDescent="0.35">
      <c r="A307" s="1">
        <v>305</v>
      </c>
      <c r="B307" s="5" t="s">
        <v>360</v>
      </c>
      <c r="C307" s="2" t="s">
        <v>13</v>
      </c>
      <c r="D307" s="2"/>
      <c r="E307" s="6"/>
      <c r="F307" s="6"/>
      <c r="G307" s="6"/>
      <c r="H307" s="6"/>
      <c r="I307" s="6"/>
      <c r="J307" s="6"/>
      <c r="K307" s="6"/>
      <c r="L307" s="6"/>
      <c r="M307" s="6"/>
      <c r="N307" s="7">
        <f t="shared" si="7"/>
        <v>0</v>
      </c>
      <c r="O307" s="6"/>
    </row>
    <row r="308" spans="1:15" x14ac:dyDescent="0.35">
      <c r="A308" s="1">
        <v>306</v>
      </c>
      <c r="B308" s="5" t="s">
        <v>361</v>
      </c>
      <c r="C308" s="2" t="s">
        <v>13</v>
      </c>
      <c r="D308" s="2"/>
      <c r="E308" s="6">
        <v>3091</v>
      </c>
      <c r="F308" s="6">
        <v>1850</v>
      </c>
      <c r="G308" s="6"/>
      <c r="H308" s="6"/>
      <c r="I308" s="6"/>
      <c r="J308" s="6"/>
      <c r="K308" s="6"/>
      <c r="L308" s="6"/>
      <c r="M308" s="6"/>
      <c r="N308" s="7">
        <f t="shared" si="7"/>
        <v>4941</v>
      </c>
      <c r="O308" s="6">
        <v>341000</v>
      </c>
    </row>
    <row r="309" spans="1:15" x14ac:dyDescent="0.35">
      <c r="A309" s="1">
        <v>307</v>
      </c>
      <c r="B309" s="5" t="s">
        <v>362</v>
      </c>
      <c r="C309" s="2" t="s">
        <v>13</v>
      </c>
      <c r="D309" s="2"/>
      <c r="E309" s="6">
        <v>12136</v>
      </c>
      <c r="F309" s="6">
        <v>7263</v>
      </c>
      <c r="G309" s="6">
        <v>446</v>
      </c>
      <c r="H309" s="6">
        <v>7263</v>
      </c>
      <c r="I309" s="6">
        <v>4457</v>
      </c>
      <c r="J309" s="6"/>
      <c r="K309" s="6"/>
      <c r="L309" s="6"/>
      <c r="M309" s="6"/>
      <c r="N309" s="7">
        <f t="shared" si="7"/>
        <v>31565</v>
      </c>
      <c r="O309" s="6">
        <v>726361</v>
      </c>
    </row>
    <row r="310" spans="1:15" x14ac:dyDescent="0.35">
      <c r="A310" s="1">
        <v>308</v>
      </c>
      <c r="B310" s="5" t="s">
        <v>363</v>
      </c>
      <c r="C310" s="2" t="s">
        <v>13</v>
      </c>
      <c r="D310" s="2"/>
      <c r="E310" s="6"/>
      <c r="F310" s="6"/>
      <c r="G310" s="6"/>
      <c r="H310" s="10"/>
      <c r="I310" s="6"/>
      <c r="J310" s="6"/>
      <c r="K310" s="6"/>
      <c r="L310" s="6"/>
      <c r="M310" s="6"/>
      <c r="N310" s="7">
        <f t="shared" si="7"/>
        <v>0</v>
      </c>
      <c r="O310" s="6"/>
    </row>
    <row r="311" spans="1:15" x14ac:dyDescent="0.35">
      <c r="A311" s="1">
        <v>309</v>
      </c>
      <c r="B311" s="5" t="s">
        <v>364</v>
      </c>
      <c r="C311" s="2" t="s">
        <v>13</v>
      </c>
      <c r="D311" s="2"/>
      <c r="E311" s="6"/>
      <c r="F311" s="6"/>
      <c r="G311" s="6"/>
      <c r="H311" s="6"/>
      <c r="I311" s="6"/>
      <c r="J311" s="6"/>
      <c r="K311" s="6"/>
      <c r="L311" s="6"/>
      <c r="M311" s="6"/>
      <c r="N311" s="7">
        <f t="shared" si="7"/>
        <v>0</v>
      </c>
      <c r="O311" s="6"/>
    </row>
    <row r="312" spans="1:15" x14ac:dyDescent="0.35">
      <c r="A312" s="1">
        <v>310</v>
      </c>
      <c r="B312" s="5" t="s">
        <v>365</v>
      </c>
      <c r="C312" s="2" t="s">
        <v>13</v>
      </c>
      <c r="D312" s="2"/>
      <c r="E312" s="6"/>
      <c r="F312" s="6">
        <v>39788</v>
      </c>
      <c r="G312" s="6">
        <f>700+2200+1400</f>
        <v>4300</v>
      </c>
      <c r="H312" s="6"/>
      <c r="I312" s="6">
        <v>21313</v>
      </c>
      <c r="J312" s="6"/>
      <c r="K312" s="6">
        <f>171+14305</f>
        <v>14476</v>
      </c>
      <c r="L312" s="6"/>
      <c r="M312" s="6">
        <f>2000</f>
        <v>2000</v>
      </c>
      <c r="N312" s="7">
        <f t="shared" si="7"/>
        <v>81877</v>
      </c>
      <c r="O312" s="6">
        <v>5034785</v>
      </c>
    </row>
    <row r="313" spans="1:15" x14ac:dyDescent="0.35">
      <c r="A313" s="1">
        <v>311</v>
      </c>
      <c r="B313" s="5" t="s">
        <v>366</v>
      </c>
      <c r="C313" s="2" t="s">
        <v>13</v>
      </c>
      <c r="D313" s="2"/>
      <c r="E313" s="6">
        <v>10939</v>
      </c>
      <c r="F313" s="6"/>
      <c r="G313" s="6">
        <f>2030+3430</f>
        <v>5460</v>
      </c>
      <c r="H313" s="6">
        <v>3054</v>
      </c>
      <c r="I313" s="6">
        <v>1928</v>
      </c>
      <c r="J313" s="6"/>
      <c r="K313" s="6"/>
      <c r="L313" s="6"/>
      <c r="M313" s="6"/>
      <c r="N313" s="7">
        <f t="shared" si="7"/>
        <v>21381</v>
      </c>
      <c r="O313" s="6">
        <v>305495</v>
      </c>
    </row>
    <row r="314" spans="1:15" x14ac:dyDescent="0.35">
      <c r="A314" s="1">
        <v>312</v>
      </c>
      <c r="B314" s="5" t="s">
        <v>367</v>
      </c>
      <c r="C314" s="2" t="s">
        <v>13</v>
      </c>
      <c r="D314" s="2"/>
      <c r="E314" s="6">
        <v>6059</v>
      </c>
      <c r="F314" s="6">
        <v>3159</v>
      </c>
      <c r="G314" s="6">
        <v>2600</v>
      </c>
      <c r="H314" s="6">
        <v>3719</v>
      </c>
      <c r="I314" s="6"/>
      <c r="J314" s="6"/>
      <c r="K314" s="6"/>
      <c r="L314" s="6"/>
      <c r="M314" s="6"/>
      <c r="N314" s="7">
        <f t="shared" si="7"/>
        <v>15537</v>
      </c>
      <c r="O314" s="6">
        <v>371925</v>
      </c>
    </row>
    <row r="315" spans="1:15" x14ac:dyDescent="0.35">
      <c r="A315" s="1">
        <v>313</v>
      </c>
      <c r="B315" s="5" t="s">
        <v>368</v>
      </c>
      <c r="C315" s="2" t="s">
        <v>13</v>
      </c>
      <c r="D315" s="2"/>
      <c r="E315" s="6"/>
      <c r="F315" s="6"/>
      <c r="G315" s="6"/>
      <c r="H315" s="6"/>
      <c r="I315" s="6"/>
      <c r="J315" s="6"/>
      <c r="K315" s="6"/>
      <c r="L315" s="6"/>
      <c r="M315" s="6"/>
      <c r="N315" s="7">
        <f t="shared" si="7"/>
        <v>0</v>
      </c>
      <c r="O315" s="6"/>
    </row>
    <row r="316" spans="1:15" x14ac:dyDescent="0.35">
      <c r="A316" s="1">
        <v>314</v>
      </c>
      <c r="B316" s="5" t="s">
        <v>369</v>
      </c>
      <c r="C316" s="2" t="s">
        <v>13</v>
      </c>
      <c r="D316" s="2"/>
      <c r="E316" s="6"/>
      <c r="F316" s="6"/>
      <c r="G316" s="6"/>
      <c r="H316" s="10"/>
      <c r="I316" s="6"/>
      <c r="J316" s="6"/>
      <c r="K316" s="6"/>
      <c r="L316" s="6"/>
      <c r="M316" s="6"/>
      <c r="N316" s="7">
        <f t="shared" si="7"/>
        <v>0</v>
      </c>
      <c r="O316" s="6"/>
    </row>
    <row r="317" spans="1:15" x14ac:dyDescent="0.35">
      <c r="A317" s="1">
        <v>315</v>
      </c>
      <c r="B317" s="5" t="s">
        <v>370</v>
      </c>
      <c r="C317" s="2" t="s">
        <v>13</v>
      </c>
      <c r="D317" s="2"/>
      <c r="E317" s="6">
        <v>9115</v>
      </c>
      <c r="F317" s="6">
        <v>2025</v>
      </c>
      <c r="G317" s="6"/>
      <c r="H317" s="12">
        <v>4105</v>
      </c>
      <c r="I317" s="6"/>
      <c r="J317" s="6"/>
      <c r="K317" s="6"/>
      <c r="L317" s="6"/>
      <c r="M317" s="6"/>
      <c r="N317" s="7">
        <f t="shared" si="7"/>
        <v>15245</v>
      </c>
      <c r="O317" s="6">
        <v>410548</v>
      </c>
    </row>
    <row r="318" spans="1:15" x14ac:dyDescent="0.35">
      <c r="A318" s="1">
        <v>316</v>
      </c>
      <c r="B318" s="5" t="s">
        <v>371</v>
      </c>
      <c r="C318" s="2" t="s">
        <v>13</v>
      </c>
      <c r="D318" s="2"/>
      <c r="E318" s="6">
        <v>9450</v>
      </c>
      <c r="F318" s="6"/>
      <c r="G318" s="6"/>
      <c r="H318" s="12">
        <v>2682</v>
      </c>
      <c r="I318" s="6"/>
      <c r="J318" s="6"/>
      <c r="K318" s="6"/>
      <c r="L318" s="6"/>
      <c r="M318" s="6"/>
      <c r="N318" s="7">
        <f t="shared" si="7"/>
        <v>12132</v>
      </c>
      <c r="O318" s="6">
        <v>268292</v>
      </c>
    </row>
    <row r="319" spans="1:15" x14ac:dyDescent="0.35">
      <c r="A319" s="1">
        <v>317</v>
      </c>
      <c r="B319" s="5" t="s">
        <v>372</v>
      </c>
      <c r="C319" s="2" t="s">
        <v>13</v>
      </c>
      <c r="D319" s="2"/>
      <c r="E319" s="6">
        <v>1005</v>
      </c>
      <c r="F319" s="6"/>
      <c r="G319" s="6">
        <v>700</v>
      </c>
      <c r="H319" s="6"/>
      <c r="I319" s="6"/>
      <c r="J319" s="6"/>
      <c r="K319" s="6"/>
      <c r="L319" s="6"/>
      <c r="M319" s="6"/>
      <c r="N319" s="7">
        <f t="shared" si="7"/>
        <v>1705</v>
      </c>
      <c r="O319" s="6">
        <v>129514</v>
      </c>
    </row>
    <row r="320" spans="1:15" x14ac:dyDescent="0.35">
      <c r="A320" s="1">
        <v>318</v>
      </c>
      <c r="B320" s="5" t="s">
        <v>386</v>
      </c>
      <c r="C320" s="2" t="s">
        <v>13</v>
      </c>
      <c r="D320" s="2"/>
      <c r="E320" s="6"/>
      <c r="F320" s="6"/>
      <c r="G320" s="6"/>
      <c r="H320" s="6"/>
      <c r="I320" s="6"/>
      <c r="J320" s="6"/>
      <c r="K320" s="6"/>
      <c r="L320" s="6"/>
      <c r="M320" s="6"/>
      <c r="N320" s="7">
        <f t="shared" si="7"/>
        <v>0</v>
      </c>
      <c r="O320" s="6"/>
    </row>
    <row r="321" spans="1:15" x14ac:dyDescent="0.35">
      <c r="A321" s="1">
        <v>319</v>
      </c>
      <c r="B321" s="5" t="s">
        <v>407</v>
      </c>
      <c r="C321" s="2" t="s">
        <v>13</v>
      </c>
      <c r="D321" s="2"/>
      <c r="E321" s="6"/>
      <c r="F321" s="6"/>
      <c r="G321" s="6"/>
      <c r="H321" s="6"/>
      <c r="I321" s="6"/>
      <c r="J321" s="6"/>
      <c r="K321" s="6"/>
      <c r="L321" s="6"/>
      <c r="M321" s="6"/>
      <c r="N321" s="7">
        <f t="shared" si="7"/>
        <v>0</v>
      </c>
      <c r="O321" s="6"/>
    </row>
    <row r="322" spans="1:15" x14ac:dyDescent="0.35">
      <c r="A322" s="1">
        <v>320</v>
      </c>
      <c r="B322" s="5" t="s">
        <v>468</v>
      </c>
      <c r="C322" s="2" t="s">
        <v>13</v>
      </c>
      <c r="D322" s="2"/>
      <c r="E322" s="6">
        <v>675</v>
      </c>
      <c r="F322" s="6"/>
      <c r="G322" s="6">
        <v>200</v>
      </c>
      <c r="H322" s="6"/>
      <c r="I322" s="6"/>
      <c r="J322" s="6"/>
      <c r="K322" s="6"/>
      <c r="L322" s="6">
        <v>240</v>
      </c>
      <c r="M322" s="6"/>
      <c r="N322" s="7">
        <f t="shared" si="7"/>
        <v>1115</v>
      </c>
      <c r="O322" s="6">
        <v>79799</v>
      </c>
    </row>
    <row r="323" spans="1:15" x14ac:dyDescent="0.35">
      <c r="A323" s="1">
        <v>321</v>
      </c>
      <c r="B323" s="5" t="s">
        <v>148</v>
      </c>
      <c r="C323" s="2" t="s">
        <v>13</v>
      </c>
      <c r="D323" s="2"/>
      <c r="E323" s="6">
        <v>5656</v>
      </c>
      <c r="F323" s="6">
        <v>200</v>
      </c>
      <c r="G323" s="6">
        <v>1200</v>
      </c>
      <c r="H323" s="6"/>
      <c r="I323" s="6"/>
      <c r="J323" s="6"/>
      <c r="K323" s="6"/>
      <c r="L323" s="6"/>
      <c r="M323" s="6"/>
      <c r="N323" s="7">
        <f t="shared" si="7"/>
        <v>7056</v>
      </c>
      <c r="O323" s="6">
        <v>412321</v>
      </c>
    </row>
    <row r="324" spans="1:15" x14ac:dyDescent="0.35">
      <c r="A324" s="1">
        <v>322</v>
      </c>
      <c r="B324" s="5" t="s">
        <v>373</v>
      </c>
      <c r="C324" s="2" t="s">
        <v>13</v>
      </c>
      <c r="D324" s="2"/>
      <c r="E324" s="6">
        <v>543</v>
      </c>
      <c r="F324" s="6"/>
      <c r="G324" s="6"/>
      <c r="H324" s="6">
        <v>2447</v>
      </c>
      <c r="I324" s="6">
        <v>1696</v>
      </c>
      <c r="J324" s="6"/>
      <c r="K324" s="6"/>
      <c r="L324" s="6"/>
      <c r="M324" s="6"/>
      <c r="N324" s="7">
        <f t="shared" si="7"/>
        <v>4686</v>
      </c>
      <c r="O324" s="6">
        <v>253000</v>
      </c>
    </row>
    <row r="325" spans="1:15" x14ac:dyDescent="0.35">
      <c r="A325" s="1">
        <v>323</v>
      </c>
      <c r="B325" s="5" t="s">
        <v>473</v>
      </c>
      <c r="C325" s="2" t="s">
        <v>13</v>
      </c>
      <c r="D325" s="2"/>
      <c r="E325" s="6"/>
      <c r="F325" s="6"/>
      <c r="G325" s="6"/>
      <c r="H325" s="6">
        <v>1664</v>
      </c>
      <c r="I325" s="6"/>
      <c r="J325" s="6"/>
      <c r="K325" s="6"/>
      <c r="L325" s="6">
        <v>340</v>
      </c>
      <c r="M325" s="6"/>
      <c r="N325" s="7">
        <f t="shared" si="7"/>
        <v>2004</v>
      </c>
      <c r="O325" s="6">
        <v>166491</v>
      </c>
    </row>
    <row r="326" spans="1:15" x14ac:dyDescent="0.35">
      <c r="A326" s="1">
        <v>324</v>
      </c>
      <c r="B326" s="5" t="s">
        <v>477</v>
      </c>
      <c r="C326" s="2" t="s">
        <v>13</v>
      </c>
      <c r="D326" s="2"/>
      <c r="E326" s="6"/>
      <c r="F326" s="6"/>
      <c r="G326" s="6"/>
      <c r="H326" s="6"/>
      <c r="I326" s="6"/>
      <c r="J326" s="6"/>
      <c r="K326" s="6"/>
      <c r="L326" s="6"/>
      <c r="M326" s="6"/>
      <c r="N326" s="7">
        <f t="shared" si="7"/>
        <v>0</v>
      </c>
      <c r="O326" s="6"/>
    </row>
    <row r="327" spans="1:15" x14ac:dyDescent="0.35">
      <c r="A327" s="1">
        <v>325</v>
      </c>
      <c r="B327" s="5" t="s">
        <v>465</v>
      </c>
      <c r="C327" s="2" t="s">
        <v>466</v>
      </c>
      <c r="D327" s="2"/>
      <c r="E327" s="6"/>
      <c r="F327" s="6">
        <v>18053</v>
      </c>
      <c r="G327" s="6"/>
      <c r="H327" s="6">
        <v>3544</v>
      </c>
      <c r="I327" s="6"/>
      <c r="J327" s="6"/>
      <c r="K327" s="6"/>
      <c r="L327" s="6"/>
      <c r="M327" s="6"/>
      <c r="N327" s="7">
        <f t="shared" si="7"/>
        <v>21597</v>
      </c>
      <c r="O327" s="6">
        <v>708714</v>
      </c>
    </row>
    <row r="328" spans="1:15" x14ac:dyDescent="0.35">
      <c r="A328" s="1">
        <v>326</v>
      </c>
      <c r="B328" s="5" t="s">
        <v>478</v>
      </c>
      <c r="C328" s="2" t="s">
        <v>466</v>
      </c>
      <c r="D328" s="2"/>
      <c r="E328" s="6"/>
      <c r="F328" s="6"/>
      <c r="G328" s="6"/>
      <c r="H328" s="6"/>
      <c r="I328" s="6"/>
      <c r="J328" s="6"/>
      <c r="K328" s="6"/>
      <c r="L328" s="6"/>
      <c r="M328" s="6"/>
      <c r="N328" s="7">
        <f t="shared" si="7"/>
        <v>0</v>
      </c>
      <c r="O328" s="6"/>
    </row>
    <row r="329" spans="1:15" x14ac:dyDescent="0.35">
      <c r="A329" s="1">
        <v>327</v>
      </c>
      <c r="B329" s="5" t="s">
        <v>479</v>
      </c>
      <c r="C329" s="2" t="s">
        <v>466</v>
      </c>
      <c r="D329" s="2"/>
      <c r="E329" s="6"/>
      <c r="F329" s="6">
        <v>491</v>
      </c>
      <c r="G329" s="6"/>
      <c r="H329" s="6"/>
      <c r="I329" s="6"/>
      <c r="J329" s="6"/>
      <c r="K329" s="6"/>
      <c r="L329" s="6"/>
      <c r="M329" s="6"/>
      <c r="N329" s="7">
        <f t="shared" ref="N329:N339" si="8">SUM(E329:M329)</f>
        <v>491</v>
      </c>
      <c r="O329" s="6">
        <v>101050</v>
      </c>
    </row>
    <row r="330" spans="1:15" x14ac:dyDescent="0.35">
      <c r="A330" s="1">
        <v>328</v>
      </c>
      <c r="B330" s="5" t="s">
        <v>480</v>
      </c>
      <c r="C330" s="2" t="s">
        <v>466</v>
      </c>
      <c r="D330" s="2"/>
      <c r="E330" s="6">
        <v>4844</v>
      </c>
      <c r="F330" s="6">
        <v>485</v>
      </c>
      <c r="G330" s="6"/>
      <c r="H330" s="6"/>
      <c r="I330" s="6"/>
      <c r="J330" s="6"/>
      <c r="K330" s="6"/>
      <c r="L330" s="6"/>
      <c r="M330" s="6"/>
      <c r="N330" s="7">
        <f t="shared" si="8"/>
        <v>5329</v>
      </c>
      <c r="O330" s="6">
        <v>102500</v>
      </c>
    </row>
    <row r="331" spans="1:15" x14ac:dyDescent="0.35">
      <c r="A331" s="1">
        <v>329</v>
      </c>
      <c r="B331" s="5" t="s">
        <v>465</v>
      </c>
      <c r="C331" s="2" t="s">
        <v>466</v>
      </c>
      <c r="D331" s="2"/>
      <c r="E331" s="6"/>
      <c r="F331" s="6">
        <v>1460</v>
      </c>
      <c r="G331" s="6"/>
      <c r="H331" s="6"/>
      <c r="I331" s="6"/>
      <c r="J331" s="6"/>
      <c r="K331" s="6"/>
      <c r="L331" s="6"/>
      <c r="M331" s="6"/>
      <c r="N331" s="7">
        <f t="shared" si="8"/>
        <v>1460</v>
      </c>
      <c r="O331" s="6">
        <v>218490</v>
      </c>
    </row>
    <row r="332" spans="1:15" x14ac:dyDescent="0.35">
      <c r="A332" s="1">
        <v>330</v>
      </c>
      <c r="B332" s="5" t="s">
        <v>489</v>
      </c>
      <c r="C332" s="2" t="s">
        <v>466</v>
      </c>
      <c r="D332" s="2"/>
      <c r="E332" s="6"/>
      <c r="F332" s="6">
        <v>2156</v>
      </c>
      <c r="G332" s="6"/>
      <c r="H332" s="6"/>
      <c r="I332" s="6"/>
      <c r="J332" s="6">
        <v>33490</v>
      </c>
      <c r="K332" s="6"/>
      <c r="L332" s="6"/>
      <c r="M332" s="6"/>
      <c r="N332" s="7">
        <f t="shared" si="8"/>
        <v>35646</v>
      </c>
      <c r="O332" s="6">
        <v>253679</v>
      </c>
    </row>
    <row r="333" spans="1:15" x14ac:dyDescent="0.35">
      <c r="A333" s="1">
        <v>331</v>
      </c>
      <c r="B333" s="5" t="s">
        <v>490</v>
      </c>
      <c r="C333" s="2" t="s">
        <v>466</v>
      </c>
      <c r="D333" s="2"/>
      <c r="E333" s="6"/>
      <c r="F333" s="6">
        <v>2410</v>
      </c>
      <c r="G333" s="6"/>
      <c r="H333" s="6"/>
      <c r="I333" s="6"/>
      <c r="J333" s="6">
        <v>27857</v>
      </c>
      <c r="K333" s="6"/>
      <c r="L333" s="6"/>
      <c r="M333" s="6"/>
      <c r="N333" s="7">
        <f t="shared" si="8"/>
        <v>30267</v>
      </c>
      <c r="O333" s="6">
        <v>240340</v>
      </c>
    </row>
    <row r="334" spans="1:15" x14ac:dyDescent="0.35">
      <c r="A334" s="1">
        <v>332</v>
      </c>
      <c r="B334" s="5" t="s">
        <v>163</v>
      </c>
      <c r="C334" s="2" t="s">
        <v>426</v>
      </c>
      <c r="D334" s="1"/>
      <c r="E334" s="6"/>
      <c r="F334" s="6">
        <v>7244</v>
      </c>
      <c r="G334" s="6"/>
      <c r="H334" s="6"/>
      <c r="I334" s="6">
        <v>2976</v>
      </c>
      <c r="J334" s="6"/>
      <c r="K334" s="6"/>
      <c r="L334" s="6">
        <v>672</v>
      </c>
      <c r="M334" s="6"/>
      <c r="N334" s="7">
        <f t="shared" si="8"/>
        <v>10892</v>
      </c>
      <c r="O334" s="6">
        <v>898000</v>
      </c>
    </row>
    <row r="335" spans="1:15" x14ac:dyDescent="0.35">
      <c r="A335" s="1">
        <v>333</v>
      </c>
      <c r="B335" s="5" t="s">
        <v>165</v>
      </c>
      <c r="C335" s="2" t="s">
        <v>426</v>
      </c>
      <c r="D335" s="1"/>
      <c r="E335" s="6">
        <v>18222</v>
      </c>
      <c r="F335" s="6"/>
      <c r="G335" s="6">
        <v>2850</v>
      </c>
      <c r="H335" s="6"/>
      <c r="I335" s="6"/>
      <c r="J335" s="6"/>
      <c r="K335" s="6"/>
      <c r="L335" s="6">
        <v>7979</v>
      </c>
      <c r="M335" s="6"/>
      <c r="N335" s="7">
        <f t="shared" si="8"/>
        <v>29051</v>
      </c>
      <c r="O335" s="6">
        <v>1361000</v>
      </c>
    </row>
    <row r="336" spans="1:15" x14ac:dyDescent="0.35">
      <c r="A336" s="1">
        <v>334</v>
      </c>
      <c r="B336" s="5" t="s">
        <v>166</v>
      </c>
      <c r="C336" s="2" t="s">
        <v>426</v>
      </c>
      <c r="D336" s="1"/>
      <c r="E336" s="6">
        <v>7487</v>
      </c>
      <c r="F336" s="6"/>
      <c r="G336" s="6">
        <v>2050</v>
      </c>
      <c r="H336" s="6"/>
      <c r="I336" s="6">
        <v>2348</v>
      </c>
      <c r="J336" s="6"/>
      <c r="K336" s="6"/>
      <c r="L336" s="6">
        <v>1304</v>
      </c>
      <c r="M336" s="6"/>
      <c r="N336" s="7">
        <f t="shared" si="8"/>
        <v>13189</v>
      </c>
      <c r="O336" s="6">
        <v>1462000</v>
      </c>
    </row>
    <row r="337" spans="1:15" x14ac:dyDescent="0.35">
      <c r="A337" s="1">
        <v>335</v>
      </c>
      <c r="B337" s="5" t="s">
        <v>176</v>
      </c>
      <c r="C337" s="2" t="s">
        <v>426</v>
      </c>
      <c r="D337" s="1"/>
      <c r="E337" s="6">
        <v>16002</v>
      </c>
      <c r="F337" s="6"/>
      <c r="G337" s="6"/>
      <c r="H337" s="6"/>
      <c r="I337" s="6">
        <v>1880</v>
      </c>
      <c r="J337" s="6"/>
      <c r="K337" s="6"/>
      <c r="L337" s="6">
        <v>5406</v>
      </c>
      <c r="M337" s="6"/>
      <c r="N337" s="7">
        <f t="shared" si="8"/>
        <v>23288</v>
      </c>
      <c r="O337" s="6">
        <v>1745000</v>
      </c>
    </row>
    <row r="338" spans="1:15" x14ac:dyDescent="0.35">
      <c r="A338" s="1">
        <v>336</v>
      </c>
      <c r="B338" s="5" t="s">
        <v>177</v>
      </c>
      <c r="C338" s="2" t="s">
        <v>426</v>
      </c>
      <c r="D338" s="1"/>
      <c r="E338" s="6">
        <v>16167</v>
      </c>
      <c r="F338" s="6"/>
      <c r="G338" s="6"/>
      <c r="H338" s="12"/>
      <c r="I338" s="6">
        <v>1168</v>
      </c>
      <c r="J338" s="6"/>
      <c r="K338" s="6"/>
      <c r="L338" s="6">
        <f>256+6000+2961</f>
        <v>9217</v>
      </c>
      <c r="M338" s="6"/>
      <c r="N338" s="7">
        <f t="shared" si="8"/>
        <v>26552</v>
      </c>
      <c r="O338" s="6">
        <v>1451000</v>
      </c>
    </row>
    <row r="339" spans="1:15" x14ac:dyDescent="0.35">
      <c r="A339" s="1">
        <v>337</v>
      </c>
      <c r="B339" s="5" t="s">
        <v>181</v>
      </c>
      <c r="C339" s="2" t="s">
        <v>426</v>
      </c>
      <c r="D339" s="1"/>
      <c r="E339" s="6"/>
      <c r="F339" s="6">
        <v>6881</v>
      </c>
      <c r="G339" s="6"/>
      <c r="H339" s="6"/>
      <c r="I339" s="6">
        <v>2985</v>
      </c>
      <c r="J339" s="6"/>
      <c r="K339" s="6"/>
      <c r="L339" s="6">
        <v>2657</v>
      </c>
      <c r="M339" s="6"/>
      <c r="N339" s="7">
        <f t="shared" si="8"/>
        <v>12523</v>
      </c>
      <c r="O339" s="6">
        <v>1580000</v>
      </c>
    </row>
    <row r="340" spans="1:15" x14ac:dyDescent="0.35">
      <c r="A340" s="1">
        <v>338</v>
      </c>
      <c r="B340" s="5" t="s">
        <v>182</v>
      </c>
      <c r="C340" s="2" t="s">
        <v>426</v>
      </c>
      <c r="D340" s="1"/>
      <c r="E340" s="6">
        <v>2098</v>
      </c>
      <c r="F340" s="6">
        <v>4112</v>
      </c>
      <c r="G340" s="6">
        <v>2550</v>
      </c>
      <c r="H340" s="6"/>
      <c r="I340" s="6">
        <v>4297</v>
      </c>
      <c r="J340" s="6">
        <v>14030</v>
      </c>
      <c r="K340" s="6"/>
      <c r="L340" s="6">
        <f>2552+3103</f>
        <v>5655</v>
      </c>
      <c r="M340" s="6"/>
      <c r="N340" s="7">
        <f t="shared" ref="N340:N414" si="9">SUM(E340:M340)</f>
        <v>32742</v>
      </c>
      <c r="O340" s="6">
        <v>2070000</v>
      </c>
    </row>
    <row r="341" spans="1:15" x14ac:dyDescent="0.35">
      <c r="A341" s="1">
        <v>339</v>
      </c>
      <c r="B341" s="5" t="s">
        <v>167</v>
      </c>
      <c r="C341" s="2" t="s">
        <v>427</v>
      </c>
      <c r="D341" s="1"/>
      <c r="E341" s="6">
        <v>6031</v>
      </c>
      <c r="F341" s="6">
        <v>1740</v>
      </c>
      <c r="G341" s="6">
        <v>400</v>
      </c>
      <c r="H341" s="10"/>
      <c r="I341" s="6"/>
      <c r="J341" s="6"/>
      <c r="K341" s="6">
        <v>333</v>
      </c>
      <c r="L341" s="6">
        <f>1520+2809</f>
        <v>4329</v>
      </c>
      <c r="M341" s="6"/>
      <c r="N341" s="7">
        <f t="shared" si="9"/>
        <v>12833</v>
      </c>
      <c r="O341" s="6">
        <v>2116000</v>
      </c>
    </row>
    <row r="342" spans="1:15" x14ac:dyDescent="0.35">
      <c r="A342" s="1">
        <v>340</v>
      </c>
      <c r="B342" s="5" t="s">
        <v>168</v>
      </c>
      <c r="C342" s="2" t="s">
        <v>427</v>
      </c>
      <c r="D342" s="1"/>
      <c r="E342" s="6">
        <v>10646</v>
      </c>
      <c r="F342" s="6"/>
      <c r="G342" s="6"/>
      <c r="H342" s="6"/>
      <c r="I342" s="6">
        <v>3205</v>
      </c>
      <c r="J342" s="6"/>
      <c r="K342" s="6"/>
      <c r="L342" s="6">
        <v>2394</v>
      </c>
      <c r="M342" s="6"/>
      <c r="N342" s="7">
        <f t="shared" si="9"/>
        <v>16245</v>
      </c>
      <c r="O342" s="6">
        <v>1278000</v>
      </c>
    </row>
    <row r="343" spans="1:15" x14ac:dyDescent="0.35">
      <c r="A343" s="1">
        <v>341</v>
      </c>
      <c r="B343" s="5" t="s">
        <v>169</v>
      </c>
      <c r="C343" s="2" t="s">
        <v>427</v>
      </c>
      <c r="D343" s="1"/>
      <c r="E343" s="6">
        <v>9099</v>
      </c>
      <c r="F343" s="6"/>
      <c r="G343" s="6"/>
      <c r="H343" s="6"/>
      <c r="I343" s="6"/>
      <c r="J343" s="6"/>
      <c r="K343" s="6">
        <v>16357</v>
      </c>
      <c r="L343" s="6">
        <f>1000+768</f>
        <v>1768</v>
      </c>
      <c r="M343" s="6"/>
      <c r="N343" s="7">
        <f t="shared" si="9"/>
        <v>27224</v>
      </c>
      <c r="O343" s="6">
        <v>779000</v>
      </c>
    </row>
    <row r="344" spans="1:15" x14ac:dyDescent="0.35">
      <c r="A344" s="1">
        <v>342</v>
      </c>
      <c r="B344" s="5" t="s">
        <v>170</v>
      </c>
      <c r="C344" s="2" t="s">
        <v>427</v>
      </c>
      <c r="D344" s="1"/>
      <c r="E344" s="6"/>
      <c r="F344" s="6"/>
      <c r="G344" s="6"/>
      <c r="H344" s="6"/>
      <c r="I344" s="6">
        <v>575</v>
      </c>
      <c r="J344" s="6"/>
      <c r="K344" s="6"/>
      <c r="L344" s="6">
        <v>2417</v>
      </c>
      <c r="M344" s="6"/>
      <c r="N344" s="7">
        <f t="shared" si="9"/>
        <v>2992</v>
      </c>
      <c r="O344" s="6">
        <v>831000</v>
      </c>
    </row>
    <row r="345" spans="1:15" x14ac:dyDescent="0.35">
      <c r="A345" s="1">
        <v>343</v>
      </c>
      <c r="B345" s="5" t="s">
        <v>171</v>
      </c>
      <c r="C345" s="2" t="s">
        <v>427</v>
      </c>
      <c r="D345" s="1"/>
      <c r="E345" s="6"/>
      <c r="F345" s="6"/>
      <c r="G345" s="6">
        <v>1700</v>
      </c>
      <c r="H345" s="6">
        <v>13512</v>
      </c>
      <c r="I345" s="6">
        <v>1874</v>
      </c>
      <c r="J345" s="6"/>
      <c r="K345" s="6"/>
      <c r="L345" s="6">
        <f>1372+3675</f>
        <v>5047</v>
      </c>
      <c r="M345" s="6"/>
      <c r="N345" s="7">
        <f t="shared" si="9"/>
        <v>22133</v>
      </c>
      <c r="O345" s="6">
        <v>1351000</v>
      </c>
    </row>
    <row r="346" spans="1:15" x14ac:dyDescent="0.35">
      <c r="A346" s="1">
        <v>344</v>
      </c>
      <c r="B346" s="5" t="s">
        <v>172</v>
      </c>
      <c r="C346" s="2" t="s">
        <v>427</v>
      </c>
      <c r="D346" s="1"/>
      <c r="E346" s="6">
        <v>4679</v>
      </c>
      <c r="F346" s="6"/>
      <c r="G346" s="6"/>
      <c r="H346" s="6"/>
      <c r="I346" s="6"/>
      <c r="J346" s="6"/>
      <c r="K346" s="6"/>
      <c r="L346" s="6">
        <v>1865</v>
      </c>
      <c r="M346" s="6"/>
      <c r="N346" s="7">
        <f t="shared" si="9"/>
        <v>6544</v>
      </c>
      <c r="O346" s="6">
        <v>1114000</v>
      </c>
    </row>
    <row r="347" spans="1:15" x14ac:dyDescent="0.35">
      <c r="A347" s="1">
        <v>345</v>
      </c>
      <c r="B347" s="5" t="s">
        <v>173</v>
      </c>
      <c r="C347" s="2" t="s">
        <v>427</v>
      </c>
      <c r="D347" s="1"/>
      <c r="E347" s="6">
        <v>11672</v>
      </c>
      <c r="F347" s="6">
        <v>5733</v>
      </c>
      <c r="G347" s="6">
        <v>800</v>
      </c>
      <c r="H347" s="10"/>
      <c r="I347" s="6"/>
      <c r="J347" s="6"/>
      <c r="K347" s="6"/>
      <c r="L347" s="6">
        <v>10345</v>
      </c>
      <c r="M347" s="6"/>
      <c r="N347" s="7">
        <f t="shared" si="9"/>
        <v>28550</v>
      </c>
      <c r="O347" s="6">
        <v>2039143</v>
      </c>
    </row>
    <row r="348" spans="1:15" x14ac:dyDescent="0.35">
      <c r="A348" s="1">
        <v>346</v>
      </c>
      <c r="B348" s="5" t="s">
        <v>174</v>
      </c>
      <c r="C348" s="2" t="s">
        <v>427</v>
      </c>
      <c r="D348" s="1"/>
      <c r="E348" s="6"/>
      <c r="F348" s="6"/>
      <c r="G348" s="6"/>
      <c r="H348" s="6"/>
      <c r="I348" s="6"/>
      <c r="J348" s="6"/>
      <c r="K348" s="6"/>
      <c r="L348" s="6"/>
      <c r="M348" s="6"/>
      <c r="N348" s="7">
        <f t="shared" si="9"/>
        <v>0</v>
      </c>
      <c r="O348" s="6"/>
    </row>
    <row r="349" spans="1:15" x14ac:dyDescent="0.35">
      <c r="A349" s="1">
        <v>347</v>
      </c>
      <c r="B349" s="5" t="s">
        <v>175</v>
      </c>
      <c r="C349" s="2" t="s">
        <v>427</v>
      </c>
      <c r="D349" s="1"/>
      <c r="E349" s="6"/>
      <c r="F349" s="6"/>
      <c r="G349" s="6"/>
      <c r="H349" s="6"/>
      <c r="I349" s="6"/>
      <c r="J349" s="6"/>
      <c r="K349" s="6"/>
      <c r="L349" s="6"/>
      <c r="M349" s="6"/>
      <c r="N349" s="7">
        <f t="shared" si="9"/>
        <v>0</v>
      </c>
      <c r="O349" s="6"/>
    </row>
    <row r="350" spans="1:15" x14ac:dyDescent="0.35">
      <c r="A350" s="1">
        <v>348</v>
      </c>
      <c r="B350" s="5" t="s">
        <v>178</v>
      </c>
      <c r="C350" s="2" t="s">
        <v>427</v>
      </c>
      <c r="D350" s="1"/>
      <c r="E350" s="6">
        <v>5610</v>
      </c>
      <c r="F350" s="6"/>
      <c r="G350" s="6"/>
      <c r="H350" s="6"/>
      <c r="I350" s="6">
        <v>4796</v>
      </c>
      <c r="J350" s="6">
        <v>675</v>
      </c>
      <c r="K350" s="6"/>
      <c r="L350" s="6"/>
      <c r="M350" s="6"/>
      <c r="N350" s="7">
        <f t="shared" si="9"/>
        <v>11081</v>
      </c>
      <c r="O350" s="6">
        <v>1210182</v>
      </c>
    </row>
    <row r="351" spans="1:15" x14ac:dyDescent="0.35">
      <c r="A351" s="1">
        <v>349</v>
      </c>
      <c r="B351" s="5" t="s">
        <v>179</v>
      </c>
      <c r="C351" s="2" t="s">
        <v>427</v>
      </c>
      <c r="D351" s="1"/>
      <c r="E351" s="6">
        <v>5844</v>
      </c>
      <c r="F351" s="6"/>
      <c r="G351" s="6"/>
      <c r="H351" s="6"/>
      <c r="I351" s="6"/>
      <c r="J351" s="6">
        <v>500</v>
      </c>
      <c r="K351" s="6"/>
      <c r="L351" s="6">
        <v>1345</v>
      </c>
      <c r="M351" s="6"/>
      <c r="N351" s="7">
        <f t="shared" si="9"/>
        <v>7689</v>
      </c>
      <c r="O351" s="6">
        <v>949848</v>
      </c>
    </row>
    <row r="352" spans="1:15" x14ac:dyDescent="0.35">
      <c r="A352" s="1">
        <v>350</v>
      </c>
      <c r="B352" s="5" t="s">
        <v>180</v>
      </c>
      <c r="C352" s="2" t="s">
        <v>427</v>
      </c>
      <c r="D352" s="1"/>
      <c r="E352" s="6">
        <v>27224</v>
      </c>
      <c r="F352" s="6">
        <v>700</v>
      </c>
      <c r="G352" s="6"/>
      <c r="H352" s="6"/>
      <c r="I352" s="6">
        <v>6343</v>
      </c>
      <c r="J352" s="6"/>
      <c r="K352" s="6">
        <v>27000</v>
      </c>
      <c r="L352" s="6">
        <v>7703</v>
      </c>
      <c r="M352" s="6"/>
      <c r="N352" s="7">
        <f t="shared" si="9"/>
        <v>68970</v>
      </c>
      <c r="O352" s="6">
        <v>2607634</v>
      </c>
    </row>
    <row r="353" spans="1:15" x14ac:dyDescent="0.35">
      <c r="A353" s="1">
        <v>351</v>
      </c>
      <c r="B353" s="5" t="s">
        <v>183</v>
      </c>
      <c r="C353" s="2" t="s">
        <v>427</v>
      </c>
      <c r="D353" s="1"/>
      <c r="E353" s="6"/>
      <c r="F353" s="6"/>
      <c r="G353" s="6"/>
      <c r="H353" s="6"/>
      <c r="I353" s="6"/>
      <c r="J353" s="6"/>
      <c r="K353" s="6"/>
      <c r="L353" s="6"/>
      <c r="M353" s="6"/>
      <c r="N353" s="7">
        <f t="shared" si="9"/>
        <v>0</v>
      </c>
      <c r="O353" s="6"/>
    </row>
    <row r="354" spans="1:15" x14ac:dyDescent="0.35">
      <c r="A354" s="1">
        <v>352</v>
      </c>
      <c r="B354" s="5" t="s">
        <v>184</v>
      </c>
      <c r="C354" s="2" t="s">
        <v>427</v>
      </c>
      <c r="D354" s="1"/>
      <c r="E354" s="6">
        <v>5007</v>
      </c>
      <c r="F354" s="6">
        <v>2062</v>
      </c>
      <c r="G354" s="6"/>
      <c r="H354" s="6"/>
      <c r="I354" s="6">
        <v>3513</v>
      </c>
      <c r="J354" s="6"/>
      <c r="K354" s="6">
        <v>5000</v>
      </c>
      <c r="L354" s="6">
        <v>2472</v>
      </c>
      <c r="M354" s="6"/>
      <c r="N354" s="7">
        <f t="shared" si="9"/>
        <v>18054</v>
      </c>
      <c r="O354" s="6">
        <v>1916000</v>
      </c>
    </row>
    <row r="355" spans="1:15" x14ac:dyDescent="0.35">
      <c r="A355" s="1">
        <v>353</v>
      </c>
      <c r="B355" s="5" t="s">
        <v>185</v>
      </c>
      <c r="C355" s="2" t="s">
        <v>427</v>
      </c>
      <c r="D355" s="1"/>
      <c r="E355" s="6">
        <v>2865</v>
      </c>
      <c r="F355" s="6"/>
      <c r="G355" s="6"/>
      <c r="H355" s="6"/>
      <c r="I355" s="6">
        <v>3435</v>
      </c>
      <c r="J355" s="6"/>
      <c r="K355" s="6"/>
      <c r="L355" s="6">
        <v>240</v>
      </c>
      <c r="M355" s="6"/>
      <c r="N355" s="7">
        <f t="shared" si="9"/>
        <v>6540</v>
      </c>
      <c r="O355" s="6">
        <v>1501000</v>
      </c>
    </row>
    <row r="356" spans="1:15" ht="41" x14ac:dyDescent="0.35">
      <c r="A356" s="1">
        <v>354</v>
      </c>
      <c r="B356" s="5" t="s">
        <v>186</v>
      </c>
      <c r="C356" s="2" t="s">
        <v>427</v>
      </c>
      <c r="D356" s="1"/>
      <c r="E356" s="6">
        <v>2931</v>
      </c>
      <c r="F356" s="6">
        <v>8894</v>
      </c>
      <c r="G356" s="6"/>
      <c r="H356" s="6"/>
      <c r="I356" s="6"/>
      <c r="J356" s="6"/>
      <c r="K356" s="6"/>
      <c r="L356" s="6"/>
      <c r="M356" s="6"/>
      <c r="N356" s="7">
        <f t="shared" si="9"/>
        <v>11825</v>
      </c>
      <c r="O356" s="6">
        <v>777627</v>
      </c>
    </row>
    <row r="357" spans="1:15" x14ac:dyDescent="0.35">
      <c r="A357" s="1">
        <v>355</v>
      </c>
      <c r="B357" s="19" t="s">
        <v>482</v>
      </c>
      <c r="C357" s="2" t="s">
        <v>427</v>
      </c>
      <c r="D357" s="14"/>
      <c r="E357" s="22"/>
      <c r="F357" s="22"/>
      <c r="G357" s="22"/>
      <c r="H357" s="22"/>
      <c r="I357" s="22"/>
      <c r="J357" s="22"/>
      <c r="K357" s="22"/>
      <c r="L357" s="22"/>
      <c r="M357" s="22"/>
      <c r="N357" s="7">
        <f t="shared" si="9"/>
        <v>0</v>
      </c>
      <c r="O357" s="22"/>
    </row>
    <row r="358" spans="1:15" x14ac:dyDescent="0.35">
      <c r="A358" s="1">
        <v>356</v>
      </c>
      <c r="B358" s="19" t="s">
        <v>187</v>
      </c>
      <c r="C358" s="20" t="s">
        <v>427</v>
      </c>
      <c r="D358" s="14"/>
      <c r="E358" s="22">
        <v>19124</v>
      </c>
      <c r="F358" s="22">
        <v>1286</v>
      </c>
      <c r="G358" s="22"/>
      <c r="H358" s="22"/>
      <c r="I358" s="22"/>
      <c r="J358" s="22"/>
      <c r="K358" s="22"/>
      <c r="L358" s="22">
        <v>5966</v>
      </c>
      <c r="M358" s="22"/>
      <c r="N358" s="18">
        <f t="shared" si="9"/>
        <v>26376</v>
      </c>
      <c r="O358" s="22">
        <v>1469048</v>
      </c>
    </row>
    <row r="359" spans="1:15" x14ac:dyDescent="0.35">
      <c r="A359" s="1">
        <v>357</v>
      </c>
      <c r="B359" s="5" t="s">
        <v>188</v>
      </c>
      <c r="C359" s="2" t="s">
        <v>427</v>
      </c>
      <c r="D359" s="1"/>
      <c r="E359" s="6">
        <v>11692</v>
      </c>
      <c r="F359" s="6">
        <v>2531</v>
      </c>
      <c r="G359" s="6"/>
      <c r="H359" s="6"/>
      <c r="I359" s="6">
        <v>4003</v>
      </c>
      <c r="J359" s="6"/>
      <c r="K359" s="6"/>
      <c r="L359" s="6">
        <f>3220+564</f>
        <v>3784</v>
      </c>
      <c r="M359" s="6"/>
      <c r="N359" s="7">
        <f t="shared" si="9"/>
        <v>22010</v>
      </c>
      <c r="O359" s="6">
        <v>1363000</v>
      </c>
    </row>
    <row r="360" spans="1:15" x14ac:dyDescent="0.35">
      <c r="A360" s="1">
        <v>358</v>
      </c>
      <c r="B360" s="5" t="s">
        <v>330</v>
      </c>
      <c r="C360" s="2" t="s">
        <v>424</v>
      </c>
      <c r="D360" s="2"/>
      <c r="E360" s="6"/>
      <c r="F360" s="6">
        <v>29399</v>
      </c>
      <c r="G360" s="6"/>
      <c r="H360" s="6">
        <v>12022</v>
      </c>
      <c r="I360" s="6"/>
      <c r="J360" s="6"/>
      <c r="K360" s="6"/>
      <c r="L360" s="6"/>
      <c r="M360" s="6">
        <v>6605</v>
      </c>
      <c r="N360" s="7">
        <f t="shared" si="9"/>
        <v>48026</v>
      </c>
      <c r="O360" s="6">
        <v>2404342</v>
      </c>
    </row>
    <row r="361" spans="1:15" x14ac:dyDescent="0.35">
      <c r="A361" s="1">
        <v>359</v>
      </c>
      <c r="B361" s="5" t="s">
        <v>331</v>
      </c>
      <c r="C361" s="2" t="s">
        <v>424</v>
      </c>
      <c r="D361" s="2"/>
      <c r="E361" s="6">
        <v>16842</v>
      </c>
      <c r="F361" s="6">
        <v>10443</v>
      </c>
      <c r="G361" s="6">
        <v>2500</v>
      </c>
      <c r="H361" s="6">
        <v>16095</v>
      </c>
      <c r="I361" s="6"/>
      <c r="J361" s="6"/>
      <c r="K361" s="6"/>
      <c r="L361" s="6"/>
      <c r="M361" s="6"/>
      <c r="N361" s="7">
        <f t="shared" si="9"/>
        <v>45880</v>
      </c>
      <c r="O361" s="6">
        <v>1609483</v>
      </c>
    </row>
    <row r="362" spans="1:15" x14ac:dyDescent="0.35">
      <c r="A362" s="1">
        <v>360</v>
      </c>
      <c r="B362" s="5" t="s">
        <v>382</v>
      </c>
      <c r="C362" s="2" t="s">
        <v>424</v>
      </c>
      <c r="D362" s="2"/>
      <c r="E362" s="6"/>
      <c r="F362" s="6"/>
      <c r="G362" s="6"/>
      <c r="H362" s="6"/>
      <c r="I362" s="6"/>
      <c r="J362" s="6"/>
      <c r="K362" s="6"/>
      <c r="L362" s="6"/>
      <c r="M362" s="6"/>
      <c r="N362" s="7">
        <f t="shared" si="9"/>
        <v>0</v>
      </c>
      <c r="O362" s="6"/>
    </row>
    <row r="363" spans="1:15" x14ac:dyDescent="0.35">
      <c r="A363" s="1">
        <v>361</v>
      </c>
      <c r="B363" s="5" t="s">
        <v>387</v>
      </c>
      <c r="C363" s="2" t="s">
        <v>424</v>
      </c>
      <c r="D363" s="2"/>
      <c r="E363" s="6"/>
      <c r="F363" s="6"/>
      <c r="G363" s="6"/>
      <c r="H363" s="6"/>
      <c r="I363" s="6"/>
      <c r="J363" s="6"/>
      <c r="K363" s="6"/>
      <c r="L363" s="6"/>
      <c r="M363" s="6"/>
      <c r="N363" s="7">
        <f t="shared" si="9"/>
        <v>0</v>
      </c>
      <c r="O363" s="6"/>
    </row>
    <row r="364" spans="1:15" x14ac:dyDescent="0.35">
      <c r="A364" s="1">
        <v>362</v>
      </c>
      <c r="B364" s="5" t="s">
        <v>383</v>
      </c>
      <c r="C364" s="2" t="s">
        <v>424</v>
      </c>
      <c r="D364" s="2"/>
      <c r="E364" s="6">
        <v>6581</v>
      </c>
      <c r="F364" s="6"/>
      <c r="G364" s="6"/>
      <c r="H364" s="6"/>
      <c r="I364" s="6">
        <v>1486</v>
      </c>
      <c r="J364" s="6"/>
      <c r="K364" s="6"/>
      <c r="L364" s="6"/>
      <c r="M364" s="6"/>
      <c r="N364" s="7">
        <f t="shared" si="9"/>
        <v>8067</v>
      </c>
      <c r="O364" s="6">
        <v>533059</v>
      </c>
    </row>
    <row r="365" spans="1:15" x14ac:dyDescent="0.35">
      <c r="A365" s="1">
        <v>363</v>
      </c>
      <c r="B365" s="5" t="s">
        <v>332</v>
      </c>
      <c r="C365" s="2" t="s">
        <v>424</v>
      </c>
      <c r="D365" s="2"/>
      <c r="E365" s="6"/>
      <c r="F365" s="6"/>
      <c r="G365" s="6"/>
      <c r="H365" s="6"/>
      <c r="I365" s="6"/>
      <c r="J365" s="6"/>
      <c r="K365" s="6"/>
      <c r="L365" s="6"/>
      <c r="M365" s="6"/>
      <c r="N365" s="7">
        <f t="shared" si="9"/>
        <v>0</v>
      </c>
      <c r="O365" s="6"/>
    </row>
    <row r="366" spans="1:15" x14ac:dyDescent="0.35">
      <c r="A366" s="1">
        <v>364</v>
      </c>
      <c r="B366" s="5" t="s">
        <v>335</v>
      </c>
      <c r="C366" s="2" t="s">
        <v>424</v>
      </c>
      <c r="D366" s="2"/>
      <c r="E366" s="6"/>
      <c r="F366" s="6">
        <v>3730</v>
      </c>
      <c r="G366" s="6"/>
      <c r="H366" s="6"/>
      <c r="I366" s="6"/>
      <c r="J366" s="6"/>
      <c r="K366" s="6"/>
      <c r="L366" s="6"/>
      <c r="M366" s="6"/>
      <c r="N366" s="7">
        <f t="shared" si="9"/>
        <v>3730</v>
      </c>
      <c r="O366" s="6">
        <v>318758</v>
      </c>
    </row>
    <row r="367" spans="1:15" x14ac:dyDescent="0.35">
      <c r="A367" s="1">
        <v>365</v>
      </c>
      <c r="B367" s="5" t="s">
        <v>336</v>
      </c>
      <c r="C367" s="2" t="s">
        <v>424</v>
      </c>
      <c r="D367" s="2"/>
      <c r="E367" s="6"/>
      <c r="F367" s="6"/>
      <c r="G367" s="6"/>
      <c r="H367" s="6"/>
      <c r="I367" s="6"/>
      <c r="J367" s="6"/>
      <c r="K367" s="6"/>
      <c r="L367" s="6"/>
      <c r="M367" s="6"/>
      <c r="N367" s="7">
        <f t="shared" si="9"/>
        <v>0</v>
      </c>
      <c r="O367" s="6"/>
    </row>
    <row r="368" spans="1:15" x14ac:dyDescent="0.35">
      <c r="A368" s="1">
        <v>366</v>
      </c>
      <c r="B368" s="5" t="s">
        <v>337</v>
      </c>
      <c r="C368" s="2" t="s">
        <v>424</v>
      </c>
      <c r="D368" s="2"/>
      <c r="E368" s="6"/>
      <c r="F368" s="6">
        <v>2736</v>
      </c>
      <c r="G368" s="6"/>
      <c r="H368" s="6"/>
      <c r="I368" s="6"/>
      <c r="J368" s="6"/>
      <c r="K368" s="6"/>
      <c r="L368" s="6"/>
      <c r="M368" s="6"/>
      <c r="N368" s="7">
        <f t="shared" si="9"/>
        <v>2736</v>
      </c>
      <c r="O368" s="6">
        <v>273583</v>
      </c>
    </row>
    <row r="369" spans="1:15" x14ac:dyDescent="0.35">
      <c r="A369" s="1">
        <v>367</v>
      </c>
      <c r="B369" s="5" t="s">
        <v>404</v>
      </c>
      <c r="C369" s="2" t="s">
        <v>424</v>
      </c>
      <c r="D369" s="2"/>
      <c r="E369" s="6"/>
      <c r="F369" s="6"/>
      <c r="G369" s="6"/>
      <c r="H369" s="6"/>
      <c r="I369" s="6"/>
      <c r="J369" s="6"/>
      <c r="K369" s="6"/>
      <c r="L369" s="6"/>
      <c r="M369" s="6"/>
      <c r="N369" s="7">
        <f t="shared" si="9"/>
        <v>0</v>
      </c>
      <c r="O369" s="6"/>
    </row>
    <row r="370" spans="1:15" x14ac:dyDescent="0.35">
      <c r="A370" s="1">
        <v>368</v>
      </c>
      <c r="B370" s="5" t="s">
        <v>388</v>
      </c>
      <c r="C370" s="2" t="s">
        <v>428</v>
      </c>
      <c r="D370" s="1"/>
      <c r="E370" s="6"/>
      <c r="F370" s="6">
        <v>1405</v>
      </c>
      <c r="G370" s="6"/>
      <c r="H370" s="6"/>
      <c r="I370" s="6"/>
      <c r="J370" s="6"/>
      <c r="K370" s="6"/>
      <c r="L370" s="6">
        <v>6870</v>
      </c>
      <c r="M370" s="6"/>
      <c r="N370" s="7">
        <f t="shared" si="9"/>
        <v>8275</v>
      </c>
      <c r="O370" s="6">
        <v>140530</v>
      </c>
    </row>
    <row r="371" spans="1:15" x14ac:dyDescent="0.35">
      <c r="A371" s="1">
        <v>369</v>
      </c>
      <c r="B371" s="5" t="s">
        <v>106</v>
      </c>
      <c r="C371" s="2" t="s">
        <v>428</v>
      </c>
      <c r="D371" s="1"/>
      <c r="E371" s="6">
        <v>4688</v>
      </c>
      <c r="F371" s="6">
        <v>1956</v>
      </c>
      <c r="G371" s="6"/>
      <c r="H371" s="12"/>
      <c r="I371" s="6"/>
      <c r="J371" s="6"/>
      <c r="K371" s="6"/>
      <c r="L371" s="6"/>
      <c r="M371" s="6"/>
      <c r="N371" s="7">
        <f t="shared" si="9"/>
        <v>6644</v>
      </c>
      <c r="O371" s="6">
        <v>195659</v>
      </c>
    </row>
    <row r="372" spans="1:15" x14ac:dyDescent="0.35">
      <c r="A372" s="1">
        <v>370</v>
      </c>
      <c r="B372" s="5" t="s">
        <v>107</v>
      </c>
      <c r="C372" s="2" t="s">
        <v>428</v>
      </c>
      <c r="D372" s="1"/>
      <c r="E372" s="6"/>
      <c r="F372" s="6"/>
      <c r="G372" s="6"/>
      <c r="H372" s="6"/>
      <c r="I372" s="6"/>
      <c r="J372" s="6"/>
      <c r="K372" s="6"/>
      <c r="L372" s="6"/>
      <c r="M372" s="6"/>
      <c r="N372" s="7">
        <f t="shared" si="9"/>
        <v>0</v>
      </c>
      <c r="O372" s="6"/>
    </row>
    <row r="373" spans="1:15" x14ac:dyDescent="0.35">
      <c r="A373" s="1">
        <v>371</v>
      </c>
      <c r="B373" s="5" t="s">
        <v>108</v>
      </c>
      <c r="C373" s="2" t="s">
        <v>428</v>
      </c>
      <c r="D373" s="1"/>
      <c r="E373" s="6"/>
      <c r="F373" s="6">
        <v>3634</v>
      </c>
      <c r="G373" s="6"/>
      <c r="H373" s="6"/>
      <c r="I373" s="6"/>
      <c r="J373" s="6"/>
      <c r="K373" s="6"/>
      <c r="L373" s="6"/>
      <c r="M373" s="6"/>
      <c r="N373" s="7">
        <f t="shared" si="9"/>
        <v>3634</v>
      </c>
      <c r="O373" s="6">
        <v>363492</v>
      </c>
    </row>
    <row r="374" spans="1:15" x14ac:dyDescent="0.35">
      <c r="A374" s="1">
        <v>372</v>
      </c>
      <c r="B374" s="5" t="s">
        <v>485</v>
      </c>
      <c r="C374" s="2" t="s">
        <v>428</v>
      </c>
      <c r="D374" s="1"/>
      <c r="E374" s="6">
        <v>12214</v>
      </c>
      <c r="F374" s="6">
        <v>2280</v>
      </c>
      <c r="G374" s="6"/>
      <c r="H374" s="6"/>
      <c r="I374" s="6"/>
      <c r="J374" s="6"/>
      <c r="K374" s="6"/>
      <c r="L374" s="6"/>
      <c r="M374" s="6"/>
      <c r="N374" s="7">
        <f t="shared" si="9"/>
        <v>14494</v>
      </c>
      <c r="O374" s="6">
        <v>228075</v>
      </c>
    </row>
    <row r="375" spans="1:15" x14ac:dyDescent="0.35">
      <c r="A375" s="1">
        <v>373</v>
      </c>
      <c r="B375" s="5" t="s">
        <v>109</v>
      </c>
      <c r="C375" s="2" t="s">
        <v>428</v>
      </c>
      <c r="D375" s="1"/>
      <c r="E375" s="6">
        <v>30327</v>
      </c>
      <c r="F375" s="6">
        <v>7750</v>
      </c>
      <c r="G375" s="6"/>
      <c r="H375" s="11"/>
      <c r="I375" s="6"/>
      <c r="J375" s="6"/>
      <c r="K375" s="6">
        <v>3115</v>
      </c>
      <c r="L375" s="6"/>
      <c r="M375" s="6"/>
      <c r="N375" s="7">
        <f t="shared" si="9"/>
        <v>41192</v>
      </c>
      <c r="O375" s="6">
        <v>705425</v>
      </c>
    </row>
    <row r="376" spans="1:15" x14ac:dyDescent="0.35">
      <c r="A376" s="1">
        <v>374</v>
      </c>
      <c r="B376" s="5" t="s">
        <v>110</v>
      </c>
      <c r="C376" s="2" t="s">
        <v>428</v>
      </c>
      <c r="D376" s="1"/>
      <c r="E376" s="6"/>
      <c r="F376" s="6"/>
      <c r="G376" s="6"/>
      <c r="H376" s="6"/>
      <c r="I376" s="6"/>
      <c r="J376" s="6"/>
      <c r="K376" s="6"/>
      <c r="L376" s="6"/>
      <c r="M376" s="6"/>
      <c r="N376" s="7">
        <f t="shared" si="9"/>
        <v>0</v>
      </c>
      <c r="O376" s="6"/>
    </row>
    <row r="377" spans="1:15" x14ac:dyDescent="0.35">
      <c r="A377" s="1">
        <v>375</v>
      </c>
      <c r="B377" s="5" t="s">
        <v>111</v>
      </c>
      <c r="C377" s="2" t="s">
        <v>428</v>
      </c>
      <c r="D377" s="1"/>
      <c r="E377" s="6">
        <v>3195</v>
      </c>
      <c r="F377" s="6">
        <v>1432</v>
      </c>
      <c r="G377" s="6"/>
      <c r="H377" s="6"/>
      <c r="I377" s="6"/>
      <c r="J377" s="6"/>
      <c r="K377" s="6"/>
      <c r="L377" s="6"/>
      <c r="M377" s="6"/>
      <c r="N377" s="7">
        <f t="shared" si="9"/>
        <v>4627</v>
      </c>
      <c r="O377" s="6">
        <v>143200</v>
      </c>
    </row>
    <row r="378" spans="1:15" x14ac:dyDescent="0.35">
      <c r="A378" s="1">
        <v>376</v>
      </c>
      <c r="B378" s="5" t="s">
        <v>112</v>
      </c>
      <c r="C378" s="2" t="s">
        <v>428</v>
      </c>
      <c r="D378" s="1"/>
      <c r="E378" s="6">
        <v>697</v>
      </c>
      <c r="F378" s="6">
        <v>737</v>
      </c>
      <c r="G378" s="6"/>
      <c r="H378" s="6"/>
      <c r="I378" s="6"/>
      <c r="J378" s="6"/>
      <c r="K378" s="6"/>
      <c r="L378" s="6"/>
      <c r="M378" s="6"/>
      <c r="N378" s="7">
        <f t="shared" si="9"/>
        <v>1434</v>
      </c>
      <c r="O378" s="6">
        <v>73733</v>
      </c>
    </row>
    <row r="379" spans="1:15" x14ac:dyDescent="0.35">
      <c r="A379" s="1">
        <v>377</v>
      </c>
      <c r="B379" s="5" t="s">
        <v>113</v>
      </c>
      <c r="C379" s="2" t="s">
        <v>428</v>
      </c>
      <c r="D379" s="1"/>
      <c r="E379" s="6">
        <v>8207</v>
      </c>
      <c r="F379" s="6">
        <v>3073</v>
      </c>
      <c r="G379" s="6"/>
      <c r="H379" s="6"/>
      <c r="I379" s="6"/>
      <c r="J379" s="6"/>
      <c r="K379" s="6"/>
      <c r="L379" s="6"/>
      <c r="M379" s="6"/>
      <c r="N379" s="7">
        <f t="shared" si="9"/>
        <v>11280</v>
      </c>
      <c r="O379" s="6">
        <v>307285</v>
      </c>
    </row>
    <row r="380" spans="1:15" x14ac:dyDescent="0.35">
      <c r="A380" s="1">
        <v>378</v>
      </c>
      <c r="B380" s="5" t="s">
        <v>114</v>
      </c>
      <c r="C380" s="2" t="s">
        <v>428</v>
      </c>
      <c r="D380" s="1"/>
      <c r="E380" s="6">
        <v>6876</v>
      </c>
      <c r="F380" s="6">
        <v>1732</v>
      </c>
      <c r="G380" s="6"/>
      <c r="H380" s="10"/>
      <c r="I380" s="6"/>
      <c r="J380" s="6"/>
      <c r="K380" s="6"/>
      <c r="L380" s="6"/>
      <c r="M380" s="6"/>
      <c r="N380" s="7">
        <f t="shared" si="9"/>
        <v>8608</v>
      </c>
      <c r="O380" s="6">
        <v>173240</v>
      </c>
    </row>
    <row r="381" spans="1:15" x14ac:dyDescent="0.35">
      <c r="A381" s="1">
        <v>379</v>
      </c>
      <c r="B381" s="5" t="s">
        <v>115</v>
      </c>
      <c r="C381" s="2" t="s">
        <v>428</v>
      </c>
      <c r="D381" s="1"/>
      <c r="E381" s="6"/>
      <c r="F381" s="6"/>
      <c r="G381" s="6"/>
      <c r="H381" s="6"/>
      <c r="I381" s="6"/>
      <c r="J381" s="6"/>
      <c r="K381" s="6"/>
      <c r="L381" s="6"/>
      <c r="M381" s="6"/>
      <c r="N381" s="7">
        <f t="shared" si="9"/>
        <v>0</v>
      </c>
      <c r="O381" s="6"/>
    </row>
    <row r="382" spans="1:15" x14ac:dyDescent="0.35">
      <c r="A382" s="1">
        <v>380</v>
      </c>
      <c r="B382" s="5" t="s">
        <v>441</v>
      </c>
      <c r="C382" s="2" t="s">
        <v>428</v>
      </c>
      <c r="D382" s="1"/>
      <c r="E382" s="6"/>
      <c r="F382" s="6"/>
      <c r="G382" s="6"/>
      <c r="H382" s="6"/>
      <c r="I382" s="6"/>
      <c r="J382" s="6"/>
      <c r="K382" s="6"/>
      <c r="L382" s="6"/>
      <c r="M382" s="6"/>
      <c r="N382" s="7">
        <f t="shared" si="9"/>
        <v>0</v>
      </c>
      <c r="O382" s="6"/>
    </row>
    <row r="383" spans="1:15" x14ac:dyDescent="0.35">
      <c r="A383" s="1">
        <v>381</v>
      </c>
      <c r="B383" s="5" t="s">
        <v>116</v>
      </c>
      <c r="C383" s="2" t="s">
        <v>428</v>
      </c>
      <c r="D383" s="1"/>
      <c r="E383" s="6"/>
      <c r="F383" s="6"/>
      <c r="G383" s="6"/>
      <c r="H383" s="6"/>
      <c r="I383" s="6"/>
      <c r="J383" s="6"/>
      <c r="K383" s="6"/>
      <c r="L383" s="6"/>
      <c r="M383" s="6"/>
      <c r="N383" s="7">
        <f t="shared" si="9"/>
        <v>0</v>
      </c>
      <c r="O383" s="6"/>
    </row>
    <row r="384" spans="1:15" x14ac:dyDescent="0.35">
      <c r="A384" s="1">
        <v>382</v>
      </c>
      <c r="B384" s="5" t="s">
        <v>117</v>
      </c>
      <c r="C384" s="2" t="s">
        <v>428</v>
      </c>
      <c r="D384" s="1"/>
      <c r="E384" s="6"/>
      <c r="F384" s="6"/>
      <c r="G384" s="6"/>
      <c r="H384" s="6"/>
      <c r="I384" s="6"/>
      <c r="J384" s="6"/>
      <c r="K384" s="6"/>
      <c r="L384" s="6"/>
      <c r="M384" s="6"/>
      <c r="N384" s="7">
        <f t="shared" si="9"/>
        <v>0</v>
      </c>
      <c r="O384" s="6"/>
    </row>
    <row r="385" spans="1:15" x14ac:dyDescent="0.35">
      <c r="A385" s="1">
        <v>383</v>
      </c>
      <c r="B385" s="5" t="s">
        <v>118</v>
      </c>
      <c r="C385" s="2" t="s">
        <v>428</v>
      </c>
      <c r="D385" s="1"/>
      <c r="E385" s="6">
        <v>13463</v>
      </c>
      <c r="F385" s="6">
        <v>4329</v>
      </c>
      <c r="G385" s="6"/>
      <c r="H385" s="10"/>
      <c r="I385" s="6">
        <v>5821</v>
      </c>
      <c r="J385" s="6">
        <v>8568</v>
      </c>
      <c r="K385" s="6"/>
      <c r="L385" s="6"/>
      <c r="M385" s="6"/>
      <c r="N385" s="7">
        <f t="shared" si="9"/>
        <v>32181</v>
      </c>
      <c r="O385" s="6">
        <v>432908</v>
      </c>
    </row>
    <row r="386" spans="1:15" x14ac:dyDescent="0.35">
      <c r="A386" s="1">
        <v>384</v>
      </c>
      <c r="B386" s="5" t="s">
        <v>484</v>
      </c>
      <c r="C386" s="2" t="s">
        <v>428</v>
      </c>
      <c r="D386" s="1"/>
      <c r="E386" s="6"/>
      <c r="F386" s="6">
        <v>1778</v>
      </c>
      <c r="G386" s="6"/>
      <c r="H386" s="10"/>
      <c r="I386" s="6"/>
      <c r="J386" s="6">
        <v>8448</v>
      </c>
      <c r="K386" s="6"/>
      <c r="L386" s="6"/>
      <c r="M386" s="6"/>
      <c r="N386" s="7">
        <f t="shared" si="9"/>
        <v>10226</v>
      </c>
      <c r="O386" s="6">
        <v>177816</v>
      </c>
    </row>
    <row r="387" spans="1:15" x14ac:dyDescent="0.35">
      <c r="A387" s="1">
        <v>385</v>
      </c>
      <c r="B387" s="5" t="s">
        <v>119</v>
      </c>
      <c r="C387" s="2" t="s">
        <v>428</v>
      </c>
      <c r="D387" s="1"/>
      <c r="E387" s="6">
        <v>6824</v>
      </c>
      <c r="F387" s="6">
        <v>2166</v>
      </c>
      <c r="G387" s="6"/>
      <c r="H387" s="6"/>
      <c r="I387" s="6"/>
      <c r="J387" s="6"/>
      <c r="K387" s="6"/>
      <c r="L387" s="6"/>
      <c r="M387" s="6"/>
      <c r="N387" s="7">
        <f t="shared" ref="N387" si="10">SUM(E387:M387)</f>
        <v>8990</v>
      </c>
      <c r="O387" s="6">
        <v>216673</v>
      </c>
    </row>
    <row r="388" spans="1:15" ht="41" x14ac:dyDescent="0.35">
      <c r="A388" s="1">
        <v>386</v>
      </c>
      <c r="B388" s="5" t="s">
        <v>120</v>
      </c>
      <c r="C388" s="2" t="s">
        <v>428</v>
      </c>
      <c r="D388" s="1"/>
      <c r="E388" s="6">
        <v>1068</v>
      </c>
      <c r="F388" s="6">
        <v>2074</v>
      </c>
      <c r="G388" s="6"/>
      <c r="H388" s="6"/>
      <c r="I388" s="6"/>
      <c r="J388" s="6">
        <v>5714</v>
      </c>
      <c r="K388" s="6"/>
      <c r="L388" s="6">
        <v>1500</v>
      </c>
      <c r="M388" s="6"/>
      <c r="N388" s="7">
        <f t="shared" si="9"/>
        <v>10356</v>
      </c>
      <c r="O388" s="6">
        <v>207359</v>
      </c>
    </row>
    <row r="389" spans="1:15" x14ac:dyDescent="0.35">
      <c r="A389" s="1">
        <v>387</v>
      </c>
      <c r="B389" s="5" t="s">
        <v>121</v>
      </c>
      <c r="C389" s="2" t="s">
        <v>428</v>
      </c>
      <c r="D389" s="1"/>
      <c r="E389" s="6"/>
      <c r="F389" s="6"/>
      <c r="G389" s="6"/>
      <c r="H389" s="6"/>
      <c r="I389" s="6"/>
      <c r="J389" s="6"/>
      <c r="K389" s="6"/>
      <c r="L389" s="6"/>
      <c r="M389" s="6"/>
      <c r="N389" s="7">
        <f t="shared" si="9"/>
        <v>0</v>
      </c>
      <c r="O389" s="6"/>
    </row>
    <row r="390" spans="1:15" x14ac:dyDescent="0.35">
      <c r="A390" s="1">
        <v>388</v>
      </c>
      <c r="B390" s="5" t="s">
        <v>122</v>
      </c>
      <c r="C390" s="2" t="s">
        <v>428</v>
      </c>
      <c r="D390" s="1"/>
      <c r="E390" s="6"/>
      <c r="F390" s="6"/>
      <c r="G390" s="6"/>
      <c r="H390" s="6"/>
      <c r="I390" s="6"/>
      <c r="J390" s="6"/>
      <c r="K390" s="6"/>
      <c r="L390" s="6"/>
      <c r="M390" s="6"/>
      <c r="N390" s="7">
        <f t="shared" si="9"/>
        <v>0</v>
      </c>
      <c r="O390" s="6"/>
    </row>
    <row r="391" spans="1:15" x14ac:dyDescent="0.35">
      <c r="A391" s="1"/>
      <c r="B391" s="5" t="s">
        <v>518</v>
      </c>
      <c r="C391" s="2" t="s">
        <v>428</v>
      </c>
      <c r="D391" s="1"/>
      <c r="E391" s="6">
        <v>2857</v>
      </c>
      <c r="F391" s="6">
        <v>1126</v>
      </c>
      <c r="G391" s="6"/>
      <c r="H391" s="6">
        <v>1126</v>
      </c>
      <c r="I391" s="6"/>
      <c r="J391" s="6"/>
      <c r="K391" s="6"/>
      <c r="L391" s="6">
        <v>1678</v>
      </c>
      <c r="M391" s="6"/>
      <c r="N391" s="7">
        <f t="shared" si="9"/>
        <v>6787</v>
      </c>
      <c r="O391" s="6">
        <v>112651</v>
      </c>
    </row>
    <row r="392" spans="1:15" x14ac:dyDescent="0.35">
      <c r="A392" s="1">
        <v>389</v>
      </c>
      <c r="B392" s="5" t="s">
        <v>123</v>
      </c>
      <c r="C392" s="2" t="s">
        <v>428</v>
      </c>
      <c r="D392" s="1"/>
      <c r="E392" s="6">
        <v>5004</v>
      </c>
      <c r="F392" s="6">
        <v>2956</v>
      </c>
      <c r="G392" s="6"/>
      <c r="H392" s="6"/>
      <c r="I392" s="6"/>
      <c r="J392" s="6"/>
      <c r="K392" s="6"/>
      <c r="L392" s="6"/>
      <c r="M392" s="6"/>
      <c r="N392" s="7">
        <f t="shared" si="9"/>
        <v>7960</v>
      </c>
      <c r="O392" s="6">
        <v>295636</v>
      </c>
    </row>
    <row r="393" spans="1:15" x14ac:dyDescent="0.35">
      <c r="A393" s="1">
        <v>390</v>
      </c>
      <c r="B393" s="5" t="s">
        <v>124</v>
      </c>
      <c r="C393" s="2" t="s">
        <v>428</v>
      </c>
      <c r="D393" s="1"/>
      <c r="E393" s="6"/>
      <c r="F393" s="6"/>
      <c r="G393" s="6"/>
      <c r="H393" s="6"/>
      <c r="I393" s="6"/>
      <c r="J393" s="6"/>
      <c r="K393" s="6"/>
      <c r="L393" s="6"/>
      <c r="M393" s="6"/>
      <c r="N393" s="7">
        <f t="shared" si="9"/>
        <v>0</v>
      </c>
      <c r="O393" s="6"/>
    </row>
    <row r="394" spans="1:15" x14ac:dyDescent="0.35">
      <c r="A394" s="1">
        <v>391</v>
      </c>
      <c r="B394" s="5" t="s">
        <v>110</v>
      </c>
      <c r="C394" s="2" t="s">
        <v>428</v>
      </c>
      <c r="D394" s="1"/>
      <c r="E394" s="6">
        <v>6661</v>
      </c>
      <c r="F394" s="6">
        <v>1889</v>
      </c>
      <c r="G394" s="6"/>
      <c r="H394" s="6"/>
      <c r="I394" s="6"/>
      <c r="J394" s="6">
        <v>9130</v>
      </c>
      <c r="K394" s="6"/>
      <c r="L394" s="6"/>
      <c r="M394" s="6"/>
      <c r="N394" s="7">
        <f t="shared" si="9"/>
        <v>17680</v>
      </c>
      <c r="O394" s="6">
        <v>188925</v>
      </c>
    </row>
    <row r="395" spans="1:15" x14ac:dyDescent="0.35">
      <c r="A395" s="1">
        <v>392</v>
      </c>
      <c r="B395" s="5" t="s">
        <v>125</v>
      </c>
      <c r="C395" s="2" t="s">
        <v>428</v>
      </c>
      <c r="D395" s="1"/>
      <c r="E395" s="6">
        <v>13597</v>
      </c>
      <c r="F395" s="6">
        <v>5438</v>
      </c>
      <c r="G395" s="6"/>
      <c r="H395" s="10"/>
      <c r="I395" s="6"/>
      <c r="J395" s="6">
        <v>3615</v>
      </c>
      <c r="K395" s="6"/>
      <c r="L395" s="6"/>
      <c r="M395" s="6"/>
      <c r="N395" s="7">
        <f t="shared" si="9"/>
        <v>22650</v>
      </c>
      <c r="O395" s="6">
        <v>543899</v>
      </c>
    </row>
    <row r="396" spans="1:15" x14ac:dyDescent="0.35">
      <c r="A396" s="1">
        <v>393</v>
      </c>
      <c r="B396" s="5" t="s">
        <v>412</v>
      </c>
      <c r="C396" s="2" t="s">
        <v>428</v>
      </c>
      <c r="D396" s="1"/>
      <c r="E396" s="6">
        <v>37857</v>
      </c>
      <c r="F396" s="6">
        <v>3854</v>
      </c>
      <c r="G396" s="6"/>
      <c r="H396" s="6"/>
      <c r="I396" s="6"/>
      <c r="J396" s="6"/>
      <c r="K396" s="6"/>
      <c r="L396" s="6">
        <v>943</v>
      </c>
      <c r="M396" s="6"/>
      <c r="N396" s="7">
        <f t="shared" si="9"/>
        <v>42654</v>
      </c>
      <c r="O396" s="6">
        <v>300686</v>
      </c>
    </row>
    <row r="397" spans="1:15" x14ac:dyDescent="0.35">
      <c r="A397" s="1">
        <v>394</v>
      </c>
      <c r="B397" s="5" t="s">
        <v>126</v>
      </c>
      <c r="C397" s="2" t="s">
        <v>428</v>
      </c>
      <c r="D397" s="1"/>
      <c r="E397" s="6"/>
      <c r="F397" s="6"/>
      <c r="G397" s="6"/>
      <c r="H397" s="6"/>
      <c r="I397" s="6"/>
      <c r="J397" s="6"/>
      <c r="K397" s="6"/>
      <c r="L397" s="6"/>
      <c r="M397" s="6"/>
      <c r="N397" s="7">
        <f t="shared" si="9"/>
        <v>0</v>
      </c>
      <c r="O397" s="6"/>
    </row>
    <row r="398" spans="1:15" x14ac:dyDescent="0.35">
      <c r="A398" s="1">
        <v>395</v>
      </c>
      <c r="B398" s="5" t="s">
        <v>127</v>
      </c>
      <c r="C398" s="2" t="s">
        <v>428</v>
      </c>
      <c r="D398" s="1"/>
      <c r="E398" s="6"/>
      <c r="F398" s="6"/>
      <c r="G398" s="6"/>
      <c r="H398" s="6"/>
      <c r="I398" s="6"/>
      <c r="J398" s="6"/>
      <c r="K398" s="6"/>
      <c r="L398" s="6"/>
      <c r="M398" s="6"/>
      <c r="N398" s="7">
        <f t="shared" si="9"/>
        <v>0</v>
      </c>
      <c r="O398" s="6"/>
    </row>
    <row r="399" spans="1:15" x14ac:dyDescent="0.35">
      <c r="A399" s="1">
        <v>396</v>
      </c>
      <c r="B399" s="5" t="s">
        <v>128</v>
      </c>
      <c r="C399" s="2" t="s">
        <v>428</v>
      </c>
      <c r="D399" s="1"/>
      <c r="E399" s="6"/>
      <c r="F399" s="6">
        <v>1490</v>
      </c>
      <c r="G399" s="6"/>
      <c r="H399" s="6">
        <v>1490</v>
      </c>
      <c r="I399" s="6"/>
      <c r="J399" s="6"/>
      <c r="K399" s="6"/>
      <c r="L399" s="6"/>
      <c r="M399" s="6"/>
      <c r="N399" s="7">
        <f t="shared" si="9"/>
        <v>2980</v>
      </c>
      <c r="O399" s="6">
        <v>149075</v>
      </c>
    </row>
    <row r="400" spans="1:15" x14ac:dyDescent="0.35">
      <c r="A400" s="1">
        <v>397</v>
      </c>
      <c r="B400" s="5" t="s">
        <v>400</v>
      </c>
      <c r="C400" s="2" t="s">
        <v>428</v>
      </c>
      <c r="D400" s="1"/>
      <c r="E400" s="6">
        <v>3571</v>
      </c>
      <c r="F400" s="6">
        <v>2550</v>
      </c>
      <c r="G400" s="6"/>
      <c r="H400" s="6">
        <v>2550</v>
      </c>
      <c r="I400" s="6"/>
      <c r="J400" s="6"/>
      <c r="K400" s="6"/>
      <c r="L400" s="6"/>
      <c r="M400" s="6"/>
      <c r="N400" s="7">
        <f t="shared" si="9"/>
        <v>8671</v>
      </c>
      <c r="O400" s="6">
        <v>254949</v>
      </c>
    </row>
    <row r="401" spans="1:15" x14ac:dyDescent="0.35">
      <c r="A401" s="1">
        <v>398</v>
      </c>
      <c r="B401" s="5" t="s">
        <v>411</v>
      </c>
      <c r="C401" s="2" t="s">
        <v>428</v>
      </c>
      <c r="D401" s="1"/>
      <c r="E401" s="6">
        <v>3183</v>
      </c>
      <c r="F401" s="6">
        <v>917</v>
      </c>
      <c r="G401" s="6"/>
      <c r="H401" s="6"/>
      <c r="I401" s="6"/>
      <c r="J401" s="6"/>
      <c r="K401" s="6"/>
      <c r="L401" s="6"/>
      <c r="M401" s="6"/>
      <c r="N401" s="7">
        <f t="shared" si="9"/>
        <v>4100</v>
      </c>
      <c r="O401" s="6">
        <v>91770</v>
      </c>
    </row>
    <row r="402" spans="1:15" x14ac:dyDescent="0.35">
      <c r="A402" s="1">
        <v>399</v>
      </c>
      <c r="B402" s="5" t="s">
        <v>453</v>
      </c>
      <c r="C402" s="2" t="s">
        <v>428</v>
      </c>
      <c r="D402" s="1"/>
      <c r="E402" s="6"/>
      <c r="F402" s="6">
        <v>1436</v>
      </c>
      <c r="G402" s="6"/>
      <c r="H402" s="6"/>
      <c r="I402" s="6"/>
      <c r="J402" s="6"/>
      <c r="K402" s="6"/>
      <c r="L402" s="6">
        <f>9548+3000</f>
        <v>12548</v>
      </c>
      <c r="M402" s="6"/>
      <c r="N402" s="7">
        <f t="shared" si="9"/>
        <v>13984</v>
      </c>
      <c r="O402" s="6">
        <v>148000</v>
      </c>
    </row>
    <row r="403" spans="1:15" x14ac:dyDescent="0.35">
      <c r="A403" s="1">
        <v>400</v>
      </c>
      <c r="B403" s="5" t="s">
        <v>455</v>
      </c>
      <c r="C403" s="2" t="s">
        <v>428</v>
      </c>
      <c r="D403" s="1"/>
      <c r="E403" s="6">
        <v>3570</v>
      </c>
      <c r="F403" s="6">
        <v>338</v>
      </c>
      <c r="G403" s="6">
        <v>821</v>
      </c>
      <c r="H403" s="6">
        <v>338</v>
      </c>
      <c r="I403" s="6"/>
      <c r="J403" s="6"/>
      <c r="K403" s="6"/>
      <c r="L403" s="6"/>
      <c r="M403" s="6"/>
      <c r="N403" s="7">
        <f t="shared" si="9"/>
        <v>5067</v>
      </c>
      <c r="O403" s="6">
        <v>33807</v>
      </c>
    </row>
    <row r="404" spans="1:15" x14ac:dyDescent="0.35">
      <c r="A404" s="1">
        <v>401</v>
      </c>
      <c r="B404" s="5" t="s">
        <v>456</v>
      </c>
      <c r="C404" s="2" t="s">
        <v>428</v>
      </c>
      <c r="D404" s="1"/>
      <c r="E404" s="6">
        <v>3571</v>
      </c>
      <c r="F404" s="6">
        <v>1074</v>
      </c>
      <c r="G404" s="6">
        <v>1463</v>
      </c>
      <c r="H404" s="6">
        <v>1074</v>
      </c>
      <c r="I404" s="6"/>
      <c r="J404" s="6"/>
      <c r="K404" s="6"/>
      <c r="L404" s="6"/>
      <c r="M404" s="6"/>
      <c r="N404" s="7">
        <f t="shared" si="9"/>
        <v>7182</v>
      </c>
      <c r="O404" s="6">
        <v>107478</v>
      </c>
    </row>
    <row r="405" spans="1:15" x14ac:dyDescent="0.35">
      <c r="A405" s="1">
        <v>402</v>
      </c>
      <c r="B405" s="5" t="s">
        <v>457</v>
      </c>
      <c r="C405" s="2" t="s">
        <v>428</v>
      </c>
      <c r="D405" s="1"/>
      <c r="E405" s="6">
        <v>2857</v>
      </c>
      <c r="F405" s="6">
        <v>1540</v>
      </c>
      <c r="G405" s="6">
        <v>14299</v>
      </c>
      <c r="H405" s="6">
        <v>1540</v>
      </c>
      <c r="I405" s="6"/>
      <c r="J405" s="6"/>
      <c r="K405" s="6"/>
      <c r="L405" s="6"/>
      <c r="M405" s="6"/>
      <c r="N405" s="7">
        <f t="shared" si="9"/>
        <v>20236</v>
      </c>
      <c r="O405" s="6">
        <v>154004</v>
      </c>
    </row>
    <row r="406" spans="1:15" x14ac:dyDescent="0.35">
      <c r="A406" s="1">
        <v>403</v>
      </c>
      <c r="B406" s="5" t="s">
        <v>454</v>
      </c>
      <c r="C406" s="2" t="s">
        <v>428</v>
      </c>
      <c r="D406" s="1"/>
      <c r="E406" s="6"/>
      <c r="F406" s="6">
        <v>4167</v>
      </c>
      <c r="G406" s="6"/>
      <c r="H406" s="6">
        <v>4167</v>
      </c>
      <c r="I406" s="6"/>
      <c r="J406" s="6">
        <v>23571</v>
      </c>
      <c r="K406" s="6"/>
      <c r="L406" s="6"/>
      <c r="M406" s="6"/>
      <c r="N406" s="7">
        <f t="shared" si="9"/>
        <v>31905</v>
      </c>
      <c r="O406" s="6">
        <v>416668</v>
      </c>
    </row>
    <row r="407" spans="1:15" x14ac:dyDescent="0.35">
      <c r="A407" s="1"/>
      <c r="B407" s="5" t="s">
        <v>488</v>
      </c>
      <c r="C407" s="2" t="s">
        <v>428</v>
      </c>
      <c r="D407" s="1"/>
      <c r="E407" s="6">
        <v>9285</v>
      </c>
      <c r="F407" s="6">
        <v>972</v>
      </c>
      <c r="G407" s="6"/>
      <c r="H407" s="6">
        <v>972</v>
      </c>
      <c r="I407" s="6"/>
      <c r="J407" s="6"/>
      <c r="K407" s="6"/>
      <c r="L407" s="6"/>
      <c r="M407" s="6"/>
      <c r="N407" s="7">
        <f t="shared" si="9"/>
        <v>11229</v>
      </c>
      <c r="O407" s="6">
        <v>97255</v>
      </c>
    </row>
    <row r="408" spans="1:15" x14ac:dyDescent="0.35">
      <c r="A408" s="1"/>
      <c r="B408" s="5" t="s">
        <v>494</v>
      </c>
      <c r="C408" s="2" t="s">
        <v>428</v>
      </c>
      <c r="D408" s="1"/>
      <c r="E408" s="6">
        <v>847</v>
      </c>
      <c r="F408" s="6">
        <v>1038</v>
      </c>
      <c r="G408" s="6"/>
      <c r="H408" s="6"/>
      <c r="I408" s="6"/>
      <c r="J408" s="6"/>
      <c r="K408" s="6"/>
      <c r="L408" s="6">
        <v>5660</v>
      </c>
      <c r="M408" s="6"/>
      <c r="N408" s="7">
        <f t="shared" si="9"/>
        <v>7545</v>
      </c>
      <c r="O408" s="6">
        <v>103847</v>
      </c>
    </row>
    <row r="409" spans="1:15" x14ac:dyDescent="0.35">
      <c r="A409" s="1">
        <v>404</v>
      </c>
      <c r="B409" s="5" t="s">
        <v>129</v>
      </c>
      <c r="C409" s="2" t="s">
        <v>18</v>
      </c>
      <c r="D409" s="1"/>
      <c r="E409" s="6"/>
      <c r="F409" s="6"/>
      <c r="G409" s="6"/>
      <c r="H409" s="6"/>
      <c r="I409" s="6"/>
      <c r="J409" s="6"/>
      <c r="K409" s="6"/>
      <c r="L409" s="6"/>
      <c r="M409" s="6"/>
      <c r="N409" s="7">
        <f t="shared" si="9"/>
        <v>0</v>
      </c>
      <c r="O409" s="6"/>
    </row>
    <row r="410" spans="1:15" x14ac:dyDescent="0.35">
      <c r="A410" s="1">
        <v>405</v>
      </c>
      <c r="B410" s="5" t="s">
        <v>375</v>
      </c>
      <c r="C410" s="2" t="s">
        <v>18</v>
      </c>
      <c r="D410" s="1"/>
      <c r="E410" s="6">
        <v>4075</v>
      </c>
      <c r="F410" s="6"/>
      <c r="G410" s="6"/>
      <c r="H410" s="6"/>
      <c r="I410" s="6"/>
      <c r="J410" s="6"/>
      <c r="K410" s="6"/>
      <c r="L410" s="6"/>
      <c r="M410" s="6"/>
      <c r="N410" s="7">
        <f t="shared" si="9"/>
        <v>4075</v>
      </c>
      <c r="O410" s="6">
        <v>173000</v>
      </c>
    </row>
    <row r="411" spans="1:15" x14ac:dyDescent="0.35">
      <c r="A411" s="1">
        <v>406</v>
      </c>
      <c r="B411" s="5" t="s">
        <v>130</v>
      </c>
      <c r="C411" s="2" t="s">
        <v>18</v>
      </c>
      <c r="D411" s="1"/>
      <c r="E411" s="6">
        <v>26907</v>
      </c>
      <c r="F411" s="6"/>
      <c r="G411" s="6"/>
      <c r="H411" s="6"/>
      <c r="I411" s="6"/>
      <c r="J411" s="6"/>
      <c r="K411" s="6"/>
      <c r="L411" s="6">
        <v>400</v>
      </c>
      <c r="M411" s="6"/>
      <c r="N411" s="7">
        <f t="shared" si="9"/>
        <v>27307</v>
      </c>
      <c r="O411" s="6">
        <v>886465</v>
      </c>
    </row>
    <row r="412" spans="1:15" x14ac:dyDescent="0.35">
      <c r="A412" s="1">
        <v>407</v>
      </c>
      <c r="B412" s="5" t="s">
        <v>131</v>
      </c>
      <c r="C412" s="2" t="s">
        <v>18</v>
      </c>
      <c r="D412" s="1"/>
      <c r="E412" s="6">
        <v>4091</v>
      </c>
      <c r="F412" s="6"/>
      <c r="G412" s="6"/>
      <c r="H412" s="6"/>
      <c r="I412" s="6"/>
      <c r="J412" s="6"/>
      <c r="K412" s="6"/>
      <c r="L412" s="6"/>
      <c r="M412" s="6"/>
      <c r="N412" s="7">
        <f t="shared" si="9"/>
        <v>4091</v>
      </c>
      <c r="O412" s="6">
        <v>278000</v>
      </c>
    </row>
    <row r="413" spans="1:15" x14ac:dyDescent="0.35">
      <c r="A413" s="1">
        <v>408</v>
      </c>
      <c r="B413" s="5" t="s">
        <v>132</v>
      </c>
      <c r="C413" s="2" t="s">
        <v>18</v>
      </c>
      <c r="D413" s="1"/>
      <c r="E413" s="6"/>
      <c r="F413" s="6"/>
      <c r="G413" s="6"/>
      <c r="H413" s="6"/>
      <c r="I413" s="6"/>
      <c r="J413" s="6"/>
      <c r="K413" s="6"/>
      <c r="L413" s="6"/>
      <c r="M413" s="6"/>
      <c r="N413" s="7">
        <f t="shared" si="9"/>
        <v>0</v>
      </c>
      <c r="O413" s="6"/>
    </row>
    <row r="414" spans="1:15" x14ac:dyDescent="0.35">
      <c r="A414" s="1">
        <v>409</v>
      </c>
      <c r="B414" s="5" t="s">
        <v>133</v>
      </c>
      <c r="C414" s="2" t="s">
        <v>18</v>
      </c>
      <c r="D414" s="1"/>
      <c r="E414" s="6">
        <v>26692</v>
      </c>
      <c r="F414" s="6"/>
      <c r="G414" s="6"/>
      <c r="H414" s="6"/>
      <c r="I414" s="6">
        <v>11710</v>
      </c>
      <c r="J414" s="6"/>
      <c r="K414" s="6"/>
      <c r="L414" s="6"/>
      <c r="M414" s="6"/>
      <c r="N414" s="7">
        <f t="shared" si="9"/>
        <v>38402</v>
      </c>
      <c r="O414" s="6">
        <v>915000</v>
      </c>
    </row>
    <row r="415" spans="1:15" x14ac:dyDescent="0.35">
      <c r="A415" s="1">
        <v>410</v>
      </c>
      <c r="B415" s="5" t="s">
        <v>134</v>
      </c>
      <c r="C415" s="2" t="s">
        <v>18</v>
      </c>
      <c r="D415" s="1"/>
      <c r="E415" s="6">
        <v>17184</v>
      </c>
      <c r="F415" s="6"/>
      <c r="G415" s="6"/>
      <c r="H415" s="6"/>
      <c r="I415" s="6"/>
      <c r="J415" s="6"/>
      <c r="K415" s="6"/>
      <c r="L415" s="6"/>
      <c r="M415" s="6"/>
      <c r="N415" s="7">
        <f t="shared" ref="N415:N450" si="11">SUM(E415:M415)</f>
        <v>17184</v>
      </c>
      <c r="O415" s="6">
        <v>572956</v>
      </c>
    </row>
    <row r="416" spans="1:15" x14ac:dyDescent="0.35">
      <c r="A416" s="1">
        <v>411</v>
      </c>
      <c r="B416" s="5" t="s">
        <v>135</v>
      </c>
      <c r="C416" s="2" t="s">
        <v>18</v>
      </c>
      <c r="D416" s="1"/>
      <c r="E416" s="6">
        <v>119937</v>
      </c>
      <c r="F416" s="6">
        <f>8421+30113</f>
        <v>38534</v>
      </c>
      <c r="G416" s="6"/>
      <c r="H416" s="6">
        <v>35815</v>
      </c>
      <c r="I416" s="6"/>
      <c r="J416" s="6"/>
      <c r="K416" s="6">
        <v>8049</v>
      </c>
      <c r="L416" s="6">
        <f>3228+46218</f>
        <v>49446</v>
      </c>
      <c r="M416" s="6">
        <f>122+590</f>
        <v>712</v>
      </c>
      <c r="N416" s="7">
        <f t="shared" si="11"/>
        <v>252493</v>
      </c>
      <c r="O416" s="6">
        <v>7163000</v>
      </c>
    </row>
    <row r="417" spans="1:15" x14ac:dyDescent="0.35">
      <c r="A417" s="1">
        <v>412</v>
      </c>
      <c r="B417" s="5" t="s">
        <v>136</v>
      </c>
      <c r="C417" s="2" t="s">
        <v>18</v>
      </c>
      <c r="D417" s="1"/>
      <c r="E417" s="6"/>
      <c r="F417" s="6"/>
      <c r="G417" s="6"/>
      <c r="H417" s="6"/>
      <c r="I417" s="6"/>
      <c r="J417" s="6"/>
      <c r="K417" s="6"/>
      <c r="L417" s="6"/>
      <c r="M417" s="6"/>
      <c r="N417" s="7">
        <f t="shared" si="11"/>
        <v>0</v>
      </c>
      <c r="O417" s="6"/>
    </row>
    <row r="418" spans="1:15" x14ac:dyDescent="0.35">
      <c r="A418" s="1">
        <v>413</v>
      </c>
      <c r="B418" s="5" t="s">
        <v>137</v>
      </c>
      <c r="C418" s="2" t="s">
        <v>18</v>
      </c>
      <c r="D418" s="1"/>
      <c r="E418" s="6">
        <v>649</v>
      </c>
      <c r="F418" s="6">
        <v>467</v>
      </c>
      <c r="G418" s="6"/>
      <c r="H418" s="6"/>
      <c r="I418" s="6"/>
      <c r="J418" s="6"/>
      <c r="K418" s="6"/>
      <c r="L418" s="6"/>
      <c r="M418" s="6"/>
      <c r="N418" s="7">
        <f t="shared" si="11"/>
        <v>1116</v>
      </c>
      <c r="O418" s="6">
        <v>312000</v>
      </c>
    </row>
    <row r="419" spans="1:15" x14ac:dyDescent="0.35">
      <c r="A419" s="1">
        <v>414</v>
      </c>
      <c r="B419" s="5" t="s">
        <v>138</v>
      </c>
      <c r="C419" s="2" t="s">
        <v>18</v>
      </c>
      <c r="D419" s="1"/>
      <c r="E419" s="6"/>
      <c r="F419" s="6"/>
      <c r="G419" s="6"/>
      <c r="H419" s="6"/>
      <c r="I419" s="6"/>
      <c r="J419" s="6"/>
      <c r="K419" s="6"/>
      <c r="L419" s="6"/>
      <c r="M419" s="6"/>
      <c r="N419" s="7">
        <f t="shared" si="11"/>
        <v>0</v>
      </c>
      <c r="O419" s="6"/>
    </row>
    <row r="420" spans="1:15" x14ac:dyDescent="0.35">
      <c r="A420" s="1">
        <v>415</v>
      </c>
      <c r="B420" s="5" t="s">
        <v>139</v>
      </c>
      <c r="C420" s="2" t="s">
        <v>18</v>
      </c>
      <c r="D420" s="1"/>
      <c r="E420" s="6">
        <v>17191</v>
      </c>
      <c r="F420" s="6"/>
      <c r="G420" s="6"/>
      <c r="H420" s="6"/>
      <c r="I420" s="6">
        <v>2200</v>
      </c>
      <c r="J420" s="6"/>
      <c r="K420" s="6"/>
      <c r="L420" s="6"/>
      <c r="M420" s="6"/>
      <c r="N420" s="7">
        <f t="shared" si="11"/>
        <v>19391</v>
      </c>
      <c r="O420" s="6">
        <v>563000</v>
      </c>
    </row>
    <row r="421" spans="1:15" x14ac:dyDescent="0.35">
      <c r="A421" s="1">
        <v>416</v>
      </c>
      <c r="B421" s="5" t="s">
        <v>140</v>
      </c>
      <c r="C421" s="2" t="s">
        <v>18</v>
      </c>
      <c r="D421" s="1"/>
      <c r="E421" s="6">
        <v>3495</v>
      </c>
      <c r="F421" s="6">
        <v>1545</v>
      </c>
      <c r="G421" s="6"/>
      <c r="H421" s="6"/>
      <c r="I421" s="6"/>
      <c r="J421" s="6">
        <v>2236</v>
      </c>
      <c r="K421" s="6"/>
      <c r="L421" s="6"/>
      <c r="M421" s="6"/>
      <c r="N421" s="7">
        <f t="shared" si="11"/>
        <v>7276</v>
      </c>
      <c r="O421" s="6">
        <v>341000</v>
      </c>
    </row>
    <row r="422" spans="1:15" x14ac:dyDescent="0.35">
      <c r="A422" s="1">
        <v>417</v>
      </c>
      <c r="B422" s="5" t="s">
        <v>141</v>
      </c>
      <c r="C422" s="2" t="s">
        <v>18</v>
      </c>
      <c r="D422" s="1"/>
      <c r="E422" s="6">
        <v>14908</v>
      </c>
      <c r="F422" s="6"/>
      <c r="G422" s="6">
        <v>1152</v>
      </c>
      <c r="H422" s="6"/>
      <c r="I422" s="6"/>
      <c r="J422" s="6"/>
      <c r="K422" s="6"/>
      <c r="L422" s="6"/>
      <c r="M422" s="6"/>
      <c r="N422" s="7">
        <f t="shared" si="11"/>
        <v>16060</v>
      </c>
      <c r="O422" s="6">
        <v>584177</v>
      </c>
    </row>
    <row r="423" spans="1:15" x14ac:dyDescent="0.35">
      <c r="A423" s="1">
        <v>418</v>
      </c>
      <c r="B423" s="5" t="s">
        <v>142</v>
      </c>
      <c r="C423" s="2" t="s">
        <v>18</v>
      </c>
      <c r="D423" s="1"/>
      <c r="E423" s="6"/>
      <c r="F423" s="6"/>
      <c r="G423" s="6"/>
      <c r="H423" s="6"/>
      <c r="I423" s="6"/>
      <c r="J423" s="6"/>
      <c r="K423" s="6"/>
      <c r="L423" s="6"/>
      <c r="M423" s="6"/>
      <c r="N423" s="7">
        <f t="shared" si="11"/>
        <v>0</v>
      </c>
      <c r="O423" s="6"/>
    </row>
    <row r="424" spans="1:15" x14ac:dyDescent="0.35">
      <c r="A424" s="1">
        <v>419</v>
      </c>
      <c r="B424" s="5" t="s">
        <v>143</v>
      </c>
      <c r="C424" s="2" t="s">
        <v>18</v>
      </c>
      <c r="D424" s="1"/>
      <c r="E424" s="6"/>
      <c r="F424" s="6"/>
      <c r="G424" s="6"/>
      <c r="H424" s="6"/>
      <c r="I424" s="6"/>
      <c r="J424" s="6"/>
      <c r="K424" s="6"/>
      <c r="L424" s="6"/>
      <c r="M424" s="6"/>
      <c r="N424" s="7">
        <f t="shared" si="11"/>
        <v>0</v>
      </c>
      <c r="O424" s="6"/>
    </row>
    <row r="425" spans="1:15" x14ac:dyDescent="0.35">
      <c r="A425" s="1">
        <v>420</v>
      </c>
      <c r="B425" s="5" t="s">
        <v>144</v>
      </c>
      <c r="C425" s="2" t="s">
        <v>18</v>
      </c>
      <c r="D425" s="1"/>
      <c r="E425" s="6"/>
      <c r="F425" s="6"/>
      <c r="G425" s="6"/>
      <c r="H425" s="6"/>
      <c r="I425" s="6"/>
      <c r="J425" s="6"/>
      <c r="K425" s="6"/>
      <c r="L425" s="6"/>
      <c r="M425" s="6"/>
      <c r="N425" s="7">
        <f t="shared" si="11"/>
        <v>0</v>
      </c>
      <c r="O425" s="6"/>
    </row>
    <row r="426" spans="1:15" x14ac:dyDescent="0.35">
      <c r="A426" s="1">
        <v>421</v>
      </c>
      <c r="B426" s="5" t="s">
        <v>145</v>
      </c>
      <c r="C426" s="2" t="s">
        <v>18</v>
      </c>
      <c r="D426" s="1"/>
      <c r="E426" s="6"/>
      <c r="F426" s="6"/>
      <c r="G426" s="6"/>
      <c r="H426" s="6"/>
      <c r="I426" s="6"/>
      <c r="J426" s="6"/>
      <c r="K426" s="6"/>
      <c r="L426" s="6"/>
      <c r="M426" s="6"/>
      <c r="N426" s="7">
        <f t="shared" si="11"/>
        <v>0</v>
      </c>
      <c r="O426" s="6"/>
    </row>
    <row r="427" spans="1:15" x14ac:dyDescent="0.35">
      <c r="A427" s="1">
        <v>422</v>
      </c>
      <c r="B427" s="5" t="s">
        <v>146</v>
      </c>
      <c r="C427" s="2" t="s">
        <v>18</v>
      </c>
      <c r="D427" s="1"/>
      <c r="E427" s="6">
        <v>12608</v>
      </c>
      <c r="F427" s="6"/>
      <c r="G427" s="6"/>
      <c r="H427" s="6"/>
      <c r="I427" s="6"/>
      <c r="J427" s="6"/>
      <c r="K427" s="6"/>
      <c r="L427" s="6"/>
      <c r="M427" s="6"/>
      <c r="N427" s="7">
        <f t="shared" si="11"/>
        <v>12608</v>
      </c>
      <c r="O427" s="6">
        <v>491000</v>
      </c>
    </row>
    <row r="428" spans="1:15" x14ac:dyDescent="0.35">
      <c r="A428" s="1">
        <v>423</v>
      </c>
      <c r="B428" s="5" t="s">
        <v>147</v>
      </c>
      <c r="C428" s="2" t="s">
        <v>18</v>
      </c>
      <c r="D428" s="1"/>
      <c r="E428" s="6"/>
      <c r="F428" s="6"/>
      <c r="G428" s="6"/>
      <c r="H428" s="6"/>
      <c r="I428" s="6"/>
      <c r="J428" s="6"/>
      <c r="K428" s="6"/>
      <c r="L428" s="6"/>
      <c r="M428" s="6"/>
      <c r="N428" s="7">
        <f t="shared" si="11"/>
        <v>0</v>
      </c>
      <c r="O428" s="6"/>
    </row>
    <row r="429" spans="1:15" x14ac:dyDescent="0.35">
      <c r="A429" s="1">
        <v>424</v>
      </c>
      <c r="B429" s="5" t="s">
        <v>148</v>
      </c>
      <c r="C429" s="2" t="s">
        <v>18</v>
      </c>
      <c r="D429" s="1"/>
      <c r="E429" s="6"/>
      <c r="F429" s="6"/>
      <c r="G429" s="6"/>
      <c r="H429" s="6"/>
      <c r="I429" s="6"/>
      <c r="J429" s="6"/>
      <c r="K429" s="6"/>
      <c r="L429" s="6"/>
      <c r="M429" s="6"/>
      <c r="N429" s="7">
        <f t="shared" si="11"/>
        <v>0</v>
      </c>
      <c r="O429" s="6"/>
    </row>
    <row r="430" spans="1:15" x14ac:dyDescent="0.35">
      <c r="A430" s="1">
        <v>425</v>
      </c>
      <c r="B430" s="5" t="s">
        <v>149</v>
      </c>
      <c r="C430" s="2" t="s">
        <v>18</v>
      </c>
      <c r="D430" s="1"/>
      <c r="E430" s="6"/>
      <c r="F430" s="6"/>
      <c r="G430" s="6"/>
      <c r="H430" s="6"/>
      <c r="I430" s="6"/>
      <c r="J430" s="6"/>
      <c r="K430" s="6"/>
      <c r="L430" s="6"/>
      <c r="M430" s="6"/>
      <c r="N430" s="7">
        <f t="shared" si="11"/>
        <v>0</v>
      </c>
      <c r="O430" s="6"/>
    </row>
    <row r="431" spans="1:15" x14ac:dyDescent="0.35">
      <c r="A431" s="1">
        <v>426</v>
      </c>
      <c r="B431" s="5" t="s">
        <v>150</v>
      </c>
      <c r="C431" s="2" t="s">
        <v>18</v>
      </c>
      <c r="D431" s="1"/>
      <c r="E431" s="6"/>
      <c r="F431" s="6"/>
      <c r="G431" s="6"/>
      <c r="H431" s="6"/>
      <c r="I431" s="6"/>
      <c r="J431" s="6"/>
      <c r="K431" s="6"/>
      <c r="L431" s="6"/>
      <c r="M431" s="6"/>
      <c r="N431" s="7">
        <f t="shared" si="11"/>
        <v>0</v>
      </c>
      <c r="O431" s="6"/>
    </row>
    <row r="432" spans="1:15" x14ac:dyDescent="0.35">
      <c r="A432" s="1">
        <v>427</v>
      </c>
      <c r="B432" s="5" t="s">
        <v>151</v>
      </c>
      <c r="C432" s="2" t="s">
        <v>18</v>
      </c>
      <c r="D432" s="1"/>
      <c r="E432" s="6">
        <v>4702</v>
      </c>
      <c r="F432" s="6">
        <v>390</v>
      </c>
      <c r="G432" s="6"/>
      <c r="H432" s="6"/>
      <c r="I432" s="6"/>
      <c r="J432" s="6"/>
      <c r="K432" s="6"/>
      <c r="L432" s="6"/>
      <c r="M432" s="6"/>
      <c r="N432" s="7">
        <f t="shared" si="11"/>
        <v>5092</v>
      </c>
      <c r="O432" s="6">
        <v>390636</v>
      </c>
    </row>
    <row r="433" spans="1:15" x14ac:dyDescent="0.35">
      <c r="A433" s="1">
        <v>428</v>
      </c>
      <c r="B433" s="5" t="s">
        <v>152</v>
      </c>
      <c r="C433" s="2" t="s">
        <v>18</v>
      </c>
      <c r="D433" s="1"/>
      <c r="E433" s="6"/>
      <c r="F433" s="6"/>
      <c r="G433" s="6"/>
      <c r="H433" s="6"/>
      <c r="I433" s="6"/>
      <c r="J433" s="6"/>
      <c r="K433" s="6"/>
      <c r="L433" s="6"/>
      <c r="M433" s="6"/>
      <c r="N433" s="7">
        <f t="shared" si="11"/>
        <v>0</v>
      </c>
      <c r="O433" s="6"/>
    </row>
    <row r="434" spans="1:15" x14ac:dyDescent="0.35">
      <c r="A434" s="1">
        <v>429</v>
      </c>
      <c r="B434" s="5" t="s">
        <v>153</v>
      </c>
      <c r="C434" s="2" t="s">
        <v>18</v>
      </c>
      <c r="D434" s="1"/>
      <c r="E434" s="6"/>
      <c r="F434" s="6"/>
      <c r="G434" s="6"/>
      <c r="H434" s="6"/>
      <c r="I434" s="6"/>
      <c r="J434" s="6"/>
      <c r="K434" s="6"/>
      <c r="L434" s="6"/>
      <c r="M434" s="6"/>
      <c r="N434" s="7">
        <f t="shared" si="11"/>
        <v>0</v>
      </c>
      <c r="O434" s="6"/>
    </row>
    <row r="435" spans="1:15" x14ac:dyDescent="0.35">
      <c r="A435" s="1">
        <v>430</v>
      </c>
      <c r="B435" s="5" t="s">
        <v>154</v>
      </c>
      <c r="C435" s="2" t="s">
        <v>18</v>
      </c>
      <c r="D435" s="1"/>
      <c r="E435" s="6">
        <v>2308</v>
      </c>
      <c r="F435" s="6"/>
      <c r="G435" s="6"/>
      <c r="H435" s="6"/>
      <c r="I435" s="6"/>
      <c r="J435" s="6"/>
      <c r="K435" s="6"/>
      <c r="L435" s="6"/>
      <c r="M435" s="6"/>
      <c r="N435" s="7">
        <f t="shared" si="11"/>
        <v>2308</v>
      </c>
      <c r="O435" s="6">
        <v>349434</v>
      </c>
    </row>
    <row r="436" spans="1:15" x14ac:dyDescent="0.35">
      <c r="A436" s="1">
        <v>431</v>
      </c>
      <c r="B436" s="5" t="s">
        <v>155</v>
      </c>
      <c r="C436" s="2" t="s">
        <v>18</v>
      </c>
      <c r="D436" s="1"/>
      <c r="E436" s="6">
        <v>5623</v>
      </c>
      <c r="F436" s="6">
        <v>217</v>
      </c>
      <c r="G436" s="6"/>
      <c r="H436" s="6"/>
      <c r="I436" s="6"/>
      <c r="J436" s="6"/>
      <c r="K436" s="6"/>
      <c r="L436" s="6"/>
      <c r="M436" s="6"/>
      <c r="N436" s="7">
        <f t="shared" si="11"/>
        <v>5840</v>
      </c>
      <c r="O436" s="6">
        <v>386486</v>
      </c>
    </row>
    <row r="437" spans="1:15" x14ac:dyDescent="0.35">
      <c r="A437" s="1">
        <v>432</v>
      </c>
      <c r="B437" s="5" t="s">
        <v>156</v>
      </c>
      <c r="C437" s="2" t="s">
        <v>18</v>
      </c>
      <c r="D437" s="1"/>
      <c r="E437" s="6">
        <v>585</v>
      </c>
      <c r="F437" s="6">
        <v>354</v>
      </c>
      <c r="G437" s="6"/>
      <c r="H437" s="6"/>
      <c r="I437" s="6"/>
      <c r="J437" s="6"/>
      <c r="K437" s="6"/>
      <c r="L437" s="6"/>
      <c r="M437" s="6"/>
      <c r="N437" s="7">
        <f t="shared" si="11"/>
        <v>939</v>
      </c>
      <c r="O437" s="6">
        <v>69124</v>
      </c>
    </row>
    <row r="438" spans="1:15" x14ac:dyDescent="0.35">
      <c r="A438" s="1">
        <v>433</v>
      </c>
      <c r="B438" s="5" t="s">
        <v>157</v>
      </c>
      <c r="C438" s="2" t="s">
        <v>18</v>
      </c>
      <c r="D438" s="1"/>
      <c r="E438" s="6"/>
      <c r="F438" s="6"/>
      <c r="G438" s="6"/>
      <c r="H438" s="6"/>
      <c r="I438" s="6"/>
      <c r="J438" s="6"/>
      <c r="K438" s="6"/>
      <c r="L438" s="6"/>
      <c r="M438" s="6"/>
      <c r="N438" s="7">
        <f t="shared" si="11"/>
        <v>0</v>
      </c>
      <c r="O438" s="6"/>
    </row>
    <row r="439" spans="1:15" x14ac:dyDescent="0.35">
      <c r="A439" s="1">
        <v>434</v>
      </c>
      <c r="B439" s="5" t="s">
        <v>158</v>
      </c>
      <c r="C439" s="2" t="s">
        <v>18</v>
      </c>
      <c r="D439" s="1"/>
      <c r="E439" s="6"/>
      <c r="F439" s="6"/>
      <c r="G439" s="6"/>
      <c r="H439" s="6"/>
      <c r="I439" s="6"/>
      <c r="J439" s="6"/>
      <c r="K439" s="6"/>
      <c r="L439" s="6"/>
      <c r="M439" s="6"/>
      <c r="N439" s="7">
        <f t="shared" si="11"/>
        <v>0</v>
      </c>
      <c r="O439" s="6"/>
    </row>
    <row r="440" spans="1:15" x14ac:dyDescent="0.35">
      <c r="A440" s="1">
        <v>435</v>
      </c>
      <c r="B440" s="5" t="s">
        <v>159</v>
      </c>
      <c r="C440" s="2" t="s">
        <v>18</v>
      </c>
      <c r="D440" s="1"/>
      <c r="E440" s="6"/>
      <c r="F440" s="6"/>
      <c r="G440" s="6"/>
      <c r="H440" s="6"/>
      <c r="I440" s="6"/>
      <c r="J440" s="6"/>
      <c r="K440" s="6"/>
      <c r="L440" s="6"/>
      <c r="M440" s="6"/>
      <c r="N440" s="7">
        <f t="shared" si="11"/>
        <v>0</v>
      </c>
      <c r="O440" s="6"/>
    </row>
    <row r="441" spans="1:15" x14ac:dyDescent="0.35">
      <c r="A441" s="1">
        <v>436</v>
      </c>
      <c r="B441" s="5" t="s">
        <v>160</v>
      </c>
      <c r="C441" s="2" t="s">
        <v>18</v>
      </c>
      <c r="D441" s="1"/>
      <c r="E441" s="6"/>
      <c r="F441" s="6"/>
      <c r="G441" s="6"/>
      <c r="H441" s="6"/>
      <c r="I441" s="6"/>
      <c r="J441" s="6"/>
      <c r="K441" s="6"/>
      <c r="L441" s="6"/>
      <c r="M441" s="6"/>
      <c r="N441" s="7">
        <f t="shared" si="11"/>
        <v>0</v>
      </c>
      <c r="O441" s="6"/>
    </row>
    <row r="442" spans="1:15" x14ac:dyDescent="0.35">
      <c r="A442" s="1">
        <v>437</v>
      </c>
      <c r="B442" s="5" t="s">
        <v>161</v>
      </c>
      <c r="C442" s="2" t="s">
        <v>18</v>
      </c>
      <c r="D442" s="1"/>
      <c r="E442" s="6">
        <v>6697</v>
      </c>
      <c r="F442" s="6"/>
      <c r="G442" s="6"/>
      <c r="H442" s="6"/>
      <c r="I442" s="6"/>
      <c r="J442" s="6"/>
      <c r="K442" s="6"/>
      <c r="L442" s="6"/>
      <c r="M442" s="6"/>
      <c r="N442" s="7">
        <f t="shared" si="11"/>
        <v>6697</v>
      </c>
      <c r="O442" s="6">
        <v>290719</v>
      </c>
    </row>
    <row r="443" spans="1:15" x14ac:dyDescent="0.35">
      <c r="A443" s="1">
        <v>438</v>
      </c>
      <c r="B443" s="5" t="s">
        <v>162</v>
      </c>
      <c r="C443" s="2" t="s">
        <v>18</v>
      </c>
      <c r="D443" s="1"/>
      <c r="E443" s="6">
        <v>12132</v>
      </c>
      <c r="F443" s="6"/>
      <c r="G443" s="6"/>
      <c r="H443" s="6"/>
      <c r="I443" s="6">
        <v>4098</v>
      </c>
      <c r="J443" s="6"/>
      <c r="K443" s="6"/>
      <c r="L443" s="6">
        <v>500</v>
      </c>
      <c r="M443" s="6"/>
      <c r="N443" s="7">
        <f t="shared" si="11"/>
        <v>16730</v>
      </c>
      <c r="O443" s="6">
        <v>3410000</v>
      </c>
    </row>
    <row r="444" spans="1:15" x14ac:dyDescent="0.35">
      <c r="A444" s="1">
        <v>439</v>
      </c>
      <c r="B444" s="5" t="s">
        <v>443</v>
      </c>
      <c r="C444" s="2" t="s">
        <v>18</v>
      </c>
      <c r="D444" s="1"/>
      <c r="E444" s="6">
        <v>229</v>
      </c>
      <c r="F444" s="6">
        <v>286</v>
      </c>
      <c r="G444" s="6"/>
      <c r="H444" s="6"/>
      <c r="I444" s="6">
        <v>5366</v>
      </c>
      <c r="J444" s="6"/>
      <c r="K444" s="6"/>
      <c r="L444" s="6"/>
      <c r="M444" s="6"/>
      <c r="N444" s="7">
        <f t="shared" si="11"/>
        <v>5881</v>
      </c>
      <c r="O444" s="6">
        <v>108000</v>
      </c>
    </row>
    <row r="445" spans="1:15" x14ac:dyDescent="0.35">
      <c r="A445" s="1">
        <v>440</v>
      </c>
      <c r="B445" s="5" t="s">
        <v>447</v>
      </c>
      <c r="C445" s="2" t="s">
        <v>18</v>
      </c>
      <c r="D445" s="1"/>
      <c r="E445" s="6">
        <v>11111</v>
      </c>
      <c r="F445" s="6"/>
      <c r="G445" s="6"/>
      <c r="H445" s="6"/>
      <c r="I445" s="6"/>
      <c r="J445" s="6"/>
      <c r="K445" s="6"/>
      <c r="L445" s="6"/>
      <c r="M445" s="6"/>
      <c r="N445" s="7">
        <f t="shared" si="11"/>
        <v>11111</v>
      </c>
      <c r="O445" s="6">
        <v>343000</v>
      </c>
    </row>
    <row r="446" spans="1:15" x14ac:dyDescent="0.35">
      <c r="A446" s="1">
        <v>441</v>
      </c>
      <c r="B446" s="5" t="s">
        <v>399</v>
      </c>
      <c r="C446" s="2" t="s">
        <v>18</v>
      </c>
      <c r="D446" s="1"/>
      <c r="E446" s="6">
        <v>4741</v>
      </c>
      <c r="F446" s="6">
        <v>431</v>
      </c>
      <c r="G446" s="6"/>
      <c r="H446" s="6"/>
      <c r="I446" s="6"/>
      <c r="J446" s="6"/>
      <c r="K446" s="6"/>
      <c r="L446" s="6"/>
      <c r="M446" s="6"/>
      <c r="N446" s="7">
        <f t="shared" si="11"/>
        <v>5172</v>
      </c>
      <c r="O446" s="6">
        <v>86000</v>
      </c>
    </row>
    <row r="447" spans="1:15" x14ac:dyDescent="0.35">
      <c r="A447" s="1">
        <v>442</v>
      </c>
      <c r="B447" s="5" t="s">
        <v>398</v>
      </c>
      <c r="C447" s="2" t="s">
        <v>18</v>
      </c>
      <c r="D447" s="1"/>
      <c r="E447" s="6">
        <v>1510</v>
      </c>
      <c r="F447" s="6">
        <v>1030</v>
      </c>
      <c r="G447" s="6"/>
      <c r="H447" s="6"/>
      <c r="I447" s="6"/>
      <c r="J447" s="6"/>
      <c r="K447" s="6"/>
      <c r="L447" s="6"/>
      <c r="M447" s="6"/>
      <c r="N447" s="7">
        <f t="shared" si="11"/>
        <v>2540</v>
      </c>
      <c r="O447" s="6">
        <v>221000</v>
      </c>
    </row>
    <row r="448" spans="1:15" x14ac:dyDescent="0.35">
      <c r="A448" s="1">
        <v>443</v>
      </c>
      <c r="B448" s="5" t="s">
        <v>470</v>
      </c>
      <c r="C448" s="2" t="s">
        <v>18</v>
      </c>
      <c r="D448" s="1"/>
      <c r="E448" s="6"/>
      <c r="F448" s="6"/>
      <c r="G448" s="6"/>
      <c r="H448" s="6"/>
      <c r="I448" s="6"/>
      <c r="J448" s="6"/>
      <c r="K448" s="6"/>
      <c r="L448" s="6"/>
      <c r="M448" s="6"/>
      <c r="N448" s="7">
        <f t="shared" si="11"/>
        <v>0</v>
      </c>
      <c r="O448" s="6"/>
    </row>
    <row r="449" spans="1:15" x14ac:dyDescent="0.35">
      <c r="A449" s="1"/>
      <c r="B449" s="5" t="s">
        <v>493</v>
      </c>
      <c r="C449" s="2" t="s">
        <v>18</v>
      </c>
      <c r="D449" s="1"/>
      <c r="E449" s="6"/>
      <c r="F449" s="6"/>
      <c r="G449" s="6"/>
      <c r="H449" s="6"/>
      <c r="I449" s="6"/>
      <c r="J449" s="6"/>
      <c r="K449" s="6"/>
      <c r="L449" s="6">
        <v>1500</v>
      </c>
      <c r="M449" s="6"/>
      <c r="N449" s="7">
        <f t="shared" si="11"/>
        <v>1500</v>
      </c>
      <c r="O449" s="6">
        <v>319872</v>
      </c>
    </row>
    <row r="450" spans="1:15" x14ac:dyDescent="0.35">
      <c r="A450" s="1">
        <v>444</v>
      </c>
      <c r="B450" s="5" t="s">
        <v>148</v>
      </c>
      <c r="C450" s="2" t="s">
        <v>18</v>
      </c>
      <c r="D450" s="2"/>
      <c r="E450" s="6"/>
      <c r="F450" s="6"/>
      <c r="G450" s="6"/>
      <c r="H450" s="6"/>
      <c r="I450" s="6"/>
      <c r="J450" s="6"/>
      <c r="K450" s="6"/>
      <c r="L450" s="6"/>
      <c r="M450" s="6"/>
      <c r="N450" s="7">
        <f t="shared" si="11"/>
        <v>0</v>
      </c>
      <c r="O450" s="6"/>
    </row>
    <row r="451" spans="1:15" s="9" customFormat="1" x14ac:dyDescent="0.35">
      <c r="A451" s="1"/>
      <c r="B451" s="2" t="s">
        <v>374</v>
      </c>
      <c r="C451" s="2"/>
      <c r="D451" s="2"/>
      <c r="E451" s="7"/>
      <c r="F451" s="7"/>
      <c r="G451" s="7"/>
      <c r="H451" s="7"/>
      <c r="I451" s="7"/>
      <c r="J451" s="7"/>
      <c r="K451" s="7"/>
      <c r="L451" s="7"/>
      <c r="M451" s="7"/>
      <c r="N451" s="13">
        <f>SUM(N2:N450)</f>
        <v>4802052</v>
      </c>
      <c r="O451" s="13"/>
    </row>
    <row r="452" spans="1:15" s="9" customFormat="1" x14ac:dyDescent="0.35">
      <c r="A452" s="14"/>
      <c r="B452" s="15" t="s">
        <v>434</v>
      </c>
      <c r="C452" s="15"/>
      <c r="D452" s="15"/>
      <c r="E452" s="16"/>
      <c r="F452" s="16"/>
      <c r="G452" s="16"/>
      <c r="H452" s="16"/>
      <c r="I452" s="16"/>
      <c r="J452" s="17"/>
      <c r="K452" s="16"/>
      <c r="L452" s="16"/>
      <c r="M452" s="16"/>
      <c r="N452" s="17"/>
      <c r="O452" s="18"/>
    </row>
    <row r="453" spans="1:15" x14ac:dyDescent="0.35">
      <c r="A453" s="14"/>
      <c r="B453" s="19" t="s">
        <v>435</v>
      </c>
      <c r="C453" s="20"/>
      <c r="D453" s="20"/>
      <c r="E453" s="21"/>
      <c r="F453" s="21"/>
      <c r="G453" s="21"/>
      <c r="H453" s="21"/>
      <c r="I453" s="21"/>
      <c r="J453" s="22"/>
      <c r="K453" s="21"/>
      <c r="L453" s="21"/>
      <c r="M453" s="21"/>
      <c r="N453" s="21">
        <f>N452-N451</f>
        <v>-4802052</v>
      </c>
      <c r="O453" s="22"/>
    </row>
    <row r="454" spans="1:15" x14ac:dyDescent="0.35">
      <c r="A454" s="14"/>
      <c r="B454" s="19"/>
      <c r="C454" s="20"/>
      <c r="D454" s="20"/>
      <c r="E454" s="22"/>
      <c r="F454" s="22"/>
      <c r="G454" s="22"/>
      <c r="H454" s="22"/>
      <c r="I454" s="22"/>
      <c r="J454" s="22"/>
      <c r="K454" s="22"/>
      <c r="L454" s="22"/>
      <c r="M454" s="22"/>
      <c r="N454" s="18"/>
      <c r="O454" s="22"/>
    </row>
    <row r="455" spans="1:15" x14ac:dyDescent="0.35">
      <c r="A455" s="14"/>
      <c r="B455" s="19"/>
      <c r="C455" s="20"/>
      <c r="D455" s="20"/>
      <c r="E455" s="22"/>
      <c r="F455" s="22"/>
      <c r="G455" s="22"/>
      <c r="H455" s="22"/>
      <c r="I455" s="22"/>
      <c r="J455" s="22"/>
      <c r="K455" s="22"/>
      <c r="L455" s="22"/>
      <c r="M455" s="22"/>
      <c r="N455" s="18"/>
      <c r="O455" s="22"/>
    </row>
    <row r="456" spans="1:15" x14ac:dyDescent="0.35">
      <c r="A456" s="14"/>
      <c r="B456" s="19"/>
      <c r="C456" s="20"/>
      <c r="D456" s="20"/>
      <c r="E456" s="22"/>
      <c r="F456" s="22"/>
      <c r="G456" s="22"/>
      <c r="H456" s="22"/>
      <c r="I456" s="22"/>
      <c r="J456" s="22"/>
      <c r="K456" s="22"/>
      <c r="L456" s="22"/>
      <c r="M456" s="22"/>
      <c r="N456" s="18"/>
      <c r="O456" s="22"/>
    </row>
    <row r="457" spans="1:15" x14ac:dyDescent="0.35">
      <c r="A457" s="14"/>
      <c r="B457" s="19"/>
      <c r="C457" s="20"/>
      <c r="D457" s="20"/>
      <c r="E457" s="22"/>
      <c r="F457" s="22"/>
      <c r="G457" s="22"/>
      <c r="H457" s="22"/>
      <c r="I457" s="22"/>
      <c r="J457" s="22"/>
      <c r="K457" s="22"/>
      <c r="L457" s="22"/>
      <c r="M457" s="22"/>
      <c r="N457" s="18"/>
      <c r="O457" s="22"/>
    </row>
    <row r="458" spans="1:15" x14ac:dyDescent="0.35">
      <c r="A458" s="14"/>
      <c r="B458" s="19"/>
      <c r="C458" s="20"/>
      <c r="D458" s="20"/>
      <c r="E458" s="22"/>
      <c r="F458" s="22"/>
      <c r="G458" s="22"/>
      <c r="H458" s="22"/>
      <c r="I458" s="22"/>
      <c r="J458" s="22"/>
      <c r="K458" s="22"/>
      <c r="L458" s="22"/>
      <c r="M458" s="22"/>
      <c r="N458" s="18"/>
      <c r="O458" s="22"/>
    </row>
    <row r="459" spans="1:15" x14ac:dyDescent="0.35">
      <c r="A459" s="14"/>
      <c r="B459" s="19"/>
      <c r="C459" s="20"/>
      <c r="D459" s="20"/>
      <c r="E459" s="22"/>
      <c r="F459" s="22"/>
      <c r="G459" s="22"/>
      <c r="H459" s="22"/>
      <c r="I459" s="22"/>
      <c r="J459" s="22"/>
      <c r="K459" s="22"/>
      <c r="L459" s="22"/>
      <c r="M459" s="22"/>
      <c r="N459" s="18"/>
      <c r="O459" s="22"/>
    </row>
    <row r="484" spans="1:1" x14ac:dyDescent="0.35">
      <c r="A484" s="23"/>
    </row>
    <row r="485" spans="1:1" x14ac:dyDescent="0.35">
      <c r="A485" s="23"/>
    </row>
    <row r="486" spans="1:1" x14ac:dyDescent="0.35">
      <c r="A486" s="23"/>
    </row>
    <row r="487" spans="1:1" x14ac:dyDescent="0.35">
      <c r="A487" s="23"/>
    </row>
  </sheetData>
  <conditionalFormatting sqref="E453:I453">
    <cfRule type="cellIs" dxfId="31" priority="5" operator="equal">
      <formula>0</formula>
    </cfRule>
    <cfRule type="cellIs" dxfId="30" priority="6" operator="lessThan">
      <formula>$E$426&lt;$E$427</formula>
    </cfRule>
    <cfRule type="cellIs" dxfId="29" priority="7" operator="greaterThan">
      <formula>$E$426&gt;$E$427</formula>
    </cfRule>
    <cfRule type="cellIs" dxfId="28" priority="8" operator="equal">
      <formula>$E$426=$E$427</formula>
    </cfRule>
  </conditionalFormatting>
  <conditionalFormatting sqref="K453:N453">
    <cfRule type="cellIs" dxfId="27" priority="1" operator="equal">
      <formula>0</formula>
    </cfRule>
    <cfRule type="cellIs" dxfId="26" priority="2" operator="lessThan">
      <formula>$E$426&lt;$E$427</formula>
    </cfRule>
    <cfRule type="cellIs" dxfId="25" priority="3" operator="greaterThan">
      <formula>$E$426&gt;$E$427</formula>
    </cfRule>
    <cfRule type="cellIs" dxfId="24" priority="4" operator="equal">
      <formula>$E$426=$E$427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8558-9744-48A8-9E3B-3125DE30F2CE}">
  <dimension ref="A1:AF504"/>
  <sheetViews>
    <sheetView topLeftCell="C1" workbookViewId="0">
      <pane ySplit="1" topLeftCell="A386" activePane="bottomLeft" state="frozen"/>
      <selection pane="bottomLeft" activeCell="J392" sqref="J392"/>
    </sheetView>
  </sheetViews>
  <sheetFormatPr defaultColWidth="9" defaultRowHeight="21" x14ac:dyDescent="0.35"/>
  <cols>
    <col min="1" max="1" width="6" style="4" bestFit="1" customWidth="1"/>
    <col min="2" max="2" width="51.54296875" style="4" bestFit="1" customWidth="1"/>
    <col min="3" max="3" width="19.453125" style="24" bestFit="1" customWidth="1"/>
    <col min="4" max="4" width="7.54296875" style="24" bestFit="1" customWidth="1"/>
    <col min="5" max="5" width="16.54296875" style="8" bestFit="1" customWidth="1"/>
    <col min="6" max="9" width="14.453125" style="8" bestFit="1" customWidth="1"/>
    <col min="10" max="10" width="13.54296875" style="8" bestFit="1" customWidth="1"/>
    <col min="11" max="11" width="15" style="8" bestFit="1" customWidth="1"/>
    <col min="12" max="12" width="18.453125" style="8" bestFit="1" customWidth="1"/>
    <col min="13" max="13" width="14.81640625" style="8" bestFit="1" customWidth="1"/>
    <col min="14" max="14" width="16.54296875" style="9" bestFit="1" customWidth="1"/>
    <col min="15" max="15" width="17" style="8" bestFit="1" customWidth="1"/>
    <col min="16" max="16" width="13.54296875" style="8" bestFit="1" customWidth="1"/>
    <col min="17" max="17" width="10.453125" style="8" bestFit="1" customWidth="1"/>
    <col min="18" max="18" width="4.81640625" style="8" bestFit="1" customWidth="1"/>
    <col min="19" max="19" width="6.1796875" style="8" bestFit="1" customWidth="1"/>
    <col min="20" max="20" width="12.1796875" style="8" bestFit="1" customWidth="1"/>
    <col min="21" max="21" width="7.453125" style="8" bestFit="1" customWidth="1"/>
    <col min="22" max="22" width="9.54296875" style="8" bestFit="1" customWidth="1"/>
    <col min="23" max="23" width="10" style="8" bestFit="1" customWidth="1"/>
    <col min="24" max="24" width="12.453125" style="8" bestFit="1" customWidth="1"/>
    <col min="25" max="25" width="4.1796875" style="8" bestFit="1" customWidth="1"/>
    <col min="26" max="26" width="14.453125" style="8" bestFit="1" customWidth="1"/>
    <col min="27" max="27" width="7.54296875" style="8" bestFit="1" customWidth="1"/>
    <col min="28" max="28" width="5.453125" style="8" bestFit="1" customWidth="1"/>
    <col min="29" max="29" width="13.81640625" style="8" bestFit="1" customWidth="1"/>
    <col min="30" max="30" width="5.54296875" style="8" bestFit="1" customWidth="1"/>
    <col min="31" max="31" width="10.453125" style="8" bestFit="1" customWidth="1"/>
    <col min="32" max="32" width="7.453125" style="8" bestFit="1" customWidth="1"/>
    <col min="33" max="16384" width="9" style="8"/>
  </cols>
  <sheetData>
    <row r="1" spans="1:32" s="4" customFormat="1" ht="80" x14ac:dyDescent="0.35">
      <c r="A1" s="1"/>
      <c r="B1" s="2" t="s">
        <v>1</v>
      </c>
      <c r="C1" s="2" t="s">
        <v>2</v>
      </c>
      <c r="D1" s="2" t="s">
        <v>3</v>
      </c>
      <c r="E1" s="3" t="s">
        <v>431</v>
      </c>
      <c r="F1" s="3" t="s">
        <v>4</v>
      </c>
      <c r="G1" s="3" t="s">
        <v>430</v>
      </c>
      <c r="H1" s="3" t="s">
        <v>432</v>
      </c>
      <c r="I1" s="3" t="s">
        <v>5</v>
      </c>
      <c r="J1" s="3" t="s">
        <v>439</v>
      </c>
      <c r="K1" s="3" t="s">
        <v>437</v>
      </c>
      <c r="L1" s="3" t="s">
        <v>436</v>
      </c>
      <c r="M1" s="3" t="s">
        <v>438</v>
      </c>
      <c r="N1" s="2" t="s">
        <v>6</v>
      </c>
      <c r="O1" s="2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164</v>
      </c>
      <c r="X1" s="4" t="s">
        <v>15</v>
      </c>
      <c r="Y1" s="4" t="s">
        <v>16</v>
      </c>
      <c r="Z1" s="4" t="s">
        <v>428</v>
      </c>
      <c r="AA1" s="4" t="s">
        <v>17</v>
      </c>
      <c r="AB1" s="4" t="s">
        <v>75</v>
      </c>
      <c r="AC1" s="4" t="s">
        <v>18</v>
      </c>
      <c r="AD1" s="4" t="s">
        <v>19</v>
      </c>
      <c r="AE1" s="4" t="s">
        <v>20</v>
      </c>
      <c r="AF1" s="4" t="s">
        <v>6</v>
      </c>
    </row>
    <row r="2" spans="1:32" ht="40" x14ac:dyDescent="0.35">
      <c r="A2" s="1">
        <v>1</v>
      </c>
      <c r="B2" s="5" t="s">
        <v>74</v>
      </c>
      <c r="C2" s="2" t="s">
        <v>419</v>
      </c>
      <c r="D2" s="1"/>
      <c r="E2" s="6">
        <v>7953</v>
      </c>
      <c r="F2" s="6">
        <v>11466</v>
      </c>
      <c r="G2" s="6">
        <v>400</v>
      </c>
      <c r="H2" s="6"/>
      <c r="I2" s="6"/>
      <c r="J2" s="6"/>
      <c r="K2" s="6"/>
      <c r="L2" s="6"/>
      <c r="M2" s="6"/>
      <c r="N2" s="7">
        <f t="shared" ref="N2:N65" si="0">SUM(E2:M2)</f>
        <v>19819</v>
      </c>
      <c r="O2" s="6">
        <v>373000</v>
      </c>
      <c r="AF2" s="9">
        <f>SUM(P2:AE2)</f>
        <v>0</v>
      </c>
    </row>
    <row r="3" spans="1:32" ht="40" x14ac:dyDescent="0.35">
      <c r="A3" s="1">
        <v>2</v>
      </c>
      <c r="B3" s="5" t="s">
        <v>76</v>
      </c>
      <c r="C3" s="2" t="s">
        <v>419</v>
      </c>
      <c r="D3" s="1"/>
      <c r="E3" s="6">
        <v>24497</v>
      </c>
      <c r="F3" s="6"/>
      <c r="G3" s="6">
        <v>7700</v>
      </c>
      <c r="H3" s="6"/>
      <c r="I3" s="6">
        <v>5460</v>
      </c>
      <c r="J3" s="6"/>
      <c r="K3" s="6"/>
      <c r="L3" s="6"/>
      <c r="M3" s="6"/>
      <c r="N3" s="7">
        <f t="shared" si="0"/>
        <v>37657</v>
      </c>
      <c r="O3" s="6">
        <v>855363</v>
      </c>
    </row>
    <row r="4" spans="1:32" ht="40" x14ac:dyDescent="0.35">
      <c r="A4" s="1">
        <v>3</v>
      </c>
      <c r="B4" s="5" t="s">
        <v>77</v>
      </c>
      <c r="C4" s="2" t="s">
        <v>419</v>
      </c>
      <c r="D4" s="1"/>
      <c r="E4" s="6">
        <v>48618</v>
      </c>
      <c r="F4" s="6"/>
      <c r="G4" s="6"/>
      <c r="H4" s="6"/>
      <c r="I4" s="6"/>
      <c r="J4" s="6"/>
      <c r="K4" s="6"/>
      <c r="L4" s="6">
        <v>2049</v>
      </c>
      <c r="M4" s="6"/>
      <c r="N4" s="7">
        <f t="shared" si="0"/>
        <v>50667</v>
      </c>
      <c r="O4" s="6">
        <v>721523</v>
      </c>
    </row>
    <row r="5" spans="1:32" ht="40" x14ac:dyDescent="0.35">
      <c r="A5" s="1"/>
      <c r="B5" s="5" t="s">
        <v>502</v>
      </c>
      <c r="C5" s="2" t="s">
        <v>419</v>
      </c>
      <c r="D5" s="1"/>
      <c r="E5" s="6">
        <v>63619</v>
      </c>
      <c r="F5" s="6"/>
      <c r="G5" s="6"/>
      <c r="H5" s="6"/>
      <c r="I5" s="6"/>
      <c r="J5" s="6"/>
      <c r="K5" s="6">
        <v>1525</v>
      </c>
      <c r="L5" s="6"/>
      <c r="M5" s="6"/>
      <c r="N5" s="7">
        <f t="shared" si="0"/>
        <v>65144</v>
      </c>
      <c r="O5" s="6">
        <v>731697</v>
      </c>
    </row>
    <row r="6" spans="1:32" ht="40" x14ac:dyDescent="0.35">
      <c r="A6" s="1">
        <v>4</v>
      </c>
      <c r="B6" s="5" t="s">
        <v>78</v>
      </c>
      <c r="C6" s="2" t="s">
        <v>419</v>
      </c>
      <c r="D6" s="1"/>
      <c r="E6" s="6">
        <v>10617</v>
      </c>
      <c r="F6" s="6">
        <v>8319</v>
      </c>
      <c r="G6" s="6"/>
      <c r="H6" s="6"/>
      <c r="I6" s="6"/>
      <c r="J6" s="6"/>
      <c r="K6" s="6"/>
      <c r="L6" s="6"/>
      <c r="M6" s="6"/>
      <c r="N6" s="7">
        <f t="shared" si="0"/>
        <v>18936</v>
      </c>
      <c r="O6" s="6">
        <v>547831</v>
      </c>
    </row>
    <row r="7" spans="1:32" ht="40" x14ac:dyDescent="0.35">
      <c r="A7" s="1">
        <v>5</v>
      </c>
      <c r="B7" s="5" t="s">
        <v>79</v>
      </c>
      <c r="C7" s="2" t="s">
        <v>419</v>
      </c>
      <c r="D7" s="1"/>
      <c r="E7" s="6"/>
      <c r="F7" s="6"/>
      <c r="G7" s="6"/>
      <c r="H7" s="6"/>
      <c r="I7" s="6"/>
      <c r="J7" s="6"/>
      <c r="K7" s="6"/>
      <c r="L7" s="6"/>
      <c r="M7" s="6"/>
      <c r="N7" s="7">
        <f t="shared" si="0"/>
        <v>0</v>
      </c>
      <c r="O7" s="6"/>
    </row>
    <row r="8" spans="1:32" ht="40" x14ac:dyDescent="0.35">
      <c r="A8" s="1">
        <v>6</v>
      </c>
      <c r="B8" s="5" t="s">
        <v>80</v>
      </c>
      <c r="C8" s="2" t="s">
        <v>419</v>
      </c>
      <c r="D8" s="1"/>
      <c r="E8" s="6"/>
      <c r="F8" s="6"/>
      <c r="G8" s="6"/>
      <c r="H8" s="6"/>
      <c r="I8" s="6"/>
      <c r="J8" s="6"/>
      <c r="K8" s="6"/>
      <c r="L8" s="6"/>
      <c r="M8" s="6"/>
      <c r="N8" s="7">
        <f t="shared" si="0"/>
        <v>0</v>
      </c>
      <c r="O8" s="6"/>
    </row>
    <row r="9" spans="1:32" ht="40" x14ac:dyDescent="0.35">
      <c r="A9" s="1">
        <v>7</v>
      </c>
      <c r="B9" s="5" t="s">
        <v>81</v>
      </c>
      <c r="C9" s="2" t="s">
        <v>419</v>
      </c>
      <c r="D9" s="1"/>
      <c r="E9" s="6">
        <v>10226</v>
      </c>
      <c r="F9" s="6">
        <v>6268</v>
      </c>
      <c r="G9" s="6"/>
      <c r="H9" s="10"/>
      <c r="I9" s="6"/>
      <c r="J9" s="6"/>
      <c r="K9" s="6"/>
      <c r="L9" s="6"/>
      <c r="M9" s="6"/>
      <c r="N9" s="7">
        <f t="shared" si="0"/>
        <v>16494</v>
      </c>
      <c r="O9" s="6">
        <v>537818</v>
      </c>
    </row>
    <row r="10" spans="1:32" ht="40" x14ac:dyDescent="0.35">
      <c r="A10" s="1">
        <v>8</v>
      </c>
      <c r="B10" s="5" t="s">
        <v>82</v>
      </c>
      <c r="C10" s="2" t="s">
        <v>419</v>
      </c>
      <c r="D10" s="1"/>
      <c r="E10" s="6">
        <v>15439</v>
      </c>
      <c r="F10" s="6">
        <v>4924</v>
      </c>
      <c r="G10" s="6"/>
      <c r="H10" s="10"/>
      <c r="I10" s="6"/>
      <c r="J10" s="6"/>
      <c r="K10" s="6"/>
      <c r="L10" s="6">
        <v>387</v>
      </c>
      <c r="M10" s="6"/>
      <c r="N10" s="7">
        <f t="shared" si="0"/>
        <v>20750</v>
      </c>
      <c r="O10" s="6">
        <v>734228</v>
      </c>
    </row>
    <row r="11" spans="1:32" ht="40" x14ac:dyDescent="0.35">
      <c r="A11" s="1">
        <v>9</v>
      </c>
      <c r="B11" s="5" t="s">
        <v>83</v>
      </c>
      <c r="C11" s="2" t="s">
        <v>419</v>
      </c>
      <c r="D11" s="1"/>
      <c r="E11" s="6">
        <v>1492</v>
      </c>
      <c r="F11" s="6"/>
      <c r="G11" s="6"/>
      <c r="H11" s="6"/>
      <c r="I11" s="6"/>
      <c r="J11" s="6"/>
      <c r="K11" s="6"/>
      <c r="L11" s="6"/>
      <c r="M11" s="6"/>
      <c r="N11" s="7">
        <f t="shared" si="0"/>
        <v>1492</v>
      </c>
      <c r="O11" s="6">
        <v>132350</v>
      </c>
    </row>
    <row r="12" spans="1:32" ht="40" x14ac:dyDescent="0.35">
      <c r="A12" s="1">
        <v>10</v>
      </c>
      <c r="B12" s="5" t="s">
        <v>84</v>
      </c>
      <c r="C12" s="2" t="s">
        <v>419</v>
      </c>
      <c r="D12" s="1"/>
      <c r="E12" s="6"/>
      <c r="F12" s="6"/>
      <c r="G12" s="6"/>
      <c r="H12" s="6"/>
      <c r="I12" s="6"/>
      <c r="J12" s="6"/>
      <c r="K12" s="6"/>
      <c r="L12" s="6"/>
      <c r="M12" s="6"/>
      <c r="N12" s="7">
        <f t="shared" si="0"/>
        <v>0</v>
      </c>
      <c r="O12" s="6"/>
    </row>
    <row r="13" spans="1:32" ht="40" x14ac:dyDescent="0.35">
      <c r="A13" s="1">
        <v>11</v>
      </c>
      <c r="B13" s="5" t="s">
        <v>85</v>
      </c>
      <c r="C13" s="2" t="s">
        <v>419</v>
      </c>
      <c r="D13" s="1"/>
      <c r="E13" s="6"/>
      <c r="F13" s="6"/>
      <c r="G13" s="6"/>
      <c r="H13" s="6"/>
      <c r="I13" s="6"/>
      <c r="J13" s="6"/>
      <c r="K13" s="6"/>
      <c r="L13" s="6"/>
      <c r="M13" s="6"/>
      <c r="N13" s="7">
        <f t="shared" si="0"/>
        <v>0</v>
      </c>
      <c r="O13" s="6"/>
    </row>
    <row r="14" spans="1:32" ht="40" x14ac:dyDescent="0.35">
      <c r="A14" s="1">
        <v>12</v>
      </c>
      <c r="B14" s="5" t="s">
        <v>86</v>
      </c>
      <c r="C14" s="2" t="s">
        <v>419</v>
      </c>
      <c r="D14" s="1"/>
      <c r="E14" s="6"/>
      <c r="F14" s="6"/>
      <c r="G14" s="6"/>
      <c r="H14" s="6"/>
      <c r="I14" s="6"/>
      <c r="J14" s="6"/>
      <c r="K14" s="6"/>
      <c r="L14" s="6"/>
      <c r="M14" s="6"/>
      <c r="N14" s="7">
        <f t="shared" si="0"/>
        <v>0</v>
      </c>
      <c r="O14" s="6"/>
    </row>
    <row r="15" spans="1:32" ht="40" x14ac:dyDescent="0.35">
      <c r="A15" s="1">
        <v>13</v>
      </c>
      <c r="B15" s="5" t="s">
        <v>87</v>
      </c>
      <c r="C15" s="2" t="s">
        <v>419</v>
      </c>
      <c r="D15" s="1"/>
      <c r="E15" s="6">
        <v>4589</v>
      </c>
      <c r="F15" s="6">
        <v>734</v>
      </c>
      <c r="G15" s="6">
        <v>1600</v>
      </c>
      <c r="H15" s="6"/>
      <c r="I15" s="6"/>
      <c r="J15" s="6"/>
      <c r="K15" s="6"/>
      <c r="L15" s="6">
        <v>734</v>
      </c>
      <c r="M15" s="6"/>
      <c r="N15" s="7">
        <f t="shared" si="0"/>
        <v>7657</v>
      </c>
      <c r="O15" s="6">
        <v>344955</v>
      </c>
    </row>
    <row r="16" spans="1:32" ht="40" x14ac:dyDescent="0.35">
      <c r="A16" s="1">
        <v>14</v>
      </c>
      <c r="B16" s="5" t="s">
        <v>88</v>
      </c>
      <c r="C16" s="2" t="s">
        <v>419</v>
      </c>
      <c r="D16" s="1"/>
      <c r="E16" s="6">
        <v>3105</v>
      </c>
      <c r="F16" s="6">
        <v>1019</v>
      </c>
      <c r="G16" s="6"/>
      <c r="H16" s="6"/>
      <c r="I16" s="6"/>
      <c r="J16" s="6"/>
      <c r="K16" s="6"/>
      <c r="L16" s="6"/>
      <c r="M16" s="6"/>
      <c r="N16" s="7">
        <f t="shared" si="0"/>
        <v>4124</v>
      </c>
      <c r="O16" s="6">
        <v>110680</v>
      </c>
    </row>
    <row r="17" spans="1:15" ht="40" x14ac:dyDescent="0.35">
      <c r="A17" s="1">
        <v>15</v>
      </c>
      <c r="B17" s="5" t="s">
        <v>89</v>
      </c>
      <c r="C17" s="2" t="s">
        <v>419</v>
      </c>
      <c r="D17" s="1"/>
      <c r="E17" s="6"/>
      <c r="F17" s="6"/>
      <c r="G17" s="6"/>
      <c r="H17" s="6"/>
      <c r="I17" s="6"/>
      <c r="J17" s="6"/>
      <c r="K17" s="6"/>
      <c r="L17" s="6"/>
      <c r="M17" s="6"/>
      <c r="N17" s="7">
        <f t="shared" si="0"/>
        <v>0</v>
      </c>
      <c r="O17" s="6"/>
    </row>
    <row r="18" spans="1:15" ht="40" x14ac:dyDescent="0.35">
      <c r="A18" s="1">
        <v>16</v>
      </c>
      <c r="B18" s="5" t="s">
        <v>90</v>
      </c>
      <c r="C18" s="2" t="s">
        <v>419</v>
      </c>
      <c r="D18" s="1"/>
      <c r="E18" s="6">
        <v>1978</v>
      </c>
      <c r="F18" s="6">
        <v>5072</v>
      </c>
      <c r="G18" s="6">
        <v>3500</v>
      </c>
      <c r="H18" s="10"/>
      <c r="I18" s="6"/>
      <c r="J18" s="6"/>
      <c r="K18" s="6"/>
      <c r="L18" s="6">
        <v>6153</v>
      </c>
      <c r="M18" s="6"/>
      <c r="N18" s="7">
        <f t="shared" si="0"/>
        <v>16703</v>
      </c>
      <c r="O18" s="6">
        <v>618955</v>
      </c>
    </row>
    <row r="19" spans="1:15" ht="40" x14ac:dyDescent="0.35">
      <c r="A19" s="1">
        <v>17</v>
      </c>
      <c r="B19" s="5" t="s">
        <v>91</v>
      </c>
      <c r="C19" s="2" t="s">
        <v>419</v>
      </c>
      <c r="D19" s="1"/>
      <c r="E19" s="6"/>
      <c r="F19" s="6"/>
      <c r="G19" s="6"/>
      <c r="H19" s="6"/>
      <c r="I19" s="6"/>
      <c r="J19" s="6"/>
      <c r="K19" s="6"/>
      <c r="L19" s="6"/>
      <c r="M19" s="6"/>
      <c r="N19" s="7">
        <f t="shared" si="0"/>
        <v>0</v>
      </c>
      <c r="O19" s="6"/>
    </row>
    <row r="20" spans="1:15" ht="40" x14ac:dyDescent="0.35">
      <c r="A20" s="1">
        <v>18</v>
      </c>
      <c r="B20" s="5" t="s">
        <v>464</v>
      </c>
      <c r="C20" s="2" t="s">
        <v>419</v>
      </c>
      <c r="D20" s="1"/>
      <c r="E20" s="6">
        <v>12908</v>
      </c>
      <c r="F20" s="6">
        <v>8379</v>
      </c>
      <c r="G20" s="6"/>
      <c r="H20" s="6"/>
      <c r="I20" s="6">
        <v>5042</v>
      </c>
      <c r="J20" s="6"/>
      <c r="K20" s="6"/>
      <c r="L20" s="6">
        <v>1698</v>
      </c>
      <c r="M20" s="6">
        <v>8188</v>
      </c>
      <c r="N20" s="7">
        <f t="shared" si="0"/>
        <v>36215</v>
      </c>
      <c r="O20" s="6">
        <v>818834</v>
      </c>
    </row>
    <row r="21" spans="1:15" ht="40" x14ac:dyDescent="0.35">
      <c r="A21" s="1">
        <v>19</v>
      </c>
      <c r="B21" s="5" t="s">
        <v>92</v>
      </c>
      <c r="C21" s="2" t="s">
        <v>419</v>
      </c>
      <c r="D21" s="1"/>
      <c r="E21" s="6">
        <v>8430</v>
      </c>
      <c r="F21" s="6">
        <v>972</v>
      </c>
      <c r="G21" s="6"/>
      <c r="H21" s="6"/>
      <c r="I21" s="6"/>
      <c r="J21" s="6"/>
      <c r="K21" s="6"/>
      <c r="L21" s="6"/>
      <c r="M21" s="6"/>
      <c r="N21" s="7">
        <f t="shared" si="0"/>
        <v>9402</v>
      </c>
      <c r="O21" s="6">
        <v>415003</v>
      </c>
    </row>
    <row r="22" spans="1:15" ht="40" x14ac:dyDescent="0.35">
      <c r="A22" s="1">
        <v>20</v>
      </c>
      <c r="B22" s="5" t="s">
        <v>93</v>
      </c>
      <c r="C22" s="2" t="s">
        <v>419</v>
      </c>
      <c r="D22" s="1"/>
      <c r="E22" s="6"/>
      <c r="F22" s="6"/>
      <c r="G22" s="6"/>
      <c r="H22" s="6"/>
      <c r="I22" s="6"/>
      <c r="J22" s="6"/>
      <c r="K22" s="6"/>
      <c r="L22" s="6"/>
      <c r="M22" s="6"/>
      <c r="N22" s="7">
        <f t="shared" si="0"/>
        <v>0</v>
      </c>
      <c r="O22" s="6"/>
    </row>
    <row r="23" spans="1:15" ht="40" x14ac:dyDescent="0.35">
      <c r="A23" s="1">
        <v>21</v>
      </c>
      <c r="B23" s="5" t="s">
        <v>94</v>
      </c>
      <c r="C23" s="2" t="s">
        <v>419</v>
      </c>
      <c r="D23" s="1"/>
      <c r="E23" s="6">
        <v>8373</v>
      </c>
      <c r="F23" s="6">
        <v>3648</v>
      </c>
      <c r="G23" s="6"/>
      <c r="H23" s="10"/>
      <c r="I23" s="6"/>
      <c r="J23" s="6"/>
      <c r="K23" s="6"/>
      <c r="L23" s="6">
        <v>683</v>
      </c>
      <c r="M23" s="6"/>
      <c r="N23" s="7">
        <f t="shared" si="0"/>
        <v>12704</v>
      </c>
      <c r="O23" s="6">
        <v>320612</v>
      </c>
    </row>
    <row r="24" spans="1:15" ht="40" x14ac:dyDescent="0.35">
      <c r="A24" s="1">
        <v>22</v>
      </c>
      <c r="B24" s="5" t="s">
        <v>95</v>
      </c>
      <c r="C24" s="2" t="s">
        <v>419</v>
      </c>
      <c r="D24" s="1"/>
      <c r="E24" s="6">
        <v>24041</v>
      </c>
      <c r="F24" s="6"/>
      <c r="G24" s="6"/>
      <c r="H24" s="6"/>
      <c r="I24" s="6"/>
      <c r="J24" s="6">
        <v>14621</v>
      </c>
      <c r="K24" s="6"/>
      <c r="L24" s="6"/>
      <c r="M24" s="6"/>
      <c r="N24" s="7">
        <f t="shared" si="0"/>
        <v>38662</v>
      </c>
      <c r="O24" s="6">
        <v>700000</v>
      </c>
    </row>
    <row r="25" spans="1:15" ht="40" x14ac:dyDescent="0.35">
      <c r="A25" s="1">
        <v>23</v>
      </c>
      <c r="B25" s="5" t="s">
        <v>96</v>
      </c>
      <c r="C25" s="2" t="s">
        <v>419</v>
      </c>
      <c r="D25" s="1"/>
      <c r="E25" s="6"/>
      <c r="F25" s="6">
        <v>29399</v>
      </c>
      <c r="G25" s="6"/>
      <c r="H25" s="6"/>
      <c r="I25" s="6"/>
      <c r="J25" s="6"/>
      <c r="K25" s="6"/>
      <c r="L25" s="6">
        <v>1952</v>
      </c>
      <c r="M25" s="6"/>
      <c r="N25" s="7">
        <f t="shared" si="0"/>
        <v>31351</v>
      </c>
      <c r="O25" s="6">
        <v>2810180</v>
      </c>
    </row>
    <row r="26" spans="1:15" ht="40" x14ac:dyDescent="0.35">
      <c r="A26" s="1">
        <v>24</v>
      </c>
      <c r="B26" s="5" t="s">
        <v>97</v>
      </c>
      <c r="C26" s="2" t="s">
        <v>419</v>
      </c>
      <c r="D26" s="1"/>
      <c r="E26" s="6">
        <v>6744</v>
      </c>
      <c r="F26" s="6">
        <v>1462</v>
      </c>
      <c r="G26" s="6"/>
      <c r="H26" s="6"/>
      <c r="I26" s="6"/>
      <c r="J26" s="6"/>
      <c r="K26" s="6"/>
      <c r="L26" s="6"/>
      <c r="M26" s="6"/>
      <c r="N26" s="7">
        <f t="shared" si="0"/>
        <v>8206</v>
      </c>
      <c r="O26" s="6">
        <v>263564</v>
      </c>
    </row>
    <row r="27" spans="1:15" ht="40" x14ac:dyDescent="0.35">
      <c r="A27" s="1">
        <v>25</v>
      </c>
      <c r="B27" s="5" t="s">
        <v>98</v>
      </c>
      <c r="C27" s="2" t="s">
        <v>419</v>
      </c>
      <c r="D27" s="1"/>
      <c r="E27" s="6"/>
      <c r="F27" s="6"/>
      <c r="G27" s="6"/>
      <c r="H27" s="6"/>
      <c r="I27" s="6"/>
      <c r="J27" s="6"/>
      <c r="K27" s="6"/>
      <c r="L27" s="6"/>
      <c r="M27" s="6"/>
      <c r="N27" s="7">
        <f t="shared" si="0"/>
        <v>0</v>
      </c>
      <c r="O27" s="6"/>
    </row>
    <row r="28" spans="1:15" ht="40" x14ac:dyDescent="0.35">
      <c r="A28" s="1">
        <v>26</v>
      </c>
      <c r="B28" s="5" t="s">
        <v>99</v>
      </c>
      <c r="C28" s="2" t="s">
        <v>419</v>
      </c>
      <c r="D28" s="1"/>
      <c r="E28" s="6">
        <v>5573</v>
      </c>
      <c r="F28" s="6"/>
      <c r="G28" s="6"/>
      <c r="H28" s="6"/>
      <c r="I28" s="6"/>
      <c r="J28" s="6"/>
      <c r="K28" s="6"/>
      <c r="L28" s="6">
        <v>982</v>
      </c>
      <c r="M28" s="6"/>
      <c r="N28" s="7">
        <f t="shared" si="0"/>
        <v>6555</v>
      </c>
      <c r="O28" s="6">
        <v>318328</v>
      </c>
    </row>
    <row r="29" spans="1:15" ht="40" x14ac:dyDescent="0.35">
      <c r="A29" s="1">
        <v>27</v>
      </c>
      <c r="B29" s="5" t="s">
        <v>100</v>
      </c>
      <c r="C29" s="2" t="s">
        <v>419</v>
      </c>
      <c r="D29" s="1"/>
      <c r="E29" s="6">
        <v>23161</v>
      </c>
      <c r="F29" s="6">
        <v>5093</v>
      </c>
      <c r="G29" s="6"/>
      <c r="H29" s="10"/>
      <c r="I29" s="6"/>
      <c r="J29" s="6"/>
      <c r="K29" s="6"/>
      <c r="L29" s="6">
        <v>390</v>
      </c>
      <c r="M29" s="6"/>
      <c r="N29" s="7">
        <f t="shared" si="0"/>
        <v>28644</v>
      </c>
      <c r="O29" s="6">
        <v>998393</v>
      </c>
    </row>
    <row r="30" spans="1:15" ht="41" x14ac:dyDescent="0.35">
      <c r="A30" s="1">
        <v>28</v>
      </c>
      <c r="B30" s="5" t="s">
        <v>101</v>
      </c>
      <c r="C30" s="2" t="s">
        <v>419</v>
      </c>
      <c r="D30" s="1"/>
      <c r="E30" s="6"/>
      <c r="F30" s="6">
        <v>1367</v>
      </c>
      <c r="G30" s="6"/>
      <c r="H30" s="6"/>
      <c r="I30" s="6"/>
      <c r="J30" s="6"/>
      <c r="K30" s="6"/>
      <c r="L30" s="6">
        <v>244</v>
      </c>
      <c r="M30" s="6"/>
      <c r="N30" s="7">
        <f t="shared" si="0"/>
        <v>1611</v>
      </c>
      <c r="O30" s="6">
        <v>309732</v>
      </c>
    </row>
    <row r="31" spans="1:15" ht="40" x14ac:dyDescent="0.35">
      <c r="A31" s="1">
        <v>29</v>
      </c>
      <c r="B31" s="5" t="s">
        <v>102</v>
      </c>
      <c r="C31" s="2" t="s">
        <v>419</v>
      </c>
      <c r="D31" s="1"/>
      <c r="E31" s="6"/>
      <c r="F31" s="6"/>
      <c r="G31" s="6"/>
      <c r="H31" s="6"/>
      <c r="I31" s="6"/>
      <c r="J31" s="6"/>
      <c r="K31" s="6"/>
      <c r="L31" s="6"/>
      <c r="M31" s="6"/>
      <c r="N31" s="7">
        <f t="shared" si="0"/>
        <v>0</v>
      </c>
      <c r="O31" s="6"/>
    </row>
    <row r="32" spans="1:15" ht="40" x14ac:dyDescent="0.35">
      <c r="A32" s="1">
        <v>30</v>
      </c>
      <c r="B32" s="5" t="s">
        <v>103</v>
      </c>
      <c r="C32" s="2" t="s">
        <v>419</v>
      </c>
      <c r="D32" s="1"/>
      <c r="E32" s="6">
        <v>4003</v>
      </c>
      <c r="F32" s="6"/>
      <c r="G32" s="6"/>
      <c r="H32" s="6"/>
      <c r="I32" s="6"/>
      <c r="J32" s="6"/>
      <c r="K32" s="6"/>
      <c r="L32" s="6">
        <v>563</v>
      </c>
      <c r="M32" s="6"/>
      <c r="N32" s="7">
        <f t="shared" si="0"/>
        <v>4566</v>
      </c>
      <c r="O32" s="6">
        <v>213179</v>
      </c>
    </row>
    <row r="33" spans="1:15" ht="40" x14ac:dyDescent="0.35">
      <c r="A33" s="1">
        <v>31</v>
      </c>
      <c r="B33" s="5" t="s">
        <v>104</v>
      </c>
      <c r="C33" s="2" t="s">
        <v>419</v>
      </c>
      <c r="D33" s="1"/>
      <c r="E33" s="6">
        <v>2474</v>
      </c>
      <c r="F33" s="6">
        <v>3500</v>
      </c>
      <c r="G33" s="6"/>
      <c r="H33" s="6"/>
      <c r="I33" s="6"/>
      <c r="J33" s="6"/>
      <c r="K33" s="6">
        <v>3574</v>
      </c>
      <c r="L33" s="6">
        <v>623</v>
      </c>
      <c r="M33" s="6"/>
      <c r="N33" s="7">
        <f t="shared" si="0"/>
        <v>10171</v>
      </c>
      <c r="O33" s="6">
        <v>492362</v>
      </c>
    </row>
    <row r="34" spans="1:15" ht="40" x14ac:dyDescent="0.35">
      <c r="A34" s="1">
        <v>32</v>
      </c>
      <c r="B34" s="5" t="s">
        <v>401</v>
      </c>
      <c r="C34" s="2" t="s">
        <v>419</v>
      </c>
      <c r="D34" s="1"/>
      <c r="E34" s="6">
        <v>2244</v>
      </c>
      <c r="F34" s="6">
        <v>2401</v>
      </c>
      <c r="G34" s="6"/>
      <c r="H34" s="6"/>
      <c r="I34" s="6"/>
      <c r="J34" s="6"/>
      <c r="K34" s="6"/>
      <c r="L34" s="6"/>
      <c r="M34" s="6"/>
      <c r="N34" s="7">
        <f t="shared" si="0"/>
        <v>4645</v>
      </c>
      <c r="O34" s="6">
        <v>223574</v>
      </c>
    </row>
    <row r="35" spans="1:15" ht="40" x14ac:dyDescent="0.35">
      <c r="A35" s="1">
        <v>33</v>
      </c>
      <c r="B35" s="5" t="s">
        <v>448</v>
      </c>
      <c r="C35" s="2" t="s">
        <v>419</v>
      </c>
      <c r="D35" s="1"/>
      <c r="E35" s="6">
        <v>5258</v>
      </c>
      <c r="F35" s="6">
        <v>1597</v>
      </c>
      <c r="G35" s="6"/>
      <c r="H35" s="6"/>
      <c r="I35" s="6"/>
      <c r="J35" s="6"/>
      <c r="K35" s="6"/>
      <c r="L35" s="6">
        <v>327</v>
      </c>
      <c r="M35" s="6"/>
      <c r="N35" s="7">
        <f t="shared" si="0"/>
        <v>7182</v>
      </c>
      <c r="O35" s="6">
        <v>365674</v>
      </c>
    </row>
    <row r="36" spans="1:15" ht="40" x14ac:dyDescent="0.35">
      <c r="A36" s="1">
        <v>34</v>
      </c>
      <c r="B36" s="5" t="s">
        <v>105</v>
      </c>
      <c r="C36" s="2" t="s">
        <v>419</v>
      </c>
      <c r="D36" s="1"/>
      <c r="E36" s="6"/>
      <c r="F36" s="6"/>
      <c r="G36" s="6"/>
      <c r="H36" s="6"/>
      <c r="I36" s="6"/>
      <c r="J36" s="6"/>
      <c r="K36" s="6"/>
      <c r="L36" s="6"/>
      <c r="M36" s="6"/>
      <c r="N36" s="7">
        <f t="shared" si="0"/>
        <v>0</v>
      </c>
      <c r="O36" s="6"/>
    </row>
    <row r="37" spans="1:15" ht="40" x14ac:dyDescent="0.35">
      <c r="A37" s="1">
        <v>35</v>
      </c>
      <c r="B37" s="5" t="s">
        <v>449</v>
      </c>
      <c r="C37" s="2" t="s">
        <v>419</v>
      </c>
      <c r="D37" s="1"/>
      <c r="E37" s="6"/>
      <c r="F37" s="6">
        <v>2677</v>
      </c>
      <c r="G37" s="6"/>
      <c r="H37" s="6"/>
      <c r="I37" s="6"/>
      <c r="J37" s="6"/>
      <c r="K37" s="6"/>
      <c r="L37" s="6"/>
      <c r="M37" s="6"/>
      <c r="N37" s="7">
        <f t="shared" si="0"/>
        <v>2677</v>
      </c>
      <c r="O37" s="6">
        <v>163989</v>
      </c>
    </row>
    <row r="38" spans="1:15" ht="40" x14ac:dyDescent="0.35">
      <c r="A38" s="1">
        <v>36</v>
      </c>
      <c r="B38" s="5" t="s">
        <v>452</v>
      </c>
      <c r="C38" s="2" t="s">
        <v>419</v>
      </c>
      <c r="D38" s="1"/>
      <c r="E38" s="6"/>
      <c r="F38" s="6"/>
      <c r="G38" s="6"/>
      <c r="H38" s="6"/>
      <c r="I38" s="6"/>
      <c r="J38" s="6"/>
      <c r="K38" s="6"/>
      <c r="L38" s="6"/>
      <c r="M38" s="6"/>
      <c r="N38" s="7">
        <f t="shared" si="0"/>
        <v>0</v>
      </c>
      <c r="O38" s="6"/>
    </row>
    <row r="39" spans="1:15" x14ac:dyDescent="0.35">
      <c r="A39" s="1"/>
      <c r="B39" s="5" t="s">
        <v>475</v>
      </c>
      <c r="C39" s="2" t="s">
        <v>423</v>
      </c>
      <c r="D39" s="1"/>
      <c r="E39" s="6">
        <v>3023</v>
      </c>
      <c r="F39" s="6"/>
      <c r="G39" s="6"/>
      <c r="H39" s="6"/>
      <c r="I39" s="6"/>
      <c r="J39" s="6">
        <v>1962</v>
      </c>
      <c r="K39" s="6"/>
      <c r="L39" s="6"/>
      <c r="M39" s="6"/>
      <c r="N39" s="7">
        <f t="shared" si="0"/>
        <v>4985</v>
      </c>
      <c r="O39" s="6">
        <v>209450</v>
      </c>
    </row>
    <row r="40" spans="1:15" x14ac:dyDescent="0.35">
      <c r="A40" s="1">
        <v>37</v>
      </c>
      <c r="B40" s="5" t="s">
        <v>324</v>
      </c>
      <c r="C40" s="2" t="s">
        <v>423</v>
      </c>
      <c r="D40" s="2"/>
      <c r="E40" s="6"/>
      <c r="F40" s="6">
        <v>22070</v>
      </c>
      <c r="G40" s="6"/>
      <c r="H40" s="6">
        <v>3421</v>
      </c>
      <c r="I40" s="6"/>
      <c r="J40" s="6"/>
      <c r="K40" s="6"/>
      <c r="L40" s="6"/>
      <c r="M40" s="6">
        <v>1498</v>
      </c>
      <c r="N40" s="7">
        <f t="shared" si="0"/>
        <v>26989</v>
      </c>
      <c r="O40" s="6">
        <v>934000</v>
      </c>
    </row>
    <row r="41" spans="1:15" x14ac:dyDescent="0.35">
      <c r="A41" s="1">
        <v>38</v>
      </c>
      <c r="B41" s="5" t="s">
        <v>325</v>
      </c>
      <c r="C41" s="2" t="s">
        <v>423</v>
      </c>
      <c r="D41" s="2"/>
      <c r="E41" s="6">
        <v>8671</v>
      </c>
      <c r="F41" s="6">
        <v>850</v>
      </c>
      <c r="G41" s="6"/>
      <c r="H41" s="6"/>
      <c r="I41" s="6">
        <v>6984</v>
      </c>
      <c r="J41" s="6">
        <v>9600</v>
      </c>
      <c r="K41" s="6"/>
      <c r="L41" s="6"/>
      <c r="M41" s="6"/>
      <c r="N41" s="7">
        <f t="shared" si="0"/>
        <v>26105</v>
      </c>
      <c r="O41" s="6">
        <v>294264</v>
      </c>
    </row>
    <row r="42" spans="1:15" x14ac:dyDescent="0.35">
      <c r="A42" s="1">
        <v>39</v>
      </c>
      <c r="B42" s="5" t="s">
        <v>326</v>
      </c>
      <c r="C42" s="2" t="s">
        <v>423</v>
      </c>
      <c r="D42" s="2"/>
      <c r="E42" s="6"/>
      <c r="F42" s="6"/>
      <c r="G42" s="6"/>
      <c r="H42" s="6"/>
      <c r="I42" s="6"/>
      <c r="J42" s="6"/>
      <c r="K42" s="6"/>
      <c r="L42" s="6"/>
      <c r="M42" s="6"/>
      <c r="N42" s="7">
        <f t="shared" si="0"/>
        <v>0</v>
      </c>
      <c r="O42" s="6"/>
    </row>
    <row r="43" spans="1:15" x14ac:dyDescent="0.35">
      <c r="A43" s="1">
        <v>40</v>
      </c>
      <c r="B43" s="5" t="s">
        <v>327</v>
      </c>
      <c r="C43" s="2" t="s">
        <v>423</v>
      </c>
      <c r="D43" s="2"/>
      <c r="E43" s="6"/>
      <c r="F43" s="6"/>
      <c r="G43" s="6"/>
      <c r="H43" s="6"/>
      <c r="I43" s="6"/>
      <c r="J43" s="6"/>
      <c r="K43" s="6"/>
      <c r="L43" s="6"/>
      <c r="M43" s="6"/>
      <c r="N43" s="7">
        <f t="shared" si="0"/>
        <v>0</v>
      </c>
      <c r="O43" s="6"/>
    </row>
    <row r="44" spans="1:15" x14ac:dyDescent="0.35">
      <c r="A44" s="1">
        <v>41</v>
      </c>
      <c r="B44" s="5" t="s">
        <v>328</v>
      </c>
      <c r="C44" s="2" t="s">
        <v>423</v>
      </c>
      <c r="D44" s="2"/>
      <c r="E44" s="6"/>
      <c r="F44" s="6"/>
      <c r="G44" s="6"/>
      <c r="H44" s="6"/>
      <c r="I44" s="6"/>
      <c r="J44" s="6"/>
      <c r="K44" s="6"/>
      <c r="L44" s="6"/>
      <c r="M44" s="6"/>
      <c r="N44" s="7">
        <f t="shared" si="0"/>
        <v>0</v>
      </c>
      <c r="O44" s="6"/>
    </row>
    <row r="45" spans="1:15" x14ac:dyDescent="0.35">
      <c r="A45" s="1">
        <v>42</v>
      </c>
      <c r="B45" s="5" t="s">
        <v>329</v>
      </c>
      <c r="C45" s="2" t="s">
        <v>423</v>
      </c>
      <c r="D45" s="2"/>
      <c r="E45" s="6"/>
      <c r="F45" s="6"/>
      <c r="G45" s="6"/>
      <c r="H45" s="6"/>
      <c r="I45" s="6"/>
      <c r="J45" s="6"/>
      <c r="K45" s="6"/>
      <c r="L45" s="6"/>
      <c r="M45" s="6"/>
      <c r="N45" s="7">
        <f t="shared" si="0"/>
        <v>0</v>
      </c>
      <c r="O45" s="6"/>
    </row>
    <row r="46" spans="1:15" x14ac:dyDescent="0.35">
      <c r="A46" s="1">
        <v>43</v>
      </c>
      <c r="B46" s="5" t="s">
        <v>333</v>
      </c>
      <c r="C46" s="2" t="s">
        <v>423</v>
      </c>
      <c r="D46" s="2"/>
      <c r="E46" s="6">
        <v>5295</v>
      </c>
      <c r="F46" s="6">
        <v>3214</v>
      </c>
      <c r="G46" s="6"/>
      <c r="H46" s="6"/>
      <c r="I46" s="6">
        <v>6928</v>
      </c>
      <c r="J46" s="6"/>
      <c r="K46" s="6"/>
      <c r="L46" s="6"/>
      <c r="M46" s="6"/>
      <c r="N46" s="7">
        <f t="shared" si="0"/>
        <v>15437</v>
      </c>
      <c r="O46" s="6">
        <v>372137</v>
      </c>
    </row>
    <row r="47" spans="1:15" x14ac:dyDescent="0.35">
      <c r="A47" s="1">
        <v>44</v>
      </c>
      <c r="B47" s="5" t="s">
        <v>415</v>
      </c>
      <c r="C47" s="2" t="s">
        <v>423</v>
      </c>
      <c r="D47" s="2"/>
      <c r="E47" s="6">
        <v>4472</v>
      </c>
      <c r="F47" s="6"/>
      <c r="G47" s="6">
        <v>4500</v>
      </c>
      <c r="H47" s="6"/>
      <c r="I47" s="6">
        <v>1296</v>
      </c>
      <c r="J47" s="6">
        <v>896</v>
      </c>
      <c r="K47" s="6"/>
      <c r="L47" s="6"/>
      <c r="M47" s="6"/>
      <c r="N47" s="7">
        <f t="shared" si="0"/>
        <v>11164</v>
      </c>
      <c r="O47" s="6">
        <v>100000</v>
      </c>
    </row>
    <row r="48" spans="1:15" x14ac:dyDescent="0.35">
      <c r="A48" s="1">
        <v>45</v>
      </c>
      <c r="B48" s="5" t="s">
        <v>469</v>
      </c>
      <c r="C48" s="2" t="s">
        <v>423</v>
      </c>
      <c r="D48" s="2"/>
      <c r="E48" s="6">
        <v>5909</v>
      </c>
      <c r="F48" s="6"/>
      <c r="G48" s="6">
        <v>1950</v>
      </c>
      <c r="H48" s="6"/>
      <c r="I48" s="6">
        <v>3775</v>
      </c>
      <c r="J48" s="6">
        <v>2710</v>
      </c>
      <c r="K48" s="6"/>
      <c r="L48" s="6"/>
      <c r="M48" s="6"/>
      <c r="N48" s="7">
        <f t="shared" si="0"/>
        <v>14344</v>
      </c>
      <c r="O48" s="6">
        <v>165000</v>
      </c>
    </row>
    <row r="49" spans="1:18" x14ac:dyDescent="0.35">
      <c r="A49" s="1">
        <v>46</v>
      </c>
      <c r="B49" s="5" t="s">
        <v>21</v>
      </c>
      <c r="C49" s="2" t="s">
        <v>8</v>
      </c>
      <c r="D49" s="2"/>
      <c r="E49" s="6"/>
      <c r="F49" s="6"/>
      <c r="G49" s="6"/>
      <c r="H49" s="6"/>
      <c r="I49" s="6"/>
      <c r="J49" s="6"/>
      <c r="K49" s="6"/>
      <c r="L49" s="6"/>
      <c r="M49" s="6"/>
      <c r="N49" s="7">
        <f t="shared" si="0"/>
        <v>0</v>
      </c>
      <c r="O49" s="6"/>
    </row>
    <row r="50" spans="1:18" x14ac:dyDescent="0.35">
      <c r="A50" s="1">
        <v>47</v>
      </c>
      <c r="B50" s="5" t="s">
        <v>487</v>
      </c>
      <c r="C50" s="2" t="s">
        <v>8</v>
      </c>
      <c r="D50" s="2"/>
      <c r="E50" s="6"/>
      <c r="F50" s="6">
        <v>56323</v>
      </c>
      <c r="G50" s="6"/>
      <c r="H50" s="6"/>
      <c r="I50" s="6"/>
      <c r="J50" s="6"/>
      <c r="K50" s="6"/>
      <c r="L50" s="6"/>
      <c r="M50" s="6"/>
      <c r="N50" s="7">
        <f t="shared" si="0"/>
        <v>56323</v>
      </c>
      <c r="O50" s="6">
        <v>5632000</v>
      </c>
    </row>
    <row r="51" spans="1:18" x14ac:dyDescent="0.35">
      <c r="A51" s="1">
        <v>48</v>
      </c>
      <c r="B51" s="5" t="s">
        <v>22</v>
      </c>
      <c r="C51" s="2" t="s">
        <v>8</v>
      </c>
      <c r="D51" s="2"/>
      <c r="E51" s="6">
        <v>9614</v>
      </c>
      <c r="F51" s="6"/>
      <c r="G51" s="6"/>
      <c r="H51" s="6"/>
      <c r="I51" s="6">
        <v>8392</v>
      </c>
      <c r="J51" s="6">
        <v>5188</v>
      </c>
      <c r="K51" s="6"/>
      <c r="L51" s="6">
        <f>11911+1670+8000</f>
        <v>21581</v>
      </c>
      <c r="M51" s="6"/>
      <c r="N51" s="7">
        <f t="shared" si="0"/>
        <v>44775</v>
      </c>
      <c r="O51" s="6">
        <v>655000</v>
      </c>
      <c r="R51" s="8" t="s">
        <v>376</v>
      </c>
    </row>
    <row r="52" spans="1:18" x14ac:dyDescent="0.35">
      <c r="A52" s="1">
        <v>49</v>
      </c>
      <c r="B52" s="5" t="s">
        <v>23</v>
      </c>
      <c r="C52" s="2" t="s">
        <v>8</v>
      </c>
      <c r="D52" s="2"/>
      <c r="E52" s="6">
        <v>39297</v>
      </c>
      <c r="F52" s="6"/>
      <c r="G52" s="6"/>
      <c r="H52" s="6"/>
      <c r="I52" s="6">
        <v>5522</v>
      </c>
      <c r="J52" s="6">
        <v>6120</v>
      </c>
      <c r="K52" s="6"/>
      <c r="L52" s="6"/>
      <c r="M52" s="6"/>
      <c r="N52" s="7">
        <f t="shared" si="0"/>
        <v>50939</v>
      </c>
      <c r="O52" s="6">
        <v>730000</v>
      </c>
    </row>
    <row r="53" spans="1:18" x14ac:dyDescent="0.35">
      <c r="A53" s="1">
        <v>50</v>
      </c>
      <c r="B53" s="5" t="s">
        <v>377</v>
      </c>
      <c r="C53" s="2" t="s">
        <v>8</v>
      </c>
      <c r="D53" s="2"/>
      <c r="E53" s="6">
        <v>15328</v>
      </c>
      <c r="F53" s="6"/>
      <c r="G53" s="6"/>
      <c r="H53" s="6"/>
      <c r="I53" s="6"/>
      <c r="J53" s="6">
        <v>4582</v>
      </c>
      <c r="K53" s="6"/>
      <c r="L53" s="6">
        <v>1000</v>
      </c>
      <c r="M53" s="6"/>
      <c r="N53" s="7">
        <f t="shared" si="0"/>
        <v>20910</v>
      </c>
      <c r="O53" s="6">
        <v>600000</v>
      </c>
    </row>
    <row r="54" spans="1:18" x14ac:dyDescent="0.35">
      <c r="A54" s="1">
        <v>51</v>
      </c>
      <c r="B54" s="5" t="s">
        <v>24</v>
      </c>
      <c r="C54" s="2" t="s">
        <v>8</v>
      </c>
      <c r="D54" s="2"/>
      <c r="E54" s="6">
        <v>13427</v>
      </c>
      <c r="F54" s="6"/>
      <c r="G54" s="6">
        <v>584</v>
      </c>
      <c r="H54" s="10"/>
      <c r="I54" s="6">
        <v>12900</v>
      </c>
      <c r="J54" s="6"/>
      <c r="K54" s="6"/>
      <c r="L54" s="6"/>
      <c r="M54" s="6"/>
      <c r="N54" s="7">
        <f t="shared" si="0"/>
        <v>26911</v>
      </c>
      <c r="O54" s="6">
        <v>605000</v>
      </c>
    </row>
    <row r="55" spans="1:18" x14ac:dyDescent="0.35">
      <c r="A55" s="1">
        <v>52</v>
      </c>
      <c r="B55" s="5" t="s">
        <v>25</v>
      </c>
      <c r="C55" s="2" t="s">
        <v>8</v>
      </c>
      <c r="D55" s="2"/>
      <c r="E55" s="6">
        <v>5290</v>
      </c>
      <c r="F55" s="6"/>
      <c r="G55" s="6"/>
      <c r="H55" s="6"/>
      <c r="I55" s="6"/>
      <c r="J55" s="6">
        <v>2448</v>
      </c>
      <c r="K55" s="6"/>
      <c r="L55" s="6"/>
      <c r="M55" s="6"/>
      <c r="N55" s="7">
        <f t="shared" si="0"/>
        <v>7738</v>
      </c>
      <c r="O55" s="6">
        <v>306000</v>
      </c>
    </row>
    <row r="56" spans="1:18" x14ac:dyDescent="0.35">
      <c r="A56" s="1">
        <v>53</v>
      </c>
      <c r="B56" s="5" t="s">
        <v>26</v>
      </c>
      <c r="C56" s="2" t="s">
        <v>8</v>
      </c>
      <c r="D56" s="2"/>
      <c r="E56" s="6"/>
      <c r="F56" s="6"/>
      <c r="G56" s="6"/>
      <c r="H56" s="6"/>
      <c r="I56" s="6"/>
      <c r="J56" s="6"/>
      <c r="K56" s="6"/>
      <c r="L56" s="6"/>
      <c r="M56" s="6"/>
      <c r="N56" s="7">
        <f t="shared" si="0"/>
        <v>0</v>
      </c>
      <c r="O56" s="6"/>
    </row>
    <row r="57" spans="1:18" x14ac:dyDescent="0.35">
      <c r="A57" s="1"/>
      <c r="B57" s="5" t="s">
        <v>503</v>
      </c>
      <c r="C57" s="2" t="s">
        <v>8</v>
      </c>
      <c r="D57" s="2"/>
      <c r="E57" s="6">
        <f>1835+2024</f>
        <v>3859</v>
      </c>
      <c r="F57" s="6"/>
      <c r="G57" s="6"/>
      <c r="H57" s="6"/>
      <c r="I57" s="6"/>
      <c r="J57" s="6">
        <v>2754</v>
      </c>
      <c r="K57" s="6"/>
      <c r="L57" s="6"/>
      <c r="M57" s="6"/>
      <c r="N57" s="7">
        <f t="shared" si="0"/>
        <v>6613</v>
      </c>
      <c r="O57" s="6">
        <v>210000</v>
      </c>
    </row>
    <row r="58" spans="1:18" x14ac:dyDescent="0.35">
      <c r="A58" s="1">
        <v>54</v>
      </c>
      <c r="B58" s="5" t="s">
        <v>27</v>
      </c>
      <c r="C58" s="2" t="s">
        <v>8</v>
      </c>
      <c r="D58" s="2"/>
      <c r="E58" s="6">
        <v>9100</v>
      </c>
      <c r="F58" s="6"/>
      <c r="G58" s="6"/>
      <c r="H58" s="6"/>
      <c r="I58" s="6"/>
      <c r="J58" s="6">
        <v>3730</v>
      </c>
      <c r="K58" s="6"/>
      <c r="L58" s="6"/>
      <c r="M58" s="6"/>
      <c r="N58" s="7">
        <f t="shared" si="0"/>
        <v>12830</v>
      </c>
      <c r="O58" s="6">
        <v>550000</v>
      </c>
    </row>
    <row r="59" spans="1:18" x14ac:dyDescent="0.35">
      <c r="A59" s="1">
        <v>55</v>
      </c>
      <c r="B59" s="5" t="s">
        <v>28</v>
      </c>
      <c r="C59" s="2" t="s">
        <v>8</v>
      </c>
      <c r="D59" s="2"/>
      <c r="E59" s="6">
        <v>38570</v>
      </c>
      <c r="F59" s="6"/>
      <c r="G59" s="6">
        <v>1608</v>
      </c>
      <c r="H59" s="10"/>
      <c r="I59" s="6"/>
      <c r="J59" s="6">
        <v>9703</v>
      </c>
      <c r="K59" s="6"/>
      <c r="L59" s="6">
        <v>16700</v>
      </c>
      <c r="M59" s="6"/>
      <c r="N59" s="7">
        <f t="shared" si="0"/>
        <v>66581</v>
      </c>
      <c r="O59" s="6">
        <v>837000</v>
      </c>
    </row>
    <row r="60" spans="1:18" x14ac:dyDescent="0.35">
      <c r="A60" s="1">
        <v>56</v>
      </c>
      <c r="B60" s="5" t="s">
        <v>29</v>
      </c>
      <c r="C60" s="2" t="s">
        <v>8</v>
      </c>
      <c r="D60" s="2"/>
      <c r="E60" s="6">
        <v>3196</v>
      </c>
      <c r="F60" s="6"/>
      <c r="G60" s="6"/>
      <c r="H60" s="6"/>
      <c r="I60" s="6"/>
      <c r="J60" s="6">
        <v>4619</v>
      </c>
      <c r="K60" s="6"/>
      <c r="L60" s="6"/>
      <c r="M60" s="6"/>
      <c r="N60" s="7">
        <f t="shared" si="0"/>
        <v>7815</v>
      </c>
      <c r="O60" s="6">
        <v>189000</v>
      </c>
    </row>
    <row r="61" spans="1:18" x14ac:dyDescent="0.35">
      <c r="A61" s="1"/>
      <c r="B61" s="5" t="s">
        <v>505</v>
      </c>
      <c r="C61" s="2" t="s">
        <v>8</v>
      </c>
      <c r="D61" s="2"/>
      <c r="E61" s="6">
        <v>2132</v>
      </c>
      <c r="F61" s="6"/>
      <c r="G61" s="6"/>
      <c r="H61" s="6"/>
      <c r="I61" s="6"/>
      <c r="J61" s="6">
        <v>4506</v>
      </c>
      <c r="K61" s="6"/>
      <c r="L61" s="6"/>
      <c r="M61" s="6"/>
      <c r="N61" s="7">
        <f t="shared" si="0"/>
        <v>6638</v>
      </c>
      <c r="O61" s="6">
        <v>310000</v>
      </c>
    </row>
    <row r="62" spans="1:18" x14ac:dyDescent="0.35">
      <c r="A62" s="1">
        <v>57</v>
      </c>
      <c r="B62" s="5" t="s">
        <v>30</v>
      </c>
      <c r="C62" s="2" t="s">
        <v>8</v>
      </c>
      <c r="D62" s="2"/>
      <c r="E62" s="6">
        <v>12079</v>
      </c>
      <c r="F62" s="6"/>
      <c r="G62" s="6"/>
      <c r="H62" s="6">
        <v>10506</v>
      </c>
      <c r="I62" s="6"/>
      <c r="J62" s="6">
        <v>11242</v>
      </c>
      <c r="K62" s="6"/>
      <c r="L62" s="6"/>
      <c r="M62" s="6"/>
      <c r="N62" s="7">
        <f t="shared" si="0"/>
        <v>33827</v>
      </c>
      <c r="O62" s="6">
        <v>1050000</v>
      </c>
    </row>
    <row r="63" spans="1:18" x14ac:dyDescent="0.35">
      <c r="A63" s="1">
        <v>58</v>
      </c>
      <c r="B63" s="5" t="s">
        <v>31</v>
      </c>
      <c r="C63" s="2" t="s">
        <v>8</v>
      </c>
      <c r="D63" s="2"/>
      <c r="E63" s="6"/>
      <c r="F63" s="6"/>
      <c r="G63" s="6"/>
      <c r="H63" s="6"/>
      <c r="I63" s="6"/>
      <c r="J63" s="6"/>
      <c r="K63" s="6"/>
      <c r="L63" s="6"/>
      <c r="M63" s="6"/>
      <c r="N63" s="7">
        <f t="shared" si="0"/>
        <v>0</v>
      </c>
      <c r="O63" s="6"/>
    </row>
    <row r="64" spans="1:18" x14ac:dyDescent="0.35">
      <c r="A64" s="1">
        <v>59</v>
      </c>
      <c r="B64" s="5" t="s">
        <v>444</v>
      </c>
      <c r="C64" s="2" t="s">
        <v>8</v>
      </c>
      <c r="D64" s="2"/>
      <c r="E64" s="6">
        <v>45930</v>
      </c>
      <c r="F64" s="6"/>
      <c r="G64" s="6"/>
      <c r="H64" s="10"/>
      <c r="I64" s="6"/>
      <c r="J64" s="6"/>
      <c r="K64" s="6">
        <v>1428</v>
      </c>
      <c r="L64" s="6">
        <f>27799+2551</f>
        <v>30350</v>
      </c>
      <c r="M64" s="6"/>
      <c r="N64" s="7">
        <f t="shared" si="0"/>
        <v>77708</v>
      </c>
      <c r="O64" s="6">
        <v>1081000</v>
      </c>
    </row>
    <row r="65" spans="1:15" x14ac:dyDescent="0.35">
      <c r="A65" s="1">
        <v>60</v>
      </c>
      <c r="B65" s="5" t="s">
        <v>32</v>
      </c>
      <c r="C65" s="2" t="s">
        <v>8</v>
      </c>
      <c r="D65" s="2"/>
      <c r="E65" s="6">
        <v>18352</v>
      </c>
      <c r="F65" s="6"/>
      <c r="G65" s="6"/>
      <c r="H65" s="6"/>
      <c r="I65" s="6">
        <v>7121</v>
      </c>
      <c r="J65" s="6">
        <v>7344</v>
      </c>
      <c r="K65" s="6"/>
      <c r="L65" s="6"/>
      <c r="M65" s="6"/>
      <c r="N65" s="7">
        <f t="shared" si="0"/>
        <v>32817</v>
      </c>
      <c r="O65" s="6">
        <v>519000</v>
      </c>
    </row>
    <row r="66" spans="1:15" x14ac:dyDescent="0.35">
      <c r="A66" s="1">
        <v>61</v>
      </c>
      <c r="B66" s="5" t="s">
        <v>33</v>
      </c>
      <c r="C66" s="2" t="s">
        <v>8</v>
      </c>
      <c r="D66" s="2"/>
      <c r="E66" s="6">
        <v>101422</v>
      </c>
      <c r="F66" s="6"/>
      <c r="G66" s="6"/>
      <c r="H66" s="6"/>
      <c r="I66" s="6"/>
      <c r="J66" s="6">
        <v>13603</v>
      </c>
      <c r="K66" s="6"/>
      <c r="L66" s="6"/>
      <c r="M66" s="6"/>
      <c r="N66" s="7">
        <f t="shared" ref="N66:N129" si="1">SUM(E66:M66)</f>
        <v>115025</v>
      </c>
      <c r="O66" s="6">
        <v>1172791</v>
      </c>
    </row>
    <row r="67" spans="1:15" x14ac:dyDescent="0.35">
      <c r="A67" s="1">
        <v>62</v>
      </c>
      <c r="B67" s="5" t="s">
        <v>395</v>
      </c>
      <c r="C67" s="2" t="s">
        <v>8</v>
      </c>
      <c r="D67" s="2"/>
      <c r="E67" s="6">
        <v>11463</v>
      </c>
      <c r="F67" s="6">
        <v>2790</v>
      </c>
      <c r="G67" s="6"/>
      <c r="H67" s="6"/>
      <c r="I67" s="6"/>
      <c r="J67" s="6">
        <v>16212</v>
      </c>
      <c r="K67" s="6"/>
      <c r="L67" s="6"/>
      <c r="M67" s="6"/>
      <c r="N67" s="7">
        <f t="shared" si="1"/>
        <v>30465</v>
      </c>
      <c r="O67" s="6">
        <v>453000</v>
      </c>
    </row>
    <row r="68" spans="1:15" x14ac:dyDescent="0.35">
      <c r="A68" s="1">
        <v>63</v>
      </c>
      <c r="B68" s="5" t="s">
        <v>34</v>
      </c>
      <c r="C68" s="2" t="s">
        <v>8</v>
      </c>
      <c r="D68" s="2"/>
      <c r="E68" s="6">
        <v>3730</v>
      </c>
      <c r="F68" s="6"/>
      <c r="G68" s="6"/>
      <c r="H68" s="10"/>
      <c r="I68" s="6"/>
      <c r="J68" s="6">
        <v>7821</v>
      </c>
      <c r="K68" s="6"/>
      <c r="L68" s="6"/>
      <c r="M68" s="6"/>
      <c r="N68" s="7">
        <f t="shared" si="1"/>
        <v>11551</v>
      </c>
      <c r="O68" s="6">
        <v>565000</v>
      </c>
    </row>
    <row r="69" spans="1:15" x14ac:dyDescent="0.35">
      <c r="A69" s="1">
        <v>64</v>
      </c>
      <c r="B69" s="5" t="s">
        <v>35</v>
      </c>
      <c r="C69" s="2" t="s">
        <v>8</v>
      </c>
      <c r="D69" s="2"/>
      <c r="E69" s="6">
        <v>18392</v>
      </c>
      <c r="F69" s="6"/>
      <c r="G69" s="6"/>
      <c r="H69" s="10">
        <v>8326</v>
      </c>
      <c r="I69" s="6">
        <v>5793</v>
      </c>
      <c r="J69" s="6">
        <v>11511</v>
      </c>
      <c r="K69" s="6"/>
      <c r="L69" s="6">
        <f>34725+6048</f>
        <v>40773</v>
      </c>
      <c r="M69" s="6"/>
      <c r="N69" s="7">
        <f t="shared" si="1"/>
        <v>84795</v>
      </c>
      <c r="O69" s="6">
        <v>982000</v>
      </c>
    </row>
    <row r="70" spans="1:15" x14ac:dyDescent="0.35">
      <c r="A70" s="1">
        <v>65</v>
      </c>
      <c r="B70" s="5" t="s">
        <v>36</v>
      </c>
      <c r="C70" s="2" t="s">
        <v>8</v>
      </c>
      <c r="D70" s="2"/>
      <c r="E70" s="6"/>
      <c r="F70" s="6"/>
      <c r="G70" s="6"/>
      <c r="H70" s="6"/>
      <c r="I70" s="6"/>
      <c r="J70" s="6"/>
      <c r="K70" s="6"/>
      <c r="L70" s="6"/>
      <c r="M70" s="6"/>
      <c r="N70" s="7">
        <f t="shared" si="1"/>
        <v>0</v>
      </c>
      <c r="O70" s="6"/>
    </row>
    <row r="71" spans="1:15" x14ac:dyDescent="0.35">
      <c r="A71" s="1"/>
      <c r="B71" s="5" t="s">
        <v>510</v>
      </c>
      <c r="C71" s="2" t="s">
        <v>8</v>
      </c>
      <c r="D71" s="2"/>
      <c r="E71" s="6"/>
      <c r="F71" s="6"/>
      <c r="G71" s="6"/>
      <c r="H71" s="6"/>
      <c r="I71" s="6">
        <v>13632</v>
      </c>
      <c r="J71" s="6">
        <v>6926</v>
      </c>
      <c r="K71" s="6"/>
      <c r="L71" s="6"/>
      <c r="M71" s="6"/>
      <c r="N71" s="7">
        <f t="shared" si="1"/>
        <v>20558</v>
      </c>
      <c r="O71" s="6">
        <v>272000</v>
      </c>
    </row>
    <row r="72" spans="1:15" x14ac:dyDescent="0.35">
      <c r="A72" s="1">
        <v>66</v>
      </c>
      <c r="B72" s="5" t="s">
        <v>37</v>
      </c>
      <c r="C72" s="2" t="s">
        <v>8</v>
      </c>
      <c r="D72" s="2"/>
      <c r="E72" s="6">
        <v>3607</v>
      </c>
      <c r="F72" s="6"/>
      <c r="G72" s="6"/>
      <c r="H72" s="6"/>
      <c r="I72" s="6"/>
      <c r="J72" s="6">
        <v>5814</v>
      </c>
      <c r="K72" s="6"/>
      <c r="L72" s="6"/>
      <c r="M72" s="6"/>
      <c r="N72" s="7">
        <f t="shared" si="1"/>
        <v>9421</v>
      </c>
      <c r="O72" s="6">
        <v>302000</v>
      </c>
    </row>
    <row r="73" spans="1:15" x14ac:dyDescent="0.35">
      <c r="A73" s="1">
        <v>67</v>
      </c>
      <c r="B73" s="5" t="s">
        <v>38</v>
      </c>
      <c r="C73" s="2" t="s">
        <v>8</v>
      </c>
      <c r="D73" s="2"/>
      <c r="E73" s="6">
        <v>216</v>
      </c>
      <c r="F73" s="6">
        <v>400</v>
      </c>
      <c r="G73" s="6"/>
      <c r="H73" s="6"/>
      <c r="I73" s="6"/>
      <c r="J73" s="6">
        <v>1004</v>
      </c>
      <c r="K73" s="6"/>
      <c r="L73" s="6"/>
      <c r="M73" s="6"/>
      <c r="N73" s="7">
        <f t="shared" si="1"/>
        <v>1620</v>
      </c>
      <c r="O73" s="6">
        <v>199147</v>
      </c>
    </row>
    <row r="74" spans="1:15" x14ac:dyDescent="0.35">
      <c r="A74" s="1">
        <v>68</v>
      </c>
      <c r="B74" s="5" t="s">
        <v>39</v>
      </c>
      <c r="C74" s="2" t="s">
        <v>8</v>
      </c>
      <c r="D74" s="2"/>
      <c r="E74" s="6">
        <v>5551</v>
      </c>
      <c r="F74" s="6"/>
      <c r="G74" s="6"/>
      <c r="H74" s="6"/>
      <c r="I74" s="6">
        <v>8134</v>
      </c>
      <c r="J74" s="6">
        <v>2155</v>
      </c>
      <c r="K74" s="6"/>
      <c r="L74" s="6">
        <v>5058</v>
      </c>
      <c r="M74" s="6"/>
      <c r="N74" s="7">
        <f t="shared" si="1"/>
        <v>20898</v>
      </c>
      <c r="O74" s="6">
        <v>345904</v>
      </c>
    </row>
    <row r="75" spans="1:15" x14ac:dyDescent="0.35">
      <c r="A75" s="1">
        <v>69</v>
      </c>
      <c r="B75" s="5" t="s">
        <v>40</v>
      </c>
      <c r="C75" s="2" t="s">
        <v>8</v>
      </c>
      <c r="D75" s="2"/>
      <c r="E75" s="6">
        <v>6317</v>
      </c>
      <c r="F75" s="6"/>
      <c r="G75" s="6"/>
      <c r="H75" s="6"/>
      <c r="I75" s="6"/>
      <c r="J75" s="6">
        <v>6243</v>
      </c>
      <c r="K75" s="6"/>
      <c r="L75" s="6"/>
      <c r="M75" s="6"/>
      <c r="N75" s="7">
        <f t="shared" si="1"/>
        <v>12560</v>
      </c>
      <c r="O75" s="6">
        <v>544000</v>
      </c>
    </row>
    <row r="76" spans="1:15" x14ac:dyDescent="0.35">
      <c r="A76" s="1">
        <v>70</v>
      </c>
      <c r="B76" s="5" t="s">
        <v>41</v>
      </c>
      <c r="C76" s="2" t="s">
        <v>8</v>
      </c>
      <c r="D76" s="2"/>
      <c r="E76" s="6">
        <v>7704</v>
      </c>
      <c r="F76" s="6"/>
      <c r="G76" s="6"/>
      <c r="H76" s="6">
        <v>12374</v>
      </c>
      <c r="I76" s="6"/>
      <c r="J76" s="6">
        <v>7335</v>
      </c>
      <c r="K76" s="6"/>
      <c r="L76" s="6"/>
      <c r="M76" s="6"/>
      <c r="N76" s="7">
        <f t="shared" si="1"/>
        <v>27413</v>
      </c>
      <c r="O76" s="6">
        <v>334253</v>
      </c>
    </row>
    <row r="77" spans="1:15" x14ac:dyDescent="0.35">
      <c r="A77" s="1">
        <v>71</v>
      </c>
      <c r="B77" s="5" t="s">
        <v>42</v>
      </c>
      <c r="C77" s="2" t="s">
        <v>8</v>
      </c>
      <c r="D77" s="2"/>
      <c r="E77" s="6"/>
      <c r="F77" s="6"/>
      <c r="G77" s="6"/>
      <c r="H77" s="6"/>
      <c r="I77" s="6"/>
      <c r="J77" s="6"/>
      <c r="K77" s="6"/>
      <c r="L77" s="6"/>
      <c r="M77" s="6"/>
      <c r="N77" s="7">
        <f t="shared" si="1"/>
        <v>0</v>
      </c>
      <c r="O77" s="6"/>
    </row>
    <row r="78" spans="1:15" x14ac:dyDescent="0.35">
      <c r="A78" s="1">
        <v>72</v>
      </c>
      <c r="B78" s="5" t="s">
        <v>43</v>
      </c>
      <c r="C78" s="2" t="s">
        <v>8</v>
      </c>
      <c r="D78" s="2"/>
      <c r="E78" s="6">
        <v>2795</v>
      </c>
      <c r="F78" s="6"/>
      <c r="G78" s="6"/>
      <c r="H78" s="6"/>
      <c r="I78" s="6">
        <v>2184</v>
      </c>
      <c r="J78" s="6">
        <v>2178</v>
      </c>
      <c r="K78" s="6"/>
      <c r="L78" s="6"/>
      <c r="M78" s="6"/>
      <c r="N78" s="7">
        <f t="shared" si="1"/>
        <v>7157</v>
      </c>
      <c r="O78" s="6">
        <v>193905</v>
      </c>
    </row>
    <row r="79" spans="1:15" x14ac:dyDescent="0.35">
      <c r="A79" s="1">
        <v>73</v>
      </c>
      <c r="B79" s="5" t="s">
        <v>44</v>
      </c>
      <c r="C79" s="2" t="s">
        <v>8</v>
      </c>
      <c r="D79" s="2"/>
      <c r="E79" s="6">
        <v>5939</v>
      </c>
      <c r="F79" s="6"/>
      <c r="G79" s="6"/>
      <c r="H79" s="10"/>
      <c r="I79" s="6"/>
      <c r="J79" s="6">
        <v>8863</v>
      </c>
      <c r="K79" s="6"/>
      <c r="L79" s="6"/>
      <c r="M79" s="6"/>
      <c r="N79" s="7">
        <f t="shared" si="1"/>
        <v>14802</v>
      </c>
      <c r="O79" s="6">
        <v>471000</v>
      </c>
    </row>
    <row r="80" spans="1:15" ht="41" x14ac:dyDescent="0.35">
      <c r="A80" s="1">
        <v>74</v>
      </c>
      <c r="B80" s="5" t="s">
        <v>45</v>
      </c>
      <c r="C80" s="2" t="s">
        <v>8</v>
      </c>
      <c r="D80" s="2"/>
      <c r="E80" s="6">
        <v>35221</v>
      </c>
      <c r="F80" s="6"/>
      <c r="G80" s="6"/>
      <c r="H80" s="6"/>
      <c r="I80" s="6">
        <v>32380</v>
      </c>
      <c r="J80" s="6">
        <v>4447</v>
      </c>
      <c r="K80" s="6"/>
      <c r="L80" s="6"/>
      <c r="M80" s="6"/>
      <c r="N80" s="7">
        <f t="shared" si="1"/>
        <v>72048</v>
      </c>
      <c r="O80" s="6">
        <v>828189</v>
      </c>
    </row>
    <row r="81" spans="1:15" ht="41" x14ac:dyDescent="0.35">
      <c r="A81" s="1">
        <v>75</v>
      </c>
      <c r="B81" s="5" t="s">
        <v>442</v>
      </c>
      <c r="C81" s="2" t="s">
        <v>8</v>
      </c>
      <c r="D81" s="2"/>
      <c r="E81" s="6">
        <v>6792</v>
      </c>
      <c r="F81" s="6"/>
      <c r="G81" s="6"/>
      <c r="H81" s="6"/>
      <c r="I81" s="6">
        <v>14383</v>
      </c>
      <c r="J81" s="6">
        <v>3730</v>
      </c>
      <c r="K81" s="6"/>
      <c r="L81" s="6"/>
      <c r="M81" s="6"/>
      <c r="N81" s="7">
        <f t="shared" si="1"/>
        <v>24905</v>
      </c>
      <c r="O81" s="6">
        <v>442614</v>
      </c>
    </row>
    <row r="82" spans="1:15" x14ac:dyDescent="0.35">
      <c r="A82" s="1">
        <v>76</v>
      </c>
      <c r="B82" s="5" t="s">
        <v>46</v>
      </c>
      <c r="C82" s="2" t="s">
        <v>8</v>
      </c>
      <c r="D82" s="2"/>
      <c r="E82" s="6">
        <v>3576</v>
      </c>
      <c r="F82" s="6"/>
      <c r="G82" s="6"/>
      <c r="H82" s="6"/>
      <c r="I82" s="6">
        <v>40999</v>
      </c>
      <c r="J82" s="6">
        <v>7225</v>
      </c>
      <c r="K82" s="6"/>
      <c r="L82" s="6"/>
      <c r="M82" s="6"/>
      <c r="N82" s="7">
        <f t="shared" si="1"/>
        <v>51800</v>
      </c>
      <c r="O82" s="6">
        <v>702000</v>
      </c>
    </row>
    <row r="83" spans="1:15" ht="41" x14ac:dyDescent="0.35">
      <c r="A83" s="1">
        <v>77</v>
      </c>
      <c r="B83" s="5" t="s">
        <v>47</v>
      </c>
      <c r="C83" s="2" t="s">
        <v>8</v>
      </c>
      <c r="D83" s="2"/>
      <c r="E83" s="6"/>
      <c r="F83" s="6"/>
      <c r="G83" s="6"/>
      <c r="H83" s="10"/>
      <c r="I83" s="6"/>
      <c r="J83" s="6"/>
      <c r="K83" s="6"/>
      <c r="L83" s="6"/>
      <c r="M83" s="6"/>
      <c r="N83" s="7">
        <f t="shared" si="1"/>
        <v>0</v>
      </c>
      <c r="O83" s="6"/>
    </row>
    <row r="84" spans="1:15" x14ac:dyDescent="0.35">
      <c r="A84" s="1">
        <v>78</v>
      </c>
      <c r="B84" s="5" t="s">
        <v>48</v>
      </c>
      <c r="C84" s="2" t="s">
        <v>8</v>
      </c>
      <c r="D84" s="2"/>
      <c r="E84" s="6"/>
      <c r="F84" s="6"/>
      <c r="G84" s="6"/>
      <c r="H84" s="6"/>
      <c r="I84" s="6"/>
      <c r="J84" s="6"/>
      <c r="K84" s="6"/>
      <c r="L84" s="6"/>
      <c r="M84" s="6"/>
      <c r="N84" s="7">
        <f t="shared" si="1"/>
        <v>0</v>
      </c>
      <c r="O84" s="6"/>
    </row>
    <row r="85" spans="1:15" x14ac:dyDescent="0.35">
      <c r="A85" s="1">
        <v>79</v>
      </c>
      <c r="B85" s="5" t="s">
        <v>49</v>
      </c>
      <c r="C85" s="2" t="s">
        <v>8</v>
      </c>
      <c r="D85" s="2"/>
      <c r="E85" s="6">
        <v>3138</v>
      </c>
      <c r="F85" s="6"/>
      <c r="G85" s="6"/>
      <c r="H85" s="6"/>
      <c r="I85" s="6"/>
      <c r="J85" s="6">
        <v>3060</v>
      </c>
      <c r="K85" s="6"/>
      <c r="L85" s="6">
        <v>5602</v>
      </c>
      <c r="M85" s="6"/>
      <c r="N85" s="7">
        <f t="shared" si="1"/>
        <v>11800</v>
      </c>
      <c r="O85" s="6">
        <v>213000</v>
      </c>
    </row>
    <row r="86" spans="1:15" x14ac:dyDescent="0.35">
      <c r="A86" s="1">
        <v>80</v>
      </c>
      <c r="B86" s="5" t="s">
        <v>50</v>
      </c>
      <c r="C86" s="2" t="s">
        <v>8</v>
      </c>
      <c r="D86" s="2"/>
      <c r="E86" s="6">
        <v>8360</v>
      </c>
      <c r="F86" s="6"/>
      <c r="G86" s="6"/>
      <c r="H86" s="6">
        <v>4665</v>
      </c>
      <c r="I86" s="6"/>
      <c r="J86" s="6">
        <v>4752</v>
      </c>
      <c r="K86" s="6"/>
      <c r="L86" s="6"/>
      <c r="M86" s="6"/>
      <c r="N86" s="7">
        <f t="shared" si="1"/>
        <v>17777</v>
      </c>
      <c r="O86" s="6">
        <v>549274</v>
      </c>
    </row>
    <row r="87" spans="1:15" x14ac:dyDescent="0.35">
      <c r="A87" s="1">
        <v>81</v>
      </c>
      <c r="B87" s="5" t="s">
        <v>51</v>
      </c>
      <c r="C87" s="2" t="s">
        <v>8</v>
      </c>
      <c r="D87" s="2"/>
      <c r="E87" s="6">
        <v>10329</v>
      </c>
      <c r="F87" s="6">
        <v>438</v>
      </c>
      <c r="G87" s="6"/>
      <c r="H87" s="6"/>
      <c r="I87" s="6"/>
      <c r="J87" s="6">
        <v>3672</v>
      </c>
      <c r="K87" s="6"/>
      <c r="L87" s="6"/>
      <c r="M87" s="6"/>
      <c r="N87" s="7">
        <f t="shared" si="1"/>
        <v>14439</v>
      </c>
      <c r="O87" s="6">
        <v>484000</v>
      </c>
    </row>
    <row r="88" spans="1:15" ht="41" x14ac:dyDescent="0.35">
      <c r="A88" s="1">
        <v>82</v>
      </c>
      <c r="B88" s="5" t="s">
        <v>52</v>
      </c>
      <c r="C88" s="2" t="s">
        <v>8</v>
      </c>
      <c r="D88" s="2"/>
      <c r="E88" s="6">
        <v>3801</v>
      </c>
      <c r="F88" s="6"/>
      <c r="G88" s="6"/>
      <c r="H88" s="6">
        <v>3240</v>
      </c>
      <c r="I88" s="6"/>
      <c r="J88" s="6">
        <v>3588</v>
      </c>
      <c r="K88" s="6"/>
      <c r="L88" s="6"/>
      <c r="M88" s="6"/>
      <c r="N88" s="7">
        <f t="shared" si="1"/>
        <v>10629</v>
      </c>
      <c r="O88" s="6">
        <v>324000</v>
      </c>
    </row>
    <row r="89" spans="1:15" x14ac:dyDescent="0.35">
      <c r="A89" s="1">
        <v>83</v>
      </c>
      <c r="B89" s="5" t="s">
        <v>492</v>
      </c>
      <c r="C89" s="2" t="s">
        <v>8</v>
      </c>
      <c r="D89" s="2"/>
      <c r="E89" s="6">
        <v>6897</v>
      </c>
      <c r="F89" s="6"/>
      <c r="G89" s="6"/>
      <c r="H89" s="6"/>
      <c r="I89" s="6">
        <v>3856</v>
      </c>
      <c r="J89" s="6">
        <v>5491</v>
      </c>
      <c r="K89" s="6"/>
      <c r="L89" s="6">
        <v>1368</v>
      </c>
      <c r="M89" s="6"/>
      <c r="N89" s="7">
        <f t="shared" si="1"/>
        <v>17612</v>
      </c>
      <c r="O89" s="6">
        <v>370524</v>
      </c>
    </row>
    <row r="90" spans="1:15" x14ac:dyDescent="0.35">
      <c r="A90" s="1">
        <v>84</v>
      </c>
      <c r="B90" s="5" t="s">
        <v>54</v>
      </c>
      <c r="C90" s="2" t="s">
        <v>8</v>
      </c>
      <c r="D90" s="2"/>
      <c r="E90" s="6">
        <v>6880</v>
      </c>
      <c r="F90" s="6">
        <v>2650</v>
      </c>
      <c r="G90" s="6"/>
      <c r="H90" s="6"/>
      <c r="I90" s="6"/>
      <c r="J90" s="6">
        <v>8999</v>
      </c>
      <c r="K90" s="6"/>
      <c r="L90" s="6">
        <v>8000</v>
      </c>
      <c r="M90" s="6"/>
      <c r="N90" s="7">
        <f t="shared" si="1"/>
        <v>26529</v>
      </c>
      <c r="O90" s="6">
        <v>324777</v>
      </c>
    </row>
    <row r="91" spans="1:15" x14ac:dyDescent="0.35">
      <c r="A91" s="1">
        <v>85</v>
      </c>
      <c r="B91" s="5" t="s">
        <v>381</v>
      </c>
      <c r="C91" s="2" t="s">
        <v>8</v>
      </c>
      <c r="D91" s="2"/>
      <c r="E91" s="6">
        <v>3409</v>
      </c>
      <c r="F91" s="6"/>
      <c r="G91" s="6"/>
      <c r="H91" s="10"/>
      <c r="I91" s="6"/>
      <c r="J91" s="6">
        <v>4032</v>
      </c>
      <c r="K91" s="6"/>
      <c r="L91" s="6"/>
      <c r="M91" s="6"/>
      <c r="N91" s="7">
        <f t="shared" si="1"/>
        <v>7441</v>
      </c>
      <c r="O91" s="6">
        <v>390000</v>
      </c>
    </row>
    <row r="92" spans="1:15" x14ac:dyDescent="0.35">
      <c r="A92" s="1">
        <v>86</v>
      </c>
      <c r="B92" s="5" t="s">
        <v>463</v>
      </c>
      <c r="C92" s="2" t="s">
        <v>8</v>
      </c>
      <c r="D92" s="2"/>
      <c r="E92" s="6"/>
      <c r="F92" s="6"/>
      <c r="G92" s="6"/>
      <c r="H92" s="10"/>
      <c r="I92" s="6"/>
      <c r="J92" s="6">
        <v>5195</v>
      </c>
      <c r="K92" s="6"/>
      <c r="L92" s="6"/>
      <c r="M92" s="6"/>
      <c r="N92" s="7">
        <f t="shared" si="1"/>
        <v>5195</v>
      </c>
      <c r="O92" s="6">
        <v>339000</v>
      </c>
    </row>
    <row r="93" spans="1:15" ht="40" x14ac:dyDescent="0.35">
      <c r="A93" s="1">
        <v>87</v>
      </c>
      <c r="B93" s="5" t="s">
        <v>64</v>
      </c>
      <c r="C93" s="2" t="s">
        <v>420</v>
      </c>
      <c r="D93" s="1"/>
      <c r="E93" s="6"/>
      <c r="F93" s="6"/>
      <c r="G93" s="6"/>
      <c r="H93" s="6"/>
      <c r="I93" s="6"/>
      <c r="J93" s="6"/>
      <c r="K93" s="6"/>
      <c r="L93" s="6"/>
      <c r="M93" s="6"/>
      <c r="N93" s="7">
        <f t="shared" si="1"/>
        <v>0</v>
      </c>
      <c r="O93" s="6"/>
    </row>
    <row r="94" spans="1:15" ht="40" x14ac:dyDescent="0.35">
      <c r="A94" s="1">
        <v>88</v>
      </c>
      <c r="B94" s="5" t="s">
        <v>264</v>
      </c>
      <c r="C94" s="2" t="s">
        <v>420</v>
      </c>
      <c r="D94" s="2"/>
      <c r="E94" s="6">
        <v>1156</v>
      </c>
      <c r="F94" s="6">
        <v>3962</v>
      </c>
      <c r="G94" s="6"/>
      <c r="H94" s="6"/>
      <c r="I94" s="6">
        <v>11864</v>
      </c>
      <c r="J94" s="6"/>
      <c r="K94" s="6"/>
      <c r="L94" s="6">
        <v>575</v>
      </c>
      <c r="M94" s="6"/>
      <c r="N94" s="7">
        <f t="shared" si="1"/>
        <v>17557</v>
      </c>
      <c r="O94" s="6">
        <v>315000</v>
      </c>
    </row>
    <row r="95" spans="1:15" ht="40" x14ac:dyDescent="0.35">
      <c r="A95" s="1">
        <v>89</v>
      </c>
      <c r="B95" s="5" t="s">
        <v>267</v>
      </c>
      <c r="C95" s="2" t="s">
        <v>420</v>
      </c>
      <c r="D95" s="2"/>
      <c r="E95" s="6"/>
      <c r="F95" s="6"/>
      <c r="G95" s="6">
        <v>2100</v>
      </c>
      <c r="H95" s="6"/>
      <c r="I95" s="6"/>
      <c r="J95" s="6">
        <v>7432</v>
      </c>
      <c r="K95" s="6"/>
      <c r="L95" s="6">
        <v>443</v>
      </c>
      <c r="M95" s="6"/>
      <c r="N95" s="7">
        <f t="shared" si="1"/>
        <v>9975</v>
      </c>
      <c r="O95" s="6">
        <v>317000</v>
      </c>
    </row>
    <row r="96" spans="1:15" ht="40" x14ac:dyDescent="0.35">
      <c r="A96" s="1">
        <v>90</v>
      </c>
      <c r="B96" s="5" t="s">
        <v>270</v>
      </c>
      <c r="C96" s="2" t="s">
        <v>420</v>
      </c>
      <c r="D96" s="2"/>
      <c r="E96" s="6">
        <v>2482</v>
      </c>
      <c r="F96" s="6"/>
      <c r="G96" s="6"/>
      <c r="H96" s="6"/>
      <c r="I96" s="6">
        <v>3460</v>
      </c>
      <c r="J96" s="6"/>
      <c r="K96" s="6"/>
      <c r="L96" s="6">
        <v>1150</v>
      </c>
      <c r="M96" s="6"/>
      <c r="N96" s="7">
        <f t="shared" si="1"/>
        <v>7092</v>
      </c>
      <c r="O96" s="6">
        <v>321000</v>
      </c>
    </row>
    <row r="97" spans="1:15" ht="40" x14ac:dyDescent="0.35">
      <c r="A97" s="1">
        <v>91</v>
      </c>
      <c r="B97" s="5" t="s">
        <v>271</v>
      </c>
      <c r="C97" s="2" t="s">
        <v>420</v>
      </c>
      <c r="D97" s="2"/>
      <c r="E97" s="6">
        <v>3928</v>
      </c>
      <c r="F97" s="6">
        <v>2022</v>
      </c>
      <c r="G97" s="6">
        <v>600</v>
      </c>
      <c r="H97" s="6"/>
      <c r="I97" s="6"/>
      <c r="J97" s="6"/>
      <c r="K97" s="6"/>
      <c r="L97" s="6"/>
      <c r="M97" s="6"/>
      <c r="N97" s="7">
        <f t="shared" si="1"/>
        <v>6550</v>
      </c>
      <c r="O97" s="6">
        <v>643000</v>
      </c>
    </row>
    <row r="98" spans="1:15" ht="40" x14ac:dyDescent="0.35">
      <c r="A98" s="1">
        <v>92</v>
      </c>
      <c r="B98" s="5" t="s">
        <v>276</v>
      </c>
      <c r="C98" s="2" t="s">
        <v>420</v>
      </c>
      <c r="D98" s="2"/>
      <c r="E98" s="6"/>
      <c r="F98" s="6"/>
      <c r="G98" s="6"/>
      <c r="H98" s="6"/>
      <c r="I98" s="6"/>
      <c r="J98" s="6"/>
      <c r="K98" s="6"/>
      <c r="L98" s="6"/>
      <c r="M98" s="6"/>
      <c r="N98" s="7">
        <f t="shared" si="1"/>
        <v>0</v>
      </c>
      <c r="O98" s="6"/>
    </row>
    <row r="99" spans="1:15" ht="40" x14ac:dyDescent="0.35">
      <c r="A99" s="1">
        <v>93</v>
      </c>
      <c r="B99" s="5" t="s">
        <v>285</v>
      </c>
      <c r="C99" s="2" t="s">
        <v>420</v>
      </c>
      <c r="D99" s="2"/>
      <c r="E99" s="6"/>
      <c r="F99" s="6"/>
      <c r="G99" s="6"/>
      <c r="H99" s="6"/>
      <c r="I99" s="6"/>
      <c r="J99" s="6"/>
      <c r="K99" s="6"/>
      <c r="L99" s="6"/>
      <c r="M99" s="6"/>
      <c r="N99" s="7">
        <f t="shared" si="1"/>
        <v>0</v>
      </c>
      <c r="O99" s="6"/>
    </row>
    <row r="100" spans="1:15" ht="40" x14ac:dyDescent="0.35">
      <c r="A100" s="1">
        <v>94</v>
      </c>
      <c r="B100" s="5" t="s">
        <v>287</v>
      </c>
      <c r="C100" s="2" t="s">
        <v>420</v>
      </c>
      <c r="D100" s="2"/>
      <c r="E100" s="6"/>
      <c r="F100" s="6"/>
      <c r="G100" s="6"/>
      <c r="H100" s="6"/>
      <c r="I100" s="6"/>
      <c r="J100" s="6"/>
      <c r="K100" s="6"/>
      <c r="L100" s="6"/>
      <c r="M100" s="6"/>
      <c r="N100" s="7">
        <f t="shared" si="1"/>
        <v>0</v>
      </c>
      <c r="O100" s="6"/>
    </row>
    <row r="101" spans="1:15" ht="40" x14ac:dyDescent="0.35">
      <c r="A101" s="1">
        <v>95</v>
      </c>
      <c r="B101" s="5" t="s">
        <v>450</v>
      </c>
      <c r="C101" s="2" t="s">
        <v>420</v>
      </c>
      <c r="D101" s="2"/>
      <c r="E101" s="6">
        <v>259</v>
      </c>
      <c r="F101" s="6"/>
      <c r="G101" s="6"/>
      <c r="H101" s="6"/>
      <c r="I101" s="6">
        <v>1657</v>
      </c>
      <c r="J101" s="6">
        <v>4742</v>
      </c>
      <c r="K101" s="6"/>
      <c r="L101" s="6"/>
      <c r="M101" s="6"/>
      <c r="N101" s="7">
        <f t="shared" si="1"/>
        <v>6658</v>
      </c>
      <c r="O101" s="6">
        <v>317000</v>
      </c>
    </row>
    <row r="102" spans="1:15" ht="40" x14ac:dyDescent="0.35">
      <c r="A102" s="1">
        <v>96</v>
      </c>
      <c r="B102" s="5" t="s">
        <v>290</v>
      </c>
      <c r="C102" s="2" t="s">
        <v>420</v>
      </c>
      <c r="D102" s="2"/>
      <c r="E102" s="6"/>
      <c r="F102" s="6">
        <v>1833</v>
      </c>
      <c r="G102" s="6">
        <v>1800</v>
      </c>
      <c r="H102" s="6"/>
      <c r="I102" s="6">
        <v>6441</v>
      </c>
      <c r="J102" s="6"/>
      <c r="K102" s="6"/>
      <c r="L102" s="6"/>
      <c r="M102" s="6"/>
      <c r="N102" s="7">
        <f t="shared" si="1"/>
        <v>10074</v>
      </c>
      <c r="O102" s="6">
        <v>748000</v>
      </c>
    </row>
    <row r="103" spans="1:15" ht="40" x14ac:dyDescent="0.35">
      <c r="A103" s="1">
        <v>97</v>
      </c>
      <c r="B103" s="5" t="s">
        <v>292</v>
      </c>
      <c r="C103" s="2" t="s">
        <v>420</v>
      </c>
      <c r="D103" s="2"/>
      <c r="E103" s="6">
        <v>5068</v>
      </c>
      <c r="F103" s="6">
        <v>3119</v>
      </c>
      <c r="G103" s="6">
        <v>400</v>
      </c>
      <c r="H103" s="6"/>
      <c r="I103" s="6">
        <v>5143</v>
      </c>
      <c r="J103" s="6">
        <v>7638</v>
      </c>
      <c r="K103" s="6"/>
      <c r="L103" s="6"/>
      <c r="M103" s="6"/>
      <c r="N103" s="7">
        <f t="shared" si="1"/>
        <v>21368</v>
      </c>
      <c r="O103" s="6">
        <v>557000</v>
      </c>
    </row>
    <row r="104" spans="1:15" ht="40" x14ac:dyDescent="0.35">
      <c r="A104" s="1"/>
      <c r="B104" s="5" t="s">
        <v>497</v>
      </c>
      <c r="C104" s="2" t="s">
        <v>420</v>
      </c>
      <c r="D104" s="2"/>
      <c r="E104" s="6">
        <v>9636</v>
      </c>
      <c r="F104" s="6"/>
      <c r="G104" s="6"/>
      <c r="H104" s="6"/>
      <c r="I104" s="6"/>
      <c r="J104" s="6"/>
      <c r="K104" s="6"/>
      <c r="L104" s="6"/>
      <c r="M104" s="6"/>
      <c r="N104" s="7">
        <f t="shared" si="1"/>
        <v>9636</v>
      </c>
      <c r="O104" s="6">
        <v>195649</v>
      </c>
    </row>
    <row r="105" spans="1:15" ht="40" x14ac:dyDescent="0.35">
      <c r="A105" s="1">
        <v>98</v>
      </c>
      <c r="B105" s="5" t="s">
        <v>293</v>
      </c>
      <c r="C105" s="2" t="s">
        <v>420</v>
      </c>
      <c r="D105" s="2"/>
      <c r="E105" s="6">
        <v>6651</v>
      </c>
      <c r="F105" s="6">
        <v>2488</v>
      </c>
      <c r="G105" s="6">
        <v>4000</v>
      </c>
      <c r="H105" s="6"/>
      <c r="I105" s="6">
        <v>7140</v>
      </c>
      <c r="J105" s="6">
        <v>13540</v>
      </c>
      <c r="K105" s="6"/>
      <c r="L105" s="6">
        <v>363</v>
      </c>
      <c r="M105" s="6"/>
      <c r="N105" s="7">
        <f t="shared" si="1"/>
        <v>34182</v>
      </c>
      <c r="O105" s="6">
        <v>1002000</v>
      </c>
    </row>
    <row r="106" spans="1:15" ht="40" x14ac:dyDescent="0.35">
      <c r="A106" s="1">
        <v>99</v>
      </c>
      <c r="B106" s="5" t="s">
        <v>297</v>
      </c>
      <c r="C106" s="2" t="s">
        <v>420</v>
      </c>
      <c r="D106" s="2"/>
      <c r="E106" s="6">
        <v>1523</v>
      </c>
      <c r="F106" s="6">
        <v>1689</v>
      </c>
      <c r="G106" s="6">
        <v>1200</v>
      </c>
      <c r="H106" s="10"/>
      <c r="I106" s="6">
        <v>1152</v>
      </c>
      <c r="J106" s="6">
        <v>4577</v>
      </c>
      <c r="K106" s="6"/>
      <c r="L106" s="6"/>
      <c r="M106" s="6"/>
      <c r="N106" s="7">
        <f t="shared" si="1"/>
        <v>10141</v>
      </c>
      <c r="O106" s="6">
        <v>337984</v>
      </c>
    </row>
    <row r="107" spans="1:15" ht="40" x14ac:dyDescent="0.35">
      <c r="A107" s="1">
        <v>100</v>
      </c>
      <c r="B107" s="5" t="s">
        <v>302</v>
      </c>
      <c r="C107" s="2" t="s">
        <v>420</v>
      </c>
      <c r="D107" s="2"/>
      <c r="E107" s="6"/>
      <c r="F107" s="6"/>
      <c r="G107" s="6"/>
      <c r="H107" s="6"/>
      <c r="I107" s="6">
        <v>2288</v>
      </c>
      <c r="J107" s="6">
        <v>4232</v>
      </c>
      <c r="K107" s="6"/>
      <c r="L107" s="6"/>
      <c r="M107" s="6"/>
      <c r="N107" s="7">
        <f t="shared" si="1"/>
        <v>6520</v>
      </c>
      <c r="O107" s="6">
        <v>460000</v>
      </c>
    </row>
    <row r="108" spans="1:15" ht="40" x14ac:dyDescent="0.35">
      <c r="A108" s="1">
        <v>101</v>
      </c>
      <c r="B108" s="5" t="s">
        <v>303</v>
      </c>
      <c r="C108" s="2" t="s">
        <v>420</v>
      </c>
      <c r="D108" s="2"/>
      <c r="E108" s="6"/>
      <c r="F108" s="6">
        <v>11555</v>
      </c>
      <c r="G108" s="6">
        <v>900</v>
      </c>
      <c r="H108" s="6"/>
      <c r="I108" s="6"/>
      <c r="J108" s="6">
        <v>11114</v>
      </c>
      <c r="K108" s="6"/>
      <c r="L108" s="6"/>
      <c r="M108" s="6"/>
      <c r="N108" s="7">
        <f t="shared" si="1"/>
        <v>23569</v>
      </c>
      <c r="O108" s="6">
        <v>642000</v>
      </c>
    </row>
    <row r="109" spans="1:15" ht="40" x14ac:dyDescent="0.35">
      <c r="A109" s="1">
        <v>102</v>
      </c>
      <c r="B109" s="5" t="s">
        <v>305</v>
      </c>
      <c r="C109" s="2" t="s">
        <v>420</v>
      </c>
      <c r="D109" s="2"/>
      <c r="E109" s="6">
        <v>5774</v>
      </c>
      <c r="F109" s="6">
        <v>8225</v>
      </c>
      <c r="G109" s="6">
        <v>1800</v>
      </c>
      <c r="H109" s="11"/>
      <c r="I109" s="6">
        <v>14037</v>
      </c>
      <c r="J109" s="6">
        <v>12513</v>
      </c>
      <c r="K109" s="6"/>
      <c r="L109" s="6"/>
      <c r="M109" s="6"/>
      <c r="N109" s="7">
        <f t="shared" si="1"/>
        <v>42349</v>
      </c>
      <c r="O109" s="6">
        <v>718646</v>
      </c>
    </row>
    <row r="110" spans="1:15" ht="40" x14ac:dyDescent="0.35">
      <c r="A110" s="1">
        <v>103</v>
      </c>
      <c r="B110" s="5" t="s">
        <v>306</v>
      </c>
      <c r="C110" s="2" t="s">
        <v>420</v>
      </c>
      <c r="D110" s="2"/>
      <c r="E110" s="6"/>
      <c r="F110" s="6">
        <v>2460</v>
      </c>
      <c r="G110" s="6">
        <v>3300</v>
      </c>
      <c r="H110" s="10"/>
      <c r="I110" s="6"/>
      <c r="J110" s="6">
        <v>7749</v>
      </c>
      <c r="K110" s="6"/>
      <c r="L110" s="6"/>
      <c r="M110" s="6"/>
      <c r="N110" s="7">
        <f t="shared" si="1"/>
        <v>13509</v>
      </c>
      <c r="O110" s="6">
        <v>130384</v>
      </c>
    </row>
    <row r="111" spans="1:15" ht="40" x14ac:dyDescent="0.35">
      <c r="A111" s="1">
        <v>104</v>
      </c>
      <c r="B111" s="5" t="s">
        <v>307</v>
      </c>
      <c r="C111" s="2" t="s">
        <v>420</v>
      </c>
      <c r="D111" s="2"/>
      <c r="E111" s="6"/>
      <c r="F111" s="6">
        <v>2388</v>
      </c>
      <c r="G111" s="6"/>
      <c r="H111" s="10"/>
      <c r="I111" s="6">
        <v>6590</v>
      </c>
      <c r="J111" s="6">
        <v>5904</v>
      </c>
      <c r="K111" s="6"/>
      <c r="L111" s="6">
        <f>472+296+357</f>
        <v>1125</v>
      </c>
      <c r="M111" s="6"/>
      <c r="N111" s="7">
        <f t="shared" si="1"/>
        <v>16007</v>
      </c>
      <c r="O111" s="6">
        <v>426000</v>
      </c>
    </row>
    <row r="112" spans="1:15" ht="40" x14ac:dyDescent="0.35">
      <c r="A112" s="1">
        <v>105</v>
      </c>
      <c r="B112" s="5" t="s">
        <v>309</v>
      </c>
      <c r="C112" s="2" t="s">
        <v>420</v>
      </c>
      <c r="D112" s="2"/>
      <c r="E112" s="6"/>
      <c r="F112" s="6">
        <v>735</v>
      </c>
      <c r="G112" s="6"/>
      <c r="H112" s="6"/>
      <c r="I112" s="6">
        <v>13162</v>
      </c>
      <c r="J112" s="6"/>
      <c r="K112" s="6"/>
      <c r="L112" s="6"/>
      <c r="M112" s="6"/>
      <c r="N112" s="7">
        <f t="shared" si="1"/>
        <v>13897</v>
      </c>
      <c r="O112" s="6">
        <v>237000</v>
      </c>
    </row>
    <row r="113" spans="1:15" ht="40" x14ac:dyDescent="0.35">
      <c r="A113" s="1">
        <v>106</v>
      </c>
      <c r="B113" s="5" t="s">
        <v>467</v>
      </c>
      <c r="C113" s="2" t="s">
        <v>420</v>
      </c>
      <c r="D113" s="2"/>
      <c r="E113" s="6"/>
      <c r="F113" s="6">
        <v>968</v>
      </c>
      <c r="G113" s="6"/>
      <c r="H113" s="6"/>
      <c r="I113" s="6"/>
      <c r="J113" s="6">
        <v>2079</v>
      </c>
      <c r="K113" s="6"/>
      <c r="L113" s="6"/>
      <c r="M113" s="6"/>
      <c r="N113" s="7">
        <f t="shared" si="1"/>
        <v>3047</v>
      </c>
      <c r="O113" s="6">
        <v>174900</v>
      </c>
    </row>
    <row r="114" spans="1:15" x14ac:dyDescent="0.35">
      <c r="A114" s="1">
        <v>107</v>
      </c>
      <c r="B114" s="5" t="s">
        <v>206</v>
      </c>
      <c r="C114" s="2" t="s">
        <v>11</v>
      </c>
      <c r="D114" s="2"/>
      <c r="E114" s="6"/>
      <c r="F114" s="6"/>
      <c r="G114" s="6"/>
      <c r="H114" s="6"/>
      <c r="I114" s="6"/>
      <c r="J114" s="6"/>
      <c r="K114" s="6"/>
      <c r="L114" s="6"/>
      <c r="M114" s="6"/>
      <c r="N114" s="7">
        <f t="shared" si="1"/>
        <v>0</v>
      </c>
      <c r="O114" s="6"/>
    </row>
    <row r="115" spans="1:15" x14ac:dyDescent="0.35">
      <c r="A115" s="1">
        <v>108</v>
      </c>
      <c r="B115" s="5" t="s">
        <v>390</v>
      </c>
      <c r="C115" s="2" t="s">
        <v>11</v>
      </c>
      <c r="D115" s="2"/>
      <c r="E115" s="6"/>
      <c r="F115" s="6"/>
      <c r="G115" s="6"/>
      <c r="H115" s="6"/>
      <c r="I115" s="6"/>
      <c r="J115" s="6"/>
      <c r="K115" s="6"/>
      <c r="L115" s="6"/>
      <c r="M115" s="6"/>
      <c r="N115" s="7">
        <f t="shared" si="1"/>
        <v>0</v>
      </c>
      <c r="O115" s="6"/>
    </row>
    <row r="116" spans="1:15" x14ac:dyDescent="0.35">
      <c r="A116" s="1">
        <v>109</v>
      </c>
      <c r="B116" s="5" t="s">
        <v>207</v>
      </c>
      <c r="C116" s="2" t="s">
        <v>11</v>
      </c>
      <c r="D116" s="2"/>
      <c r="E116" s="6"/>
      <c r="F116" s="6"/>
      <c r="G116" s="6"/>
      <c r="H116" s="6"/>
      <c r="I116" s="6"/>
      <c r="J116" s="6"/>
      <c r="K116" s="6"/>
      <c r="L116" s="6"/>
      <c r="M116" s="6"/>
      <c r="N116" s="7">
        <f t="shared" si="1"/>
        <v>0</v>
      </c>
      <c r="O116" s="6"/>
    </row>
    <row r="117" spans="1:15" x14ac:dyDescent="0.35">
      <c r="A117" s="1">
        <v>110</v>
      </c>
      <c r="B117" s="5" t="s">
        <v>208</v>
      </c>
      <c r="C117" s="2" t="s">
        <v>11</v>
      </c>
      <c r="D117" s="2"/>
      <c r="E117" s="6"/>
      <c r="F117" s="6"/>
      <c r="G117" s="6"/>
      <c r="H117" s="6"/>
      <c r="I117" s="6"/>
      <c r="J117" s="6"/>
      <c r="K117" s="6"/>
      <c r="L117" s="6"/>
      <c r="M117" s="6"/>
      <c r="N117" s="7">
        <f t="shared" si="1"/>
        <v>0</v>
      </c>
      <c r="O117" s="6"/>
    </row>
    <row r="118" spans="1:15" x14ac:dyDescent="0.35">
      <c r="A118" s="1">
        <v>111</v>
      </c>
      <c r="B118" s="5" t="s">
        <v>209</v>
      </c>
      <c r="C118" s="2" t="s">
        <v>11</v>
      </c>
      <c r="D118" s="2"/>
      <c r="E118" s="6"/>
      <c r="F118" s="6"/>
      <c r="G118" s="6"/>
      <c r="H118" s="6"/>
      <c r="I118" s="6"/>
      <c r="J118" s="6"/>
      <c r="K118" s="6"/>
      <c r="L118" s="6"/>
      <c r="M118" s="6"/>
      <c r="N118" s="7">
        <f t="shared" si="1"/>
        <v>0</v>
      </c>
      <c r="O118" s="6"/>
    </row>
    <row r="119" spans="1:15" x14ac:dyDescent="0.35">
      <c r="A119" s="1">
        <v>112</v>
      </c>
      <c r="B119" s="5" t="s">
        <v>210</v>
      </c>
      <c r="C119" s="2" t="s">
        <v>11</v>
      </c>
      <c r="D119" s="2"/>
      <c r="E119" s="6"/>
      <c r="F119" s="6"/>
      <c r="G119" s="6"/>
      <c r="H119" s="6"/>
      <c r="I119" s="6"/>
      <c r="J119" s="6"/>
      <c r="K119" s="6"/>
      <c r="L119" s="6"/>
      <c r="M119" s="6"/>
      <c r="N119" s="7">
        <f t="shared" si="1"/>
        <v>0</v>
      </c>
      <c r="O119" s="6"/>
    </row>
    <row r="120" spans="1:15" x14ac:dyDescent="0.35">
      <c r="A120" s="1">
        <v>113</v>
      </c>
      <c r="B120" s="5" t="s">
        <v>211</v>
      </c>
      <c r="C120" s="2" t="s">
        <v>11</v>
      </c>
      <c r="D120" s="2"/>
      <c r="E120" s="6"/>
      <c r="F120" s="6"/>
      <c r="G120" s="6"/>
      <c r="H120" s="6"/>
      <c r="I120" s="6"/>
      <c r="J120" s="6"/>
      <c r="K120" s="6"/>
      <c r="L120" s="6"/>
      <c r="M120" s="6"/>
      <c r="N120" s="7">
        <f t="shared" si="1"/>
        <v>0</v>
      </c>
      <c r="O120" s="6"/>
    </row>
    <row r="121" spans="1:15" x14ac:dyDescent="0.35">
      <c r="A121" s="1">
        <v>114</v>
      </c>
      <c r="B121" s="5" t="s">
        <v>212</v>
      </c>
      <c r="C121" s="2" t="s">
        <v>11</v>
      </c>
      <c r="D121" s="2"/>
      <c r="E121" s="6"/>
      <c r="F121" s="6"/>
      <c r="G121" s="6"/>
      <c r="H121" s="6"/>
      <c r="I121" s="6"/>
      <c r="J121" s="6"/>
      <c r="K121" s="6"/>
      <c r="L121" s="6"/>
      <c r="M121" s="6"/>
      <c r="N121" s="7">
        <f t="shared" si="1"/>
        <v>0</v>
      </c>
      <c r="O121" s="6"/>
    </row>
    <row r="122" spans="1:15" x14ac:dyDescent="0.35">
      <c r="A122" s="1">
        <v>115</v>
      </c>
      <c r="B122" s="5" t="s">
        <v>213</v>
      </c>
      <c r="C122" s="2" t="s">
        <v>11</v>
      </c>
      <c r="D122" s="2"/>
      <c r="E122" s="6"/>
      <c r="F122" s="6"/>
      <c r="G122" s="6"/>
      <c r="H122" s="6"/>
      <c r="I122" s="6"/>
      <c r="J122" s="6"/>
      <c r="K122" s="6"/>
      <c r="L122" s="6"/>
      <c r="M122" s="6"/>
      <c r="N122" s="7">
        <f t="shared" si="1"/>
        <v>0</v>
      </c>
      <c r="O122" s="6"/>
    </row>
    <row r="123" spans="1:15" x14ac:dyDescent="0.35">
      <c r="A123" s="1">
        <v>116</v>
      </c>
      <c r="B123" s="5" t="s">
        <v>214</v>
      </c>
      <c r="C123" s="2" t="s">
        <v>11</v>
      </c>
      <c r="D123" s="2"/>
      <c r="E123" s="6"/>
      <c r="F123" s="6"/>
      <c r="G123" s="6"/>
      <c r="H123" s="6"/>
      <c r="I123" s="6"/>
      <c r="J123" s="6"/>
      <c r="K123" s="6"/>
      <c r="L123" s="6"/>
      <c r="M123" s="6"/>
      <c r="N123" s="7">
        <f t="shared" si="1"/>
        <v>0</v>
      </c>
      <c r="O123" s="6"/>
    </row>
    <row r="124" spans="1:15" x14ac:dyDescent="0.35">
      <c r="A124" s="1">
        <v>117</v>
      </c>
      <c r="B124" s="5" t="s">
        <v>215</v>
      </c>
      <c r="C124" s="2" t="s">
        <v>11</v>
      </c>
      <c r="D124" s="2"/>
      <c r="E124" s="6"/>
      <c r="F124" s="6"/>
      <c r="G124" s="6"/>
      <c r="H124" s="12"/>
      <c r="I124" s="6"/>
      <c r="J124" s="6"/>
      <c r="K124" s="6"/>
      <c r="L124" s="6"/>
      <c r="M124" s="6"/>
      <c r="N124" s="7">
        <f t="shared" si="1"/>
        <v>0</v>
      </c>
      <c r="O124" s="6"/>
    </row>
    <row r="125" spans="1:15" x14ac:dyDescent="0.35">
      <c r="A125" s="1">
        <v>118</v>
      </c>
      <c r="B125" s="5" t="s">
        <v>216</v>
      </c>
      <c r="C125" s="2" t="s">
        <v>11</v>
      </c>
      <c r="D125" s="2"/>
      <c r="E125" s="6"/>
      <c r="F125" s="6"/>
      <c r="G125" s="6"/>
      <c r="H125" s="6"/>
      <c r="I125" s="6"/>
      <c r="J125" s="6"/>
      <c r="K125" s="6"/>
      <c r="L125" s="6"/>
      <c r="M125" s="6"/>
      <c r="N125" s="7">
        <f t="shared" si="1"/>
        <v>0</v>
      </c>
      <c r="O125" s="6"/>
    </row>
    <row r="126" spans="1:15" x14ac:dyDescent="0.35">
      <c r="A126" s="1">
        <v>119</v>
      </c>
      <c r="B126" s="5" t="s">
        <v>389</v>
      </c>
      <c r="C126" s="2" t="s">
        <v>11</v>
      </c>
      <c r="D126" s="2"/>
      <c r="E126" s="6"/>
      <c r="F126" s="6"/>
      <c r="G126" s="6"/>
      <c r="H126" s="6"/>
      <c r="I126" s="6"/>
      <c r="J126" s="6"/>
      <c r="K126" s="6"/>
      <c r="L126" s="6"/>
      <c r="M126" s="6"/>
      <c r="N126" s="7">
        <f t="shared" si="1"/>
        <v>0</v>
      </c>
      <c r="O126" s="6"/>
    </row>
    <row r="127" spans="1:15" x14ac:dyDescent="0.35">
      <c r="A127" s="1">
        <v>120</v>
      </c>
      <c r="B127" s="5" t="s">
        <v>390</v>
      </c>
      <c r="C127" s="2" t="s">
        <v>11</v>
      </c>
      <c r="D127" s="2"/>
      <c r="E127" s="6"/>
      <c r="F127" s="6"/>
      <c r="G127" s="6"/>
      <c r="H127" s="6"/>
      <c r="I127" s="6"/>
      <c r="J127" s="6"/>
      <c r="K127" s="6"/>
      <c r="L127" s="6"/>
      <c r="M127" s="6"/>
      <c r="N127" s="7">
        <f t="shared" si="1"/>
        <v>0</v>
      </c>
      <c r="O127" s="6"/>
    </row>
    <row r="128" spans="1:15" x14ac:dyDescent="0.35">
      <c r="A128" s="1">
        <v>121</v>
      </c>
      <c r="B128" s="5" t="s">
        <v>223</v>
      </c>
      <c r="C128" s="2" t="s">
        <v>416</v>
      </c>
      <c r="D128" s="2"/>
      <c r="E128" s="6"/>
      <c r="F128" s="6"/>
      <c r="G128" s="6"/>
      <c r="H128" s="6"/>
      <c r="I128" s="6"/>
      <c r="J128" s="6"/>
      <c r="K128" s="6"/>
      <c r="L128" s="6"/>
      <c r="M128" s="6"/>
      <c r="N128" s="7">
        <f t="shared" si="1"/>
        <v>0</v>
      </c>
      <c r="O128" s="6"/>
    </row>
    <row r="129" spans="1:15" x14ac:dyDescent="0.35">
      <c r="A129" s="1">
        <v>122</v>
      </c>
      <c r="B129" s="5" t="s">
        <v>224</v>
      </c>
      <c r="C129" s="2" t="s">
        <v>416</v>
      </c>
      <c r="D129" s="2"/>
      <c r="E129" s="6"/>
      <c r="F129" s="6"/>
      <c r="G129" s="6"/>
      <c r="H129" s="6"/>
      <c r="I129" s="6"/>
      <c r="J129" s="6"/>
      <c r="K129" s="6"/>
      <c r="L129" s="6"/>
      <c r="M129" s="6"/>
      <c r="N129" s="7">
        <f t="shared" si="1"/>
        <v>0</v>
      </c>
      <c r="O129" s="6"/>
    </row>
    <row r="130" spans="1:15" x14ac:dyDescent="0.35">
      <c r="A130" s="1">
        <v>123</v>
      </c>
      <c r="B130" s="5" t="s">
        <v>225</v>
      </c>
      <c r="C130" s="2" t="s">
        <v>416</v>
      </c>
      <c r="D130" s="2"/>
      <c r="E130" s="6"/>
      <c r="F130" s="6"/>
      <c r="G130" s="6"/>
      <c r="H130" s="6"/>
      <c r="I130" s="6"/>
      <c r="J130" s="6"/>
      <c r="K130" s="6"/>
      <c r="L130" s="6"/>
      <c r="M130" s="6"/>
      <c r="N130" s="7">
        <f t="shared" ref="N130:N193" si="2">SUM(E130:M130)</f>
        <v>0</v>
      </c>
      <c r="O130" s="6"/>
    </row>
    <row r="131" spans="1:15" x14ac:dyDescent="0.35">
      <c r="A131" s="1">
        <v>124</v>
      </c>
      <c r="B131" s="5" t="s">
        <v>379</v>
      </c>
      <c r="C131" s="2" t="s">
        <v>416</v>
      </c>
      <c r="D131" s="2"/>
      <c r="E131" s="6"/>
      <c r="F131" s="6"/>
      <c r="G131" s="6"/>
      <c r="H131" s="6"/>
      <c r="I131" s="6"/>
      <c r="J131" s="6"/>
      <c r="K131" s="6"/>
      <c r="L131" s="6"/>
      <c r="M131" s="6"/>
      <c r="N131" s="7">
        <f t="shared" si="2"/>
        <v>0</v>
      </c>
      <c r="O131" s="6"/>
    </row>
    <row r="132" spans="1:15" x14ac:dyDescent="0.35">
      <c r="A132" s="1">
        <v>125</v>
      </c>
      <c r="B132" s="5" t="s">
        <v>226</v>
      </c>
      <c r="C132" s="2" t="s">
        <v>416</v>
      </c>
      <c r="D132" s="2"/>
      <c r="E132" s="6"/>
      <c r="F132" s="6"/>
      <c r="G132" s="6"/>
      <c r="H132" s="6"/>
      <c r="I132" s="6"/>
      <c r="J132" s="6"/>
      <c r="K132" s="6"/>
      <c r="L132" s="6"/>
      <c r="M132" s="6"/>
      <c r="N132" s="7">
        <f t="shared" si="2"/>
        <v>0</v>
      </c>
      <c r="O132" s="6"/>
    </row>
    <row r="133" spans="1:15" x14ac:dyDescent="0.35">
      <c r="A133" s="1">
        <v>126</v>
      </c>
      <c r="B133" s="5" t="s">
        <v>227</v>
      </c>
      <c r="C133" s="2" t="s">
        <v>416</v>
      </c>
      <c r="D133" s="2"/>
      <c r="E133" s="6"/>
      <c r="F133" s="6"/>
      <c r="G133" s="6"/>
      <c r="H133" s="6"/>
      <c r="I133" s="6"/>
      <c r="J133" s="6"/>
      <c r="K133" s="6"/>
      <c r="L133" s="6"/>
      <c r="M133" s="6"/>
      <c r="N133" s="7">
        <f t="shared" si="2"/>
        <v>0</v>
      </c>
      <c r="O133" s="6"/>
    </row>
    <row r="134" spans="1:15" x14ac:dyDescent="0.35">
      <c r="A134" s="1">
        <v>127</v>
      </c>
      <c r="B134" s="5" t="s">
        <v>228</v>
      </c>
      <c r="C134" s="2" t="s">
        <v>416</v>
      </c>
      <c r="D134" s="2"/>
      <c r="E134" s="6"/>
      <c r="F134" s="6"/>
      <c r="G134" s="6"/>
      <c r="H134" s="6"/>
      <c r="I134" s="6"/>
      <c r="J134" s="6"/>
      <c r="K134" s="6"/>
      <c r="L134" s="6"/>
      <c r="M134" s="6"/>
      <c r="N134" s="7">
        <f t="shared" si="2"/>
        <v>0</v>
      </c>
      <c r="O134" s="6"/>
    </row>
    <row r="135" spans="1:15" x14ac:dyDescent="0.35">
      <c r="A135" s="1">
        <v>128</v>
      </c>
      <c r="B135" s="5" t="s">
        <v>229</v>
      </c>
      <c r="C135" s="2" t="s">
        <v>416</v>
      </c>
      <c r="D135" s="2"/>
      <c r="E135" s="6"/>
      <c r="F135" s="6"/>
      <c r="G135" s="6"/>
      <c r="H135" s="6"/>
      <c r="I135" s="6"/>
      <c r="J135" s="6"/>
      <c r="K135" s="6"/>
      <c r="L135" s="6"/>
      <c r="M135" s="6"/>
      <c r="N135" s="7">
        <f t="shared" si="2"/>
        <v>0</v>
      </c>
      <c r="O135" s="6"/>
    </row>
    <row r="136" spans="1:15" x14ac:dyDescent="0.35">
      <c r="A136" s="1">
        <v>129</v>
      </c>
      <c r="B136" s="5" t="s">
        <v>230</v>
      </c>
      <c r="C136" s="2" t="s">
        <v>416</v>
      </c>
      <c r="D136" s="2"/>
      <c r="E136" s="6"/>
      <c r="F136" s="6"/>
      <c r="G136" s="6"/>
      <c r="H136" s="6"/>
      <c r="I136" s="6"/>
      <c r="J136" s="6"/>
      <c r="K136" s="6"/>
      <c r="L136" s="6"/>
      <c r="M136" s="6"/>
      <c r="N136" s="7">
        <f t="shared" si="2"/>
        <v>0</v>
      </c>
      <c r="O136" s="6"/>
    </row>
    <row r="137" spans="1:15" x14ac:dyDescent="0.35">
      <c r="A137" s="1">
        <v>130</v>
      </c>
      <c r="B137" s="5" t="s">
        <v>231</v>
      </c>
      <c r="C137" s="2" t="s">
        <v>416</v>
      </c>
      <c r="D137" s="2"/>
      <c r="E137" s="6"/>
      <c r="F137" s="6"/>
      <c r="G137" s="6"/>
      <c r="H137" s="6"/>
      <c r="I137" s="6"/>
      <c r="J137" s="6"/>
      <c r="K137" s="6"/>
      <c r="L137" s="6"/>
      <c r="M137" s="6"/>
      <c r="N137" s="7">
        <f t="shared" si="2"/>
        <v>0</v>
      </c>
      <c r="O137" s="6"/>
    </row>
    <row r="138" spans="1:15" x14ac:dyDescent="0.35">
      <c r="A138" s="1">
        <v>131</v>
      </c>
      <c r="B138" s="5" t="s">
        <v>232</v>
      </c>
      <c r="C138" s="2" t="s">
        <v>416</v>
      </c>
      <c r="D138" s="2"/>
      <c r="E138" s="6"/>
      <c r="F138" s="6"/>
      <c r="G138" s="6"/>
      <c r="H138" s="6"/>
      <c r="I138" s="6"/>
      <c r="J138" s="6"/>
      <c r="K138" s="6"/>
      <c r="L138" s="6"/>
      <c r="M138" s="6"/>
      <c r="N138" s="7">
        <f t="shared" si="2"/>
        <v>0</v>
      </c>
      <c r="O138" s="6"/>
    </row>
    <row r="139" spans="1:15" x14ac:dyDescent="0.35">
      <c r="A139" s="1">
        <v>132</v>
      </c>
      <c r="B139" s="5" t="s">
        <v>233</v>
      </c>
      <c r="C139" s="2" t="s">
        <v>416</v>
      </c>
      <c r="D139" s="2"/>
      <c r="E139" s="6"/>
      <c r="F139" s="6"/>
      <c r="G139" s="6"/>
      <c r="H139" s="6"/>
      <c r="I139" s="6"/>
      <c r="J139" s="6"/>
      <c r="K139" s="6"/>
      <c r="L139" s="6"/>
      <c r="M139" s="6"/>
      <c r="N139" s="7">
        <f t="shared" si="2"/>
        <v>0</v>
      </c>
      <c r="O139" s="6"/>
    </row>
    <row r="140" spans="1:15" x14ac:dyDescent="0.35">
      <c r="A140" s="1">
        <v>133</v>
      </c>
      <c r="B140" s="5" t="s">
        <v>234</v>
      </c>
      <c r="C140" s="2" t="s">
        <v>416</v>
      </c>
      <c r="D140" s="2"/>
      <c r="E140" s="6"/>
      <c r="F140" s="6"/>
      <c r="G140" s="6"/>
      <c r="H140" s="6"/>
      <c r="I140" s="6"/>
      <c r="J140" s="6"/>
      <c r="K140" s="6"/>
      <c r="L140" s="6"/>
      <c r="M140" s="6"/>
      <c r="N140" s="7">
        <f t="shared" si="2"/>
        <v>0</v>
      </c>
      <c r="O140" s="6"/>
    </row>
    <row r="141" spans="1:15" x14ac:dyDescent="0.35">
      <c r="A141" s="1">
        <v>134</v>
      </c>
      <c r="B141" s="5" t="s">
        <v>235</v>
      </c>
      <c r="C141" s="2" t="s">
        <v>416</v>
      </c>
      <c r="D141" s="2"/>
      <c r="E141" s="6"/>
      <c r="F141" s="6"/>
      <c r="G141" s="6"/>
      <c r="H141" s="6"/>
      <c r="I141" s="6"/>
      <c r="J141" s="6"/>
      <c r="K141" s="6"/>
      <c r="L141" s="6"/>
      <c r="M141" s="6"/>
      <c r="N141" s="7">
        <f t="shared" si="2"/>
        <v>0</v>
      </c>
      <c r="O141" s="6"/>
    </row>
    <row r="142" spans="1:15" x14ac:dyDescent="0.35">
      <c r="A142" s="1">
        <v>135</v>
      </c>
      <c r="B142" s="5" t="s">
        <v>236</v>
      </c>
      <c r="C142" s="2" t="s">
        <v>416</v>
      </c>
      <c r="D142" s="2"/>
      <c r="E142" s="6"/>
      <c r="F142" s="6"/>
      <c r="G142" s="6"/>
      <c r="H142" s="6"/>
      <c r="I142" s="6"/>
      <c r="J142" s="6"/>
      <c r="K142" s="6"/>
      <c r="L142" s="6"/>
      <c r="M142" s="6"/>
      <c r="N142" s="7">
        <f t="shared" si="2"/>
        <v>0</v>
      </c>
      <c r="O142" s="6"/>
    </row>
    <row r="143" spans="1:15" x14ac:dyDescent="0.35">
      <c r="A143" s="1">
        <v>136</v>
      </c>
      <c r="B143" s="5" t="s">
        <v>378</v>
      </c>
      <c r="C143" s="2" t="s">
        <v>416</v>
      </c>
      <c r="D143" s="2"/>
      <c r="E143" s="6"/>
      <c r="F143" s="6"/>
      <c r="G143" s="6"/>
      <c r="H143" s="6"/>
      <c r="I143" s="6"/>
      <c r="J143" s="6"/>
      <c r="K143" s="6"/>
      <c r="L143" s="6"/>
      <c r="M143" s="6"/>
      <c r="N143" s="7">
        <f t="shared" si="2"/>
        <v>0</v>
      </c>
      <c r="O143" s="6"/>
    </row>
    <row r="144" spans="1:15" x14ac:dyDescent="0.35">
      <c r="A144" s="1">
        <v>137</v>
      </c>
      <c r="B144" s="5" t="s">
        <v>237</v>
      </c>
      <c r="C144" s="2" t="s">
        <v>416</v>
      </c>
      <c r="D144" s="2"/>
      <c r="E144" s="6"/>
      <c r="F144" s="6"/>
      <c r="G144" s="6"/>
      <c r="H144" s="6"/>
      <c r="I144" s="6"/>
      <c r="J144" s="6"/>
      <c r="K144" s="6"/>
      <c r="L144" s="6"/>
      <c r="M144" s="6"/>
      <c r="N144" s="7">
        <f t="shared" si="2"/>
        <v>0</v>
      </c>
      <c r="O144" s="6"/>
    </row>
    <row r="145" spans="1:15" x14ac:dyDescent="0.35">
      <c r="A145" s="1">
        <v>138</v>
      </c>
      <c r="B145" s="5" t="s">
        <v>402</v>
      </c>
      <c r="C145" s="2" t="s">
        <v>416</v>
      </c>
      <c r="D145" s="2"/>
      <c r="E145" s="6"/>
      <c r="F145" s="6"/>
      <c r="G145" s="6"/>
      <c r="H145" s="6"/>
      <c r="I145" s="6"/>
      <c r="J145" s="6"/>
      <c r="K145" s="6"/>
      <c r="L145" s="6"/>
      <c r="M145" s="6"/>
      <c r="N145" s="7">
        <f t="shared" si="2"/>
        <v>0</v>
      </c>
      <c r="O145" s="6"/>
    </row>
    <row r="146" spans="1:15" x14ac:dyDescent="0.35">
      <c r="A146" s="1">
        <v>139</v>
      </c>
      <c r="B146" s="5" t="s">
        <v>238</v>
      </c>
      <c r="C146" s="2" t="s">
        <v>416</v>
      </c>
      <c r="D146" s="2"/>
      <c r="E146" s="6"/>
      <c r="F146" s="6"/>
      <c r="G146" s="6"/>
      <c r="H146" s="6"/>
      <c r="I146" s="6"/>
      <c r="J146" s="6"/>
      <c r="K146" s="6"/>
      <c r="L146" s="6"/>
      <c r="M146" s="6"/>
      <c r="N146" s="7">
        <f t="shared" si="2"/>
        <v>0</v>
      </c>
      <c r="O146" s="6"/>
    </row>
    <row r="147" spans="1:15" x14ac:dyDescent="0.35">
      <c r="A147" s="1">
        <v>140</v>
      </c>
      <c r="B147" s="5" t="s">
        <v>230</v>
      </c>
      <c r="C147" s="2" t="s">
        <v>416</v>
      </c>
      <c r="D147" s="2"/>
      <c r="E147" s="6"/>
      <c r="F147" s="6"/>
      <c r="G147" s="6"/>
      <c r="H147" s="6"/>
      <c r="I147" s="6"/>
      <c r="J147" s="6"/>
      <c r="K147" s="6"/>
      <c r="L147" s="6"/>
      <c r="M147" s="6"/>
      <c r="N147" s="7">
        <f t="shared" si="2"/>
        <v>0</v>
      </c>
      <c r="O147" s="6"/>
    </row>
    <row r="148" spans="1:15" x14ac:dyDescent="0.35">
      <c r="A148" s="1">
        <v>141</v>
      </c>
      <c r="B148" s="5" t="s">
        <v>239</v>
      </c>
      <c r="C148" s="2" t="s">
        <v>416</v>
      </c>
      <c r="D148" s="2"/>
      <c r="E148" s="6"/>
      <c r="F148" s="6"/>
      <c r="G148" s="6"/>
      <c r="H148" s="6"/>
      <c r="I148" s="6"/>
      <c r="J148" s="6"/>
      <c r="K148" s="6"/>
      <c r="L148" s="6"/>
      <c r="M148" s="6"/>
      <c r="N148" s="7">
        <f t="shared" si="2"/>
        <v>0</v>
      </c>
      <c r="O148" s="6"/>
    </row>
    <row r="149" spans="1:15" x14ac:dyDescent="0.35">
      <c r="A149" s="1">
        <v>142</v>
      </c>
      <c r="B149" s="5" t="s">
        <v>240</v>
      </c>
      <c r="C149" s="2" t="s">
        <v>417</v>
      </c>
      <c r="D149" s="2"/>
      <c r="E149" s="6"/>
      <c r="F149" s="6"/>
      <c r="G149" s="6"/>
      <c r="H149" s="6"/>
      <c r="I149" s="6"/>
      <c r="J149" s="6"/>
      <c r="K149" s="6"/>
      <c r="L149" s="6"/>
      <c r="M149" s="6"/>
      <c r="N149" s="7">
        <f t="shared" si="2"/>
        <v>0</v>
      </c>
      <c r="O149" s="6"/>
    </row>
    <row r="150" spans="1:15" x14ac:dyDescent="0.35">
      <c r="A150" s="1">
        <v>143</v>
      </c>
      <c r="B150" s="5" t="s">
        <v>241</v>
      </c>
      <c r="C150" s="2" t="s">
        <v>417</v>
      </c>
      <c r="D150" s="2"/>
      <c r="E150" s="6">
        <v>6512</v>
      </c>
      <c r="F150" s="6">
        <v>1163</v>
      </c>
      <c r="G150" s="6">
        <v>865</v>
      </c>
      <c r="H150" s="6"/>
      <c r="I150" s="6">
        <v>844</v>
      </c>
      <c r="J150" s="6"/>
      <c r="K150" s="6"/>
      <c r="L150" s="6">
        <v>599</v>
      </c>
      <c r="M150" s="6"/>
      <c r="N150" s="7">
        <f t="shared" si="2"/>
        <v>9983</v>
      </c>
      <c r="O150" s="6">
        <v>116356</v>
      </c>
    </row>
    <row r="151" spans="1:15" x14ac:dyDescent="0.35">
      <c r="A151" s="1">
        <v>144</v>
      </c>
      <c r="B151" s="5" t="s">
        <v>458</v>
      </c>
      <c r="C151" s="2" t="s">
        <v>417</v>
      </c>
      <c r="D151" s="2"/>
      <c r="E151" s="6"/>
      <c r="F151" s="6"/>
      <c r="G151" s="6"/>
      <c r="H151" s="6"/>
      <c r="I151" s="6"/>
      <c r="J151" s="6"/>
      <c r="K151" s="6"/>
      <c r="L151" s="6"/>
      <c r="M151" s="6"/>
      <c r="N151" s="7">
        <f t="shared" si="2"/>
        <v>0</v>
      </c>
      <c r="O151" s="6"/>
    </row>
    <row r="152" spans="1:15" x14ac:dyDescent="0.35">
      <c r="A152" s="1">
        <v>145</v>
      </c>
      <c r="B152" s="5" t="s">
        <v>242</v>
      </c>
      <c r="C152" s="2" t="s">
        <v>417</v>
      </c>
      <c r="D152" s="2"/>
      <c r="E152" s="6"/>
      <c r="F152" s="6"/>
      <c r="G152" s="6"/>
      <c r="H152" s="6"/>
      <c r="I152" s="6"/>
      <c r="J152" s="6"/>
      <c r="K152" s="6"/>
      <c r="L152" s="6"/>
      <c r="M152" s="6"/>
      <c r="N152" s="7">
        <f t="shared" si="2"/>
        <v>0</v>
      </c>
      <c r="O152" s="6"/>
    </row>
    <row r="153" spans="1:15" x14ac:dyDescent="0.35">
      <c r="A153" s="1">
        <v>146</v>
      </c>
      <c r="B153" s="5" t="s">
        <v>243</v>
      </c>
      <c r="C153" s="2" t="s">
        <v>417</v>
      </c>
      <c r="D153" s="2"/>
      <c r="E153" s="6"/>
      <c r="F153" s="6"/>
      <c r="G153" s="6"/>
      <c r="H153" s="6"/>
      <c r="I153" s="6"/>
      <c r="J153" s="6"/>
      <c r="K153" s="6"/>
      <c r="L153" s="6"/>
      <c r="M153" s="6"/>
      <c r="N153" s="7">
        <f t="shared" si="2"/>
        <v>0</v>
      </c>
      <c r="O153" s="6"/>
    </row>
    <row r="154" spans="1:15" x14ac:dyDescent="0.35">
      <c r="A154" s="1">
        <v>147</v>
      </c>
      <c r="B154" s="5" t="s">
        <v>244</v>
      </c>
      <c r="C154" s="2" t="s">
        <v>417</v>
      </c>
      <c r="D154" s="2"/>
      <c r="E154" s="6"/>
      <c r="F154" s="6"/>
      <c r="G154" s="6"/>
      <c r="H154" s="6"/>
      <c r="I154" s="6"/>
      <c r="J154" s="6"/>
      <c r="K154" s="6"/>
      <c r="L154" s="6"/>
      <c r="M154" s="6"/>
      <c r="N154" s="7">
        <f t="shared" si="2"/>
        <v>0</v>
      </c>
      <c r="O154" s="6"/>
    </row>
    <row r="155" spans="1:15" x14ac:dyDescent="0.35">
      <c r="A155" s="1">
        <v>148</v>
      </c>
      <c r="B155" s="5" t="s">
        <v>460</v>
      </c>
      <c r="C155" s="2" t="s">
        <v>417</v>
      </c>
      <c r="D155" s="2"/>
      <c r="E155" s="6"/>
      <c r="F155" s="6"/>
      <c r="G155" s="6"/>
      <c r="H155" s="6"/>
      <c r="I155" s="6"/>
      <c r="J155" s="6"/>
      <c r="K155" s="6"/>
      <c r="L155" s="6"/>
      <c r="M155" s="6"/>
      <c r="N155" s="7">
        <f t="shared" si="2"/>
        <v>0</v>
      </c>
      <c r="O155" s="6"/>
    </row>
    <row r="156" spans="1:15" x14ac:dyDescent="0.35">
      <c r="A156" s="1">
        <v>149</v>
      </c>
      <c r="B156" s="5" t="s">
        <v>245</v>
      </c>
      <c r="C156" s="2" t="s">
        <v>417</v>
      </c>
      <c r="D156" s="2"/>
      <c r="E156" s="6"/>
      <c r="F156" s="6"/>
      <c r="G156" s="6"/>
      <c r="H156" s="6"/>
      <c r="I156" s="6"/>
      <c r="J156" s="6"/>
      <c r="K156" s="6"/>
      <c r="L156" s="6"/>
      <c r="M156" s="6"/>
      <c r="N156" s="7">
        <f t="shared" si="2"/>
        <v>0</v>
      </c>
      <c r="O156" s="6"/>
    </row>
    <row r="157" spans="1:15" x14ac:dyDescent="0.35">
      <c r="A157" s="1">
        <v>150</v>
      </c>
      <c r="B157" s="5" t="s">
        <v>246</v>
      </c>
      <c r="C157" s="2" t="s">
        <v>417</v>
      </c>
      <c r="D157" s="2"/>
      <c r="E157" s="6"/>
      <c r="F157" s="6"/>
      <c r="G157" s="6"/>
      <c r="H157" s="6"/>
      <c r="I157" s="6"/>
      <c r="J157" s="6"/>
      <c r="K157" s="6"/>
      <c r="L157" s="6"/>
      <c r="M157" s="6"/>
      <c r="N157" s="7">
        <f t="shared" si="2"/>
        <v>0</v>
      </c>
      <c r="O157" s="6"/>
    </row>
    <row r="158" spans="1:15" x14ac:dyDescent="0.35">
      <c r="A158" s="1">
        <v>151</v>
      </c>
      <c r="B158" s="5" t="s">
        <v>247</v>
      </c>
      <c r="C158" s="2" t="s">
        <v>417</v>
      </c>
      <c r="D158" s="2"/>
      <c r="E158" s="6"/>
      <c r="F158" s="6"/>
      <c r="G158" s="6"/>
      <c r="H158" s="6"/>
      <c r="I158" s="6"/>
      <c r="J158" s="6"/>
      <c r="K158" s="6"/>
      <c r="L158" s="6"/>
      <c r="M158" s="6"/>
      <c r="N158" s="7">
        <f t="shared" si="2"/>
        <v>0</v>
      </c>
      <c r="O158" s="6"/>
    </row>
    <row r="159" spans="1:15" x14ac:dyDescent="0.35">
      <c r="A159" s="1">
        <v>152</v>
      </c>
      <c r="B159" s="5" t="s">
        <v>248</v>
      </c>
      <c r="C159" s="2" t="s">
        <v>417</v>
      </c>
      <c r="D159" s="2"/>
      <c r="E159" s="6"/>
      <c r="F159" s="6"/>
      <c r="G159" s="6"/>
      <c r="H159" s="6"/>
      <c r="I159" s="6"/>
      <c r="J159" s="6"/>
      <c r="K159" s="6"/>
      <c r="L159" s="6"/>
      <c r="M159" s="6"/>
      <c r="N159" s="7">
        <f t="shared" si="2"/>
        <v>0</v>
      </c>
      <c r="O159" s="6"/>
    </row>
    <row r="160" spans="1:15" x14ac:dyDescent="0.35">
      <c r="A160" s="1">
        <v>153</v>
      </c>
      <c r="B160" s="5" t="s">
        <v>249</v>
      </c>
      <c r="C160" s="2" t="s">
        <v>417</v>
      </c>
      <c r="D160" s="2"/>
      <c r="E160" s="6"/>
      <c r="F160" s="6"/>
      <c r="G160" s="6"/>
      <c r="H160" s="6"/>
      <c r="I160" s="6"/>
      <c r="J160" s="6"/>
      <c r="K160" s="6"/>
      <c r="L160" s="6"/>
      <c r="M160" s="6"/>
      <c r="N160" s="7">
        <f t="shared" si="2"/>
        <v>0</v>
      </c>
      <c r="O160" s="6"/>
    </row>
    <row r="161" spans="1:15" x14ac:dyDescent="0.35">
      <c r="A161" s="1">
        <v>154</v>
      </c>
      <c r="B161" s="5" t="s">
        <v>250</v>
      </c>
      <c r="C161" s="2" t="s">
        <v>417</v>
      </c>
      <c r="D161" s="2"/>
      <c r="E161" s="6"/>
      <c r="F161" s="6"/>
      <c r="G161" s="6"/>
      <c r="H161" s="6"/>
      <c r="I161" s="6"/>
      <c r="J161" s="6"/>
      <c r="K161" s="6"/>
      <c r="L161" s="6"/>
      <c r="M161" s="6"/>
      <c r="N161" s="7">
        <f t="shared" si="2"/>
        <v>0</v>
      </c>
      <c r="O161" s="6"/>
    </row>
    <row r="162" spans="1:15" x14ac:dyDescent="0.35">
      <c r="A162" s="1">
        <v>155</v>
      </c>
      <c r="B162" s="5" t="s">
        <v>251</v>
      </c>
      <c r="C162" s="2" t="s">
        <v>417</v>
      </c>
      <c r="D162" s="2"/>
      <c r="E162" s="6"/>
      <c r="F162" s="6"/>
      <c r="G162" s="6"/>
      <c r="H162" s="6"/>
      <c r="I162" s="6"/>
      <c r="J162" s="6"/>
      <c r="K162" s="6"/>
      <c r="L162" s="6"/>
      <c r="M162" s="6"/>
      <c r="N162" s="7">
        <f t="shared" si="2"/>
        <v>0</v>
      </c>
      <c r="O162" s="6"/>
    </row>
    <row r="163" spans="1:15" x14ac:dyDescent="0.35">
      <c r="A163" s="1">
        <v>156</v>
      </c>
      <c r="B163" s="5" t="s">
        <v>252</v>
      </c>
      <c r="C163" s="2" t="s">
        <v>417</v>
      </c>
      <c r="D163" s="2"/>
      <c r="E163" s="6"/>
      <c r="F163" s="6"/>
      <c r="G163" s="6"/>
      <c r="H163" s="6"/>
      <c r="I163" s="6"/>
      <c r="J163" s="6"/>
      <c r="K163" s="6"/>
      <c r="L163" s="6"/>
      <c r="M163" s="6"/>
      <c r="N163" s="7">
        <f t="shared" si="2"/>
        <v>0</v>
      </c>
      <c r="O163" s="6"/>
    </row>
    <row r="164" spans="1:15" x14ac:dyDescent="0.35">
      <c r="A164" s="1">
        <v>157</v>
      </c>
      <c r="B164" s="5" t="s">
        <v>253</v>
      </c>
      <c r="C164" s="2" t="s">
        <v>417</v>
      </c>
      <c r="D164" s="2"/>
      <c r="E164" s="6"/>
      <c r="F164" s="6"/>
      <c r="G164" s="6"/>
      <c r="H164" s="6"/>
      <c r="I164" s="6"/>
      <c r="J164" s="6"/>
      <c r="K164" s="6"/>
      <c r="L164" s="6"/>
      <c r="M164" s="6"/>
      <c r="N164" s="7">
        <f t="shared" si="2"/>
        <v>0</v>
      </c>
      <c r="O164" s="6"/>
    </row>
    <row r="165" spans="1:15" x14ac:dyDescent="0.35">
      <c r="A165" s="1">
        <v>158</v>
      </c>
      <c r="B165" s="5" t="s">
        <v>254</v>
      </c>
      <c r="C165" s="2" t="s">
        <v>417</v>
      </c>
      <c r="D165" s="2"/>
      <c r="E165" s="6"/>
      <c r="F165" s="6"/>
      <c r="G165" s="6"/>
      <c r="H165" s="6"/>
      <c r="I165" s="6"/>
      <c r="J165" s="6"/>
      <c r="K165" s="6"/>
      <c r="L165" s="6"/>
      <c r="M165" s="6"/>
      <c r="N165" s="7">
        <f t="shared" si="2"/>
        <v>0</v>
      </c>
      <c r="O165" s="6"/>
    </row>
    <row r="166" spans="1:15" x14ac:dyDescent="0.35">
      <c r="A166" s="1">
        <v>159</v>
      </c>
      <c r="B166" s="5" t="s">
        <v>255</v>
      </c>
      <c r="C166" s="2" t="s">
        <v>417</v>
      </c>
      <c r="D166" s="2"/>
      <c r="E166" s="6"/>
      <c r="F166" s="6"/>
      <c r="G166" s="6"/>
      <c r="H166" s="6"/>
      <c r="I166" s="6"/>
      <c r="J166" s="6"/>
      <c r="K166" s="6"/>
      <c r="L166" s="6"/>
      <c r="M166" s="6"/>
      <c r="N166" s="7">
        <f t="shared" si="2"/>
        <v>0</v>
      </c>
      <c r="O166" s="6"/>
    </row>
    <row r="167" spans="1:15" x14ac:dyDescent="0.35">
      <c r="A167" s="1">
        <v>160</v>
      </c>
      <c r="B167" s="5" t="s">
        <v>256</v>
      </c>
      <c r="C167" s="2" t="s">
        <v>417</v>
      </c>
      <c r="D167" s="2"/>
      <c r="E167" s="6"/>
      <c r="F167" s="6"/>
      <c r="G167" s="6"/>
      <c r="H167" s="6"/>
      <c r="I167" s="6"/>
      <c r="J167" s="6"/>
      <c r="K167" s="6"/>
      <c r="L167" s="6"/>
      <c r="M167" s="6"/>
      <c r="N167" s="7">
        <f t="shared" si="2"/>
        <v>0</v>
      </c>
      <c r="O167" s="6"/>
    </row>
    <row r="168" spans="1:15" x14ac:dyDescent="0.35">
      <c r="A168" s="1">
        <v>161</v>
      </c>
      <c r="B168" s="5" t="s">
        <v>257</v>
      </c>
      <c r="C168" s="2" t="s">
        <v>417</v>
      </c>
      <c r="D168" s="2"/>
      <c r="E168" s="6"/>
      <c r="F168" s="6"/>
      <c r="G168" s="6"/>
      <c r="H168" s="6"/>
      <c r="I168" s="6"/>
      <c r="J168" s="6"/>
      <c r="K168" s="6"/>
      <c r="L168" s="6"/>
      <c r="M168" s="6"/>
      <c r="N168" s="7">
        <f t="shared" si="2"/>
        <v>0</v>
      </c>
      <c r="O168" s="6"/>
    </row>
    <row r="169" spans="1:15" x14ac:dyDescent="0.35">
      <c r="A169" s="1">
        <v>162</v>
      </c>
      <c r="B169" s="5" t="s">
        <v>258</v>
      </c>
      <c r="C169" s="2" t="s">
        <v>417</v>
      </c>
      <c r="D169" s="2"/>
      <c r="E169" s="6"/>
      <c r="F169" s="6"/>
      <c r="G169" s="6"/>
      <c r="H169" s="6"/>
      <c r="I169" s="6"/>
      <c r="J169" s="6"/>
      <c r="K169" s="6"/>
      <c r="L169" s="6"/>
      <c r="M169" s="6"/>
      <c r="N169" s="7">
        <f t="shared" si="2"/>
        <v>0</v>
      </c>
      <c r="O169" s="6"/>
    </row>
    <row r="170" spans="1:15" x14ac:dyDescent="0.35">
      <c r="A170" s="1">
        <v>163</v>
      </c>
      <c r="B170" s="5" t="s">
        <v>259</v>
      </c>
      <c r="C170" s="2" t="s">
        <v>417</v>
      </c>
      <c r="D170" s="2"/>
      <c r="E170" s="6"/>
      <c r="F170" s="6"/>
      <c r="G170" s="6"/>
      <c r="H170" s="6"/>
      <c r="I170" s="6"/>
      <c r="J170" s="6"/>
      <c r="K170" s="6"/>
      <c r="L170" s="6"/>
      <c r="M170" s="6"/>
      <c r="N170" s="7">
        <f t="shared" si="2"/>
        <v>0</v>
      </c>
      <c r="O170" s="6"/>
    </row>
    <row r="171" spans="1:15" x14ac:dyDescent="0.35">
      <c r="A171" s="1">
        <v>164</v>
      </c>
      <c r="B171" s="5" t="s">
        <v>260</v>
      </c>
      <c r="C171" s="2" t="s">
        <v>417</v>
      </c>
      <c r="D171" s="2"/>
      <c r="E171" s="6"/>
      <c r="F171" s="6"/>
      <c r="G171" s="6"/>
      <c r="H171" s="6"/>
      <c r="I171" s="6"/>
      <c r="J171" s="6"/>
      <c r="K171" s="6"/>
      <c r="L171" s="6"/>
      <c r="M171" s="6"/>
      <c r="N171" s="7">
        <f t="shared" si="2"/>
        <v>0</v>
      </c>
      <c r="O171" s="6"/>
    </row>
    <row r="172" spans="1:15" x14ac:dyDescent="0.35">
      <c r="A172" s="1">
        <v>165</v>
      </c>
      <c r="B172" s="5" t="s">
        <v>459</v>
      </c>
      <c r="C172" s="2" t="s">
        <v>417</v>
      </c>
      <c r="D172" s="2"/>
      <c r="E172" s="6"/>
      <c r="F172" s="6"/>
      <c r="G172" s="6"/>
      <c r="H172" s="6"/>
      <c r="I172" s="6"/>
      <c r="J172" s="6"/>
      <c r="K172" s="6"/>
      <c r="L172" s="6"/>
      <c r="M172" s="6"/>
      <c r="N172" s="7">
        <f t="shared" si="2"/>
        <v>0</v>
      </c>
      <c r="O172" s="6"/>
    </row>
    <row r="173" spans="1:15" x14ac:dyDescent="0.35">
      <c r="A173" s="1">
        <v>166</v>
      </c>
      <c r="B173" s="5" t="s">
        <v>440</v>
      </c>
      <c r="C173" s="2" t="s">
        <v>417</v>
      </c>
      <c r="D173" s="2"/>
      <c r="E173" s="6"/>
      <c r="F173" s="6"/>
      <c r="G173" s="6"/>
      <c r="H173" s="6"/>
      <c r="I173" s="6"/>
      <c r="J173" s="6"/>
      <c r="K173" s="6"/>
      <c r="L173" s="6"/>
      <c r="M173" s="6"/>
      <c r="N173" s="7">
        <f t="shared" si="2"/>
        <v>0</v>
      </c>
      <c r="O173" s="6"/>
    </row>
    <row r="174" spans="1:15" x14ac:dyDescent="0.35">
      <c r="A174" s="1">
        <v>167</v>
      </c>
      <c r="B174" s="5" t="s">
        <v>474</v>
      </c>
      <c r="C174" s="2" t="s">
        <v>417</v>
      </c>
      <c r="D174" s="2"/>
      <c r="E174" s="6"/>
      <c r="F174" s="6"/>
      <c r="G174" s="6"/>
      <c r="H174" s="6"/>
      <c r="I174" s="6"/>
      <c r="J174" s="6"/>
      <c r="K174" s="6"/>
      <c r="L174" s="6"/>
      <c r="M174" s="6"/>
      <c r="N174" s="7">
        <f t="shared" si="2"/>
        <v>0</v>
      </c>
      <c r="O174" s="6"/>
    </row>
    <row r="175" spans="1:15" x14ac:dyDescent="0.35">
      <c r="A175" s="1">
        <v>168</v>
      </c>
      <c r="B175" s="5" t="s">
        <v>314</v>
      </c>
      <c r="C175" s="2" t="s">
        <v>15</v>
      </c>
      <c r="D175" s="2"/>
      <c r="E175" s="6">
        <v>1350</v>
      </c>
      <c r="F175" s="6"/>
      <c r="G175" s="6">
        <v>1650</v>
      </c>
      <c r="H175" s="6"/>
      <c r="I175" s="6">
        <v>16801</v>
      </c>
      <c r="J175" s="6">
        <v>7920</v>
      </c>
      <c r="K175" s="6"/>
      <c r="L175" s="6"/>
      <c r="M175" s="6"/>
      <c r="N175" s="7">
        <f t="shared" si="2"/>
        <v>27721</v>
      </c>
      <c r="O175" s="6">
        <v>520000</v>
      </c>
    </row>
    <row r="176" spans="1:15" x14ac:dyDescent="0.35">
      <c r="A176" s="1">
        <v>169</v>
      </c>
      <c r="B176" s="5" t="s">
        <v>315</v>
      </c>
      <c r="C176" s="2" t="s">
        <v>15</v>
      </c>
      <c r="D176" s="2"/>
      <c r="E176" s="6">
        <v>3109</v>
      </c>
      <c r="F176" s="6"/>
      <c r="G176" s="6"/>
      <c r="H176" s="6"/>
      <c r="I176" s="6"/>
      <c r="J176" s="6">
        <v>1994</v>
      </c>
      <c r="K176" s="6"/>
      <c r="L176" s="6"/>
      <c r="M176" s="6"/>
      <c r="N176" s="7">
        <f t="shared" si="2"/>
        <v>5103</v>
      </c>
      <c r="O176" s="6">
        <v>133000</v>
      </c>
    </row>
    <row r="177" spans="1:15" x14ac:dyDescent="0.35">
      <c r="A177" s="1">
        <v>170</v>
      </c>
      <c r="B177" s="5" t="s">
        <v>316</v>
      </c>
      <c r="C177" s="2" t="s">
        <v>15</v>
      </c>
      <c r="D177" s="2"/>
      <c r="E177" s="6">
        <v>1109</v>
      </c>
      <c r="F177" s="6"/>
      <c r="G177" s="6"/>
      <c r="H177" s="6"/>
      <c r="I177" s="6"/>
      <c r="J177" s="6">
        <v>1481</v>
      </c>
      <c r="K177" s="6"/>
      <c r="L177" s="6"/>
      <c r="M177" s="6"/>
      <c r="N177" s="7">
        <f t="shared" si="2"/>
        <v>2590</v>
      </c>
      <c r="O177" s="6">
        <v>134000</v>
      </c>
    </row>
    <row r="178" spans="1:15" x14ac:dyDescent="0.35">
      <c r="A178" s="1">
        <v>171</v>
      </c>
      <c r="B178" s="5" t="s">
        <v>317</v>
      </c>
      <c r="C178" s="2" t="s">
        <v>15</v>
      </c>
      <c r="D178" s="2"/>
      <c r="E178" s="6"/>
      <c r="F178" s="6"/>
      <c r="G178" s="6"/>
      <c r="H178" s="6"/>
      <c r="I178" s="6"/>
      <c r="J178" s="6"/>
      <c r="K178" s="6"/>
      <c r="L178" s="6"/>
      <c r="M178" s="6"/>
      <c r="N178" s="7">
        <f t="shared" si="2"/>
        <v>0</v>
      </c>
      <c r="O178" s="6"/>
    </row>
    <row r="179" spans="1:15" x14ac:dyDescent="0.35">
      <c r="A179" s="1">
        <v>172</v>
      </c>
      <c r="B179" s="5" t="s">
        <v>318</v>
      </c>
      <c r="C179" s="2" t="s">
        <v>15</v>
      </c>
      <c r="D179" s="2"/>
      <c r="E179" s="6">
        <v>1825</v>
      </c>
      <c r="F179" s="6"/>
      <c r="G179" s="6"/>
      <c r="H179" s="6"/>
      <c r="I179" s="6">
        <v>750</v>
      </c>
      <c r="J179" s="6">
        <v>2458</v>
      </c>
      <c r="K179" s="6"/>
      <c r="L179" s="6"/>
      <c r="M179" s="6"/>
      <c r="N179" s="7">
        <f t="shared" si="2"/>
        <v>5033</v>
      </c>
      <c r="O179" s="6">
        <v>90000</v>
      </c>
    </row>
    <row r="180" spans="1:15" x14ac:dyDescent="0.35">
      <c r="A180" s="1">
        <v>173</v>
      </c>
      <c r="B180" s="5" t="s">
        <v>319</v>
      </c>
      <c r="C180" s="2" t="s">
        <v>15</v>
      </c>
      <c r="D180" s="2"/>
      <c r="E180" s="6"/>
      <c r="F180" s="6"/>
      <c r="G180" s="6"/>
      <c r="H180" s="6"/>
      <c r="I180" s="6"/>
      <c r="J180" s="6"/>
      <c r="K180" s="6"/>
      <c r="L180" s="6"/>
      <c r="M180" s="6"/>
      <c r="N180" s="7">
        <f t="shared" si="2"/>
        <v>0</v>
      </c>
      <c r="O180" s="6"/>
    </row>
    <row r="181" spans="1:15" x14ac:dyDescent="0.35">
      <c r="A181" s="1">
        <v>174</v>
      </c>
      <c r="B181" s="5" t="s">
        <v>320</v>
      </c>
      <c r="C181" s="2" t="s">
        <v>15</v>
      </c>
      <c r="D181" s="2"/>
      <c r="E181" s="6"/>
      <c r="F181" s="6"/>
      <c r="G181" s="6"/>
      <c r="H181" s="6"/>
      <c r="I181" s="6"/>
      <c r="J181" s="6"/>
      <c r="K181" s="6"/>
      <c r="L181" s="6"/>
      <c r="M181" s="6"/>
      <c r="N181" s="7">
        <f t="shared" si="2"/>
        <v>0</v>
      </c>
      <c r="O181" s="6"/>
    </row>
    <row r="182" spans="1:15" x14ac:dyDescent="0.35">
      <c r="A182" s="1">
        <v>175</v>
      </c>
      <c r="B182" s="5" t="s">
        <v>321</v>
      </c>
      <c r="C182" s="2" t="s">
        <v>15</v>
      </c>
      <c r="D182" s="2"/>
      <c r="E182" s="6"/>
      <c r="F182" s="6">
        <v>30114</v>
      </c>
      <c r="G182" s="6"/>
      <c r="H182" s="6">
        <v>7610</v>
      </c>
      <c r="I182" s="6"/>
      <c r="J182" s="6"/>
      <c r="K182" s="6">
        <v>1198</v>
      </c>
      <c r="L182" s="6">
        <v>840</v>
      </c>
      <c r="M182" s="6"/>
      <c r="N182" s="7">
        <f t="shared" si="2"/>
        <v>39762</v>
      </c>
      <c r="O182" s="6">
        <v>1522000</v>
      </c>
    </row>
    <row r="183" spans="1:15" x14ac:dyDescent="0.35">
      <c r="A183" s="1">
        <v>176</v>
      </c>
      <c r="B183" s="5" t="s">
        <v>405</v>
      </c>
      <c r="C183" s="2" t="s">
        <v>15</v>
      </c>
      <c r="D183" s="2"/>
      <c r="E183" s="6"/>
      <c r="F183" s="6"/>
      <c r="G183" s="6"/>
      <c r="H183" s="6"/>
      <c r="I183" s="6"/>
      <c r="J183" s="6">
        <v>1821</v>
      </c>
      <c r="K183" s="6"/>
      <c r="L183" s="6"/>
      <c r="M183" s="6"/>
      <c r="N183" s="7">
        <f t="shared" si="2"/>
        <v>1821</v>
      </c>
      <c r="O183" s="6">
        <v>98000</v>
      </c>
    </row>
    <row r="184" spans="1:15" x14ac:dyDescent="0.35">
      <c r="A184" s="1">
        <v>177</v>
      </c>
      <c r="B184" s="5" t="s">
        <v>472</v>
      </c>
      <c r="C184" s="2" t="s">
        <v>15</v>
      </c>
      <c r="D184" s="2"/>
      <c r="E184" s="6"/>
      <c r="F184" s="6"/>
      <c r="G184" s="6"/>
      <c r="H184" s="6"/>
      <c r="I184" s="6">
        <v>481</v>
      </c>
      <c r="J184" s="6">
        <v>6117</v>
      </c>
      <c r="K184" s="6"/>
      <c r="L184" s="6"/>
      <c r="M184" s="6"/>
      <c r="N184" s="7">
        <f t="shared" si="2"/>
        <v>6598</v>
      </c>
      <c r="O184" s="6">
        <v>156000</v>
      </c>
    </row>
    <row r="185" spans="1:15" x14ac:dyDescent="0.35">
      <c r="A185" s="1">
        <v>178</v>
      </c>
      <c r="B185" s="5" t="s">
        <v>406</v>
      </c>
      <c r="C185" s="2" t="s">
        <v>15</v>
      </c>
      <c r="D185" s="2"/>
      <c r="E185" s="6"/>
      <c r="F185" s="6"/>
      <c r="G185" s="6"/>
      <c r="H185" s="6"/>
      <c r="I185" s="6"/>
      <c r="J185" s="6">
        <v>2307</v>
      </c>
      <c r="K185" s="6"/>
      <c r="L185" s="6"/>
      <c r="M185" s="6"/>
      <c r="N185" s="7">
        <f t="shared" si="2"/>
        <v>2307</v>
      </c>
      <c r="O185" s="6">
        <v>82000</v>
      </c>
    </row>
    <row r="186" spans="1:15" x14ac:dyDescent="0.35">
      <c r="A186" s="1">
        <v>179</v>
      </c>
      <c r="B186" s="5" t="s">
        <v>322</v>
      </c>
      <c r="C186" s="2" t="s">
        <v>15</v>
      </c>
      <c r="D186" s="2"/>
      <c r="E186" s="6"/>
      <c r="F186" s="6"/>
      <c r="G186" s="6"/>
      <c r="H186" s="6"/>
      <c r="I186" s="6"/>
      <c r="J186" s="6"/>
      <c r="K186" s="6"/>
      <c r="L186" s="6"/>
      <c r="M186" s="6"/>
      <c r="N186" s="7">
        <f t="shared" si="2"/>
        <v>0</v>
      </c>
      <c r="O186" s="6"/>
    </row>
    <row r="187" spans="1:15" x14ac:dyDescent="0.35">
      <c r="A187" s="1">
        <v>180</v>
      </c>
      <c r="B187" s="5" t="s">
        <v>408</v>
      </c>
      <c r="C187" s="2" t="s">
        <v>15</v>
      </c>
      <c r="D187" s="2"/>
      <c r="E187" s="6"/>
      <c r="F187" s="6"/>
      <c r="G187" s="6"/>
      <c r="H187" s="6"/>
      <c r="I187" s="6"/>
      <c r="J187" s="6"/>
      <c r="K187" s="6"/>
      <c r="L187" s="6"/>
      <c r="M187" s="6"/>
      <c r="N187" s="7">
        <f t="shared" si="2"/>
        <v>0</v>
      </c>
      <c r="O187" s="6"/>
    </row>
    <row r="188" spans="1:15" x14ac:dyDescent="0.35">
      <c r="A188" s="1">
        <v>181</v>
      </c>
      <c r="B188" s="5" t="s">
        <v>323</v>
      </c>
      <c r="C188" s="2" t="s">
        <v>15</v>
      </c>
      <c r="D188" s="2"/>
      <c r="E188" s="6"/>
      <c r="F188" s="6"/>
      <c r="G188" s="6"/>
      <c r="H188" s="6"/>
      <c r="I188" s="6"/>
      <c r="J188" s="6">
        <v>1738</v>
      </c>
      <c r="K188" s="6"/>
      <c r="L188" s="6"/>
      <c r="M188" s="6"/>
      <c r="N188" s="7">
        <f t="shared" si="2"/>
        <v>1738</v>
      </c>
      <c r="O188" s="6">
        <v>171000</v>
      </c>
    </row>
    <row r="189" spans="1:15" x14ac:dyDescent="0.35">
      <c r="A189" s="1">
        <v>182</v>
      </c>
      <c r="B189" s="5" t="s">
        <v>446</v>
      </c>
      <c r="C189" s="2" t="s">
        <v>15</v>
      </c>
      <c r="D189" s="2"/>
      <c r="E189" s="6"/>
      <c r="F189" s="6"/>
      <c r="G189" s="6"/>
      <c r="H189" s="6"/>
      <c r="I189" s="6">
        <v>732</v>
      </c>
      <c r="J189" s="6">
        <v>570</v>
      </c>
      <c r="K189" s="6"/>
      <c r="L189" s="6"/>
      <c r="M189" s="6"/>
      <c r="N189" s="7">
        <f t="shared" si="2"/>
        <v>1302</v>
      </c>
      <c r="O189" s="6">
        <v>92000</v>
      </c>
    </row>
    <row r="190" spans="1:15" x14ac:dyDescent="0.35">
      <c r="A190" s="1">
        <v>183</v>
      </c>
      <c r="B190" s="5" t="s">
        <v>413</v>
      </c>
      <c r="C190" s="2" t="s">
        <v>15</v>
      </c>
      <c r="D190" s="2"/>
      <c r="E190" s="6"/>
      <c r="F190" s="6"/>
      <c r="G190" s="6"/>
      <c r="H190" s="6"/>
      <c r="I190" s="6"/>
      <c r="J190" s="6">
        <v>570</v>
      </c>
      <c r="K190" s="6"/>
      <c r="L190" s="6"/>
      <c r="M190" s="6"/>
      <c r="N190" s="7">
        <f t="shared" si="2"/>
        <v>570</v>
      </c>
      <c r="O190" s="6">
        <v>56000</v>
      </c>
    </row>
    <row r="191" spans="1:15" x14ac:dyDescent="0.35">
      <c r="A191" s="1"/>
      <c r="B191" s="5" t="s">
        <v>496</v>
      </c>
      <c r="C191" s="2" t="s">
        <v>15</v>
      </c>
      <c r="D191" s="2"/>
      <c r="E191" s="6"/>
      <c r="F191" s="6"/>
      <c r="G191" s="6"/>
      <c r="H191" s="6"/>
      <c r="I191" s="6"/>
      <c r="J191" s="6">
        <v>3090</v>
      </c>
      <c r="K191" s="6"/>
      <c r="L191" s="6"/>
      <c r="M191" s="6"/>
      <c r="N191" s="7">
        <f t="shared" si="2"/>
        <v>3090</v>
      </c>
      <c r="O191" s="6">
        <v>159000</v>
      </c>
    </row>
    <row r="192" spans="1:15" x14ac:dyDescent="0.35">
      <c r="A192" s="1">
        <v>184</v>
      </c>
      <c r="B192" s="5" t="s">
        <v>334</v>
      </c>
      <c r="C192" s="2" t="s">
        <v>15</v>
      </c>
      <c r="D192" s="2"/>
      <c r="E192" s="6"/>
      <c r="F192" s="6"/>
      <c r="G192" s="6"/>
      <c r="H192" s="6"/>
      <c r="I192" s="6"/>
      <c r="J192" s="6"/>
      <c r="K192" s="6"/>
      <c r="L192" s="6"/>
      <c r="M192" s="6"/>
      <c r="N192" s="7">
        <f t="shared" si="2"/>
        <v>0</v>
      </c>
      <c r="O192" s="6"/>
    </row>
    <row r="193" spans="1:15" ht="40" x14ac:dyDescent="0.35">
      <c r="A193" s="1">
        <v>185</v>
      </c>
      <c r="B193" s="5" t="s">
        <v>217</v>
      </c>
      <c r="C193" s="2" t="s">
        <v>418</v>
      </c>
      <c r="D193" s="2"/>
      <c r="E193" s="6"/>
      <c r="F193" s="6"/>
      <c r="G193" s="6"/>
      <c r="H193" s="6"/>
      <c r="I193" s="6"/>
      <c r="J193" s="6"/>
      <c r="K193" s="6"/>
      <c r="L193" s="6"/>
      <c r="M193" s="6"/>
      <c r="N193" s="7">
        <f t="shared" si="2"/>
        <v>0</v>
      </c>
      <c r="O193" s="6"/>
    </row>
    <row r="194" spans="1:15" ht="40" x14ac:dyDescent="0.35">
      <c r="A194" s="1">
        <v>186</v>
      </c>
      <c r="B194" s="5" t="s">
        <v>218</v>
      </c>
      <c r="C194" s="2" t="s">
        <v>418</v>
      </c>
      <c r="D194" s="2"/>
      <c r="E194" s="6"/>
      <c r="F194" s="6"/>
      <c r="G194" s="6"/>
      <c r="H194" s="6"/>
      <c r="I194" s="6"/>
      <c r="J194" s="6"/>
      <c r="K194" s="6"/>
      <c r="L194" s="6"/>
      <c r="M194" s="6"/>
      <c r="N194" s="7">
        <f t="shared" ref="N194:N257" si="3">SUM(E194:M194)</f>
        <v>0</v>
      </c>
      <c r="O194" s="6"/>
    </row>
    <row r="195" spans="1:15" ht="40" x14ac:dyDescent="0.35">
      <c r="A195" s="1">
        <v>187</v>
      </c>
      <c r="B195" s="5" t="s">
        <v>219</v>
      </c>
      <c r="C195" s="2" t="s">
        <v>418</v>
      </c>
      <c r="D195" s="2"/>
      <c r="E195" s="6"/>
      <c r="F195" s="6"/>
      <c r="G195" s="6"/>
      <c r="H195" s="6"/>
      <c r="I195" s="6"/>
      <c r="J195" s="6"/>
      <c r="K195" s="6"/>
      <c r="L195" s="6"/>
      <c r="M195" s="6"/>
      <c r="N195" s="7">
        <f t="shared" si="3"/>
        <v>0</v>
      </c>
      <c r="O195" s="6"/>
    </row>
    <row r="196" spans="1:15" ht="40" x14ac:dyDescent="0.35">
      <c r="A196" s="1">
        <v>188</v>
      </c>
      <c r="B196" s="5" t="s">
        <v>220</v>
      </c>
      <c r="C196" s="2" t="s">
        <v>418</v>
      </c>
      <c r="D196" s="2"/>
      <c r="E196" s="6"/>
      <c r="F196" s="6"/>
      <c r="G196" s="6"/>
      <c r="H196" s="11"/>
      <c r="I196" s="6"/>
      <c r="J196" s="6"/>
      <c r="K196" s="6"/>
      <c r="L196" s="6"/>
      <c r="M196" s="6"/>
      <c r="N196" s="7">
        <f t="shared" si="3"/>
        <v>0</v>
      </c>
      <c r="O196" s="6"/>
    </row>
    <row r="197" spans="1:15" ht="40" x14ac:dyDescent="0.35">
      <c r="A197" s="1">
        <v>189</v>
      </c>
      <c r="B197" s="5" t="s">
        <v>222</v>
      </c>
      <c r="C197" s="2" t="s">
        <v>418</v>
      </c>
      <c r="D197" s="2"/>
      <c r="E197" s="6"/>
      <c r="F197" s="6"/>
      <c r="G197" s="6"/>
      <c r="H197" s="6"/>
      <c r="I197" s="6"/>
      <c r="J197" s="6"/>
      <c r="K197" s="6"/>
      <c r="L197" s="6"/>
      <c r="M197" s="6"/>
      <c r="N197" s="7">
        <f t="shared" si="3"/>
        <v>0</v>
      </c>
      <c r="O197" s="6"/>
    </row>
    <row r="198" spans="1:15" ht="40" x14ac:dyDescent="0.35">
      <c r="A198" s="1">
        <v>190</v>
      </c>
      <c r="B198" s="5" t="s">
        <v>221</v>
      </c>
      <c r="C198" s="2" t="s">
        <v>418</v>
      </c>
      <c r="D198" s="2"/>
      <c r="E198" s="6"/>
      <c r="F198" s="6"/>
      <c r="G198" s="6"/>
      <c r="H198" s="6"/>
      <c r="I198" s="6"/>
      <c r="J198" s="6"/>
      <c r="K198" s="6"/>
      <c r="L198" s="6"/>
      <c r="M198" s="6"/>
      <c r="N198" s="7">
        <f t="shared" si="3"/>
        <v>0</v>
      </c>
      <c r="O198" s="6"/>
    </row>
    <row r="199" spans="1:15" ht="40" x14ac:dyDescent="0.35">
      <c r="A199" s="1">
        <v>191</v>
      </c>
      <c r="B199" s="5" t="s">
        <v>222</v>
      </c>
      <c r="C199" s="2" t="s">
        <v>418</v>
      </c>
      <c r="D199" s="2"/>
      <c r="E199" s="6"/>
      <c r="F199" s="6"/>
      <c r="G199" s="6"/>
      <c r="H199" s="6"/>
      <c r="I199" s="6"/>
      <c r="J199" s="6"/>
      <c r="K199" s="6"/>
      <c r="L199" s="6"/>
      <c r="M199" s="6"/>
      <c r="N199" s="7">
        <f t="shared" si="3"/>
        <v>0</v>
      </c>
      <c r="O199" s="6"/>
    </row>
    <row r="200" spans="1:15" x14ac:dyDescent="0.35">
      <c r="A200" s="1">
        <v>192</v>
      </c>
      <c r="B200" s="5" t="s">
        <v>338</v>
      </c>
      <c r="C200" s="2" t="s">
        <v>422</v>
      </c>
      <c r="D200" s="2"/>
      <c r="E200" s="6"/>
      <c r="F200" s="6">
        <v>9232</v>
      </c>
      <c r="G200" s="6"/>
      <c r="H200" s="6">
        <v>3966</v>
      </c>
      <c r="I200" s="6"/>
      <c r="J200" s="6"/>
      <c r="K200" s="6"/>
      <c r="L200" s="6"/>
      <c r="M200" s="6"/>
      <c r="N200" s="7">
        <f t="shared" si="3"/>
        <v>13198</v>
      </c>
      <c r="O200" s="6">
        <v>793108</v>
      </c>
    </row>
    <row r="201" spans="1:15" x14ac:dyDescent="0.35">
      <c r="A201" s="1">
        <v>193</v>
      </c>
      <c r="B201" s="5" t="s">
        <v>339</v>
      </c>
      <c r="C201" s="2" t="s">
        <v>422</v>
      </c>
      <c r="D201" s="2"/>
      <c r="E201" s="6"/>
      <c r="F201" s="6"/>
      <c r="G201" s="6"/>
      <c r="H201" s="6"/>
      <c r="I201" s="6"/>
      <c r="J201" s="6"/>
      <c r="K201" s="6"/>
      <c r="L201" s="6"/>
      <c r="M201" s="6"/>
      <c r="N201" s="7">
        <f t="shared" si="3"/>
        <v>0</v>
      </c>
      <c r="O201" s="6"/>
    </row>
    <row r="202" spans="1:15" x14ac:dyDescent="0.35">
      <c r="A202" s="1">
        <v>194</v>
      </c>
      <c r="B202" s="5" t="s">
        <v>403</v>
      </c>
      <c r="C202" s="2" t="s">
        <v>422</v>
      </c>
      <c r="D202" s="2"/>
      <c r="E202" s="6"/>
      <c r="F202" s="6"/>
      <c r="G202" s="6"/>
      <c r="H202" s="6"/>
      <c r="I202" s="6"/>
      <c r="J202" s="6"/>
      <c r="K202" s="6"/>
      <c r="L202" s="6"/>
      <c r="M202" s="6"/>
      <c r="N202" s="7">
        <f t="shared" si="3"/>
        <v>0</v>
      </c>
      <c r="O202" s="6"/>
    </row>
    <row r="203" spans="1:15" x14ac:dyDescent="0.35">
      <c r="A203" s="1"/>
      <c r="B203" s="5" t="s">
        <v>499</v>
      </c>
      <c r="C203" s="2" t="s">
        <v>422</v>
      </c>
      <c r="D203" s="2"/>
      <c r="E203" s="6"/>
      <c r="F203" s="6"/>
      <c r="G203" s="6"/>
      <c r="H203" s="6"/>
      <c r="I203" s="6"/>
      <c r="J203" s="6">
        <v>1812</v>
      </c>
      <c r="K203" s="6"/>
      <c r="L203" s="6"/>
      <c r="M203" s="6"/>
      <c r="N203" s="7">
        <f t="shared" si="3"/>
        <v>1812</v>
      </c>
      <c r="O203" s="6">
        <v>156000</v>
      </c>
    </row>
    <row r="204" spans="1:15" x14ac:dyDescent="0.35">
      <c r="A204" s="1">
        <v>195</v>
      </c>
      <c r="B204" s="5" t="s">
        <v>414</v>
      </c>
      <c r="C204" s="2" t="s">
        <v>422</v>
      </c>
      <c r="D204" s="2"/>
      <c r="E204" s="6"/>
      <c r="F204" s="6"/>
      <c r="G204" s="6"/>
      <c r="H204" s="6"/>
      <c r="I204" s="6"/>
      <c r="J204" s="6"/>
      <c r="K204" s="6"/>
      <c r="L204" s="6"/>
      <c r="M204" s="6"/>
      <c r="N204" s="7">
        <f t="shared" si="3"/>
        <v>0</v>
      </c>
      <c r="O204" s="6"/>
    </row>
    <row r="205" spans="1:15" x14ac:dyDescent="0.35">
      <c r="A205" s="1">
        <v>196</v>
      </c>
      <c r="B205" s="5" t="s">
        <v>409</v>
      </c>
      <c r="C205" s="2" t="s">
        <v>410</v>
      </c>
      <c r="D205" s="2"/>
      <c r="E205" s="6"/>
      <c r="F205" s="6"/>
      <c r="G205" s="6"/>
      <c r="H205" s="6"/>
      <c r="I205" s="6"/>
      <c r="J205" s="6"/>
      <c r="K205" s="6">
        <f>15000+63486</f>
        <v>78486</v>
      </c>
      <c r="L205" s="6">
        <f>1097+5970+5280</f>
        <v>12347</v>
      </c>
      <c r="M205" s="6"/>
      <c r="N205" s="7">
        <f t="shared" si="3"/>
        <v>90833</v>
      </c>
      <c r="O205" s="6">
        <v>8045604</v>
      </c>
    </row>
    <row r="206" spans="1:15" x14ac:dyDescent="0.35">
      <c r="A206" s="1">
        <v>197</v>
      </c>
      <c r="B206" s="5" t="s">
        <v>55</v>
      </c>
      <c r="C206" s="2" t="s">
        <v>9</v>
      </c>
      <c r="D206" s="1"/>
      <c r="E206" s="6">
        <v>10863</v>
      </c>
      <c r="F206" s="6">
        <v>5784</v>
      </c>
      <c r="G206" s="6"/>
      <c r="H206" s="6">
        <v>4222</v>
      </c>
      <c r="I206" s="6"/>
      <c r="J206" s="6">
        <v>4361</v>
      </c>
      <c r="K206" s="6">
        <v>562</v>
      </c>
      <c r="L206" s="6">
        <v>9809</v>
      </c>
      <c r="M206" s="6"/>
      <c r="N206" s="7">
        <f t="shared" si="3"/>
        <v>35601</v>
      </c>
      <c r="O206" s="6">
        <v>422277</v>
      </c>
    </row>
    <row r="207" spans="1:15" x14ac:dyDescent="0.35">
      <c r="A207" s="1">
        <v>198</v>
      </c>
      <c r="B207" s="5" t="s">
        <v>391</v>
      </c>
      <c r="C207" s="2" t="s">
        <v>9</v>
      </c>
      <c r="D207" s="1"/>
      <c r="E207" s="6">
        <v>13985</v>
      </c>
      <c r="F207" s="6"/>
      <c r="G207" s="6"/>
      <c r="H207" s="12"/>
      <c r="I207" s="6">
        <v>5443</v>
      </c>
      <c r="J207" s="6">
        <v>5394</v>
      </c>
      <c r="K207" s="6"/>
      <c r="L207" s="6">
        <v>8270</v>
      </c>
      <c r="M207" s="6"/>
      <c r="N207" s="7">
        <f t="shared" si="3"/>
        <v>33092</v>
      </c>
      <c r="O207" s="6">
        <v>516763</v>
      </c>
    </row>
    <row r="208" spans="1:15" x14ac:dyDescent="0.35">
      <c r="A208" s="1">
        <v>199</v>
      </c>
      <c r="B208" s="5" t="s">
        <v>445</v>
      </c>
      <c r="C208" s="2" t="s">
        <v>9</v>
      </c>
      <c r="D208" s="1"/>
      <c r="E208" s="6">
        <v>12245</v>
      </c>
      <c r="F208" s="6">
        <v>6000</v>
      </c>
      <c r="G208" s="6"/>
      <c r="H208" s="12"/>
      <c r="I208" s="6">
        <v>11294</v>
      </c>
      <c r="J208" s="6">
        <v>4576</v>
      </c>
      <c r="K208" s="6"/>
      <c r="L208" s="6"/>
      <c r="M208" s="6"/>
      <c r="N208" s="7">
        <f t="shared" si="3"/>
        <v>34115</v>
      </c>
      <c r="O208" s="6">
        <v>710420</v>
      </c>
    </row>
    <row r="209" spans="1:15" x14ac:dyDescent="0.35">
      <c r="A209" s="1">
        <v>200</v>
      </c>
      <c r="B209" s="5" t="s">
        <v>56</v>
      </c>
      <c r="C209" s="2" t="s">
        <v>9</v>
      </c>
      <c r="D209" s="1"/>
      <c r="E209" s="6">
        <v>5081</v>
      </c>
      <c r="F209" s="6"/>
      <c r="G209" s="6"/>
      <c r="H209" s="6"/>
      <c r="I209" s="6"/>
      <c r="J209" s="6">
        <v>2248</v>
      </c>
      <c r="K209" s="6"/>
      <c r="L209" s="6"/>
      <c r="M209" s="6"/>
      <c r="N209" s="7">
        <f t="shared" si="3"/>
        <v>7329</v>
      </c>
      <c r="O209" s="6">
        <v>223911</v>
      </c>
    </row>
    <row r="210" spans="1:15" x14ac:dyDescent="0.35">
      <c r="A210" s="1">
        <v>201</v>
      </c>
      <c r="B210" s="5" t="s">
        <v>483</v>
      </c>
      <c r="C210" s="2" t="s">
        <v>9</v>
      </c>
      <c r="D210" s="1"/>
      <c r="E210" s="6">
        <v>6388</v>
      </c>
      <c r="F210" s="6"/>
      <c r="G210" s="6"/>
      <c r="H210" s="6"/>
      <c r="I210" s="6"/>
      <c r="J210" s="6">
        <v>6400</v>
      </c>
      <c r="K210" s="6"/>
      <c r="L210" s="6"/>
      <c r="M210" s="6"/>
      <c r="N210" s="7">
        <f t="shared" si="3"/>
        <v>12788</v>
      </c>
      <c r="O210" s="6">
        <v>702121</v>
      </c>
    </row>
    <row r="211" spans="1:15" x14ac:dyDescent="0.35">
      <c r="A211" s="1">
        <v>203</v>
      </c>
      <c r="B211" s="5" t="s">
        <v>58</v>
      </c>
      <c r="C211" s="2" t="s">
        <v>9</v>
      </c>
      <c r="D211" s="1"/>
      <c r="E211" s="6">
        <v>9611</v>
      </c>
      <c r="F211" s="6">
        <v>5236</v>
      </c>
      <c r="G211" s="6"/>
      <c r="H211" s="6">
        <v>5638</v>
      </c>
      <c r="I211" s="6">
        <v>20742</v>
      </c>
      <c r="J211" s="6">
        <v>2709</v>
      </c>
      <c r="K211" s="6"/>
      <c r="L211" s="6"/>
      <c r="M211" s="6"/>
      <c r="N211" s="7">
        <f t="shared" si="3"/>
        <v>43936</v>
      </c>
      <c r="O211" s="6">
        <v>563875</v>
      </c>
    </row>
    <row r="212" spans="1:15" x14ac:dyDescent="0.35">
      <c r="A212" s="1">
        <v>204</v>
      </c>
      <c r="B212" s="5" t="s">
        <v>59</v>
      </c>
      <c r="C212" s="2" t="s">
        <v>9</v>
      </c>
      <c r="D212" s="1"/>
      <c r="E212" s="6"/>
      <c r="F212" s="6"/>
      <c r="G212" s="6"/>
      <c r="H212" s="10"/>
      <c r="I212" s="6"/>
      <c r="J212" s="6"/>
      <c r="K212" s="6"/>
      <c r="L212" s="6"/>
      <c r="M212" s="6"/>
      <c r="N212" s="7">
        <f t="shared" si="3"/>
        <v>0</v>
      </c>
      <c r="O212" s="6"/>
    </row>
    <row r="213" spans="1:15" x14ac:dyDescent="0.35">
      <c r="A213" s="1">
        <v>205</v>
      </c>
      <c r="B213" s="5" t="s">
        <v>60</v>
      </c>
      <c r="C213" s="2" t="s">
        <v>9</v>
      </c>
      <c r="D213" s="1"/>
      <c r="E213" s="6">
        <v>8251</v>
      </c>
      <c r="F213" s="6">
        <v>1974</v>
      </c>
      <c r="G213" s="6"/>
      <c r="H213" s="6"/>
      <c r="I213" s="6">
        <v>9460</v>
      </c>
      <c r="J213" s="6">
        <v>8634</v>
      </c>
      <c r="K213" s="6"/>
      <c r="L213" s="6"/>
      <c r="M213" s="6"/>
      <c r="N213" s="7">
        <f t="shared" si="3"/>
        <v>28319</v>
      </c>
      <c r="O213" s="6">
        <v>436000</v>
      </c>
    </row>
    <row r="214" spans="1:15" x14ac:dyDescent="0.35">
      <c r="A214" s="1">
        <v>206</v>
      </c>
      <c r="B214" s="5" t="s">
        <v>61</v>
      </c>
      <c r="C214" s="2" t="s">
        <v>9</v>
      </c>
      <c r="D214" s="1"/>
      <c r="E214" s="6">
        <v>4930</v>
      </c>
      <c r="F214" s="6">
        <v>5947</v>
      </c>
      <c r="G214" s="6"/>
      <c r="H214" s="6"/>
      <c r="I214" s="6"/>
      <c r="J214" s="6">
        <v>10487</v>
      </c>
      <c r="K214" s="6"/>
      <c r="L214" s="6"/>
      <c r="M214" s="6"/>
      <c r="N214" s="7">
        <f t="shared" si="3"/>
        <v>21364</v>
      </c>
      <c r="O214" s="6">
        <v>504040</v>
      </c>
    </row>
    <row r="215" spans="1:15" x14ac:dyDescent="0.35">
      <c r="A215" s="1">
        <v>207</v>
      </c>
      <c r="B215" s="5" t="s">
        <v>62</v>
      </c>
      <c r="C215" s="2" t="s">
        <v>9</v>
      </c>
      <c r="D215" s="1"/>
      <c r="E215" s="6"/>
      <c r="F215" s="6"/>
      <c r="G215" s="6"/>
      <c r="H215" s="6"/>
      <c r="I215" s="6"/>
      <c r="J215" s="6"/>
      <c r="K215" s="6"/>
      <c r="L215" s="6"/>
      <c r="M215" s="6"/>
      <c r="N215" s="7">
        <f t="shared" si="3"/>
        <v>0</v>
      </c>
      <c r="O215" s="6"/>
    </row>
    <row r="216" spans="1:15" x14ac:dyDescent="0.35">
      <c r="A216" s="1">
        <v>208</v>
      </c>
      <c r="B216" s="5" t="s">
        <v>63</v>
      </c>
      <c r="C216" s="2" t="s">
        <v>9</v>
      </c>
      <c r="D216" s="1"/>
      <c r="E216" s="6">
        <v>7230</v>
      </c>
      <c r="F216" s="6">
        <v>8045</v>
      </c>
      <c r="G216" s="6">
        <v>11740</v>
      </c>
      <c r="H216" s="6">
        <v>6243</v>
      </c>
      <c r="I216" s="6">
        <v>3490</v>
      </c>
      <c r="J216" s="6">
        <v>3082</v>
      </c>
      <c r="K216" s="6"/>
      <c r="L216" s="6">
        <v>923</v>
      </c>
      <c r="M216" s="6"/>
      <c r="N216" s="7">
        <f t="shared" si="3"/>
        <v>40753</v>
      </c>
      <c r="O216" s="6">
        <v>624372</v>
      </c>
    </row>
    <row r="217" spans="1:15" x14ac:dyDescent="0.35">
      <c r="A217" s="1">
        <v>209</v>
      </c>
      <c r="B217" s="5" t="s">
        <v>65</v>
      </c>
      <c r="C217" s="2" t="s">
        <v>9</v>
      </c>
      <c r="D217" s="1"/>
      <c r="E217" s="6"/>
      <c r="F217" s="6"/>
      <c r="G217" s="6"/>
      <c r="H217" s="6"/>
      <c r="I217" s="6"/>
      <c r="J217" s="6">
        <v>2200</v>
      </c>
      <c r="K217" s="6"/>
      <c r="L217" s="6"/>
      <c r="M217" s="6"/>
      <c r="N217" s="7">
        <f t="shared" si="3"/>
        <v>2200</v>
      </c>
      <c r="O217" s="6">
        <v>217000</v>
      </c>
    </row>
    <row r="218" spans="1:15" x14ac:dyDescent="0.35">
      <c r="A218" s="1">
        <v>210</v>
      </c>
      <c r="B218" s="5" t="s">
        <v>66</v>
      </c>
      <c r="C218" s="2" t="s">
        <v>9</v>
      </c>
      <c r="D218" s="1"/>
      <c r="E218" s="6">
        <v>13293</v>
      </c>
      <c r="F218" s="6"/>
      <c r="G218" s="6"/>
      <c r="H218" s="6"/>
      <c r="I218" s="6"/>
      <c r="J218" s="6">
        <v>6077</v>
      </c>
      <c r="K218" s="6"/>
      <c r="L218" s="6"/>
      <c r="M218" s="6"/>
      <c r="N218" s="7">
        <f t="shared" si="3"/>
        <v>19370</v>
      </c>
      <c r="O218" s="6">
        <v>733989</v>
      </c>
    </row>
    <row r="219" spans="1:15" x14ac:dyDescent="0.35">
      <c r="A219" s="1">
        <v>211</v>
      </c>
      <c r="B219" s="5" t="s">
        <v>67</v>
      </c>
      <c r="C219" s="2" t="s">
        <v>9</v>
      </c>
      <c r="D219" s="1"/>
      <c r="E219" s="6">
        <v>25366</v>
      </c>
      <c r="F219" s="6">
        <v>7497</v>
      </c>
      <c r="G219" s="6"/>
      <c r="H219" s="6">
        <v>7497</v>
      </c>
      <c r="I219" s="6"/>
      <c r="J219" s="6">
        <v>3046</v>
      </c>
      <c r="K219" s="6">
        <v>806</v>
      </c>
      <c r="L219" s="6">
        <v>4209</v>
      </c>
      <c r="M219" s="6"/>
      <c r="N219" s="7">
        <f t="shared" si="3"/>
        <v>48421</v>
      </c>
      <c r="O219" s="6">
        <v>749767</v>
      </c>
    </row>
    <row r="220" spans="1:15" x14ac:dyDescent="0.35">
      <c r="A220" s="1">
        <v>212</v>
      </c>
      <c r="B220" s="5" t="s">
        <v>68</v>
      </c>
      <c r="C220" s="2" t="s">
        <v>9</v>
      </c>
      <c r="D220" s="1"/>
      <c r="E220" s="6">
        <v>26192</v>
      </c>
      <c r="F220" s="6">
        <v>9240</v>
      </c>
      <c r="G220" s="6"/>
      <c r="H220" s="6">
        <v>9240</v>
      </c>
      <c r="I220" s="6"/>
      <c r="J220" s="6">
        <v>10309</v>
      </c>
      <c r="K220" s="6"/>
      <c r="L220" s="6"/>
      <c r="M220" s="6"/>
      <c r="N220" s="7">
        <f t="shared" si="3"/>
        <v>54981</v>
      </c>
      <c r="O220" s="6">
        <v>924093</v>
      </c>
    </row>
    <row r="221" spans="1:15" x14ac:dyDescent="0.35">
      <c r="A221" s="1">
        <v>213</v>
      </c>
      <c r="B221" s="5" t="s">
        <v>471</v>
      </c>
      <c r="C221" s="2" t="s">
        <v>9</v>
      </c>
      <c r="D221" s="1"/>
      <c r="E221" s="6">
        <v>23988</v>
      </c>
      <c r="F221" s="6"/>
      <c r="G221" s="6"/>
      <c r="H221" s="10"/>
      <c r="I221" s="6">
        <v>10459</v>
      </c>
      <c r="J221" s="6">
        <v>9183</v>
      </c>
      <c r="K221" s="6">
        <v>6000</v>
      </c>
      <c r="L221" s="6">
        <v>4000</v>
      </c>
      <c r="M221" s="6"/>
      <c r="N221" s="7">
        <f t="shared" si="3"/>
        <v>53630</v>
      </c>
      <c r="O221" s="6">
        <v>542935</v>
      </c>
    </row>
    <row r="222" spans="1:15" ht="41" x14ac:dyDescent="0.35">
      <c r="A222" s="1">
        <v>214</v>
      </c>
      <c r="B222" s="5" t="s">
        <v>69</v>
      </c>
      <c r="C222" s="2" t="s">
        <v>9</v>
      </c>
      <c r="D222" s="1"/>
      <c r="E222" s="6">
        <v>29094</v>
      </c>
      <c r="F222" s="6">
        <v>10119</v>
      </c>
      <c r="G222" s="6"/>
      <c r="H222" s="6">
        <v>10119</v>
      </c>
      <c r="I222" s="6"/>
      <c r="J222" s="6">
        <v>9632</v>
      </c>
      <c r="K222" s="6"/>
      <c r="L222" s="6"/>
      <c r="M222" s="6"/>
      <c r="N222" s="7">
        <f t="shared" si="3"/>
        <v>58964</v>
      </c>
      <c r="O222" s="6">
        <v>1011937</v>
      </c>
    </row>
    <row r="223" spans="1:15" x14ac:dyDescent="0.35">
      <c r="A223" s="1">
        <v>215</v>
      </c>
      <c r="B223" s="5" t="s">
        <v>392</v>
      </c>
      <c r="C223" s="2" t="s">
        <v>9</v>
      </c>
      <c r="D223" s="1"/>
      <c r="E223" s="6">
        <v>2272</v>
      </c>
      <c r="F223" s="6"/>
      <c r="G223" s="6"/>
      <c r="H223" s="6"/>
      <c r="I223" s="6"/>
      <c r="J223" s="6">
        <v>2200</v>
      </c>
      <c r="K223" s="6"/>
      <c r="L223" s="6"/>
      <c r="M223" s="6"/>
      <c r="N223" s="7">
        <f t="shared" si="3"/>
        <v>4472</v>
      </c>
      <c r="O223" s="6">
        <v>81000</v>
      </c>
    </row>
    <row r="224" spans="1:15" x14ac:dyDescent="0.35">
      <c r="A224" s="1">
        <v>216</v>
      </c>
      <c r="B224" s="5" t="s">
        <v>70</v>
      </c>
      <c r="C224" s="2" t="s">
        <v>9</v>
      </c>
      <c r="D224" s="1"/>
      <c r="E224" s="6">
        <v>7453</v>
      </c>
      <c r="F224" s="6">
        <v>4653</v>
      </c>
      <c r="G224" s="6"/>
      <c r="H224" s="6"/>
      <c r="I224" s="6"/>
      <c r="J224" s="6">
        <v>8294</v>
      </c>
      <c r="K224" s="6"/>
      <c r="L224" s="6"/>
      <c r="M224" s="6"/>
      <c r="N224" s="7">
        <f t="shared" si="3"/>
        <v>20400</v>
      </c>
      <c r="O224" s="6">
        <v>454206</v>
      </c>
    </row>
    <row r="225" spans="1:15" x14ac:dyDescent="0.35">
      <c r="A225" s="1">
        <v>217</v>
      </c>
      <c r="B225" s="5" t="s">
        <v>71</v>
      </c>
      <c r="C225" s="2" t="s">
        <v>9</v>
      </c>
      <c r="D225" s="1"/>
      <c r="E225" s="6"/>
      <c r="F225" s="6"/>
      <c r="G225" s="6"/>
      <c r="H225" s="6"/>
      <c r="I225" s="6"/>
      <c r="J225" s="6"/>
      <c r="K225" s="6"/>
      <c r="L225" s="6"/>
      <c r="M225" s="6"/>
      <c r="N225" s="7">
        <f t="shared" si="3"/>
        <v>0</v>
      </c>
      <c r="O225" s="6"/>
    </row>
    <row r="226" spans="1:15" x14ac:dyDescent="0.35">
      <c r="A226" s="1">
        <v>218</v>
      </c>
      <c r="B226" s="5" t="s">
        <v>72</v>
      </c>
      <c r="C226" s="2" t="s">
        <v>9</v>
      </c>
      <c r="D226" s="1"/>
      <c r="E226" s="6">
        <v>4192</v>
      </c>
      <c r="F226" s="6">
        <v>2213</v>
      </c>
      <c r="G226" s="6"/>
      <c r="H226" s="6"/>
      <c r="I226" s="6"/>
      <c r="J226" s="6">
        <v>4401</v>
      </c>
      <c r="K226" s="6"/>
      <c r="L226" s="6"/>
      <c r="M226" s="6"/>
      <c r="N226" s="7">
        <f t="shared" si="3"/>
        <v>10806</v>
      </c>
      <c r="O226" s="6">
        <v>388000</v>
      </c>
    </row>
    <row r="227" spans="1:15" x14ac:dyDescent="0.35">
      <c r="A227" s="1">
        <v>219</v>
      </c>
      <c r="B227" s="5" t="s">
        <v>73</v>
      </c>
      <c r="C227" s="2" t="s">
        <v>9</v>
      </c>
      <c r="D227" s="1"/>
      <c r="E227" s="6">
        <v>4838</v>
      </c>
      <c r="F227" s="6"/>
      <c r="G227" s="6"/>
      <c r="H227" s="6"/>
      <c r="I227" s="6"/>
      <c r="J227" s="6">
        <v>1211</v>
      </c>
      <c r="K227" s="6"/>
      <c r="L227" s="6"/>
      <c r="M227" s="6"/>
      <c r="N227" s="7">
        <f t="shared" si="3"/>
        <v>6049</v>
      </c>
      <c r="O227" s="6">
        <v>257627</v>
      </c>
    </row>
    <row r="228" spans="1:15" x14ac:dyDescent="0.35">
      <c r="A228" s="1">
        <v>220</v>
      </c>
      <c r="B228" s="5" t="s">
        <v>340</v>
      </c>
      <c r="C228" s="2" t="s">
        <v>425</v>
      </c>
      <c r="D228" s="2"/>
      <c r="E228" s="6"/>
      <c r="F228" s="6">
        <v>20574</v>
      </c>
      <c r="G228" s="6"/>
      <c r="H228" s="6">
        <v>9104</v>
      </c>
      <c r="I228" s="6"/>
      <c r="J228" s="6"/>
      <c r="K228" s="6"/>
      <c r="L228" s="6"/>
      <c r="M228" s="6">
        <v>3280</v>
      </c>
      <c r="N228" s="7">
        <f t="shared" si="3"/>
        <v>32958</v>
      </c>
      <c r="O228" s="6">
        <v>1820795</v>
      </c>
    </row>
    <row r="229" spans="1:15" x14ac:dyDescent="0.35">
      <c r="A229" s="1">
        <v>221</v>
      </c>
      <c r="B229" s="5" t="s">
        <v>384</v>
      </c>
      <c r="C229" s="2" t="s">
        <v>425</v>
      </c>
      <c r="D229" s="2"/>
      <c r="E229" s="6"/>
      <c r="F229" s="6"/>
      <c r="G229" s="6"/>
      <c r="H229" s="6"/>
      <c r="I229" s="6"/>
      <c r="J229" s="6"/>
      <c r="K229" s="6"/>
      <c r="L229" s="6"/>
      <c r="M229" s="6"/>
      <c r="N229" s="7">
        <f t="shared" si="3"/>
        <v>0</v>
      </c>
      <c r="O229" s="6"/>
    </row>
    <row r="230" spans="1:15" x14ac:dyDescent="0.35">
      <c r="A230" s="1">
        <v>222</v>
      </c>
      <c r="B230" s="5" t="s">
        <v>385</v>
      </c>
      <c r="C230" s="2" t="s">
        <v>425</v>
      </c>
      <c r="D230" s="2"/>
      <c r="E230" s="6"/>
      <c r="F230" s="6"/>
      <c r="G230" s="6"/>
      <c r="H230" s="6"/>
      <c r="I230" s="6"/>
      <c r="J230" s="6"/>
      <c r="K230" s="6"/>
      <c r="L230" s="6"/>
      <c r="M230" s="6"/>
      <c r="N230" s="7">
        <f t="shared" si="3"/>
        <v>0</v>
      </c>
      <c r="O230" s="6"/>
    </row>
    <row r="231" spans="1:15" x14ac:dyDescent="0.35">
      <c r="A231" s="1">
        <v>223</v>
      </c>
      <c r="B231" s="5" t="s">
        <v>341</v>
      </c>
      <c r="C231" s="2" t="s">
        <v>425</v>
      </c>
      <c r="D231" s="2"/>
      <c r="E231" s="6">
        <v>746</v>
      </c>
      <c r="F231" s="6">
        <v>2062</v>
      </c>
      <c r="G231" s="6"/>
      <c r="H231" s="6">
        <v>590</v>
      </c>
      <c r="I231" s="6"/>
      <c r="J231" s="6">
        <v>287</v>
      </c>
      <c r="K231" s="6"/>
      <c r="L231" s="6"/>
      <c r="M231" s="6"/>
      <c r="N231" s="7">
        <f t="shared" si="3"/>
        <v>3685</v>
      </c>
      <c r="O231" s="6">
        <v>73000</v>
      </c>
    </row>
    <row r="232" spans="1:15" x14ac:dyDescent="0.35">
      <c r="A232" s="1">
        <v>224</v>
      </c>
      <c r="B232" s="5" t="s">
        <v>342</v>
      </c>
      <c r="C232" s="2" t="s">
        <v>425</v>
      </c>
      <c r="D232" s="2"/>
      <c r="E232" s="6">
        <v>6601</v>
      </c>
      <c r="F232" s="6">
        <v>5511</v>
      </c>
      <c r="G232" s="6"/>
      <c r="H232" s="6"/>
      <c r="I232" s="6"/>
      <c r="J232" s="6">
        <v>2869</v>
      </c>
      <c r="K232" s="6"/>
      <c r="L232" s="6"/>
      <c r="M232" s="6"/>
      <c r="N232" s="7">
        <f t="shared" si="3"/>
        <v>14981</v>
      </c>
      <c r="O232" s="6">
        <v>274863</v>
      </c>
    </row>
    <row r="233" spans="1:15" x14ac:dyDescent="0.35">
      <c r="A233" s="1">
        <v>225</v>
      </c>
      <c r="B233" s="5" t="s">
        <v>343</v>
      </c>
      <c r="C233" s="2" t="s">
        <v>425</v>
      </c>
      <c r="D233" s="2"/>
      <c r="E233" s="6">
        <v>9572</v>
      </c>
      <c r="F233" s="6">
        <v>4080</v>
      </c>
      <c r="G233" s="6"/>
      <c r="H233" s="6">
        <v>3191</v>
      </c>
      <c r="I233" s="6"/>
      <c r="J233" s="6">
        <v>5520</v>
      </c>
      <c r="K233" s="6"/>
      <c r="L233" s="6"/>
      <c r="M233" s="6"/>
      <c r="N233" s="7">
        <f t="shared" si="3"/>
        <v>22363</v>
      </c>
      <c r="O233" s="6">
        <v>319067</v>
      </c>
    </row>
    <row r="234" spans="1:15" x14ac:dyDescent="0.35">
      <c r="A234" s="1">
        <v>226</v>
      </c>
      <c r="B234" s="5" t="s">
        <v>344</v>
      </c>
      <c r="C234" s="2" t="s">
        <v>425</v>
      </c>
      <c r="D234" s="2"/>
      <c r="E234" s="6">
        <v>4428</v>
      </c>
      <c r="F234" s="6"/>
      <c r="G234" s="6"/>
      <c r="H234" s="6"/>
      <c r="I234" s="6"/>
      <c r="J234" s="6"/>
      <c r="K234" s="6"/>
      <c r="L234" s="6"/>
      <c r="M234" s="6"/>
      <c r="N234" s="7">
        <f t="shared" si="3"/>
        <v>4428</v>
      </c>
      <c r="O234" s="6">
        <v>205498</v>
      </c>
    </row>
    <row r="235" spans="1:15" x14ac:dyDescent="0.35">
      <c r="A235" s="1">
        <v>227</v>
      </c>
      <c r="B235" s="5" t="s">
        <v>345</v>
      </c>
      <c r="C235" s="2" t="s">
        <v>425</v>
      </c>
      <c r="D235" s="2"/>
      <c r="E235" s="6">
        <v>21890</v>
      </c>
      <c r="F235" s="6">
        <v>6909</v>
      </c>
      <c r="G235" s="6"/>
      <c r="H235" s="6">
        <v>7297</v>
      </c>
      <c r="I235" s="6">
        <v>2568</v>
      </c>
      <c r="J235" s="6">
        <v>7219</v>
      </c>
      <c r="K235" s="6"/>
      <c r="L235" s="6"/>
      <c r="M235" s="6"/>
      <c r="N235" s="7">
        <f t="shared" si="3"/>
        <v>45883</v>
      </c>
      <c r="O235" s="6">
        <v>729650</v>
      </c>
    </row>
    <row r="236" spans="1:15" x14ac:dyDescent="0.35">
      <c r="A236" s="1">
        <v>228</v>
      </c>
      <c r="B236" s="5" t="s">
        <v>346</v>
      </c>
      <c r="C236" s="2" t="s">
        <v>425</v>
      </c>
      <c r="D236" s="2"/>
      <c r="E236" s="6"/>
      <c r="F236" s="6">
        <v>1751</v>
      </c>
      <c r="G236" s="6"/>
      <c r="H236" s="6"/>
      <c r="I236" s="6"/>
      <c r="J236" s="6">
        <v>1721</v>
      </c>
      <c r="K236" s="6"/>
      <c r="L236" s="6"/>
      <c r="M236" s="6"/>
      <c r="N236" s="7">
        <f t="shared" si="3"/>
        <v>3472</v>
      </c>
      <c r="O236" s="6">
        <v>183095</v>
      </c>
    </row>
    <row r="237" spans="1:15" x14ac:dyDescent="0.35">
      <c r="A237" s="1">
        <v>229</v>
      </c>
      <c r="B237" s="5" t="s">
        <v>347</v>
      </c>
      <c r="C237" s="2" t="s">
        <v>425</v>
      </c>
      <c r="D237" s="2"/>
      <c r="E237" s="6"/>
      <c r="F237" s="6"/>
      <c r="G237" s="6"/>
      <c r="H237" s="6"/>
      <c r="I237" s="6"/>
      <c r="J237" s="6"/>
      <c r="K237" s="6"/>
      <c r="L237" s="6"/>
      <c r="M237" s="6"/>
      <c r="N237" s="7">
        <f t="shared" si="3"/>
        <v>0</v>
      </c>
      <c r="O237" s="6"/>
    </row>
    <row r="238" spans="1:15" x14ac:dyDescent="0.35">
      <c r="A238" s="1">
        <v>230</v>
      </c>
      <c r="B238" s="5" t="s">
        <v>394</v>
      </c>
      <c r="C238" s="2" t="s">
        <v>425</v>
      </c>
      <c r="D238" s="2"/>
      <c r="E238" s="6"/>
      <c r="F238" s="6"/>
      <c r="G238" s="6"/>
      <c r="H238" s="6"/>
      <c r="I238" s="6"/>
      <c r="J238" s="6"/>
      <c r="K238" s="6"/>
      <c r="L238" s="6"/>
      <c r="M238" s="6"/>
      <c r="N238" s="7">
        <f t="shared" si="3"/>
        <v>0</v>
      </c>
      <c r="O238" s="6"/>
    </row>
    <row r="239" spans="1:15" x14ac:dyDescent="0.35">
      <c r="A239" s="1">
        <v>231</v>
      </c>
      <c r="B239" s="5" t="s">
        <v>189</v>
      </c>
      <c r="C239" s="2" t="s">
        <v>429</v>
      </c>
      <c r="D239" s="1"/>
      <c r="E239" s="6"/>
      <c r="F239" s="6"/>
      <c r="G239" s="6"/>
      <c r="H239" s="6"/>
      <c r="I239" s="6"/>
      <c r="J239" s="6"/>
      <c r="K239" s="6"/>
      <c r="L239" s="6"/>
      <c r="M239" s="6"/>
      <c r="N239" s="7">
        <f t="shared" si="3"/>
        <v>0</v>
      </c>
      <c r="O239" s="6"/>
    </row>
    <row r="240" spans="1:15" x14ac:dyDescent="0.35">
      <c r="A240" s="1">
        <v>232</v>
      </c>
      <c r="B240" s="5" t="s">
        <v>190</v>
      </c>
      <c r="C240" s="2" t="s">
        <v>429</v>
      </c>
      <c r="D240" s="1"/>
      <c r="E240" s="6"/>
      <c r="F240" s="6"/>
      <c r="G240" s="6"/>
      <c r="H240" s="6"/>
      <c r="I240" s="6"/>
      <c r="J240" s="6"/>
      <c r="K240" s="6"/>
      <c r="L240" s="6"/>
      <c r="M240" s="6"/>
      <c r="N240" s="7">
        <f t="shared" si="3"/>
        <v>0</v>
      </c>
      <c r="O240" s="6"/>
    </row>
    <row r="241" spans="1:15" x14ac:dyDescent="0.35">
      <c r="A241" s="1">
        <v>233</v>
      </c>
      <c r="B241" s="5" t="s">
        <v>191</v>
      </c>
      <c r="C241" s="2" t="s">
        <v>429</v>
      </c>
      <c r="D241" s="1"/>
      <c r="E241" s="6"/>
      <c r="F241" s="6"/>
      <c r="G241" s="6"/>
      <c r="H241" s="6"/>
      <c r="I241" s="6"/>
      <c r="J241" s="6"/>
      <c r="K241" s="6"/>
      <c r="L241" s="6"/>
      <c r="M241" s="6"/>
      <c r="N241" s="7">
        <f t="shared" si="3"/>
        <v>0</v>
      </c>
      <c r="O241" s="6"/>
    </row>
    <row r="242" spans="1:15" x14ac:dyDescent="0.35">
      <c r="A242" s="1">
        <v>234</v>
      </c>
      <c r="B242" s="5" t="s">
        <v>192</v>
      </c>
      <c r="C242" s="2" t="s">
        <v>429</v>
      </c>
      <c r="D242" s="1"/>
      <c r="E242" s="6"/>
      <c r="F242" s="6"/>
      <c r="G242" s="6"/>
      <c r="H242" s="6"/>
      <c r="I242" s="6"/>
      <c r="J242" s="6"/>
      <c r="K242" s="6"/>
      <c r="L242" s="6"/>
      <c r="M242" s="6"/>
      <c r="N242" s="7">
        <f t="shared" si="3"/>
        <v>0</v>
      </c>
      <c r="O242" s="6"/>
    </row>
    <row r="243" spans="1:15" x14ac:dyDescent="0.35">
      <c r="A243" s="1">
        <v>235</v>
      </c>
      <c r="B243" s="5" t="s">
        <v>193</v>
      </c>
      <c r="C243" s="2" t="s">
        <v>429</v>
      </c>
      <c r="D243" s="1"/>
      <c r="E243" s="6"/>
      <c r="F243" s="6"/>
      <c r="G243" s="6"/>
      <c r="H243" s="6"/>
      <c r="I243" s="6"/>
      <c r="J243" s="6"/>
      <c r="K243" s="6"/>
      <c r="L243" s="6"/>
      <c r="M243" s="6"/>
      <c r="N243" s="7">
        <f t="shared" si="3"/>
        <v>0</v>
      </c>
      <c r="O243" s="6"/>
    </row>
    <row r="244" spans="1:15" x14ac:dyDescent="0.35">
      <c r="A244" s="1">
        <v>236</v>
      </c>
      <c r="B244" s="5" t="s">
        <v>393</v>
      </c>
      <c r="C244" s="2" t="s">
        <v>429</v>
      </c>
      <c r="D244" s="1"/>
      <c r="E244" s="6"/>
      <c r="F244" s="6"/>
      <c r="G244" s="6"/>
      <c r="H244" s="6"/>
      <c r="I244" s="6"/>
      <c r="J244" s="6"/>
      <c r="K244" s="6"/>
      <c r="L244" s="6"/>
      <c r="M244" s="6"/>
      <c r="N244" s="7">
        <f t="shared" si="3"/>
        <v>0</v>
      </c>
      <c r="O244" s="6"/>
    </row>
    <row r="245" spans="1:15" x14ac:dyDescent="0.35">
      <c r="A245" s="1">
        <v>237</v>
      </c>
      <c r="B245" s="5" t="s">
        <v>194</v>
      </c>
      <c r="C245" s="2" t="s">
        <v>429</v>
      </c>
      <c r="D245" s="1"/>
      <c r="E245" s="6"/>
      <c r="F245" s="6"/>
      <c r="G245" s="6"/>
      <c r="H245" s="6"/>
      <c r="I245" s="6"/>
      <c r="J245" s="6"/>
      <c r="K245" s="6"/>
      <c r="L245" s="6"/>
      <c r="M245" s="6"/>
      <c r="N245" s="7">
        <f t="shared" si="3"/>
        <v>0</v>
      </c>
      <c r="O245" s="6"/>
    </row>
    <row r="246" spans="1:15" x14ac:dyDescent="0.35">
      <c r="A246" s="1">
        <v>238</v>
      </c>
      <c r="B246" s="5" t="s">
        <v>195</v>
      </c>
      <c r="C246" s="2" t="s">
        <v>429</v>
      </c>
      <c r="D246" s="1"/>
      <c r="E246" s="6"/>
      <c r="F246" s="6"/>
      <c r="G246" s="6"/>
      <c r="H246" s="6"/>
      <c r="I246" s="6"/>
      <c r="J246" s="6"/>
      <c r="K246" s="6"/>
      <c r="L246" s="6"/>
      <c r="M246" s="6"/>
      <c r="N246" s="7">
        <f t="shared" si="3"/>
        <v>0</v>
      </c>
      <c r="O246" s="6"/>
    </row>
    <row r="247" spans="1:15" x14ac:dyDescent="0.35">
      <c r="A247" s="1">
        <v>239</v>
      </c>
      <c r="B247" s="5" t="s">
        <v>196</v>
      </c>
      <c r="C247" s="2" t="s">
        <v>429</v>
      </c>
      <c r="D247" s="1"/>
      <c r="E247" s="6"/>
      <c r="F247" s="6"/>
      <c r="G247" s="6"/>
      <c r="H247" s="6"/>
      <c r="I247" s="6"/>
      <c r="J247" s="6"/>
      <c r="K247" s="6"/>
      <c r="L247" s="6"/>
      <c r="M247" s="6"/>
      <c r="N247" s="7">
        <f t="shared" si="3"/>
        <v>0</v>
      </c>
      <c r="O247" s="6"/>
    </row>
    <row r="248" spans="1:15" x14ac:dyDescent="0.35">
      <c r="A248" s="1">
        <v>240</v>
      </c>
      <c r="B248" s="5" t="s">
        <v>197</v>
      </c>
      <c r="C248" s="2" t="s">
        <v>429</v>
      </c>
      <c r="D248" s="1"/>
      <c r="E248" s="6"/>
      <c r="F248" s="6"/>
      <c r="G248" s="6"/>
      <c r="H248" s="6"/>
      <c r="I248" s="6"/>
      <c r="J248" s="6"/>
      <c r="K248" s="6"/>
      <c r="L248" s="6"/>
      <c r="M248" s="6"/>
      <c r="N248" s="7">
        <f t="shared" si="3"/>
        <v>0</v>
      </c>
      <c r="O248" s="6"/>
    </row>
    <row r="249" spans="1:15" x14ac:dyDescent="0.35">
      <c r="A249" s="1">
        <v>241</v>
      </c>
      <c r="B249" s="5" t="s">
        <v>198</v>
      </c>
      <c r="C249" s="2" t="s">
        <v>429</v>
      </c>
      <c r="D249" s="1"/>
      <c r="E249" s="6"/>
      <c r="F249" s="6"/>
      <c r="G249" s="6"/>
      <c r="H249" s="6"/>
      <c r="I249" s="6"/>
      <c r="J249" s="6"/>
      <c r="K249" s="6"/>
      <c r="L249" s="6"/>
      <c r="M249" s="6"/>
      <c r="N249" s="7">
        <f t="shared" si="3"/>
        <v>0</v>
      </c>
      <c r="O249" s="6"/>
    </row>
    <row r="250" spans="1:15" x14ac:dyDescent="0.35">
      <c r="A250" s="1">
        <v>242</v>
      </c>
      <c r="B250" s="5" t="s">
        <v>199</v>
      </c>
      <c r="C250" s="2" t="s">
        <v>429</v>
      </c>
      <c r="D250" s="1"/>
      <c r="E250" s="6"/>
      <c r="F250" s="6"/>
      <c r="G250" s="6"/>
      <c r="H250" s="6"/>
      <c r="I250" s="6"/>
      <c r="J250" s="6"/>
      <c r="K250" s="6"/>
      <c r="L250" s="6"/>
      <c r="M250" s="6"/>
      <c r="N250" s="7">
        <f t="shared" si="3"/>
        <v>0</v>
      </c>
      <c r="O250" s="6"/>
    </row>
    <row r="251" spans="1:15" x14ac:dyDescent="0.35">
      <c r="A251" s="1">
        <v>243</v>
      </c>
      <c r="B251" s="5" t="s">
        <v>200</v>
      </c>
      <c r="C251" s="2" t="s">
        <v>429</v>
      </c>
      <c r="D251" s="1"/>
      <c r="E251" s="6"/>
      <c r="F251" s="6"/>
      <c r="G251" s="6"/>
      <c r="H251" s="6"/>
      <c r="I251" s="6"/>
      <c r="J251" s="6"/>
      <c r="K251" s="6"/>
      <c r="L251" s="6"/>
      <c r="M251" s="6"/>
      <c r="N251" s="7">
        <f t="shared" si="3"/>
        <v>0</v>
      </c>
      <c r="O251" s="6"/>
    </row>
    <row r="252" spans="1:15" x14ac:dyDescent="0.35">
      <c r="A252" s="1">
        <v>244</v>
      </c>
      <c r="B252" s="5" t="s">
        <v>201</v>
      </c>
      <c r="C252" s="2" t="s">
        <v>429</v>
      </c>
      <c r="D252" s="1"/>
      <c r="E252" s="6"/>
      <c r="F252" s="6"/>
      <c r="G252" s="6"/>
      <c r="H252" s="10"/>
      <c r="I252" s="6"/>
      <c r="J252" s="6"/>
      <c r="K252" s="6"/>
      <c r="L252" s="6"/>
      <c r="M252" s="6"/>
      <c r="N252" s="7">
        <f t="shared" si="3"/>
        <v>0</v>
      </c>
      <c r="O252" s="6"/>
    </row>
    <row r="253" spans="1:15" x14ac:dyDescent="0.35">
      <c r="A253" s="1">
        <v>245</v>
      </c>
      <c r="B253" s="5" t="s">
        <v>202</v>
      </c>
      <c r="C253" s="2" t="s">
        <v>429</v>
      </c>
      <c r="D253" s="1"/>
      <c r="E253" s="6"/>
      <c r="F253" s="6"/>
      <c r="G253" s="6"/>
      <c r="H253" s="12"/>
      <c r="I253" s="6"/>
      <c r="J253" s="6"/>
      <c r="K253" s="6"/>
      <c r="L253" s="6"/>
      <c r="M253" s="6"/>
      <c r="N253" s="7">
        <f t="shared" si="3"/>
        <v>0</v>
      </c>
      <c r="O253" s="6"/>
    </row>
    <row r="254" spans="1:15" x14ac:dyDescent="0.35">
      <c r="A254" s="1">
        <v>246</v>
      </c>
      <c r="B254" s="5" t="s">
        <v>203</v>
      </c>
      <c r="C254" s="2" t="s">
        <v>429</v>
      </c>
      <c r="D254" s="1"/>
      <c r="E254" s="6"/>
      <c r="F254" s="6"/>
      <c r="G254" s="6"/>
      <c r="H254" s="6"/>
      <c r="I254" s="6"/>
      <c r="J254" s="6"/>
      <c r="K254" s="6"/>
      <c r="L254" s="6"/>
      <c r="M254" s="6"/>
      <c r="N254" s="7">
        <f t="shared" si="3"/>
        <v>0</v>
      </c>
      <c r="O254" s="6"/>
    </row>
    <row r="255" spans="1:15" x14ac:dyDescent="0.35">
      <c r="A255" s="1">
        <v>247</v>
      </c>
      <c r="B255" s="5" t="s">
        <v>204</v>
      </c>
      <c r="C255" s="2" t="s">
        <v>429</v>
      </c>
      <c r="D255" s="1"/>
      <c r="E255" s="6"/>
      <c r="F255" s="6"/>
      <c r="G255" s="6"/>
      <c r="H255" s="6"/>
      <c r="I255" s="6"/>
      <c r="J255" s="6"/>
      <c r="K255" s="6"/>
      <c r="L255" s="6"/>
      <c r="M255" s="6"/>
      <c r="N255" s="7">
        <f t="shared" si="3"/>
        <v>0</v>
      </c>
      <c r="O255" s="6"/>
    </row>
    <row r="256" spans="1:15" x14ac:dyDescent="0.35">
      <c r="A256" s="1">
        <v>248</v>
      </c>
      <c r="B256" s="5" t="s">
        <v>205</v>
      </c>
      <c r="C256" s="2" t="s">
        <v>429</v>
      </c>
      <c r="D256" s="1"/>
      <c r="E256" s="6"/>
      <c r="F256" s="6"/>
      <c r="G256" s="6"/>
      <c r="H256" s="6"/>
      <c r="I256" s="6"/>
      <c r="J256" s="6"/>
      <c r="K256" s="6"/>
      <c r="L256" s="6"/>
      <c r="M256" s="6"/>
      <c r="N256" s="7">
        <f t="shared" si="3"/>
        <v>0</v>
      </c>
      <c r="O256" s="6"/>
    </row>
    <row r="257" spans="1:15" ht="40" x14ac:dyDescent="0.35">
      <c r="A257" s="1">
        <v>249</v>
      </c>
      <c r="B257" s="5" t="s">
        <v>380</v>
      </c>
      <c r="C257" s="2" t="s">
        <v>421</v>
      </c>
      <c r="D257" s="2"/>
      <c r="E257" s="6">
        <v>750</v>
      </c>
      <c r="F257" s="6"/>
      <c r="G257" s="6"/>
      <c r="H257" s="6"/>
      <c r="I257" s="6"/>
      <c r="J257" s="6"/>
      <c r="K257" s="6"/>
      <c r="L257" s="6"/>
      <c r="M257" s="6"/>
      <c r="N257" s="7">
        <f t="shared" si="3"/>
        <v>750</v>
      </c>
      <c r="O257" s="6">
        <v>65000</v>
      </c>
    </row>
    <row r="258" spans="1:15" ht="40" x14ac:dyDescent="0.35">
      <c r="A258" s="1">
        <v>250</v>
      </c>
      <c r="B258" s="5" t="s">
        <v>396</v>
      </c>
      <c r="C258" s="2" t="s">
        <v>421</v>
      </c>
      <c r="D258" s="2"/>
      <c r="E258" s="6"/>
      <c r="F258" s="6"/>
      <c r="G258" s="6"/>
      <c r="H258" s="6"/>
      <c r="I258" s="6"/>
      <c r="J258" s="6"/>
      <c r="K258" s="6"/>
      <c r="L258" s="6"/>
      <c r="M258" s="6"/>
      <c r="N258" s="7">
        <f t="shared" ref="N258:N270" si="4">SUM(E258:M258)</f>
        <v>0</v>
      </c>
      <c r="O258" s="6"/>
    </row>
    <row r="259" spans="1:15" ht="40" x14ac:dyDescent="0.35">
      <c r="A259" s="1">
        <v>251</v>
      </c>
      <c r="B259" s="5" t="s">
        <v>261</v>
      </c>
      <c r="C259" s="2" t="s">
        <v>421</v>
      </c>
      <c r="D259" s="2"/>
      <c r="E259" s="6"/>
      <c r="F259" s="6"/>
      <c r="G259" s="6"/>
      <c r="H259" s="6"/>
      <c r="I259" s="6"/>
      <c r="J259" s="6"/>
      <c r="K259" s="6"/>
      <c r="L259" s="6"/>
      <c r="M259" s="6"/>
      <c r="N259" s="7">
        <f t="shared" si="4"/>
        <v>0</v>
      </c>
      <c r="O259" s="6"/>
    </row>
    <row r="260" spans="1:15" ht="40" x14ac:dyDescent="0.35">
      <c r="A260" s="1">
        <v>252</v>
      </c>
      <c r="B260" s="5" t="s">
        <v>262</v>
      </c>
      <c r="C260" s="2" t="s">
        <v>421</v>
      </c>
      <c r="D260" s="2"/>
      <c r="E260" s="6"/>
      <c r="F260" s="6"/>
      <c r="G260" s="6"/>
      <c r="H260" s="6"/>
      <c r="I260" s="6"/>
      <c r="J260" s="6"/>
      <c r="K260" s="6"/>
      <c r="L260" s="6"/>
      <c r="M260" s="6"/>
      <c r="N260" s="7">
        <f t="shared" si="4"/>
        <v>0</v>
      </c>
      <c r="O260" s="6"/>
    </row>
    <row r="261" spans="1:15" ht="40" x14ac:dyDescent="0.35">
      <c r="A261" s="1">
        <v>253</v>
      </c>
      <c r="B261" s="5" t="s">
        <v>263</v>
      </c>
      <c r="C261" s="2" t="s">
        <v>421</v>
      </c>
      <c r="D261" s="2"/>
      <c r="E261" s="6"/>
      <c r="F261" s="6"/>
      <c r="G261" s="6"/>
      <c r="H261" s="6"/>
      <c r="I261" s="6"/>
      <c r="J261" s="6"/>
      <c r="K261" s="6"/>
      <c r="L261" s="6"/>
      <c r="M261" s="6"/>
      <c r="N261" s="7">
        <f t="shared" si="4"/>
        <v>0</v>
      </c>
      <c r="O261" s="6"/>
    </row>
    <row r="262" spans="1:15" ht="40" x14ac:dyDescent="0.35">
      <c r="A262" s="1">
        <v>254</v>
      </c>
      <c r="B262" s="5" t="s">
        <v>265</v>
      </c>
      <c r="C262" s="2" t="s">
        <v>421</v>
      </c>
      <c r="D262" s="2"/>
      <c r="E262" s="6"/>
      <c r="F262" s="6"/>
      <c r="G262" s="6"/>
      <c r="H262" s="6"/>
      <c r="I262" s="6"/>
      <c r="J262" s="6"/>
      <c r="K262" s="6"/>
      <c r="L262" s="6"/>
      <c r="M262" s="6"/>
      <c r="N262" s="7">
        <f t="shared" si="4"/>
        <v>0</v>
      </c>
      <c r="O262" s="6"/>
    </row>
    <row r="263" spans="1:15" ht="40" x14ac:dyDescent="0.35">
      <c r="A263" s="1">
        <v>255</v>
      </c>
      <c r="B263" s="5" t="s">
        <v>266</v>
      </c>
      <c r="C263" s="2" t="s">
        <v>421</v>
      </c>
      <c r="D263" s="2"/>
      <c r="E263" s="6">
        <v>3255</v>
      </c>
      <c r="F263" s="6">
        <v>2101</v>
      </c>
      <c r="G263" s="6"/>
      <c r="H263" s="6"/>
      <c r="I263" s="6">
        <v>928</v>
      </c>
      <c r="J263" s="6">
        <v>3024</v>
      </c>
      <c r="K263" s="6"/>
      <c r="L263" s="6"/>
      <c r="M263" s="6"/>
      <c r="N263" s="7">
        <f t="shared" si="4"/>
        <v>9308</v>
      </c>
      <c r="O263" s="6">
        <v>477133</v>
      </c>
    </row>
    <row r="264" spans="1:15" ht="40" x14ac:dyDescent="0.35">
      <c r="A264" s="1">
        <v>256</v>
      </c>
      <c r="B264" s="5" t="s">
        <v>268</v>
      </c>
      <c r="C264" s="2" t="s">
        <v>421</v>
      </c>
      <c r="D264" s="2"/>
      <c r="E264" s="6">
        <v>9487</v>
      </c>
      <c r="F264" s="6">
        <v>9453</v>
      </c>
      <c r="G264" s="6"/>
      <c r="H264" s="6"/>
      <c r="I264" s="6">
        <v>8331</v>
      </c>
      <c r="J264" s="6"/>
      <c r="K264" s="6"/>
      <c r="L264" s="6"/>
      <c r="M264" s="6">
        <v>5745</v>
      </c>
      <c r="N264" s="7">
        <f t="shared" si="4"/>
        <v>33016</v>
      </c>
      <c r="O264" s="6">
        <v>1149000</v>
      </c>
    </row>
    <row r="265" spans="1:15" ht="40" x14ac:dyDescent="0.35">
      <c r="A265" s="1">
        <v>257</v>
      </c>
      <c r="B265" s="5" t="s">
        <v>269</v>
      </c>
      <c r="C265" s="2" t="s">
        <v>421</v>
      </c>
      <c r="D265" s="2"/>
      <c r="E265" s="6"/>
      <c r="F265" s="6">
        <v>6606</v>
      </c>
      <c r="G265" s="6"/>
      <c r="H265" s="6"/>
      <c r="I265" s="6">
        <v>15645</v>
      </c>
      <c r="J265" s="6">
        <v>6312</v>
      </c>
      <c r="K265" s="6"/>
      <c r="L265" s="6"/>
      <c r="M265" s="6"/>
      <c r="N265" s="7">
        <f t="shared" si="4"/>
        <v>28563</v>
      </c>
      <c r="O265" s="6">
        <v>481000</v>
      </c>
    </row>
    <row r="266" spans="1:15" ht="40" x14ac:dyDescent="0.35">
      <c r="A266" s="1">
        <v>258</v>
      </c>
      <c r="B266" s="5" t="s">
        <v>272</v>
      </c>
      <c r="C266" s="2" t="s">
        <v>421</v>
      </c>
      <c r="D266" s="2"/>
      <c r="E266" s="6">
        <v>3520</v>
      </c>
      <c r="F266" s="6">
        <v>483</v>
      </c>
      <c r="G266" s="6"/>
      <c r="H266" s="6"/>
      <c r="I266" s="6">
        <v>4136</v>
      </c>
      <c r="J266" s="6">
        <v>758</v>
      </c>
      <c r="K266" s="6"/>
      <c r="L266" s="6"/>
      <c r="M266" s="6"/>
      <c r="N266" s="7">
        <f t="shared" si="4"/>
        <v>8897</v>
      </c>
      <c r="O266" s="6">
        <v>483929</v>
      </c>
    </row>
    <row r="267" spans="1:15" ht="40" x14ac:dyDescent="0.35">
      <c r="A267" s="1">
        <v>259</v>
      </c>
      <c r="B267" s="5" t="s">
        <v>273</v>
      </c>
      <c r="C267" s="2" t="s">
        <v>421</v>
      </c>
      <c r="D267" s="2"/>
      <c r="E267" s="6">
        <v>4178</v>
      </c>
      <c r="F267" s="6"/>
      <c r="G267" s="6">
        <v>400</v>
      </c>
      <c r="H267" s="6"/>
      <c r="I267" s="6">
        <v>7531</v>
      </c>
      <c r="J267" s="6"/>
      <c r="K267" s="6"/>
      <c r="L267" s="6">
        <v>240</v>
      </c>
      <c r="M267" s="6">
        <v>1984</v>
      </c>
      <c r="N267" s="7">
        <f t="shared" si="4"/>
        <v>14333</v>
      </c>
      <c r="O267" s="6">
        <v>396850</v>
      </c>
    </row>
    <row r="268" spans="1:15" ht="40" x14ac:dyDescent="0.35">
      <c r="A268" s="1">
        <v>260</v>
      </c>
      <c r="B268" s="5" t="s">
        <v>274</v>
      </c>
      <c r="C268" s="2" t="s">
        <v>421</v>
      </c>
      <c r="D268" s="2"/>
      <c r="E268" s="6">
        <v>1781</v>
      </c>
      <c r="F268" s="6"/>
      <c r="G268" s="6">
        <f>4000+5000</f>
        <v>9000</v>
      </c>
      <c r="H268" s="6"/>
      <c r="I268" s="6">
        <v>4338</v>
      </c>
      <c r="J268" s="6">
        <v>794</v>
      </c>
      <c r="K268" s="6"/>
      <c r="L268" s="6"/>
      <c r="M268" s="6"/>
      <c r="N268" s="7">
        <f t="shared" si="4"/>
        <v>15913</v>
      </c>
      <c r="O268" s="6">
        <v>407000</v>
      </c>
    </row>
    <row r="269" spans="1:15" ht="40" x14ac:dyDescent="0.35">
      <c r="A269" s="1">
        <v>261</v>
      </c>
      <c r="B269" s="5" t="s">
        <v>275</v>
      </c>
      <c r="C269" s="2" t="s">
        <v>421</v>
      </c>
      <c r="D269" s="2"/>
      <c r="E269" s="6">
        <v>3592</v>
      </c>
      <c r="F269" s="6">
        <v>601</v>
      </c>
      <c r="G269" s="6"/>
      <c r="H269" s="6"/>
      <c r="I269" s="6">
        <v>7491</v>
      </c>
      <c r="J269" s="6"/>
      <c r="K269" s="6"/>
      <c r="L269" s="6"/>
      <c r="M269" s="6"/>
      <c r="N269" s="7">
        <f t="shared" si="4"/>
        <v>11684</v>
      </c>
      <c r="O269" s="6">
        <v>341000</v>
      </c>
    </row>
    <row r="270" spans="1:15" ht="40" x14ac:dyDescent="0.35">
      <c r="A270" s="1">
        <v>262</v>
      </c>
      <c r="B270" s="5" t="s">
        <v>277</v>
      </c>
      <c r="C270" s="2" t="s">
        <v>421</v>
      </c>
      <c r="D270" s="2"/>
      <c r="E270" s="6">
        <v>623</v>
      </c>
      <c r="F270" s="6"/>
      <c r="G270" s="6"/>
      <c r="H270" s="6"/>
      <c r="I270" s="6">
        <v>8336</v>
      </c>
      <c r="J270" s="6"/>
      <c r="K270" s="6"/>
      <c r="L270" s="6"/>
      <c r="M270" s="6"/>
      <c r="N270" s="7">
        <f t="shared" si="4"/>
        <v>8959</v>
      </c>
      <c r="O270" s="6">
        <v>282793</v>
      </c>
    </row>
    <row r="271" spans="1:15" ht="40" x14ac:dyDescent="0.35">
      <c r="A271" s="1">
        <v>263</v>
      </c>
      <c r="B271" s="5" t="s">
        <v>278</v>
      </c>
      <c r="C271" s="2" t="s">
        <v>421</v>
      </c>
      <c r="D271" s="2"/>
      <c r="E271" s="6">
        <v>910</v>
      </c>
      <c r="F271" s="6"/>
      <c r="G271" s="6"/>
      <c r="H271" s="6"/>
      <c r="I271" s="6"/>
      <c r="J271" s="6"/>
      <c r="K271" s="6"/>
      <c r="L271" s="6"/>
      <c r="M271" s="6"/>
      <c r="N271" s="7">
        <f t="shared" ref="N271:N347" si="5">SUM(E271:M271)</f>
        <v>910</v>
      </c>
      <c r="O271" s="6">
        <v>194000</v>
      </c>
    </row>
    <row r="272" spans="1:15" ht="40" x14ac:dyDescent="0.35">
      <c r="A272" s="1">
        <v>264</v>
      </c>
      <c r="B272" s="5" t="s">
        <v>279</v>
      </c>
      <c r="C272" s="2" t="s">
        <v>421</v>
      </c>
      <c r="D272" s="2"/>
      <c r="E272" s="6">
        <v>2260</v>
      </c>
      <c r="F272" s="6">
        <v>3553</v>
      </c>
      <c r="G272" s="6"/>
      <c r="H272" s="6"/>
      <c r="I272" s="6">
        <v>2432</v>
      </c>
      <c r="J272" s="6">
        <v>7807</v>
      </c>
      <c r="K272" s="6"/>
      <c r="L272" s="6"/>
      <c r="M272" s="6"/>
      <c r="N272" s="7">
        <f t="shared" si="5"/>
        <v>16052</v>
      </c>
      <c r="O272" s="6">
        <v>545296</v>
      </c>
    </row>
    <row r="273" spans="1:15" ht="40" x14ac:dyDescent="0.35">
      <c r="A273" s="1">
        <v>265</v>
      </c>
      <c r="B273" s="5" t="s">
        <v>280</v>
      </c>
      <c r="C273" s="2" t="s">
        <v>421</v>
      </c>
      <c r="D273" s="2"/>
      <c r="E273" s="6"/>
      <c r="F273" s="6"/>
      <c r="G273" s="6"/>
      <c r="H273" s="6"/>
      <c r="I273" s="6"/>
      <c r="J273" s="6"/>
      <c r="K273" s="6"/>
      <c r="L273" s="6"/>
      <c r="M273" s="6"/>
      <c r="N273" s="7">
        <f t="shared" si="5"/>
        <v>0</v>
      </c>
      <c r="O273" s="6"/>
    </row>
    <row r="274" spans="1:15" ht="40" x14ac:dyDescent="0.35">
      <c r="A274" s="1">
        <v>266</v>
      </c>
      <c r="B274" s="5" t="s">
        <v>281</v>
      </c>
      <c r="C274" s="2" t="s">
        <v>421</v>
      </c>
      <c r="D274" s="2"/>
      <c r="E274" s="6">
        <v>8325</v>
      </c>
      <c r="F274" s="6"/>
      <c r="G274" s="6"/>
      <c r="H274" s="6"/>
      <c r="I274" s="6">
        <v>5041</v>
      </c>
      <c r="J274" s="6"/>
      <c r="K274" s="6"/>
      <c r="L274" s="6"/>
      <c r="M274" s="6">
        <v>4577</v>
      </c>
      <c r="N274" s="7">
        <f t="shared" si="5"/>
        <v>17943</v>
      </c>
      <c r="O274" s="6">
        <v>457732</v>
      </c>
    </row>
    <row r="275" spans="1:15" ht="40" x14ac:dyDescent="0.35">
      <c r="A275" s="1">
        <v>267</v>
      </c>
      <c r="B275" s="5" t="s">
        <v>282</v>
      </c>
      <c r="C275" s="2" t="s">
        <v>421</v>
      </c>
      <c r="D275" s="2"/>
      <c r="E275" s="6"/>
      <c r="F275" s="6">
        <v>51177</v>
      </c>
      <c r="G275" s="6"/>
      <c r="H275" s="6"/>
      <c r="I275" s="6"/>
      <c r="J275" s="6"/>
      <c r="K275" s="6"/>
      <c r="L275" s="6"/>
      <c r="M275" s="6">
        <v>17614</v>
      </c>
      <c r="N275" s="7">
        <f t="shared" si="5"/>
        <v>68791</v>
      </c>
      <c r="O275" s="6">
        <v>2982455</v>
      </c>
    </row>
    <row r="276" spans="1:15" ht="40" x14ac:dyDescent="0.35">
      <c r="A276" s="1">
        <v>268</v>
      </c>
      <c r="B276" s="5" t="s">
        <v>283</v>
      </c>
      <c r="C276" s="2" t="s">
        <v>421</v>
      </c>
      <c r="D276" s="2"/>
      <c r="E276" s="6">
        <v>14503</v>
      </c>
      <c r="F276" s="6"/>
      <c r="G276" s="6">
        <v>1150</v>
      </c>
      <c r="H276" s="6"/>
      <c r="I276" s="6">
        <v>15521</v>
      </c>
      <c r="J276" s="6"/>
      <c r="K276" s="6"/>
      <c r="L276" s="6"/>
      <c r="M276" s="6"/>
      <c r="N276" s="7">
        <f t="shared" si="5"/>
        <v>31174</v>
      </c>
      <c r="O276" s="6">
        <v>981000</v>
      </c>
    </row>
    <row r="277" spans="1:15" ht="40" x14ac:dyDescent="0.35">
      <c r="A277" s="1">
        <v>269</v>
      </c>
      <c r="B277" s="5" t="s">
        <v>284</v>
      </c>
      <c r="C277" s="2" t="s">
        <v>421</v>
      </c>
      <c r="D277" s="2"/>
      <c r="E277" s="6"/>
      <c r="F277" s="6"/>
      <c r="G277" s="6"/>
      <c r="H277" s="6"/>
      <c r="I277" s="6"/>
      <c r="J277" s="6"/>
      <c r="K277" s="6"/>
      <c r="L277" s="6"/>
      <c r="M277" s="6"/>
      <c r="N277" s="7">
        <f t="shared" si="5"/>
        <v>0</v>
      </c>
      <c r="O277" s="6"/>
    </row>
    <row r="278" spans="1:15" ht="40" x14ac:dyDescent="0.35">
      <c r="A278" s="1">
        <v>270</v>
      </c>
      <c r="B278" s="5" t="s">
        <v>286</v>
      </c>
      <c r="C278" s="2" t="s">
        <v>421</v>
      </c>
      <c r="D278" s="2"/>
      <c r="E278" s="6"/>
      <c r="F278" s="6"/>
      <c r="G278" s="6"/>
      <c r="H278" s="6"/>
      <c r="I278" s="6">
        <v>1256</v>
      </c>
      <c r="J278" s="6">
        <v>5308</v>
      </c>
      <c r="K278" s="6"/>
      <c r="L278" s="6"/>
      <c r="M278" s="6"/>
      <c r="N278" s="7">
        <f t="shared" si="5"/>
        <v>6564</v>
      </c>
      <c r="O278" s="6">
        <v>1278000</v>
      </c>
    </row>
    <row r="279" spans="1:15" ht="40" x14ac:dyDescent="0.35">
      <c r="A279" s="1">
        <v>271</v>
      </c>
      <c r="B279" s="5" t="s">
        <v>288</v>
      </c>
      <c r="C279" s="2" t="s">
        <v>421</v>
      </c>
      <c r="D279" s="2"/>
      <c r="E279" s="6">
        <v>1113</v>
      </c>
      <c r="F279" s="6"/>
      <c r="G279" s="6"/>
      <c r="H279" s="6"/>
      <c r="I279" s="6"/>
      <c r="J279" s="6">
        <v>2144</v>
      </c>
      <c r="K279" s="6"/>
      <c r="L279" s="6"/>
      <c r="M279" s="6"/>
      <c r="N279" s="7">
        <f t="shared" si="5"/>
        <v>3257</v>
      </c>
      <c r="O279" s="6">
        <v>183000</v>
      </c>
    </row>
    <row r="280" spans="1:15" ht="40" x14ac:dyDescent="0.35">
      <c r="A280" s="1">
        <v>272</v>
      </c>
      <c r="B280" s="5" t="s">
        <v>289</v>
      </c>
      <c r="C280" s="2" t="s">
        <v>421</v>
      </c>
      <c r="D280" s="2"/>
      <c r="E280" s="6"/>
      <c r="F280" s="6"/>
      <c r="G280" s="6"/>
      <c r="H280" s="6"/>
      <c r="I280" s="6"/>
      <c r="J280" s="6"/>
      <c r="K280" s="6"/>
      <c r="L280" s="6"/>
      <c r="M280" s="6"/>
      <c r="N280" s="7">
        <f t="shared" si="5"/>
        <v>0</v>
      </c>
      <c r="O280" s="6"/>
    </row>
    <row r="281" spans="1:15" ht="40" x14ac:dyDescent="0.35">
      <c r="A281" s="1">
        <v>273</v>
      </c>
      <c r="B281" s="5" t="s">
        <v>291</v>
      </c>
      <c r="C281" s="2" t="s">
        <v>421</v>
      </c>
      <c r="D281" s="2"/>
      <c r="E281" s="6">
        <v>14232</v>
      </c>
      <c r="F281" s="6"/>
      <c r="G281" s="6"/>
      <c r="H281" s="6"/>
      <c r="I281" s="6"/>
      <c r="J281" s="6"/>
      <c r="K281" s="6"/>
      <c r="L281" s="6"/>
      <c r="M281" s="6"/>
      <c r="N281" s="7">
        <f t="shared" si="5"/>
        <v>14232</v>
      </c>
      <c r="O281" s="6">
        <v>339000</v>
      </c>
    </row>
    <row r="282" spans="1:15" ht="40" x14ac:dyDescent="0.35">
      <c r="A282" s="1">
        <v>274</v>
      </c>
      <c r="B282" s="5" t="s">
        <v>481</v>
      </c>
      <c r="C282" s="2" t="s">
        <v>421</v>
      </c>
      <c r="D282" s="2"/>
      <c r="E282" s="6"/>
      <c r="F282" s="6"/>
      <c r="G282" s="6"/>
      <c r="H282" s="6"/>
      <c r="I282" s="6">
        <v>1693</v>
      </c>
      <c r="J282" s="6"/>
      <c r="K282" s="6"/>
      <c r="L282" s="6"/>
      <c r="M282" s="6"/>
      <c r="N282" s="7">
        <f t="shared" si="5"/>
        <v>1693</v>
      </c>
      <c r="O282" s="6">
        <v>183000</v>
      </c>
    </row>
    <row r="283" spans="1:15" ht="40" x14ac:dyDescent="0.35">
      <c r="A283" s="1">
        <v>275</v>
      </c>
      <c r="B283" s="5" t="s">
        <v>294</v>
      </c>
      <c r="C283" s="2" t="s">
        <v>421</v>
      </c>
      <c r="D283" s="2"/>
      <c r="E283" s="6"/>
      <c r="F283" s="6">
        <v>1520</v>
      </c>
      <c r="G283" s="6">
        <v>600</v>
      </c>
      <c r="H283" s="6"/>
      <c r="I283" s="6"/>
      <c r="J283" s="6">
        <f>3888+437</f>
        <v>4325</v>
      </c>
      <c r="K283" s="6"/>
      <c r="L283" s="6"/>
      <c r="M283" s="6"/>
      <c r="N283" s="7">
        <f t="shared" si="5"/>
        <v>6445</v>
      </c>
      <c r="O283" s="6">
        <v>423428</v>
      </c>
    </row>
    <row r="284" spans="1:15" ht="40" x14ac:dyDescent="0.35">
      <c r="A284" s="1">
        <v>276</v>
      </c>
      <c r="B284" s="5" t="s">
        <v>295</v>
      </c>
      <c r="C284" s="2" t="s">
        <v>421</v>
      </c>
      <c r="D284" s="2"/>
      <c r="E284" s="6">
        <v>5023</v>
      </c>
      <c r="F284" s="6">
        <v>4204</v>
      </c>
      <c r="G284" s="6">
        <v>1000</v>
      </c>
      <c r="H284" s="6"/>
      <c r="I284" s="6">
        <v>3656</v>
      </c>
      <c r="J284" s="6"/>
      <c r="K284" s="6">
        <v>15000</v>
      </c>
      <c r="L284" s="6"/>
      <c r="M284" s="6"/>
      <c r="N284" s="7">
        <f t="shared" si="5"/>
        <v>28883</v>
      </c>
      <c r="O284" s="6">
        <v>573000</v>
      </c>
    </row>
    <row r="285" spans="1:15" ht="40" x14ac:dyDescent="0.35">
      <c r="A285" s="1">
        <v>277</v>
      </c>
      <c r="B285" s="5" t="s">
        <v>296</v>
      </c>
      <c r="C285" s="2" t="s">
        <v>421</v>
      </c>
      <c r="D285" s="2"/>
      <c r="E285" s="6">
        <v>2903</v>
      </c>
      <c r="F285" s="6">
        <v>8011</v>
      </c>
      <c r="G285" s="6">
        <v>2913</v>
      </c>
      <c r="H285" s="6"/>
      <c r="I285" s="6">
        <v>2177</v>
      </c>
      <c r="J285" s="6"/>
      <c r="K285" s="6"/>
      <c r="L285" s="6">
        <v>2539</v>
      </c>
      <c r="M285" s="6"/>
      <c r="N285" s="7">
        <f t="shared" si="5"/>
        <v>18543</v>
      </c>
      <c r="O285" s="6">
        <v>703049</v>
      </c>
    </row>
    <row r="286" spans="1:15" ht="40" x14ac:dyDescent="0.35">
      <c r="A286" s="1">
        <v>278</v>
      </c>
      <c r="B286" s="5" t="s">
        <v>298</v>
      </c>
      <c r="C286" s="2" t="s">
        <v>421</v>
      </c>
      <c r="D286" s="2"/>
      <c r="E286" s="6">
        <v>72731</v>
      </c>
      <c r="F286" s="6">
        <v>9024</v>
      </c>
      <c r="G286" s="6">
        <v>9985</v>
      </c>
      <c r="H286" s="6"/>
      <c r="I286" s="6">
        <v>664</v>
      </c>
      <c r="J286" s="6">
        <v>3469</v>
      </c>
      <c r="K286" s="6"/>
      <c r="L286" s="6"/>
      <c r="M286" s="6"/>
      <c r="N286" s="7">
        <f>SUM(E286:M286)</f>
        <v>95873</v>
      </c>
      <c r="O286" s="6">
        <v>2058000</v>
      </c>
    </row>
    <row r="287" spans="1:15" ht="40" x14ac:dyDescent="0.35">
      <c r="A287" s="1">
        <v>279</v>
      </c>
      <c r="B287" s="5" t="s">
        <v>299</v>
      </c>
      <c r="C287" s="2" t="s">
        <v>421</v>
      </c>
      <c r="D287" s="2"/>
      <c r="E287" s="6"/>
      <c r="F287" s="6"/>
      <c r="G287" s="6"/>
      <c r="H287" s="6"/>
      <c r="I287" s="6"/>
      <c r="J287" s="6"/>
      <c r="K287" s="6"/>
      <c r="L287" s="6"/>
      <c r="M287" s="6"/>
      <c r="N287" s="7">
        <f t="shared" si="5"/>
        <v>0</v>
      </c>
      <c r="O287" s="6"/>
    </row>
    <row r="288" spans="1:15" ht="40" x14ac:dyDescent="0.35">
      <c r="A288" s="1">
        <v>280</v>
      </c>
      <c r="B288" s="5" t="s">
        <v>300</v>
      </c>
      <c r="C288" s="2" t="s">
        <v>421</v>
      </c>
      <c r="D288" s="2"/>
      <c r="E288" s="6"/>
      <c r="F288" s="6"/>
      <c r="G288" s="6"/>
      <c r="H288" s="6"/>
      <c r="I288" s="6"/>
      <c r="J288" s="6"/>
      <c r="K288" s="6"/>
      <c r="L288" s="6"/>
      <c r="M288" s="6"/>
      <c r="N288" s="7">
        <f t="shared" si="5"/>
        <v>0</v>
      </c>
      <c r="O288" s="6"/>
    </row>
    <row r="289" spans="1:15" ht="40" x14ac:dyDescent="0.35">
      <c r="A289" s="1">
        <v>281</v>
      </c>
      <c r="B289" s="5" t="s">
        <v>397</v>
      </c>
      <c r="C289" s="2" t="s">
        <v>421</v>
      </c>
      <c r="D289" s="2"/>
      <c r="E289" s="6">
        <v>668</v>
      </c>
      <c r="F289" s="6"/>
      <c r="G289" s="6"/>
      <c r="H289" s="6"/>
      <c r="I289" s="6"/>
      <c r="J289" s="6"/>
      <c r="K289" s="6"/>
      <c r="L289" s="6"/>
      <c r="M289" s="6"/>
      <c r="N289" s="7">
        <f t="shared" si="5"/>
        <v>668</v>
      </c>
      <c r="O289" s="6">
        <v>128000</v>
      </c>
    </row>
    <row r="290" spans="1:15" ht="40" x14ac:dyDescent="0.35">
      <c r="A290" s="1">
        <v>282</v>
      </c>
      <c r="B290" s="5" t="s">
        <v>301</v>
      </c>
      <c r="C290" s="2" t="s">
        <v>421</v>
      </c>
      <c r="D290" s="2"/>
      <c r="E290" s="6"/>
      <c r="F290" s="6">
        <v>1973</v>
      </c>
      <c r="G290" s="6"/>
      <c r="H290" s="6"/>
      <c r="I290" s="6"/>
      <c r="J290" s="6"/>
      <c r="K290" s="6"/>
      <c r="L290" s="6"/>
      <c r="M290" s="6"/>
      <c r="N290" s="7">
        <f t="shared" si="5"/>
        <v>1973</v>
      </c>
      <c r="O290" s="6">
        <v>167000</v>
      </c>
    </row>
    <row r="291" spans="1:15" ht="40" x14ac:dyDescent="0.35">
      <c r="A291" s="1">
        <v>283</v>
      </c>
      <c r="B291" s="5" t="s">
        <v>304</v>
      </c>
      <c r="C291" s="2" t="s">
        <v>421</v>
      </c>
      <c r="D291" s="2"/>
      <c r="E291" s="6">
        <v>3255</v>
      </c>
      <c r="F291" s="6"/>
      <c r="G291" s="6"/>
      <c r="H291" s="6"/>
      <c r="I291" s="6">
        <v>9850</v>
      </c>
      <c r="J291" s="6"/>
      <c r="K291" s="6"/>
      <c r="L291" s="6"/>
      <c r="M291" s="6"/>
      <c r="N291" s="7">
        <f t="shared" si="5"/>
        <v>13105</v>
      </c>
      <c r="O291" s="6">
        <v>557726</v>
      </c>
    </row>
    <row r="292" spans="1:15" ht="40" x14ac:dyDescent="0.35">
      <c r="A292" s="1">
        <v>284</v>
      </c>
      <c r="B292" s="5" t="s">
        <v>308</v>
      </c>
      <c r="C292" s="2" t="s">
        <v>421</v>
      </c>
      <c r="D292" s="2"/>
      <c r="E292" s="6">
        <v>1470</v>
      </c>
      <c r="F292" s="6"/>
      <c r="G292" s="6">
        <v>500</v>
      </c>
      <c r="H292" s="6"/>
      <c r="I292" s="6"/>
      <c r="J292" s="6">
        <v>4169</v>
      </c>
      <c r="K292" s="6"/>
      <c r="L292" s="6"/>
      <c r="M292" s="6"/>
      <c r="N292" s="7">
        <f t="shared" si="5"/>
        <v>6139</v>
      </c>
      <c r="O292" s="6">
        <v>323533</v>
      </c>
    </row>
    <row r="293" spans="1:15" ht="40" x14ac:dyDescent="0.35">
      <c r="A293" s="1"/>
      <c r="B293" s="5" t="s">
        <v>498</v>
      </c>
      <c r="C293" s="2" t="s">
        <v>421</v>
      </c>
      <c r="D293" s="2"/>
      <c r="E293" s="6">
        <v>1240</v>
      </c>
      <c r="F293" s="6"/>
      <c r="G293" s="6"/>
      <c r="H293" s="6"/>
      <c r="I293" s="6"/>
      <c r="J293" s="6">
        <v>2144</v>
      </c>
      <c r="K293" s="6"/>
      <c r="L293" s="6"/>
      <c r="M293" s="6"/>
      <c r="N293" s="7">
        <f t="shared" si="5"/>
        <v>3384</v>
      </c>
      <c r="O293" s="6">
        <v>153000</v>
      </c>
    </row>
    <row r="294" spans="1:15" ht="40" x14ac:dyDescent="0.35">
      <c r="A294" s="1">
        <v>285</v>
      </c>
      <c r="B294" s="5" t="s">
        <v>491</v>
      </c>
      <c r="C294" s="2" t="s">
        <v>421</v>
      </c>
      <c r="D294" s="2"/>
      <c r="E294" s="6"/>
      <c r="F294" s="6"/>
      <c r="G294" s="6"/>
      <c r="H294" s="6"/>
      <c r="I294" s="6"/>
      <c r="J294" s="6">
        <v>339</v>
      </c>
      <c r="K294" s="6"/>
      <c r="L294" s="6"/>
      <c r="M294" s="6"/>
      <c r="N294" s="7">
        <f t="shared" si="5"/>
        <v>339</v>
      </c>
      <c r="O294" s="6">
        <v>171000</v>
      </c>
    </row>
    <row r="295" spans="1:15" ht="40" x14ac:dyDescent="0.35">
      <c r="A295" s="1">
        <v>286</v>
      </c>
      <c r="B295" s="5" t="s">
        <v>462</v>
      </c>
      <c r="C295" s="2" t="s">
        <v>421</v>
      </c>
      <c r="D295" s="2"/>
      <c r="E295" s="6"/>
      <c r="F295" s="6">
        <v>1387</v>
      </c>
      <c r="G295" s="6"/>
      <c r="H295" s="6"/>
      <c r="I295" s="6"/>
      <c r="J295" s="6">
        <v>4734</v>
      </c>
      <c r="K295" s="6"/>
      <c r="L295" s="6"/>
      <c r="M295" s="6"/>
      <c r="N295" s="7">
        <f t="shared" si="5"/>
        <v>6121</v>
      </c>
      <c r="O295" s="6">
        <v>241000</v>
      </c>
    </row>
    <row r="296" spans="1:15" ht="40" x14ac:dyDescent="0.35">
      <c r="A296" s="1">
        <v>287</v>
      </c>
      <c r="B296" s="5" t="s">
        <v>310</v>
      </c>
      <c r="C296" s="2" t="s">
        <v>421</v>
      </c>
      <c r="D296" s="2"/>
      <c r="E296" s="6"/>
      <c r="F296" s="6">
        <v>1931</v>
      </c>
      <c r="G296" s="6"/>
      <c r="H296" s="6"/>
      <c r="I296" s="6">
        <v>3147</v>
      </c>
      <c r="J296" s="6"/>
      <c r="K296" s="6"/>
      <c r="L296" s="6"/>
      <c r="M296" s="6"/>
      <c r="N296" s="7">
        <f t="shared" si="5"/>
        <v>5078</v>
      </c>
      <c r="O296" s="6">
        <v>344000</v>
      </c>
    </row>
    <row r="297" spans="1:15" ht="40" x14ac:dyDescent="0.35">
      <c r="A297" s="1">
        <v>288</v>
      </c>
      <c r="B297" s="5" t="s">
        <v>311</v>
      </c>
      <c r="C297" s="2" t="s">
        <v>421</v>
      </c>
      <c r="D297" s="2"/>
      <c r="E297" s="6"/>
      <c r="F297" s="6"/>
      <c r="G297" s="6"/>
      <c r="H297" s="6"/>
      <c r="I297" s="6"/>
      <c r="J297" s="6"/>
      <c r="K297" s="6"/>
      <c r="L297" s="6"/>
      <c r="M297" s="6"/>
      <c r="N297" s="7">
        <f t="shared" si="5"/>
        <v>0</v>
      </c>
      <c r="O297" s="6"/>
    </row>
    <row r="298" spans="1:15" ht="40" x14ac:dyDescent="0.35">
      <c r="A298" s="1">
        <v>289</v>
      </c>
      <c r="B298" s="5" t="s">
        <v>312</v>
      </c>
      <c r="C298" s="2" t="s">
        <v>421</v>
      </c>
      <c r="D298" s="2"/>
      <c r="E298" s="6"/>
      <c r="F298" s="6"/>
      <c r="G298" s="6"/>
      <c r="H298" s="6"/>
      <c r="I298" s="6">
        <v>10070</v>
      </c>
      <c r="J298" s="6"/>
      <c r="K298" s="6"/>
      <c r="L298" s="6"/>
      <c r="M298" s="6"/>
      <c r="N298" s="7">
        <f t="shared" si="5"/>
        <v>10070</v>
      </c>
      <c r="O298" s="6">
        <v>433012</v>
      </c>
    </row>
    <row r="299" spans="1:15" ht="40" x14ac:dyDescent="0.35">
      <c r="A299" s="1">
        <v>290</v>
      </c>
      <c r="B299" s="5" t="s">
        <v>313</v>
      </c>
      <c r="C299" s="2" t="s">
        <v>421</v>
      </c>
      <c r="D299" s="2"/>
      <c r="E299" s="6"/>
      <c r="F299" s="6"/>
      <c r="G299" s="6"/>
      <c r="H299" s="6"/>
      <c r="I299" s="6">
        <v>2403</v>
      </c>
      <c r="J299" s="6"/>
      <c r="K299" s="6"/>
      <c r="L299" s="6"/>
      <c r="M299" s="6"/>
      <c r="N299" s="7">
        <f t="shared" si="5"/>
        <v>2403</v>
      </c>
      <c r="O299" s="6">
        <v>119059</v>
      </c>
    </row>
    <row r="300" spans="1:15" ht="40" x14ac:dyDescent="0.35">
      <c r="A300" s="1">
        <v>291</v>
      </c>
      <c r="B300" s="5" t="s">
        <v>461</v>
      </c>
      <c r="C300" s="2" t="s">
        <v>421</v>
      </c>
      <c r="D300" s="2"/>
      <c r="E300" s="6"/>
      <c r="F300" s="6"/>
      <c r="G300" s="6"/>
      <c r="H300" s="6"/>
      <c r="I300" s="6"/>
      <c r="J300" s="6"/>
      <c r="K300" s="6"/>
      <c r="L300" s="6"/>
      <c r="M300" s="6"/>
      <c r="N300" s="7">
        <f t="shared" si="5"/>
        <v>0</v>
      </c>
      <c r="O300" s="6"/>
    </row>
    <row r="301" spans="1:15" ht="40" x14ac:dyDescent="0.35">
      <c r="A301" s="1">
        <v>292</v>
      </c>
      <c r="B301" s="5" t="s">
        <v>451</v>
      </c>
      <c r="C301" s="2" t="s">
        <v>421</v>
      </c>
      <c r="D301" s="2"/>
      <c r="E301" s="6">
        <v>3602</v>
      </c>
      <c r="F301" s="6"/>
      <c r="G301" s="6"/>
      <c r="H301" s="6"/>
      <c r="I301" s="6">
        <v>19002</v>
      </c>
      <c r="J301" s="6">
        <v>1406</v>
      </c>
      <c r="K301" s="6"/>
      <c r="L301" s="6"/>
      <c r="M301" s="6"/>
      <c r="N301" s="7">
        <f t="shared" si="5"/>
        <v>24010</v>
      </c>
      <c r="O301" s="6">
        <v>479000</v>
      </c>
    </row>
    <row r="302" spans="1:15" x14ac:dyDescent="0.35">
      <c r="A302" s="1">
        <v>293</v>
      </c>
      <c r="B302" s="5" t="s">
        <v>348</v>
      </c>
      <c r="C302" s="2" t="s">
        <v>13</v>
      </c>
      <c r="D302" s="2"/>
      <c r="E302" s="6"/>
      <c r="F302" s="6">
        <v>27082</v>
      </c>
      <c r="G302" s="6"/>
      <c r="H302" s="6">
        <v>8845</v>
      </c>
      <c r="I302" s="6"/>
      <c r="J302" s="6"/>
      <c r="K302" s="6"/>
      <c r="L302" s="6">
        <v>270</v>
      </c>
      <c r="M302" s="6"/>
      <c r="N302" s="7">
        <f t="shared" si="5"/>
        <v>36197</v>
      </c>
      <c r="O302" s="6">
        <v>1769024</v>
      </c>
    </row>
    <row r="303" spans="1:15" x14ac:dyDescent="0.35">
      <c r="A303" s="1">
        <v>294</v>
      </c>
      <c r="B303" s="5" t="s">
        <v>349</v>
      </c>
      <c r="C303" s="2" t="s">
        <v>13</v>
      </c>
      <c r="D303" s="2"/>
      <c r="E303" s="6"/>
      <c r="F303" s="6"/>
      <c r="G303" s="6"/>
      <c r="H303" s="6">
        <v>1361</v>
      </c>
      <c r="I303" s="6"/>
      <c r="J303" s="6"/>
      <c r="K303" s="6"/>
      <c r="L303" s="6">
        <v>500</v>
      </c>
      <c r="M303" s="6">
        <v>315</v>
      </c>
      <c r="N303" s="7">
        <f t="shared" si="5"/>
        <v>2176</v>
      </c>
      <c r="O303" s="6">
        <v>179000</v>
      </c>
    </row>
    <row r="304" spans="1:15" x14ac:dyDescent="0.35">
      <c r="A304" s="1">
        <v>295</v>
      </c>
      <c r="B304" s="5" t="s">
        <v>350</v>
      </c>
      <c r="C304" s="2" t="s">
        <v>13</v>
      </c>
      <c r="D304" s="2"/>
      <c r="E304" s="6"/>
      <c r="F304" s="6">
        <v>1664</v>
      </c>
      <c r="G304" s="6"/>
      <c r="H304" s="6">
        <v>1298</v>
      </c>
      <c r="I304" s="6"/>
      <c r="J304" s="6">
        <v>2483</v>
      </c>
      <c r="K304" s="6"/>
      <c r="L304" s="6"/>
      <c r="M304" s="6"/>
      <c r="N304" s="7">
        <f t="shared" si="5"/>
        <v>5445</v>
      </c>
      <c r="O304" s="6">
        <v>129854</v>
      </c>
    </row>
    <row r="305" spans="1:15" x14ac:dyDescent="0.35">
      <c r="A305" s="1">
        <v>296</v>
      </c>
      <c r="B305" s="5" t="s">
        <v>351</v>
      </c>
      <c r="C305" s="2" t="s">
        <v>13</v>
      </c>
      <c r="D305" s="2"/>
      <c r="E305" s="6">
        <v>5094</v>
      </c>
      <c r="F305" s="6">
        <v>2525</v>
      </c>
      <c r="G305" s="6"/>
      <c r="H305" s="6">
        <v>7309</v>
      </c>
      <c r="I305" s="6">
        <v>1231</v>
      </c>
      <c r="J305" s="6">
        <v>1606</v>
      </c>
      <c r="K305" s="6">
        <v>495</v>
      </c>
      <c r="L305" s="6">
        <v>10996</v>
      </c>
      <c r="M305" s="6"/>
      <c r="N305" s="7">
        <f t="shared" si="5"/>
        <v>29256</v>
      </c>
      <c r="O305" s="6">
        <v>961000</v>
      </c>
    </row>
    <row r="306" spans="1:15" x14ac:dyDescent="0.35">
      <c r="A306" s="1">
        <v>297</v>
      </c>
      <c r="B306" s="5" t="s">
        <v>352</v>
      </c>
      <c r="C306" s="2" t="s">
        <v>13</v>
      </c>
      <c r="D306" s="2"/>
      <c r="E306" s="6">
        <v>8919</v>
      </c>
      <c r="F306" s="6"/>
      <c r="G306" s="6">
        <v>1770</v>
      </c>
      <c r="H306" s="6">
        <v>3784</v>
      </c>
      <c r="I306" s="6">
        <v>493</v>
      </c>
      <c r="J306" s="6">
        <v>4838</v>
      </c>
      <c r="K306" s="6"/>
      <c r="L306" s="6"/>
      <c r="M306" s="6"/>
      <c r="N306" s="7">
        <f t="shared" si="5"/>
        <v>19804</v>
      </c>
      <c r="O306" s="6">
        <v>378411</v>
      </c>
    </row>
    <row r="307" spans="1:15" x14ac:dyDescent="0.35">
      <c r="A307" s="1">
        <v>298</v>
      </c>
      <c r="B307" s="5" t="s">
        <v>353</v>
      </c>
      <c r="C307" s="2" t="s">
        <v>13</v>
      </c>
      <c r="D307" s="2"/>
      <c r="E307" s="6"/>
      <c r="F307" s="6"/>
      <c r="G307" s="6"/>
      <c r="H307" s="6"/>
      <c r="I307" s="6"/>
      <c r="J307" s="6"/>
      <c r="K307" s="6"/>
      <c r="L307" s="6"/>
      <c r="M307" s="6"/>
      <c r="N307" s="7">
        <f t="shared" si="5"/>
        <v>0</v>
      </c>
      <c r="O307" s="6"/>
    </row>
    <row r="308" spans="1:15" x14ac:dyDescent="0.35">
      <c r="A308" s="1">
        <v>299</v>
      </c>
      <c r="B308" s="5" t="s">
        <v>354</v>
      </c>
      <c r="C308" s="2" t="s">
        <v>13</v>
      </c>
      <c r="D308" s="2"/>
      <c r="E308" s="6">
        <v>3797</v>
      </c>
      <c r="F308" s="6">
        <v>1551</v>
      </c>
      <c r="G308" s="6"/>
      <c r="H308" s="6">
        <v>2682</v>
      </c>
      <c r="I308" s="6"/>
      <c r="J308" s="6">
        <v>3542</v>
      </c>
      <c r="K308" s="6"/>
      <c r="L308" s="6"/>
      <c r="M308" s="6"/>
      <c r="N308" s="7">
        <f t="shared" si="5"/>
        <v>11572</v>
      </c>
      <c r="O308" s="6">
        <v>184000</v>
      </c>
    </row>
    <row r="309" spans="1:15" x14ac:dyDescent="0.35">
      <c r="A309" s="1">
        <v>300</v>
      </c>
      <c r="B309" s="5" t="s">
        <v>355</v>
      </c>
      <c r="C309" s="2" t="s">
        <v>13</v>
      </c>
      <c r="D309" s="2"/>
      <c r="E309" s="6"/>
      <c r="F309" s="6"/>
      <c r="G309" s="6"/>
      <c r="H309" s="6"/>
      <c r="I309" s="6"/>
      <c r="J309" s="6"/>
      <c r="K309" s="6"/>
      <c r="L309" s="6"/>
      <c r="M309" s="6"/>
      <c r="N309" s="7">
        <f t="shared" si="5"/>
        <v>0</v>
      </c>
      <c r="O309" s="6"/>
    </row>
    <row r="310" spans="1:15" x14ac:dyDescent="0.35">
      <c r="A310" s="1">
        <v>301</v>
      </c>
      <c r="B310" s="5" t="s">
        <v>356</v>
      </c>
      <c r="C310" s="2" t="s">
        <v>13</v>
      </c>
      <c r="D310" s="2"/>
      <c r="E310" s="6">
        <v>2861</v>
      </c>
      <c r="F310" s="6">
        <v>2005</v>
      </c>
      <c r="G310" s="6">
        <v>630</v>
      </c>
      <c r="H310" s="6"/>
      <c r="I310" s="6">
        <v>3608</v>
      </c>
      <c r="J310" s="6">
        <v>2547</v>
      </c>
      <c r="K310" s="6"/>
      <c r="L310" s="6"/>
      <c r="M310" s="6"/>
      <c r="N310" s="7">
        <f t="shared" si="5"/>
        <v>11651</v>
      </c>
      <c r="O310" s="6">
        <v>196504</v>
      </c>
    </row>
    <row r="311" spans="1:15" x14ac:dyDescent="0.35">
      <c r="A311" s="1">
        <v>302</v>
      </c>
      <c r="B311" s="5" t="s">
        <v>357</v>
      </c>
      <c r="C311" s="2" t="s">
        <v>13</v>
      </c>
      <c r="D311" s="2"/>
      <c r="E311" s="6"/>
      <c r="F311" s="6"/>
      <c r="G311" s="6"/>
      <c r="H311" s="6"/>
      <c r="I311" s="6"/>
      <c r="J311" s="6"/>
      <c r="K311" s="6"/>
      <c r="L311" s="6"/>
      <c r="M311" s="6"/>
      <c r="N311" s="7">
        <f t="shared" si="5"/>
        <v>0</v>
      </c>
      <c r="O311" s="6"/>
    </row>
    <row r="312" spans="1:15" x14ac:dyDescent="0.35">
      <c r="A312" s="1">
        <v>303</v>
      </c>
      <c r="B312" s="5" t="s">
        <v>358</v>
      </c>
      <c r="C312" s="2" t="s">
        <v>13</v>
      </c>
      <c r="D312" s="2"/>
      <c r="E312" s="6">
        <v>9736</v>
      </c>
      <c r="F312" s="6"/>
      <c r="G312" s="6">
        <v>1569</v>
      </c>
      <c r="H312" s="6">
        <v>4630</v>
      </c>
      <c r="I312" s="6">
        <v>4382</v>
      </c>
      <c r="J312" s="6"/>
      <c r="K312" s="6"/>
      <c r="L312" s="6"/>
      <c r="M312" s="6"/>
      <c r="N312" s="7">
        <f t="shared" si="5"/>
        <v>20317</v>
      </c>
      <c r="O312" s="6">
        <v>478000</v>
      </c>
    </row>
    <row r="313" spans="1:15" x14ac:dyDescent="0.35">
      <c r="A313" s="1">
        <v>304</v>
      </c>
      <c r="B313" s="5" t="s">
        <v>359</v>
      </c>
      <c r="C313" s="2" t="s">
        <v>13</v>
      </c>
      <c r="D313" s="2"/>
      <c r="E313" s="6">
        <v>4698</v>
      </c>
      <c r="F313" s="6">
        <v>1616</v>
      </c>
      <c r="G313" s="6">
        <v>300</v>
      </c>
      <c r="H313" s="6">
        <v>2131</v>
      </c>
      <c r="I313" s="6"/>
      <c r="J313" s="6">
        <v>1629</v>
      </c>
      <c r="K313" s="6"/>
      <c r="L313" s="6"/>
      <c r="M313" s="6"/>
      <c r="N313" s="7">
        <f t="shared" si="5"/>
        <v>10374</v>
      </c>
      <c r="O313" s="6">
        <v>213122</v>
      </c>
    </row>
    <row r="314" spans="1:15" x14ac:dyDescent="0.35">
      <c r="A314" s="1">
        <v>305</v>
      </c>
      <c r="B314" s="5" t="s">
        <v>360</v>
      </c>
      <c r="C314" s="2" t="s">
        <v>13</v>
      </c>
      <c r="D314" s="2"/>
      <c r="E314" s="6">
        <v>2959</v>
      </c>
      <c r="F314" s="6">
        <v>995</v>
      </c>
      <c r="G314" s="6"/>
      <c r="H314" s="6"/>
      <c r="I314" s="6">
        <v>2400</v>
      </c>
      <c r="J314" s="6"/>
      <c r="K314" s="6"/>
      <c r="L314" s="6"/>
      <c r="M314" s="6"/>
      <c r="N314" s="7">
        <f t="shared" si="5"/>
        <v>6354</v>
      </c>
      <c r="O314" s="6">
        <v>209150</v>
      </c>
    </row>
    <row r="315" spans="1:15" x14ac:dyDescent="0.35">
      <c r="A315" s="1">
        <v>306</v>
      </c>
      <c r="B315" s="5" t="s">
        <v>361</v>
      </c>
      <c r="C315" s="2" t="s">
        <v>13</v>
      </c>
      <c r="D315" s="2"/>
      <c r="E315" s="6">
        <v>3091</v>
      </c>
      <c r="F315" s="6"/>
      <c r="G315" s="6">
        <f>400+3000</f>
        <v>3400</v>
      </c>
      <c r="H315" s="6"/>
      <c r="I315" s="6"/>
      <c r="J315" s="6">
        <v>5722</v>
      </c>
      <c r="K315" s="6"/>
      <c r="L315" s="6"/>
      <c r="M315" s="6"/>
      <c r="N315" s="7">
        <f t="shared" si="5"/>
        <v>12213</v>
      </c>
      <c r="O315" s="6">
        <v>316000</v>
      </c>
    </row>
    <row r="316" spans="1:15" x14ac:dyDescent="0.35">
      <c r="A316" s="1">
        <v>307</v>
      </c>
      <c r="B316" s="5" t="s">
        <v>362</v>
      </c>
      <c r="C316" s="2" t="s">
        <v>13</v>
      </c>
      <c r="D316" s="2"/>
      <c r="E316" s="6">
        <v>9939</v>
      </c>
      <c r="F316" s="6"/>
      <c r="G316" s="6">
        <v>2660</v>
      </c>
      <c r="H316" s="6"/>
      <c r="I316" s="6">
        <v>5608</v>
      </c>
      <c r="J316" s="6">
        <v>5061</v>
      </c>
      <c r="K316" s="6"/>
      <c r="L316" s="6"/>
      <c r="M316" s="6">
        <v>5061</v>
      </c>
      <c r="N316" s="7">
        <f t="shared" si="5"/>
        <v>28329</v>
      </c>
      <c r="O316" s="6">
        <v>506140</v>
      </c>
    </row>
    <row r="317" spans="1:15" x14ac:dyDescent="0.35">
      <c r="A317" s="1">
        <v>308</v>
      </c>
      <c r="B317" s="5" t="s">
        <v>363</v>
      </c>
      <c r="C317" s="2" t="s">
        <v>13</v>
      </c>
      <c r="D317" s="2"/>
      <c r="E317" s="6"/>
      <c r="F317" s="6"/>
      <c r="G317" s="6"/>
      <c r="H317" s="10"/>
      <c r="I317" s="6"/>
      <c r="J317" s="6"/>
      <c r="K317" s="6"/>
      <c r="L317" s="6"/>
      <c r="M317" s="6"/>
      <c r="N317" s="7">
        <f t="shared" si="5"/>
        <v>0</v>
      </c>
      <c r="O317" s="6"/>
    </row>
    <row r="318" spans="1:15" x14ac:dyDescent="0.35">
      <c r="A318" s="1">
        <v>309</v>
      </c>
      <c r="B318" s="5" t="s">
        <v>364</v>
      </c>
      <c r="C318" s="2" t="s">
        <v>13</v>
      </c>
      <c r="D318" s="2"/>
      <c r="E318" s="6">
        <v>482</v>
      </c>
      <c r="F318" s="6"/>
      <c r="G318" s="6"/>
      <c r="H318" s="6"/>
      <c r="I318" s="6">
        <v>2430</v>
      </c>
      <c r="J318" s="6"/>
      <c r="K318" s="6"/>
      <c r="L318" s="6"/>
      <c r="M318" s="6"/>
      <c r="N318" s="7">
        <f t="shared" si="5"/>
        <v>2912</v>
      </c>
      <c r="O318" s="6">
        <v>127135</v>
      </c>
    </row>
    <row r="319" spans="1:15" x14ac:dyDescent="0.35">
      <c r="A319" s="1">
        <v>310</v>
      </c>
      <c r="B319" s="5" t="s">
        <v>365</v>
      </c>
      <c r="C319" s="2" t="s">
        <v>13</v>
      </c>
      <c r="D319" s="2"/>
      <c r="E319" s="6"/>
      <c r="F319" s="6">
        <v>33393</v>
      </c>
      <c r="G319" s="6">
        <f>2200+1500+700</f>
        <v>4400</v>
      </c>
      <c r="H319" s="6"/>
      <c r="I319" s="6">
        <v>18051</v>
      </c>
      <c r="J319" s="6"/>
      <c r="K319" s="6"/>
      <c r="L319" s="6">
        <v>1500</v>
      </c>
      <c r="M319" s="6"/>
      <c r="N319" s="7">
        <f t="shared" si="5"/>
        <v>57344</v>
      </c>
      <c r="O319" s="6">
        <v>4264288</v>
      </c>
    </row>
    <row r="320" spans="1:15" x14ac:dyDescent="0.35">
      <c r="A320" s="1">
        <v>311</v>
      </c>
      <c r="B320" s="5" t="s">
        <v>366</v>
      </c>
      <c r="C320" s="2" t="s">
        <v>13</v>
      </c>
      <c r="D320" s="2"/>
      <c r="E320" s="6">
        <v>9024</v>
      </c>
      <c r="F320" s="6"/>
      <c r="G320" s="6">
        <v>3750</v>
      </c>
      <c r="H320" s="6"/>
      <c r="I320" s="6">
        <v>1144</v>
      </c>
      <c r="J320" s="6"/>
      <c r="K320" s="6"/>
      <c r="L320" s="6"/>
      <c r="M320" s="6">
        <v>2423</v>
      </c>
      <c r="N320" s="7">
        <f t="shared" si="5"/>
        <v>16341</v>
      </c>
      <c r="O320" s="6">
        <v>242316</v>
      </c>
    </row>
    <row r="321" spans="1:15" x14ac:dyDescent="0.35">
      <c r="A321" s="1">
        <v>312</v>
      </c>
      <c r="B321" s="5" t="s">
        <v>367</v>
      </c>
      <c r="C321" s="2" t="s">
        <v>13</v>
      </c>
      <c r="D321" s="2"/>
      <c r="E321" s="6">
        <v>4726</v>
      </c>
      <c r="F321" s="6">
        <v>3225</v>
      </c>
      <c r="G321" s="6">
        <v>1800</v>
      </c>
      <c r="H321" s="6">
        <v>3743</v>
      </c>
      <c r="I321" s="6"/>
      <c r="J321" s="6"/>
      <c r="K321" s="6"/>
      <c r="L321" s="6"/>
      <c r="M321" s="6"/>
      <c r="N321" s="7">
        <f t="shared" si="5"/>
        <v>13494</v>
      </c>
      <c r="O321" s="6">
        <v>374327</v>
      </c>
    </row>
    <row r="322" spans="1:15" x14ac:dyDescent="0.35">
      <c r="A322" s="1">
        <v>313</v>
      </c>
      <c r="B322" s="5" t="s">
        <v>368</v>
      </c>
      <c r="C322" s="2" t="s">
        <v>13</v>
      </c>
      <c r="D322" s="2"/>
      <c r="E322" s="6"/>
      <c r="F322" s="6"/>
      <c r="G322" s="6"/>
      <c r="H322" s="6"/>
      <c r="I322" s="6"/>
      <c r="J322" s="6"/>
      <c r="K322" s="6"/>
      <c r="L322" s="6"/>
      <c r="M322" s="6"/>
      <c r="N322" s="7">
        <f t="shared" si="5"/>
        <v>0</v>
      </c>
      <c r="O322" s="6"/>
    </row>
    <row r="323" spans="1:15" x14ac:dyDescent="0.35">
      <c r="A323" s="1">
        <v>314</v>
      </c>
      <c r="B323" s="5" t="s">
        <v>369</v>
      </c>
      <c r="C323" s="2" t="s">
        <v>13</v>
      </c>
      <c r="D323" s="2"/>
      <c r="E323" s="6"/>
      <c r="F323" s="6"/>
      <c r="G323" s="6"/>
      <c r="H323" s="10"/>
      <c r="I323" s="6"/>
      <c r="J323" s="6"/>
      <c r="K323" s="6"/>
      <c r="L323" s="6"/>
      <c r="M323" s="6"/>
      <c r="N323" s="7">
        <f t="shared" si="5"/>
        <v>0</v>
      </c>
      <c r="O323" s="6"/>
    </row>
    <row r="324" spans="1:15" x14ac:dyDescent="0.35">
      <c r="A324" s="1">
        <v>315</v>
      </c>
      <c r="B324" s="5" t="s">
        <v>370</v>
      </c>
      <c r="C324" s="2" t="s">
        <v>13</v>
      </c>
      <c r="D324" s="2"/>
      <c r="E324" s="6">
        <v>6375</v>
      </c>
      <c r="F324" s="6">
        <v>1066</v>
      </c>
      <c r="G324" s="6">
        <f>4800+1500</f>
        <v>6300</v>
      </c>
      <c r="H324" s="12">
        <v>2108</v>
      </c>
      <c r="I324" s="6">
        <v>8235</v>
      </c>
      <c r="J324" s="6"/>
      <c r="K324" s="6"/>
      <c r="L324" s="6"/>
      <c r="M324" s="6"/>
      <c r="N324" s="7">
        <f t="shared" si="5"/>
        <v>24084</v>
      </c>
      <c r="O324" s="6">
        <v>210836</v>
      </c>
    </row>
    <row r="325" spans="1:15" x14ac:dyDescent="0.35">
      <c r="A325" s="1">
        <v>316</v>
      </c>
      <c r="B325" s="5" t="s">
        <v>371</v>
      </c>
      <c r="C325" s="2" t="s">
        <v>13</v>
      </c>
      <c r="D325" s="2"/>
      <c r="E325" s="6">
        <v>10739</v>
      </c>
      <c r="F325" s="6"/>
      <c r="G325" s="6"/>
      <c r="H325" s="12">
        <v>1357</v>
      </c>
      <c r="I325" s="6">
        <v>6792</v>
      </c>
      <c r="J325" s="6">
        <v>2137</v>
      </c>
      <c r="K325" s="6"/>
      <c r="L325" s="6"/>
      <c r="M325" s="6"/>
      <c r="N325" s="7">
        <f t="shared" si="5"/>
        <v>21025</v>
      </c>
      <c r="O325" s="6">
        <v>135775</v>
      </c>
    </row>
    <row r="326" spans="1:15" x14ac:dyDescent="0.35">
      <c r="A326" s="1">
        <v>317</v>
      </c>
      <c r="B326" s="5" t="s">
        <v>372</v>
      </c>
      <c r="C326" s="2" t="s">
        <v>13</v>
      </c>
      <c r="D326" s="2"/>
      <c r="E326" s="6">
        <v>1192</v>
      </c>
      <c r="F326" s="6"/>
      <c r="G326" s="6"/>
      <c r="H326" s="6"/>
      <c r="I326" s="6"/>
      <c r="J326" s="6">
        <v>1397</v>
      </c>
      <c r="K326" s="6"/>
      <c r="L326" s="6"/>
      <c r="M326" s="6"/>
      <c r="N326" s="7">
        <f t="shared" si="5"/>
        <v>2589</v>
      </c>
      <c r="O326" s="6">
        <v>114419</v>
      </c>
    </row>
    <row r="327" spans="1:15" x14ac:dyDescent="0.35">
      <c r="A327" s="1">
        <v>318</v>
      </c>
      <c r="B327" s="5" t="s">
        <v>386</v>
      </c>
      <c r="C327" s="2" t="s">
        <v>13</v>
      </c>
      <c r="D327" s="2"/>
      <c r="E327" s="6"/>
      <c r="F327" s="6">
        <v>696</v>
      </c>
      <c r="G327" s="6"/>
      <c r="H327" s="6"/>
      <c r="I327" s="6"/>
      <c r="J327" s="6">
        <v>3227</v>
      </c>
      <c r="K327" s="6"/>
      <c r="L327" s="6"/>
      <c r="M327" s="6"/>
      <c r="N327" s="7">
        <f t="shared" si="5"/>
        <v>3923</v>
      </c>
      <c r="O327" s="6">
        <v>71429</v>
      </c>
    </row>
    <row r="328" spans="1:15" x14ac:dyDescent="0.35">
      <c r="A328" s="1">
        <v>319</v>
      </c>
      <c r="B328" s="5" t="s">
        <v>407</v>
      </c>
      <c r="C328" s="2" t="s">
        <v>13</v>
      </c>
      <c r="D328" s="2"/>
      <c r="E328" s="6">
        <v>1320</v>
      </c>
      <c r="F328" s="6">
        <v>234</v>
      </c>
      <c r="G328" s="6"/>
      <c r="H328" s="6">
        <v>465</v>
      </c>
      <c r="I328" s="6"/>
      <c r="J328" s="6"/>
      <c r="K328" s="6"/>
      <c r="L328" s="6"/>
      <c r="M328" s="6"/>
      <c r="N328" s="7">
        <f t="shared" si="5"/>
        <v>2019</v>
      </c>
      <c r="O328" s="6">
        <v>46531</v>
      </c>
    </row>
    <row r="329" spans="1:15" x14ac:dyDescent="0.35">
      <c r="A329" s="1">
        <v>320</v>
      </c>
      <c r="B329" s="5" t="s">
        <v>468</v>
      </c>
      <c r="C329" s="2" t="s">
        <v>13</v>
      </c>
      <c r="D329" s="2"/>
      <c r="E329" s="6">
        <v>256</v>
      </c>
      <c r="F329" s="6"/>
      <c r="G329" s="6"/>
      <c r="H329" s="6"/>
      <c r="I329" s="6"/>
      <c r="J329" s="6"/>
      <c r="K329" s="6"/>
      <c r="L329" s="6"/>
      <c r="M329" s="6"/>
      <c r="N329" s="7">
        <f t="shared" si="5"/>
        <v>256</v>
      </c>
      <c r="O329" s="6">
        <v>118714</v>
      </c>
    </row>
    <row r="330" spans="1:15" x14ac:dyDescent="0.35">
      <c r="A330" s="1">
        <v>321</v>
      </c>
      <c r="B330" s="5" t="s">
        <v>148</v>
      </c>
      <c r="C330" s="2" t="s">
        <v>13</v>
      </c>
      <c r="D330" s="2"/>
      <c r="E330" s="6">
        <v>5712</v>
      </c>
      <c r="F330" s="6">
        <v>1420</v>
      </c>
      <c r="G330" s="6">
        <v>1200</v>
      </c>
      <c r="H330" s="6"/>
      <c r="I330" s="6">
        <v>2550</v>
      </c>
      <c r="J330" s="6">
        <v>4037</v>
      </c>
      <c r="K330" s="6"/>
      <c r="L330" s="6"/>
      <c r="M330" s="6"/>
      <c r="N330" s="7">
        <f t="shared" si="5"/>
        <v>14919</v>
      </c>
      <c r="O330" s="6">
        <v>29155</v>
      </c>
    </row>
    <row r="331" spans="1:15" x14ac:dyDescent="0.35">
      <c r="A331" s="1">
        <v>322</v>
      </c>
      <c r="B331" s="5" t="s">
        <v>373</v>
      </c>
      <c r="C331" s="2" t="s">
        <v>13</v>
      </c>
      <c r="D331" s="2"/>
      <c r="E331" s="6">
        <v>2253</v>
      </c>
      <c r="F331" s="6"/>
      <c r="G331" s="6">
        <v>2800</v>
      </c>
      <c r="H331" s="6">
        <v>2004</v>
      </c>
      <c r="I331" s="6">
        <v>1392</v>
      </c>
      <c r="J331" s="6"/>
      <c r="K331" s="6"/>
      <c r="L331" s="6"/>
      <c r="M331" s="6"/>
      <c r="N331" s="7">
        <f t="shared" si="5"/>
        <v>8449</v>
      </c>
      <c r="O331" s="6">
        <v>200485</v>
      </c>
    </row>
    <row r="332" spans="1:15" x14ac:dyDescent="0.35">
      <c r="A332" s="1">
        <v>323</v>
      </c>
      <c r="B332" s="5" t="s">
        <v>473</v>
      </c>
      <c r="C332" s="2" t="s">
        <v>13</v>
      </c>
      <c r="D332" s="2"/>
      <c r="E332" s="6"/>
      <c r="F332" s="6"/>
      <c r="G332" s="6"/>
      <c r="H332" s="6">
        <v>1492</v>
      </c>
      <c r="I332" s="6"/>
      <c r="J332" s="6"/>
      <c r="K332" s="6"/>
      <c r="L332" s="6"/>
      <c r="M332" s="6"/>
      <c r="N332" s="7">
        <f t="shared" si="5"/>
        <v>1492</v>
      </c>
      <c r="O332" s="6">
        <v>149245</v>
      </c>
    </row>
    <row r="333" spans="1:15" x14ac:dyDescent="0.35">
      <c r="A333" s="1">
        <v>324</v>
      </c>
      <c r="B333" s="5" t="s">
        <v>477</v>
      </c>
      <c r="C333" s="2" t="s">
        <v>13</v>
      </c>
      <c r="D333" s="2"/>
      <c r="E333" s="6"/>
      <c r="F333" s="6"/>
      <c r="G333" s="6"/>
      <c r="H333" s="6"/>
      <c r="I333" s="6"/>
      <c r="J333" s="6"/>
      <c r="K333" s="6"/>
      <c r="L333" s="6"/>
      <c r="M333" s="6"/>
      <c r="N333" s="7">
        <f t="shared" si="5"/>
        <v>0</v>
      </c>
      <c r="O333" s="6"/>
    </row>
    <row r="334" spans="1:15" x14ac:dyDescent="0.35">
      <c r="A334" s="1"/>
      <c r="B334" s="5" t="s">
        <v>495</v>
      </c>
      <c r="C334" s="2" t="s">
        <v>13</v>
      </c>
      <c r="D334" s="2"/>
      <c r="E334" s="6"/>
      <c r="F334" s="6"/>
      <c r="G334" s="6"/>
      <c r="H334" s="6"/>
      <c r="I334" s="6">
        <v>1512</v>
      </c>
      <c r="J334" s="6"/>
      <c r="K334" s="6"/>
      <c r="L334" s="6"/>
      <c r="M334" s="6"/>
      <c r="N334" s="7">
        <f t="shared" si="5"/>
        <v>1512</v>
      </c>
      <c r="O334" s="6">
        <v>163521</v>
      </c>
    </row>
    <row r="335" spans="1:15" x14ac:dyDescent="0.35">
      <c r="A335" s="1">
        <v>325</v>
      </c>
      <c r="B335" s="5" t="s">
        <v>500</v>
      </c>
      <c r="C335" s="2" t="s">
        <v>466</v>
      </c>
      <c r="D335" s="2"/>
      <c r="E335" s="6"/>
      <c r="F335" s="6">
        <v>11019</v>
      </c>
      <c r="G335" s="6"/>
      <c r="H335" s="6">
        <v>6635</v>
      </c>
      <c r="I335" s="6"/>
      <c r="J335" s="6"/>
      <c r="K335" s="6"/>
      <c r="L335" s="6"/>
      <c r="M335" s="6"/>
      <c r="N335" s="7">
        <f t="shared" si="5"/>
        <v>17654</v>
      </c>
      <c r="O335" s="6">
        <v>1327000</v>
      </c>
    </row>
    <row r="336" spans="1:15" x14ac:dyDescent="0.35">
      <c r="A336" s="1">
        <v>326</v>
      </c>
      <c r="B336" s="5" t="s">
        <v>478</v>
      </c>
      <c r="C336" s="2" t="s">
        <v>466</v>
      </c>
      <c r="D336" s="2"/>
      <c r="E336" s="6"/>
      <c r="F336" s="6"/>
      <c r="G336" s="6"/>
      <c r="H336" s="6"/>
      <c r="I336" s="6"/>
      <c r="J336" s="6"/>
      <c r="K336" s="6"/>
      <c r="L336" s="6"/>
      <c r="M336" s="6"/>
      <c r="N336" s="7">
        <f t="shared" si="5"/>
        <v>0</v>
      </c>
      <c r="O336" s="6"/>
    </row>
    <row r="337" spans="1:15" x14ac:dyDescent="0.35">
      <c r="A337" s="1">
        <v>327</v>
      </c>
      <c r="B337" s="5" t="s">
        <v>479</v>
      </c>
      <c r="C337" s="2" t="s">
        <v>466</v>
      </c>
      <c r="D337" s="2"/>
      <c r="E337" s="6">
        <v>1513</v>
      </c>
      <c r="F337" s="6">
        <v>1180</v>
      </c>
      <c r="G337" s="6"/>
      <c r="H337" s="6"/>
      <c r="I337" s="6"/>
      <c r="J337" s="6">
        <v>2152</v>
      </c>
      <c r="K337" s="6"/>
      <c r="L337" s="6"/>
      <c r="M337" s="6"/>
      <c r="N337" s="7">
        <f t="shared" si="5"/>
        <v>4845</v>
      </c>
      <c r="O337" s="6">
        <v>110000</v>
      </c>
    </row>
    <row r="338" spans="1:15" x14ac:dyDescent="0.35">
      <c r="A338" s="1">
        <v>328</v>
      </c>
      <c r="B338" s="5" t="s">
        <v>480</v>
      </c>
      <c r="C338" s="2" t="s">
        <v>466</v>
      </c>
      <c r="D338" s="2"/>
      <c r="E338" s="6">
        <v>5991</v>
      </c>
      <c r="F338" s="6">
        <v>284</v>
      </c>
      <c r="G338" s="6"/>
      <c r="H338" s="6"/>
      <c r="I338" s="6"/>
      <c r="J338" s="6">
        <v>717</v>
      </c>
      <c r="K338" s="6"/>
      <c r="L338" s="6"/>
      <c r="M338" s="6"/>
      <c r="N338" s="7">
        <f t="shared" si="5"/>
        <v>6992</v>
      </c>
      <c r="O338" s="6">
        <v>122877</v>
      </c>
    </row>
    <row r="339" spans="1:15" x14ac:dyDescent="0.35">
      <c r="A339" s="1">
        <v>329</v>
      </c>
      <c r="B339" s="5" t="s">
        <v>465</v>
      </c>
      <c r="C339" s="2" t="s">
        <v>466</v>
      </c>
      <c r="D339" s="2"/>
      <c r="E339" s="6"/>
      <c r="F339" s="6">
        <v>1782</v>
      </c>
      <c r="G339" s="6"/>
      <c r="H339" s="6">
        <v>2018</v>
      </c>
      <c r="I339" s="6"/>
      <c r="J339" s="6">
        <v>3156</v>
      </c>
      <c r="K339" s="6"/>
      <c r="L339" s="6"/>
      <c r="M339" s="6"/>
      <c r="N339" s="7">
        <f t="shared" si="5"/>
        <v>6956</v>
      </c>
      <c r="O339" s="6">
        <v>201850</v>
      </c>
    </row>
    <row r="340" spans="1:15" x14ac:dyDescent="0.35">
      <c r="A340" s="1">
        <v>330</v>
      </c>
      <c r="B340" s="5" t="s">
        <v>489</v>
      </c>
      <c r="C340" s="2" t="s">
        <v>466</v>
      </c>
      <c r="D340" s="2"/>
      <c r="E340" s="6"/>
      <c r="F340" s="6">
        <v>1397</v>
      </c>
      <c r="G340" s="6"/>
      <c r="H340" s="6">
        <v>1010</v>
      </c>
      <c r="I340" s="6"/>
      <c r="J340" s="6">
        <v>2869</v>
      </c>
      <c r="K340" s="6"/>
      <c r="L340" s="6"/>
      <c r="M340" s="6"/>
      <c r="N340" s="7">
        <f t="shared" si="5"/>
        <v>5276</v>
      </c>
      <c r="O340" s="6">
        <v>101000</v>
      </c>
    </row>
    <row r="341" spans="1:15" x14ac:dyDescent="0.35">
      <c r="A341" s="1">
        <v>331</v>
      </c>
      <c r="B341" s="5" t="s">
        <v>490</v>
      </c>
      <c r="C341" s="2" t="s">
        <v>466</v>
      </c>
      <c r="D341" s="2"/>
      <c r="E341" s="6"/>
      <c r="F341" s="6">
        <v>1402</v>
      </c>
      <c r="G341" s="6"/>
      <c r="H341" s="6">
        <v>475</v>
      </c>
      <c r="I341" s="6"/>
      <c r="J341" s="6">
        <v>2008</v>
      </c>
      <c r="K341" s="6"/>
      <c r="L341" s="6"/>
      <c r="M341" s="6"/>
      <c r="N341" s="7">
        <f t="shared" si="5"/>
        <v>3885</v>
      </c>
      <c r="O341" s="6">
        <v>95000</v>
      </c>
    </row>
    <row r="342" spans="1:15" x14ac:dyDescent="0.35">
      <c r="A342" s="1">
        <v>332</v>
      </c>
      <c r="B342" s="5" t="s">
        <v>163</v>
      </c>
      <c r="C342" s="2" t="s">
        <v>426</v>
      </c>
      <c r="D342" s="1"/>
      <c r="E342" s="6"/>
      <c r="F342" s="6"/>
      <c r="G342" s="6"/>
      <c r="H342" s="6"/>
      <c r="I342" s="6"/>
      <c r="J342" s="6"/>
      <c r="K342" s="6"/>
      <c r="L342" s="6"/>
      <c r="M342" s="6"/>
      <c r="N342" s="7">
        <f t="shared" si="5"/>
        <v>0</v>
      </c>
      <c r="O342" s="6"/>
    </row>
    <row r="343" spans="1:15" x14ac:dyDescent="0.35">
      <c r="A343" s="1">
        <v>333</v>
      </c>
      <c r="B343" s="5" t="s">
        <v>165</v>
      </c>
      <c r="C343" s="2" t="s">
        <v>426</v>
      </c>
      <c r="D343" s="1"/>
      <c r="E343" s="6"/>
      <c r="F343" s="6"/>
      <c r="G343" s="6"/>
      <c r="H343" s="6"/>
      <c r="I343" s="6"/>
      <c r="J343" s="6"/>
      <c r="K343" s="6"/>
      <c r="L343" s="6"/>
      <c r="M343" s="6"/>
      <c r="N343" s="7">
        <f t="shared" si="5"/>
        <v>0</v>
      </c>
      <c r="O343" s="6"/>
    </row>
    <row r="344" spans="1:15" x14ac:dyDescent="0.35">
      <c r="A344" s="1">
        <v>334</v>
      </c>
      <c r="B344" s="5" t="s">
        <v>166</v>
      </c>
      <c r="C344" s="2" t="s">
        <v>426</v>
      </c>
      <c r="D344" s="1"/>
      <c r="E344" s="6"/>
      <c r="F344" s="6"/>
      <c r="G344" s="6"/>
      <c r="H344" s="6"/>
      <c r="I344" s="6"/>
      <c r="J344" s="6"/>
      <c r="K344" s="6"/>
      <c r="L344" s="6"/>
      <c r="M344" s="6"/>
      <c r="N344" s="7">
        <f t="shared" si="5"/>
        <v>0</v>
      </c>
      <c r="O344" s="6"/>
    </row>
    <row r="345" spans="1:15" x14ac:dyDescent="0.35">
      <c r="A345" s="1">
        <v>335</v>
      </c>
      <c r="B345" s="5" t="s">
        <v>176</v>
      </c>
      <c r="C345" s="2" t="s">
        <v>426</v>
      </c>
      <c r="D345" s="1"/>
      <c r="E345" s="6"/>
      <c r="F345" s="6"/>
      <c r="G345" s="6"/>
      <c r="H345" s="6"/>
      <c r="I345" s="6"/>
      <c r="J345" s="6"/>
      <c r="K345" s="6"/>
      <c r="L345" s="6"/>
      <c r="M345" s="6"/>
      <c r="N345" s="7">
        <f t="shared" si="5"/>
        <v>0</v>
      </c>
      <c r="O345" s="6"/>
    </row>
    <row r="346" spans="1:15" x14ac:dyDescent="0.35">
      <c r="A346" s="1">
        <v>336</v>
      </c>
      <c r="B346" s="5" t="s">
        <v>177</v>
      </c>
      <c r="C346" s="2" t="s">
        <v>426</v>
      </c>
      <c r="D346" s="1"/>
      <c r="E346" s="6"/>
      <c r="F346" s="6"/>
      <c r="G346" s="6"/>
      <c r="H346" s="12"/>
      <c r="I346" s="6"/>
      <c r="J346" s="6"/>
      <c r="K346" s="6"/>
      <c r="L346" s="6"/>
      <c r="M346" s="6"/>
      <c r="N346" s="7">
        <f t="shared" si="5"/>
        <v>0</v>
      </c>
      <c r="O346" s="6"/>
    </row>
    <row r="347" spans="1:15" x14ac:dyDescent="0.35">
      <c r="A347" s="1">
        <v>337</v>
      </c>
      <c r="B347" s="5" t="s">
        <v>181</v>
      </c>
      <c r="C347" s="2" t="s">
        <v>426</v>
      </c>
      <c r="D347" s="1"/>
      <c r="E347" s="6"/>
      <c r="F347" s="6"/>
      <c r="G347" s="6"/>
      <c r="H347" s="6"/>
      <c r="I347" s="6"/>
      <c r="J347" s="6"/>
      <c r="K347" s="6"/>
      <c r="L347" s="6"/>
      <c r="M347" s="6"/>
      <c r="N347" s="7">
        <f t="shared" si="5"/>
        <v>0</v>
      </c>
      <c r="O347" s="6"/>
    </row>
    <row r="348" spans="1:15" x14ac:dyDescent="0.35">
      <c r="A348" s="1">
        <v>338</v>
      </c>
      <c r="B348" s="5" t="s">
        <v>182</v>
      </c>
      <c r="C348" s="2" t="s">
        <v>426</v>
      </c>
      <c r="D348" s="1"/>
      <c r="E348" s="6"/>
      <c r="F348" s="6"/>
      <c r="G348" s="6"/>
      <c r="H348" s="6"/>
      <c r="I348" s="6"/>
      <c r="J348" s="6"/>
      <c r="K348" s="6"/>
      <c r="L348" s="6"/>
      <c r="M348" s="6"/>
      <c r="N348" s="7">
        <f t="shared" ref="N348:N431" si="6">SUM(E348:M348)</f>
        <v>0</v>
      </c>
      <c r="O348" s="6"/>
    </row>
    <row r="349" spans="1:15" x14ac:dyDescent="0.35">
      <c r="A349" s="1">
        <v>339</v>
      </c>
      <c r="B349" s="5" t="s">
        <v>167</v>
      </c>
      <c r="C349" s="2" t="s">
        <v>427</v>
      </c>
      <c r="D349" s="1"/>
      <c r="E349" s="6"/>
      <c r="F349" s="6"/>
      <c r="G349" s="6"/>
      <c r="H349" s="10"/>
      <c r="I349" s="6"/>
      <c r="J349" s="6"/>
      <c r="K349" s="6"/>
      <c r="L349" s="6"/>
      <c r="M349" s="6"/>
      <c r="N349" s="7">
        <f t="shared" si="6"/>
        <v>0</v>
      </c>
      <c r="O349" s="6"/>
    </row>
    <row r="350" spans="1:15" x14ac:dyDescent="0.35">
      <c r="A350" s="1">
        <v>340</v>
      </c>
      <c r="B350" s="5" t="s">
        <v>168</v>
      </c>
      <c r="C350" s="2" t="s">
        <v>427</v>
      </c>
      <c r="D350" s="1"/>
      <c r="E350" s="6"/>
      <c r="F350" s="6"/>
      <c r="G350" s="6"/>
      <c r="H350" s="6"/>
      <c r="I350" s="6"/>
      <c r="J350" s="6"/>
      <c r="K350" s="6"/>
      <c r="L350" s="6"/>
      <c r="M350" s="6"/>
      <c r="N350" s="7">
        <f t="shared" si="6"/>
        <v>0</v>
      </c>
      <c r="O350" s="6"/>
    </row>
    <row r="351" spans="1:15" x14ac:dyDescent="0.35">
      <c r="A351" s="1">
        <v>341</v>
      </c>
      <c r="B351" s="5" t="s">
        <v>169</v>
      </c>
      <c r="C351" s="2" t="s">
        <v>427</v>
      </c>
      <c r="D351" s="1"/>
      <c r="E351" s="6"/>
      <c r="F351" s="6"/>
      <c r="G351" s="6"/>
      <c r="H351" s="6"/>
      <c r="I351" s="6"/>
      <c r="J351" s="6"/>
      <c r="K351" s="6"/>
      <c r="L351" s="6"/>
      <c r="M351" s="6"/>
      <c r="N351" s="7">
        <f t="shared" si="6"/>
        <v>0</v>
      </c>
      <c r="O351" s="6"/>
    </row>
    <row r="352" spans="1:15" x14ac:dyDescent="0.35">
      <c r="A352" s="1">
        <v>342</v>
      </c>
      <c r="B352" s="5" t="s">
        <v>170</v>
      </c>
      <c r="C352" s="2" t="s">
        <v>427</v>
      </c>
      <c r="D352" s="1"/>
      <c r="E352" s="6"/>
      <c r="F352" s="6"/>
      <c r="G352" s="6"/>
      <c r="H352" s="6"/>
      <c r="I352" s="6"/>
      <c r="J352" s="6"/>
      <c r="K352" s="6"/>
      <c r="L352" s="6"/>
      <c r="M352" s="6"/>
      <c r="N352" s="7">
        <f t="shared" si="6"/>
        <v>0</v>
      </c>
      <c r="O352" s="6"/>
    </row>
    <row r="353" spans="1:15" x14ac:dyDescent="0.35">
      <c r="A353" s="1">
        <v>343</v>
      </c>
      <c r="B353" s="5" t="s">
        <v>171</v>
      </c>
      <c r="C353" s="2" t="s">
        <v>427</v>
      </c>
      <c r="D353" s="1"/>
      <c r="E353" s="6"/>
      <c r="F353" s="6"/>
      <c r="G353" s="6"/>
      <c r="H353" s="6"/>
      <c r="I353" s="6"/>
      <c r="J353" s="6"/>
      <c r="K353" s="6"/>
      <c r="L353" s="6"/>
      <c r="M353" s="6"/>
      <c r="N353" s="7">
        <f t="shared" si="6"/>
        <v>0</v>
      </c>
      <c r="O353" s="6"/>
    </row>
    <row r="354" spans="1:15" x14ac:dyDescent="0.35">
      <c r="A354" s="1">
        <v>344</v>
      </c>
      <c r="B354" s="5" t="s">
        <v>172</v>
      </c>
      <c r="C354" s="2" t="s">
        <v>427</v>
      </c>
      <c r="D354" s="1"/>
      <c r="E354" s="6"/>
      <c r="F354" s="6"/>
      <c r="G354" s="6"/>
      <c r="H354" s="6"/>
      <c r="I354" s="6"/>
      <c r="J354" s="6"/>
      <c r="K354" s="6"/>
      <c r="L354" s="6"/>
      <c r="M354" s="6"/>
      <c r="N354" s="7">
        <f t="shared" si="6"/>
        <v>0</v>
      </c>
      <c r="O354" s="6"/>
    </row>
    <row r="355" spans="1:15" x14ac:dyDescent="0.35">
      <c r="A355" s="1">
        <v>345</v>
      </c>
      <c r="B355" s="5" t="s">
        <v>173</v>
      </c>
      <c r="C355" s="2" t="s">
        <v>427</v>
      </c>
      <c r="D355" s="1"/>
      <c r="E355" s="6"/>
      <c r="F355" s="6"/>
      <c r="G355" s="6"/>
      <c r="H355" s="10"/>
      <c r="I355" s="6"/>
      <c r="J355" s="6"/>
      <c r="K355" s="6"/>
      <c r="L355" s="6"/>
      <c r="M355" s="6"/>
      <c r="N355" s="7">
        <f t="shared" si="6"/>
        <v>0</v>
      </c>
      <c r="O355" s="6"/>
    </row>
    <row r="356" spans="1:15" x14ac:dyDescent="0.35">
      <c r="A356" s="1">
        <v>346</v>
      </c>
      <c r="B356" s="5" t="s">
        <v>174</v>
      </c>
      <c r="C356" s="2" t="s">
        <v>427</v>
      </c>
      <c r="D356" s="1"/>
      <c r="E356" s="6"/>
      <c r="F356" s="6"/>
      <c r="G356" s="6"/>
      <c r="H356" s="6"/>
      <c r="I356" s="6"/>
      <c r="J356" s="6"/>
      <c r="K356" s="6"/>
      <c r="L356" s="6"/>
      <c r="M356" s="6"/>
      <c r="N356" s="7">
        <f t="shared" si="6"/>
        <v>0</v>
      </c>
      <c r="O356" s="6"/>
    </row>
    <row r="357" spans="1:15" x14ac:dyDescent="0.35">
      <c r="A357" s="1">
        <v>347</v>
      </c>
      <c r="B357" s="5" t="s">
        <v>175</v>
      </c>
      <c r="C357" s="2" t="s">
        <v>427</v>
      </c>
      <c r="D357" s="1"/>
      <c r="E357" s="6"/>
      <c r="F357" s="6"/>
      <c r="G357" s="6"/>
      <c r="H357" s="6"/>
      <c r="I357" s="6"/>
      <c r="J357" s="6"/>
      <c r="K357" s="6"/>
      <c r="L357" s="6"/>
      <c r="M357" s="6"/>
      <c r="N357" s="7">
        <f t="shared" si="6"/>
        <v>0</v>
      </c>
      <c r="O357" s="6"/>
    </row>
    <row r="358" spans="1:15" x14ac:dyDescent="0.35">
      <c r="A358" s="1">
        <v>348</v>
      </c>
      <c r="B358" s="5" t="s">
        <v>178</v>
      </c>
      <c r="C358" s="2" t="s">
        <v>427</v>
      </c>
      <c r="D358" s="1"/>
      <c r="E358" s="6"/>
      <c r="F358" s="6"/>
      <c r="G358" s="6"/>
      <c r="H358" s="6"/>
      <c r="I358" s="6"/>
      <c r="J358" s="6"/>
      <c r="K358" s="6"/>
      <c r="L358" s="6"/>
      <c r="M358" s="6"/>
      <c r="N358" s="7">
        <f t="shared" si="6"/>
        <v>0</v>
      </c>
      <c r="O358" s="6"/>
    </row>
    <row r="359" spans="1:15" x14ac:dyDescent="0.35">
      <c r="A359" s="1">
        <v>349</v>
      </c>
      <c r="B359" s="5" t="s">
        <v>179</v>
      </c>
      <c r="C359" s="2" t="s">
        <v>427</v>
      </c>
      <c r="D359" s="1"/>
      <c r="E359" s="6"/>
      <c r="F359" s="6"/>
      <c r="G359" s="6"/>
      <c r="H359" s="6"/>
      <c r="I359" s="6"/>
      <c r="J359" s="6"/>
      <c r="K359" s="6"/>
      <c r="L359" s="6"/>
      <c r="M359" s="6"/>
      <c r="N359" s="7">
        <f t="shared" si="6"/>
        <v>0</v>
      </c>
      <c r="O359" s="6"/>
    </row>
    <row r="360" spans="1:15" x14ac:dyDescent="0.35">
      <c r="A360" s="1">
        <v>350</v>
      </c>
      <c r="B360" s="5" t="s">
        <v>180</v>
      </c>
      <c r="C360" s="2" t="s">
        <v>427</v>
      </c>
      <c r="D360" s="1"/>
      <c r="E360" s="6"/>
      <c r="F360" s="6"/>
      <c r="G360" s="6"/>
      <c r="H360" s="6"/>
      <c r="I360" s="6"/>
      <c r="J360" s="6"/>
      <c r="K360" s="6"/>
      <c r="L360" s="6"/>
      <c r="M360" s="6"/>
      <c r="N360" s="7">
        <f t="shared" si="6"/>
        <v>0</v>
      </c>
      <c r="O360" s="6"/>
    </row>
    <row r="361" spans="1:15" x14ac:dyDescent="0.35">
      <c r="A361" s="1">
        <v>351</v>
      </c>
      <c r="B361" s="5" t="s">
        <v>183</v>
      </c>
      <c r="C361" s="2" t="s">
        <v>427</v>
      </c>
      <c r="D361" s="1"/>
      <c r="E361" s="6"/>
      <c r="F361" s="6"/>
      <c r="G361" s="6"/>
      <c r="H361" s="6"/>
      <c r="I361" s="6"/>
      <c r="J361" s="6"/>
      <c r="K361" s="6"/>
      <c r="L361" s="6"/>
      <c r="M361" s="6"/>
      <c r="N361" s="7">
        <f t="shared" si="6"/>
        <v>0</v>
      </c>
      <c r="O361" s="6"/>
    </row>
    <row r="362" spans="1:15" x14ac:dyDescent="0.35">
      <c r="A362" s="1">
        <v>352</v>
      </c>
      <c r="B362" s="5" t="s">
        <v>184</v>
      </c>
      <c r="C362" s="2" t="s">
        <v>427</v>
      </c>
      <c r="D362" s="1"/>
      <c r="E362" s="6"/>
      <c r="F362" s="6"/>
      <c r="G362" s="6"/>
      <c r="H362" s="6"/>
      <c r="I362" s="6"/>
      <c r="J362" s="6"/>
      <c r="K362" s="6"/>
      <c r="L362" s="6"/>
      <c r="M362" s="6"/>
      <c r="N362" s="7">
        <f t="shared" si="6"/>
        <v>0</v>
      </c>
      <c r="O362" s="6"/>
    </row>
    <row r="363" spans="1:15" x14ac:dyDescent="0.35">
      <c r="A363" s="1">
        <v>353</v>
      </c>
      <c r="B363" s="5" t="s">
        <v>185</v>
      </c>
      <c r="C363" s="2" t="s">
        <v>427</v>
      </c>
      <c r="D363" s="1"/>
      <c r="E363" s="6"/>
      <c r="F363" s="6"/>
      <c r="G363" s="6"/>
      <c r="H363" s="6"/>
      <c r="I363" s="6"/>
      <c r="J363" s="6"/>
      <c r="K363" s="6"/>
      <c r="L363" s="6"/>
      <c r="M363" s="6"/>
      <c r="N363" s="7">
        <f t="shared" si="6"/>
        <v>0</v>
      </c>
      <c r="O363" s="6"/>
    </row>
    <row r="364" spans="1:15" ht="41" x14ac:dyDescent="0.35">
      <c r="A364" s="1">
        <v>354</v>
      </c>
      <c r="B364" s="5" t="s">
        <v>186</v>
      </c>
      <c r="C364" s="2" t="s">
        <v>427</v>
      </c>
      <c r="D364" s="1"/>
      <c r="E364" s="6"/>
      <c r="F364" s="6"/>
      <c r="G364" s="6"/>
      <c r="H364" s="6"/>
      <c r="I364" s="6"/>
      <c r="J364" s="6"/>
      <c r="K364" s="6"/>
      <c r="L364" s="6"/>
      <c r="M364" s="6"/>
      <c r="N364" s="7">
        <f t="shared" si="6"/>
        <v>0</v>
      </c>
      <c r="O364" s="6"/>
    </row>
    <row r="365" spans="1:15" x14ac:dyDescent="0.35">
      <c r="A365" s="1">
        <v>355</v>
      </c>
      <c r="B365" s="19" t="s">
        <v>482</v>
      </c>
      <c r="C365" s="2" t="s">
        <v>427</v>
      </c>
      <c r="D365" s="14"/>
      <c r="E365" s="22"/>
      <c r="F365" s="22"/>
      <c r="G365" s="22"/>
      <c r="H365" s="22"/>
      <c r="I365" s="22"/>
      <c r="J365" s="22"/>
      <c r="K365" s="22"/>
      <c r="L365" s="22"/>
      <c r="M365" s="22"/>
      <c r="N365" s="7">
        <f t="shared" si="6"/>
        <v>0</v>
      </c>
      <c r="O365" s="22"/>
    </row>
    <row r="366" spans="1:15" x14ac:dyDescent="0.35">
      <c r="A366" s="1">
        <v>356</v>
      </c>
      <c r="B366" s="19" t="s">
        <v>187</v>
      </c>
      <c r="C366" s="20" t="s">
        <v>427</v>
      </c>
      <c r="D366" s="14"/>
      <c r="E366" s="22"/>
      <c r="F366" s="22"/>
      <c r="G366" s="22"/>
      <c r="H366" s="22"/>
      <c r="I366" s="22"/>
      <c r="J366" s="22"/>
      <c r="K366" s="22"/>
      <c r="L366" s="22"/>
      <c r="M366" s="22"/>
      <c r="N366" s="18">
        <f t="shared" si="6"/>
        <v>0</v>
      </c>
      <c r="O366" s="22"/>
    </row>
    <row r="367" spans="1:15" x14ac:dyDescent="0.35">
      <c r="A367" s="1">
        <v>357</v>
      </c>
      <c r="B367" s="5" t="s">
        <v>188</v>
      </c>
      <c r="C367" s="2" t="s">
        <v>427</v>
      </c>
      <c r="D367" s="1"/>
      <c r="E367" s="6"/>
      <c r="F367" s="6"/>
      <c r="G367" s="6"/>
      <c r="H367" s="6"/>
      <c r="I367" s="6"/>
      <c r="J367" s="6"/>
      <c r="K367" s="6"/>
      <c r="L367" s="6"/>
      <c r="M367" s="6"/>
      <c r="N367" s="7">
        <f t="shared" si="6"/>
        <v>0</v>
      </c>
      <c r="O367" s="6"/>
    </row>
    <row r="368" spans="1:15" x14ac:dyDescent="0.35">
      <c r="A368" s="1">
        <v>358</v>
      </c>
      <c r="B368" s="5" t="s">
        <v>330</v>
      </c>
      <c r="C368" s="2" t="s">
        <v>424</v>
      </c>
      <c r="D368" s="2"/>
      <c r="E368" s="6"/>
      <c r="F368" s="6">
        <v>23867</v>
      </c>
      <c r="G368" s="6"/>
      <c r="H368" s="6">
        <v>9503</v>
      </c>
      <c r="I368" s="6"/>
      <c r="J368" s="6"/>
      <c r="K368" s="6"/>
      <c r="L368" s="6"/>
      <c r="M368" s="6">
        <v>4985</v>
      </c>
      <c r="N368" s="7">
        <f t="shared" si="6"/>
        <v>38355</v>
      </c>
      <c r="O368" s="6">
        <v>1900523</v>
      </c>
    </row>
    <row r="369" spans="1:15" x14ac:dyDescent="0.35">
      <c r="A369" s="1">
        <v>359</v>
      </c>
      <c r="B369" s="5" t="s">
        <v>331</v>
      </c>
      <c r="C369" s="2" t="s">
        <v>424</v>
      </c>
      <c r="D369" s="2"/>
      <c r="E369" s="6">
        <v>21269</v>
      </c>
      <c r="F369" s="6">
        <v>9389</v>
      </c>
      <c r="G369" s="6">
        <v>24985</v>
      </c>
      <c r="H369" s="6">
        <v>15194</v>
      </c>
      <c r="I369" s="6"/>
      <c r="J369" s="6">
        <v>10026</v>
      </c>
      <c r="K369" s="6"/>
      <c r="L369" s="6"/>
      <c r="M369" s="6"/>
      <c r="N369" s="7">
        <f t="shared" si="6"/>
        <v>80863</v>
      </c>
      <c r="O369" s="6">
        <v>1519393</v>
      </c>
    </row>
    <row r="370" spans="1:15" x14ac:dyDescent="0.35">
      <c r="A370" s="1"/>
      <c r="B370" s="5" t="s">
        <v>501</v>
      </c>
      <c r="C370" s="2" t="s">
        <v>424</v>
      </c>
      <c r="D370" s="2"/>
      <c r="E370" s="6"/>
      <c r="F370" s="6"/>
      <c r="G370" s="6"/>
      <c r="H370" s="6"/>
      <c r="I370" s="6"/>
      <c r="J370" s="6">
        <v>1291</v>
      </c>
      <c r="K370" s="6"/>
      <c r="L370" s="6"/>
      <c r="M370" s="6"/>
      <c r="N370" s="7">
        <f t="shared" si="6"/>
        <v>1291</v>
      </c>
      <c r="O370" s="6">
        <v>39163</v>
      </c>
    </row>
    <row r="371" spans="1:15" x14ac:dyDescent="0.35">
      <c r="A371" s="1">
        <v>360</v>
      </c>
      <c r="B371" s="5" t="s">
        <v>382</v>
      </c>
      <c r="C371" s="2" t="s">
        <v>424</v>
      </c>
      <c r="D371" s="2"/>
      <c r="E371" s="6">
        <v>3165</v>
      </c>
      <c r="F371" s="6"/>
      <c r="G371" s="6"/>
      <c r="H371" s="6"/>
      <c r="I371" s="6"/>
      <c r="J371" s="6">
        <v>1148</v>
      </c>
      <c r="K371" s="6"/>
      <c r="L371" s="6"/>
      <c r="M371" s="6"/>
      <c r="N371" s="7">
        <f t="shared" si="6"/>
        <v>4313</v>
      </c>
      <c r="O371" s="6">
        <v>101201</v>
      </c>
    </row>
    <row r="372" spans="1:15" x14ac:dyDescent="0.35">
      <c r="A372" s="1">
        <v>361</v>
      </c>
      <c r="B372" s="5" t="s">
        <v>387</v>
      </c>
      <c r="C372" s="2" t="s">
        <v>424</v>
      </c>
      <c r="D372" s="2"/>
      <c r="E372" s="6"/>
      <c r="F372" s="6"/>
      <c r="G372" s="6"/>
      <c r="H372" s="6"/>
      <c r="I372" s="6"/>
      <c r="J372" s="6">
        <v>287</v>
      </c>
      <c r="K372" s="6"/>
      <c r="L372" s="6"/>
      <c r="M372" s="6"/>
      <c r="N372" s="7">
        <f t="shared" si="6"/>
        <v>287</v>
      </c>
      <c r="O372" s="6">
        <v>65394</v>
      </c>
    </row>
    <row r="373" spans="1:15" x14ac:dyDescent="0.35">
      <c r="A373" s="1">
        <v>362</v>
      </c>
      <c r="B373" s="5" t="s">
        <v>383</v>
      </c>
      <c r="C373" s="2" t="s">
        <v>424</v>
      </c>
      <c r="D373" s="2"/>
      <c r="E373" s="6">
        <v>4755</v>
      </c>
      <c r="F373" s="6"/>
      <c r="G373" s="6"/>
      <c r="H373" s="6"/>
      <c r="I373" s="6"/>
      <c r="J373" s="6">
        <v>717</v>
      </c>
      <c r="K373" s="6"/>
      <c r="L373" s="6"/>
      <c r="M373" s="6"/>
      <c r="N373" s="7">
        <f t="shared" si="6"/>
        <v>5472</v>
      </c>
      <c r="O373" s="6">
        <v>380850</v>
      </c>
    </row>
    <row r="374" spans="1:15" x14ac:dyDescent="0.35">
      <c r="A374" s="1">
        <v>363</v>
      </c>
      <c r="B374" s="5" t="s">
        <v>332</v>
      </c>
      <c r="C374" s="2" t="s">
        <v>424</v>
      </c>
      <c r="D374" s="2"/>
      <c r="E374" s="6"/>
      <c r="F374" s="6"/>
      <c r="G374" s="6"/>
      <c r="H374" s="6"/>
      <c r="I374" s="6"/>
      <c r="J374" s="6"/>
      <c r="K374" s="6"/>
      <c r="L374" s="6"/>
      <c r="M374" s="6"/>
      <c r="N374" s="7">
        <f t="shared" si="6"/>
        <v>0</v>
      </c>
      <c r="O374" s="6"/>
    </row>
    <row r="375" spans="1:15" x14ac:dyDescent="0.35">
      <c r="A375" s="1">
        <v>364</v>
      </c>
      <c r="B375" s="5" t="s">
        <v>335</v>
      </c>
      <c r="C375" s="2" t="s">
        <v>424</v>
      </c>
      <c r="D375" s="2"/>
      <c r="E375" s="6"/>
      <c r="F375" s="6">
        <v>3441</v>
      </c>
      <c r="G375" s="6"/>
      <c r="H375" s="6"/>
      <c r="I375" s="6"/>
      <c r="J375" s="6">
        <v>3156</v>
      </c>
      <c r="K375" s="6"/>
      <c r="L375" s="6"/>
      <c r="M375" s="6"/>
      <c r="N375" s="7">
        <f t="shared" si="6"/>
        <v>6597</v>
      </c>
      <c r="O375" s="6">
        <v>175000</v>
      </c>
    </row>
    <row r="376" spans="1:15" x14ac:dyDescent="0.35">
      <c r="A376" s="1">
        <v>365</v>
      </c>
      <c r="B376" s="5" t="s">
        <v>336</v>
      </c>
      <c r="C376" s="2" t="s">
        <v>424</v>
      </c>
      <c r="D376" s="2"/>
      <c r="E376" s="6"/>
      <c r="F376" s="6"/>
      <c r="G376" s="6"/>
      <c r="H376" s="6"/>
      <c r="I376" s="6"/>
      <c r="J376" s="6"/>
      <c r="K376" s="6"/>
      <c r="L376" s="6"/>
      <c r="M376" s="6"/>
      <c r="N376" s="7">
        <f t="shared" si="6"/>
        <v>0</v>
      </c>
      <c r="O376" s="6"/>
    </row>
    <row r="377" spans="1:15" x14ac:dyDescent="0.35">
      <c r="A377" s="1">
        <v>366</v>
      </c>
      <c r="B377" s="5" t="s">
        <v>337</v>
      </c>
      <c r="C377" s="2" t="s">
        <v>424</v>
      </c>
      <c r="D377" s="2"/>
      <c r="E377" s="6"/>
      <c r="F377" s="6"/>
      <c r="G377" s="6"/>
      <c r="H377" s="6">
        <v>2288</v>
      </c>
      <c r="I377" s="6"/>
      <c r="J377" s="6">
        <v>1453</v>
      </c>
      <c r="K377" s="6"/>
      <c r="L377" s="6"/>
      <c r="M377" s="6"/>
      <c r="N377" s="7">
        <f t="shared" si="6"/>
        <v>3741</v>
      </c>
      <c r="O377" s="6">
        <v>228813</v>
      </c>
    </row>
    <row r="378" spans="1:15" x14ac:dyDescent="0.35">
      <c r="A378" s="1">
        <v>367</v>
      </c>
      <c r="B378" s="5" t="s">
        <v>404</v>
      </c>
      <c r="C378" s="2" t="s">
        <v>424</v>
      </c>
      <c r="D378" s="2"/>
      <c r="E378" s="6"/>
      <c r="F378" s="6"/>
      <c r="G378" s="6"/>
      <c r="H378" s="6"/>
      <c r="I378" s="6"/>
      <c r="J378" s="6"/>
      <c r="K378" s="6"/>
      <c r="L378" s="6"/>
      <c r="M378" s="6"/>
      <c r="N378" s="7">
        <f t="shared" si="6"/>
        <v>0</v>
      </c>
      <c r="O378" s="6"/>
    </row>
    <row r="379" spans="1:15" x14ac:dyDescent="0.35">
      <c r="A379" s="1">
        <v>368</v>
      </c>
      <c r="B379" s="5" t="s">
        <v>388</v>
      </c>
      <c r="C379" s="2" t="s">
        <v>428</v>
      </c>
      <c r="D379" s="1"/>
      <c r="E379" s="6"/>
      <c r="F379" s="6">
        <v>2247</v>
      </c>
      <c r="G379" s="6"/>
      <c r="H379" s="6"/>
      <c r="I379" s="6"/>
      <c r="J379" s="6">
        <v>4384</v>
      </c>
      <c r="K379" s="6"/>
      <c r="L379" s="6">
        <v>9993</v>
      </c>
      <c r="M379" s="6"/>
      <c r="N379" s="7">
        <f t="shared" si="6"/>
        <v>16624</v>
      </c>
      <c r="O379" s="6">
        <v>224770</v>
      </c>
    </row>
    <row r="380" spans="1:15" x14ac:dyDescent="0.35">
      <c r="A380" s="1">
        <v>369</v>
      </c>
      <c r="B380" s="5" t="s">
        <v>106</v>
      </c>
      <c r="C380" s="2" t="s">
        <v>428</v>
      </c>
      <c r="D380" s="1"/>
      <c r="E380" s="6"/>
      <c r="F380" s="6"/>
      <c r="G380" s="6"/>
      <c r="H380" s="12"/>
      <c r="I380" s="6"/>
      <c r="J380" s="6"/>
      <c r="K380" s="6"/>
      <c r="L380" s="6"/>
      <c r="M380" s="6"/>
      <c r="N380" s="7">
        <f t="shared" si="6"/>
        <v>0</v>
      </c>
      <c r="O380" s="6"/>
    </row>
    <row r="381" spans="1:15" x14ac:dyDescent="0.35">
      <c r="A381" s="1">
        <v>370</v>
      </c>
      <c r="B381" s="5" t="s">
        <v>107</v>
      </c>
      <c r="C381" s="2" t="s">
        <v>428</v>
      </c>
      <c r="D381" s="1"/>
      <c r="E381" s="6"/>
      <c r="F381" s="6"/>
      <c r="G381" s="6"/>
      <c r="H381" s="6"/>
      <c r="I381" s="6"/>
      <c r="J381" s="6"/>
      <c r="K381" s="6"/>
      <c r="L381" s="6"/>
      <c r="M381" s="6"/>
      <c r="N381" s="7">
        <f t="shared" si="6"/>
        <v>0</v>
      </c>
      <c r="O381" s="6"/>
    </row>
    <row r="382" spans="1:15" x14ac:dyDescent="0.35">
      <c r="A382" s="1">
        <v>371</v>
      </c>
      <c r="B382" s="5" t="s">
        <v>108</v>
      </c>
      <c r="C382" s="2" t="s">
        <v>428</v>
      </c>
      <c r="D382" s="1"/>
      <c r="E382" s="6"/>
      <c r="F382" s="6"/>
      <c r="G382" s="6"/>
      <c r="H382" s="6"/>
      <c r="I382" s="6"/>
      <c r="J382" s="6"/>
      <c r="K382" s="6"/>
      <c r="L382" s="6"/>
      <c r="M382" s="6"/>
      <c r="N382" s="7">
        <f t="shared" si="6"/>
        <v>0</v>
      </c>
      <c r="O382" s="6"/>
    </row>
    <row r="383" spans="1:15" x14ac:dyDescent="0.35">
      <c r="A383" s="1">
        <v>372</v>
      </c>
      <c r="B383" s="5" t="s">
        <v>485</v>
      </c>
      <c r="C383" s="2" t="s">
        <v>428</v>
      </c>
      <c r="D383" s="1"/>
      <c r="E383" s="6"/>
      <c r="F383" s="6"/>
      <c r="G383" s="6"/>
      <c r="H383" s="6"/>
      <c r="I383" s="6"/>
      <c r="J383" s="6"/>
      <c r="K383" s="6"/>
      <c r="L383" s="6"/>
      <c r="M383" s="6"/>
      <c r="N383" s="7">
        <f t="shared" si="6"/>
        <v>0</v>
      </c>
      <c r="O383" s="6"/>
    </row>
    <row r="384" spans="1:15" x14ac:dyDescent="0.35">
      <c r="A384" s="1">
        <v>373</v>
      </c>
      <c r="B384" s="5" t="s">
        <v>109</v>
      </c>
      <c r="C384" s="2" t="s">
        <v>428</v>
      </c>
      <c r="D384" s="1"/>
      <c r="E384" s="6">
        <v>22072</v>
      </c>
      <c r="F384" s="6">
        <v>7456</v>
      </c>
      <c r="G384" s="6"/>
      <c r="H384" s="11"/>
      <c r="I384" s="6">
        <v>10960</v>
      </c>
      <c r="J384" s="6">
        <v>4224</v>
      </c>
      <c r="K384" s="6">
        <v>3115</v>
      </c>
      <c r="L384" s="6"/>
      <c r="M384" s="6"/>
      <c r="N384" s="7">
        <f t="shared" si="6"/>
        <v>47827</v>
      </c>
      <c r="O384" s="6">
        <v>858083</v>
      </c>
    </row>
    <row r="385" spans="1:15" x14ac:dyDescent="0.35">
      <c r="A385" s="1">
        <v>374</v>
      </c>
      <c r="B385" s="5" t="s">
        <v>110</v>
      </c>
      <c r="C385" s="2" t="s">
        <v>428</v>
      </c>
      <c r="D385" s="1"/>
      <c r="E385" s="6"/>
      <c r="F385" s="6"/>
      <c r="G385" s="6"/>
      <c r="H385" s="6"/>
      <c r="I385" s="6"/>
      <c r="J385" s="6"/>
      <c r="K385" s="6"/>
      <c r="L385" s="6"/>
      <c r="M385" s="6"/>
      <c r="N385" s="7">
        <f t="shared" si="6"/>
        <v>0</v>
      </c>
      <c r="O385" s="6"/>
    </row>
    <row r="386" spans="1:15" x14ac:dyDescent="0.35">
      <c r="A386" s="1">
        <v>375</v>
      </c>
      <c r="B386" s="5" t="s">
        <v>111</v>
      </c>
      <c r="C386" s="2" t="s">
        <v>428</v>
      </c>
      <c r="D386" s="1"/>
      <c r="E386" s="6">
        <v>3549</v>
      </c>
      <c r="F386" s="6">
        <v>1278</v>
      </c>
      <c r="G386" s="6"/>
      <c r="H386" s="6"/>
      <c r="I386" s="6"/>
      <c r="J386" s="6">
        <v>3553</v>
      </c>
      <c r="K386" s="6"/>
      <c r="L386" s="6"/>
      <c r="M386" s="6"/>
      <c r="N386" s="7">
        <f t="shared" si="6"/>
        <v>8380</v>
      </c>
      <c r="O386" s="6">
        <v>127818</v>
      </c>
    </row>
    <row r="387" spans="1:15" x14ac:dyDescent="0.35">
      <c r="A387" s="1">
        <v>376</v>
      </c>
      <c r="B387" s="5" t="s">
        <v>112</v>
      </c>
      <c r="C387" s="2" t="s">
        <v>428</v>
      </c>
      <c r="D387" s="1"/>
      <c r="E387" s="6"/>
      <c r="F387" s="6"/>
      <c r="G387" s="6"/>
      <c r="H387" s="6"/>
      <c r="I387" s="6"/>
      <c r="J387" s="6"/>
      <c r="K387" s="6"/>
      <c r="L387" s="6"/>
      <c r="M387" s="6"/>
      <c r="N387" s="7">
        <f t="shared" si="6"/>
        <v>0</v>
      </c>
      <c r="O387" s="6"/>
    </row>
    <row r="388" spans="1:15" x14ac:dyDescent="0.35">
      <c r="A388" s="1">
        <v>377</v>
      </c>
      <c r="B388" s="5" t="s">
        <v>113</v>
      </c>
      <c r="C388" s="2" t="s">
        <v>428</v>
      </c>
      <c r="D388" s="1"/>
      <c r="E388" s="6">
        <v>5040</v>
      </c>
      <c r="F388" s="6">
        <v>1039</v>
      </c>
      <c r="G388" s="6"/>
      <c r="H388" s="6"/>
      <c r="I388" s="6"/>
      <c r="J388" s="6"/>
      <c r="K388" s="6"/>
      <c r="L388" s="6"/>
      <c r="M388" s="6"/>
      <c r="N388" s="7">
        <f t="shared" si="6"/>
        <v>6079</v>
      </c>
      <c r="O388" s="6">
        <v>103932</v>
      </c>
    </row>
    <row r="389" spans="1:15" x14ac:dyDescent="0.35">
      <c r="A389" s="1">
        <v>378</v>
      </c>
      <c r="B389" s="5" t="s">
        <v>114</v>
      </c>
      <c r="C389" s="2" t="s">
        <v>428</v>
      </c>
      <c r="D389" s="1"/>
      <c r="E389" s="6">
        <v>5726</v>
      </c>
      <c r="F389" s="6">
        <v>2361</v>
      </c>
      <c r="G389" s="6"/>
      <c r="H389" s="10"/>
      <c r="I389" s="6"/>
      <c r="J389" s="6">
        <v>840</v>
      </c>
      <c r="K389" s="6"/>
      <c r="L389" s="6"/>
      <c r="M389" s="6"/>
      <c r="N389" s="7">
        <f t="shared" si="6"/>
        <v>8927</v>
      </c>
      <c r="O389" s="6">
        <v>236057</v>
      </c>
    </row>
    <row r="390" spans="1:15" x14ac:dyDescent="0.35">
      <c r="A390" s="1">
        <v>379</v>
      </c>
      <c r="B390" s="5" t="s">
        <v>115</v>
      </c>
      <c r="C390" s="2" t="s">
        <v>428</v>
      </c>
      <c r="D390" s="1"/>
      <c r="E390" s="6"/>
      <c r="F390" s="6"/>
      <c r="G390" s="6"/>
      <c r="H390" s="6"/>
      <c r="I390" s="6"/>
      <c r="J390" s="6"/>
      <c r="K390" s="6"/>
      <c r="L390" s="6"/>
      <c r="M390" s="6"/>
      <c r="N390" s="7">
        <f t="shared" si="6"/>
        <v>0</v>
      </c>
      <c r="O390" s="6"/>
    </row>
    <row r="391" spans="1:15" x14ac:dyDescent="0.35">
      <c r="A391" s="1">
        <v>380</v>
      </c>
      <c r="B391" s="5" t="s">
        <v>441</v>
      </c>
      <c r="C391" s="2" t="s">
        <v>428</v>
      </c>
      <c r="D391" s="1"/>
      <c r="E391" s="6"/>
      <c r="F391" s="6"/>
      <c r="G391" s="6"/>
      <c r="H391" s="6"/>
      <c r="I391" s="6"/>
      <c r="J391" s="6"/>
      <c r="K391" s="6"/>
      <c r="L391" s="6"/>
      <c r="M391" s="6"/>
      <c r="N391" s="7">
        <f t="shared" si="6"/>
        <v>0</v>
      </c>
      <c r="O391" s="6"/>
    </row>
    <row r="392" spans="1:15" x14ac:dyDescent="0.35">
      <c r="A392" s="1">
        <v>381</v>
      </c>
      <c r="B392" s="5" t="s">
        <v>116</v>
      </c>
      <c r="C392" s="2" t="s">
        <v>428</v>
      </c>
      <c r="D392" s="1"/>
      <c r="E392" s="6"/>
      <c r="F392" s="6">
        <v>6080</v>
      </c>
      <c r="G392" s="6"/>
      <c r="H392" s="6"/>
      <c r="I392" s="6"/>
      <c r="J392" s="6">
        <v>6055</v>
      </c>
      <c r="K392" s="6"/>
      <c r="L392" s="6"/>
      <c r="M392" s="6"/>
      <c r="N392" s="7">
        <f t="shared" si="6"/>
        <v>12135</v>
      </c>
      <c r="O392" s="6"/>
    </row>
    <row r="393" spans="1:15" x14ac:dyDescent="0.35">
      <c r="A393" s="1"/>
      <c r="B393" s="5" t="s">
        <v>509</v>
      </c>
      <c r="C393" s="2" t="s">
        <v>428</v>
      </c>
      <c r="D393" s="1"/>
      <c r="E393" s="6">
        <v>3560</v>
      </c>
      <c r="F393" s="6">
        <v>3015</v>
      </c>
      <c r="G393" s="6">
        <v>25443</v>
      </c>
      <c r="H393" s="6">
        <v>3015</v>
      </c>
      <c r="I393" s="6"/>
      <c r="J393" s="6"/>
      <c r="K393" s="6"/>
      <c r="L393" s="6">
        <v>25714</v>
      </c>
      <c r="M393" s="6"/>
      <c r="N393" s="7">
        <f t="shared" si="6"/>
        <v>60747</v>
      </c>
      <c r="O393" s="6">
        <v>301586</v>
      </c>
    </row>
    <row r="394" spans="1:15" x14ac:dyDescent="0.35">
      <c r="A394" s="1">
        <v>382</v>
      </c>
      <c r="B394" s="5" t="s">
        <v>117</v>
      </c>
      <c r="C394" s="2" t="s">
        <v>428</v>
      </c>
      <c r="D394" s="1"/>
      <c r="E394" s="6"/>
      <c r="F394" s="6"/>
      <c r="G394" s="6"/>
      <c r="H394" s="6"/>
      <c r="I394" s="6"/>
      <c r="J394" s="6"/>
      <c r="K394" s="6"/>
      <c r="L394" s="6"/>
      <c r="M394" s="6"/>
      <c r="N394" s="7">
        <f t="shared" si="6"/>
        <v>0</v>
      </c>
      <c r="O394" s="6"/>
    </row>
    <row r="395" spans="1:15" x14ac:dyDescent="0.35">
      <c r="A395" s="1">
        <v>383</v>
      </c>
      <c r="B395" s="5" t="s">
        <v>118</v>
      </c>
      <c r="C395" s="2" t="s">
        <v>428</v>
      </c>
      <c r="D395" s="1"/>
      <c r="E395" s="6">
        <v>12362</v>
      </c>
      <c r="F395" s="6">
        <v>3481</v>
      </c>
      <c r="G395" s="6"/>
      <c r="H395" s="10"/>
      <c r="I395" s="6"/>
      <c r="J395" s="6">
        <v>4400</v>
      </c>
      <c r="K395" s="6"/>
      <c r="L395" s="6">
        <v>5632</v>
      </c>
      <c r="M395" s="6"/>
      <c r="N395" s="7">
        <f t="shared" si="6"/>
        <v>25875</v>
      </c>
      <c r="O395" s="6">
        <v>348149</v>
      </c>
    </row>
    <row r="396" spans="1:15" x14ac:dyDescent="0.35">
      <c r="A396" s="1">
        <v>384</v>
      </c>
      <c r="B396" s="5" t="s">
        <v>484</v>
      </c>
      <c r="C396" s="2" t="s">
        <v>428</v>
      </c>
      <c r="D396" s="1"/>
      <c r="E396" s="6"/>
      <c r="F396" s="6">
        <v>985</v>
      </c>
      <c r="G396" s="6"/>
      <c r="H396" s="10"/>
      <c r="I396" s="6"/>
      <c r="J396" s="6">
        <v>2031</v>
      </c>
      <c r="K396" s="6"/>
      <c r="L396" s="6">
        <v>8571</v>
      </c>
      <c r="M396" s="6"/>
      <c r="N396" s="7">
        <f t="shared" si="6"/>
        <v>11587</v>
      </c>
      <c r="O396" s="6">
        <v>68463</v>
      </c>
    </row>
    <row r="397" spans="1:15" x14ac:dyDescent="0.35">
      <c r="A397" s="1">
        <v>385</v>
      </c>
      <c r="B397" s="5" t="s">
        <v>119</v>
      </c>
      <c r="C397" s="2" t="s">
        <v>428</v>
      </c>
      <c r="D397" s="1"/>
      <c r="E397" s="6">
        <v>4605</v>
      </c>
      <c r="F397" s="6">
        <v>882</v>
      </c>
      <c r="G397" s="6"/>
      <c r="H397" s="6"/>
      <c r="I397" s="6">
        <v>4724</v>
      </c>
      <c r="J397" s="6">
        <v>4364</v>
      </c>
      <c r="K397" s="6"/>
      <c r="L397" s="6">
        <v>2816</v>
      </c>
      <c r="M397" s="6"/>
      <c r="N397" s="7">
        <f t="shared" si="6"/>
        <v>17391</v>
      </c>
      <c r="O397" s="6">
        <v>88224</v>
      </c>
    </row>
    <row r="398" spans="1:15" ht="41" x14ac:dyDescent="0.35">
      <c r="A398" s="1">
        <v>386</v>
      </c>
      <c r="B398" s="5" t="s">
        <v>120</v>
      </c>
      <c r="C398" s="2" t="s">
        <v>428</v>
      </c>
      <c r="D398" s="1"/>
      <c r="E398" s="6">
        <v>1595</v>
      </c>
      <c r="F398" s="6">
        <v>1623</v>
      </c>
      <c r="G398" s="6"/>
      <c r="H398" s="6"/>
      <c r="I398" s="6"/>
      <c r="J398" s="6">
        <v>1524</v>
      </c>
      <c r="K398" s="6"/>
      <c r="L398" s="6">
        <f>2854+1143</f>
        <v>3997</v>
      </c>
      <c r="M398" s="6"/>
      <c r="N398" s="7">
        <f t="shared" si="6"/>
        <v>8739</v>
      </c>
      <c r="O398" s="6">
        <v>162318</v>
      </c>
    </row>
    <row r="399" spans="1:15" x14ac:dyDescent="0.35">
      <c r="A399" s="1">
        <v>387</v>
      </c>
      <c r="B399" s="5" t="s">
        <v>121</v>
      </c>
      <c r="C399" s="2" t="s">
        <v>428</v>
      </c>
      <c r="D399" s="1"/>
      <c r="E399" s="6"/>
      <c r="F399" s="6"/>
      <c r="G399" s="6"/>
      <c r="H399" s="6"/>
      <c r="I399" s="6"/>
      <c r="J399" s="6"/>
      <c r="K399" s="6"/>
      <c r="L399" s="6"/>
      <c r="M399" s="6"/>
      <c r="N399" s="7">
        <f t="shared" si="6"/>
        <v>0</v>
      </c>
      <c r="O399" s="6"/>
    </row>
    <row r="400" spans="1:15" x14ac:dyDescent="0.35">
      <c r="A400" s="1">
        <v>388</v>
      </c>
      <c r="B400" s="5" t="s">
        <v>122</v>
      </c>
      <c r="C400" s="2" t="s">
        <v>428</v>
      </c>
      <c r="D400" s="1"/>
      <c r="E400" s="6"/>
      <c r="F400" s="6"/>
      <c r="G400" s="6"/>
      <c r="H400" s="6"/>
      <c r="I400" s="6"/>
      <c r="J400" s="6"/>
      <c r="K400" s="6"/>
      <c r="L400" s="6"/>
      <c r="M400" s="6"/>
      <c r="N400" s="7">
        <f t="shared" si="6"/>
        <v>0</v>
      </c>
      <c r="O400" s="6"/>
    </row>
    <row r="401" spans="1:15" x14ac:dyDescent="0.35">
      <c r="A401" s="1">
        <v>389</v>
      </c>
      <c r="B401" s="5" t="s">
        <v>123</v>
      </c>
      <c r="C401" s="2" t="s">
        <v>428</v>
      </c>
      <c r="D401" s="1"/>
      <c r="E401" s="6">
        <v>4212</v>
      </c>
      <c r="F401" s="6">
        <v>2423</v>
      </c>
      <c r="G401" s="6"/>
      <c r="H401" s="6"/>
      <c r="I401" s="6"/>
      <c r="J401" s="6"/>
      <c r="K401" s="6"/>
      <c r="L401" s="6"/>
      <c r="M401" s="6"/>
      <c r="N401" s="7">
        <f t="shared" si="6"/>
        <v>6635</v>
      </c>
      <c r="O401" s="6">
        <v>242260</v>
      </c>
    </row>
    <row r="402" spans="1:15" x14ac:dyDescent="0.35">
      <c r="A402" s="1"/>
      <c r="B402" s="5" t="s">
        <v>504</v>
      </c>
      <c r="C402" s="2" t="s">
        <v>428</v>
      </c>
      <c r="D402" s="1"/>
      <c r="E402" s="6"/>
      <c r="F402" s="6">
        <v>2092</v>
      </c>
      <c r="G402" s="6"/>
      <c r="H402" s="6"/>
      <c r="I402" s="6"/>
      <c r="J402" s="6">
        <v>11429</v>
      </c>
      <c r="K402" s="6"/>
      <c r="L402" s="6">
        <v>1056</v>
      </c>
      <c r="M402" s="6"/>
      <c r="N402" s="7">
        <f t="shared" si="6"/>
        <v>14577</v>
      </c>
      <c r="O402" s="6">
        <v>209198</v>
      </c>
    </row>
    <row r="403" spans="1:15" x14ac:dyDescent="0.35">
      <c r="A403" s="1"/>
      <c r="B403" s="5" t="s">
        <v>518</v>
      </c>
      <c r="C403" s="2" t="s">
        <v>428</v>
      </c>
      <c r="D403" s="1"/>
      <c r="E403" s="6">
        <v>5000</v>
      </c>
      <c r="F403" s="6">
        <v>1198</v>
      </c>
      <c r="G403" s="6"/>
      <c r="H403" s="6">
        <v>1198</v>
      </c>
      <c r="I403" s="6"/>
      <c r="J403" s="6"/>
      <c r="K403" s="6"/>
      <c r="L403" s="6">
        <v>1875</v>
      </c>
      <c r="M403" s="6"/>
      <c r="N403" s="7">
        <f t="shared" si="6"/>
        <v>9271</v>
      </c>
      <c r="O403" s="6">
        <v>119808</v>
      </c>
    </row>
    <row r="404" spans="1:15" ht="34.5" customHeight="1" x14ac:dyDescent="0.35">
      <c r="A404" s="1">
        <v>390</v>
      </c>
      <c r="B404" s="5" t="s">
        <v>124</v>
      </c>
      <c r="C404" s="2" t="s">
        <v>428</v>
      </c>
      <c r="D404" s="1"/>
      <c r="E404" s="6"/>
      <c r="F404" s="6"/>
      <c r="G404" s="6"/>
      <c r="H404" s="6"/>
      <c r="I404" s="6"/>
      <c r="J404" s="6"/>
      <c r="K404" s="6"/>
      <c r="L404" s="6"/>
      <c r="M404" s="6"/>
      <c r="N404" s="7">
        <f t="shared" si="6"/>
        <v>0</v>
      </c>
      <c r="O404" s="6"/>
    </row>
    <row r="405" spans="1:15" x14ac:dyDescent="0.35">
      <c r="A405" s="1">
        <v>391</v>
      </c>
      <c r="B405" s="5" t="s">
        <v>110</v>
      </c>
      <c r="C405" s="2" t="s">
        <v>428</v>
      </c>
      <c r="D405" s="1"/>
      <c r="E405" s="6">
        <v>4403</v>
      </c>
      <c r="F405" s="6"/>
      <c r="G405" s="6"/>
      <c r="H405" s="6">
        <v>1111</v>
      </c>
      <c r="I405" s="6"/>
      <c r="J405" s="6">
        <v>1692</v>
      </c>
      <c r="K405" s="6"/>
      <c r="L405" s="6"/>
      <c r="M405" s="6"/>
      <c r="N405" s="7">
        <f t="shared" si="6"/>
        <v>7206</v>
      </c>
      <c r="O405" s="6">
        <v>11165</v>
      </c>
    </row>
    <row r="406" spans="1:15" x14ac:dyDescent="0.35">
      <c r="A406" s="1">
        <v>392</v>
      </c>
      <c r="B406" s="5" t="s">
        <v>125</v>
      </c>
      <c r="C406" s="2" t="s">
        <v>428</v>
      </c>
      <c r="D406" s="1"/>
      <c r="E406" s="6">
        <v>17362</v>
      </c>
      <c r="F406" s="6">
        <v>5001</v>
      </c>
      <c r="G406" s="6"/>
      <c r="H406" s="10"/>
      <c r="I406" s="6">
        <v>2101</v>
      </c>
      <c r="J406" s="6"/>
      <c r="K406" s="6">
        <v>6399</v>
      </c>
      <c r="L406" s="6">
        <v>5000</v>
      </c>
      <c r="M406" s="6"/>
      <c r="N406" s="7">
        <f t="shared" si="6"/>
        <v>35863</v>
      </c>
      <c r="O406" s="6">
        <v>500149</v>
      </c>
    </row>
    <row r="407" spans="1:15" x14ac:dyDescent="0.35">
      <c r="A407" s="1">
        <v>393</v>
      </c>
      <c r="B407" s="5" t="s">
        <v>412</v>
      </c>
      <c r="C407" s="2" t="s">
        <v>428</v>
      </c>
      <c r="D407" s="1"/>
      <c r="E407" s="6"/>
      <c r="F407" s="6">
        <v>1983</v>
      </c>
      <c r="G407" s="6"/>
      <c r="H407" s="6"/>
      <c r="I407" s="6"/>
      <c r="J407" s="6">
        <v>1836</v>
      </c>
      <c r="K407" s="6"/>
      <c r="L407" s="6">
        <f>11428+888</f>
        <v>12316</v>
      </c>
      <c r="M407" s="6"/>
      <c r="N407" s="7">
        <f t="shared" si="6"/>
        <v>16135</v>
      </c>
      <c r="O407" s="6">
        <v>198250</v>
      </c>
    </row>
    <row r="408" spans="1:15" x14ac:dyDescent="0.35">
      <c r="A408" s="1">
        <v>394</v>
      </c>
      <c r="B408" s="5" t="s">
        <v>126</v>
      </c>
      <c r="C408" s="2" t="s">
        <v>428</v>
      </c>
      <c r="D408" s="1"/>
      <c r="E408" s="6"/>
      <c r="F408" s="6"/>
      <c r="G408" s="6"/>
      <c r="H408" s="6"/>
      <c r="I408" s="6"/>
      <c r="J408" s="6"/>
      <c r="K408" s="6"/>
      <c r="L408" s="6"/>
      <c r="M408" s="6"/>
      <c r="N408" s="7">
        <f t="shared" si="6"/>
        <v>0</v>
      </c>
      <c r="O408" s="6"/>
    </row>
    <row r="409" spans="1:15" x14ac:dyDescent="0.35">
      <c r="A409" s="1">
        <v>395</v>
      </c>
      <c r="B409" s="5" t="s">
        <v>127</v>
      </c>
      <c r="C409" s="2" t="s">
        <v>428</v>
      </c>
      <c r="D409" s="1"/>
      <c r="E409" s="6"/>
      <c r="F409" s="6"/>
      <c r="G409" s="6"/>
      <c r="H409" s="6"/>
      <c r="I409" s="6"/>
      <c r="J409" s="6"/>
      <c r="K409" s="6"/>
      <c r="L409" s="6"/>
      <c r="M409" s="6"/>
      <c r="N409" s="7">
        <f t="shared" si="6"/>
        <v>0</v>
      </c>
      <c r="O409" s="6"/>
    </row>
    <row r="410" spans="1:15" x14ac:dyDescent="0.35">
      <c r="A410" s="1">
        <v>396</v>
      </c>
      <c r="B410" s="5" t="s">
        <v>128</v>
      </c>
      <c r="C410" s="2" t="s">
        <v>428</v>
      </c>
      <c r="D410" s="1"/>
      <c r="E410" s="6"/>
      <c r="F410" s="6">
        <v>555</v>
      </c>
      <c r="G410" s="6"/>
      <c r="H410" s="6">
        <v>555</v>
      </c>
      <c r="I410" s="6"/>
      <c r="J410" s="6">
        <v>11430</v>
      </c>
      <c r="K410" s="6"/>
      <c r="L410" s="6"/>
      <c r="M410" s="6"/>
      <c r="N410" s="7">
        <f t="shared" si="6"/>
        <v>12540</v>
      </c>
      <c r="O410" s="6">
        <v>55520</v>
      </c>
    </row>
    <row r="411" spans="1:15" x14ac:dyDescent="0.35">
      <c r="A411" s="1">
        <v>397</v>
      </c>
      <c r="B411" s="5" t="s">
        <v>400</v>
      </c>
      <c r="C411" s="2" t="s">
        <v>428</v>
      </c>
      <c r="D411" s="1"/>
      <c r="E411" s="6">
        <v>2143</v>
      </c>
      <c r="F411" s="6">
        <v>2350</v>
      </c>
      <c r="G411" s="6"/>
      <c r="H411" s="6">
        <v>2350</v>
      </c>
      <c r="I411" s="6"/>
      <c r="J411" s="6">
        <v>5929</v>
      </c>
      <c r="K411" s="6"/>
      <c r="L411" s="6"/>
      <c r="M411" s="6"/>
      <c r="N411" s="7">
        <f t="shared" si="6"/>
        <v>12772</v>
      </c>
      <c r="O411" s="6">
        <v>235048</v>
      </c>
    </row>
    <row r="412" spans="1:15" x14ac:dyDescent="0.35">
      <c r="A412" s="1">
        <v>398</v>
      </c>
      <c r="B412" s="5" t="s">
        <v>411</v>
      </c>
      <c r="C412" s="2" t="s">
        <v>428</v>
      </c>
      <c r="D412" s="1"/>
      <c r="E412" s="6"/>
      <c r="F412" s="6"/>
      <c r="G412" s="6"/>
      <c r="H412" s="6"/>
      <c r="I412" s="6"/>
      <c r="J412" s="6"/>
      <c r="K412" s="6"/>
      <c r="L412" s="6"/>
      <c r="M412" s="6"/>
      <c r="N412" s="7">
        <f t="shared" si="6"/>
        <v>0</v>
      </c>
      <c r="O412" s="6"/>
    </row>
    <row r="413" spans="1:15" x14ac:dyDescent="0.35">
      <c r="A413" s="1">
        <v>399</v>
      </c>
      <c r="B413" s="5" t="s">
        <v>453</v>
      </c>
      <c r="C413" s="2" t="s">
        <v>428</v>
      </c>
      <c r="D413" s="1"/>
      <c r="E413" s="6"/>
      <c r="F413" s="6">
        <v>1354</v>
      </c>
      <c r="G413" s="6"/>
      <c r="H413" s="6"/>
      <c r="I413" s="6"/>
      <c r="J413" s="6"/>
      <c r="K413" s="6"/>
      <c r="L413" s="6">
        <v>9573</v>
      </c>
      <c r="M413" s="6"/>
      <c r="N413" s="7">
        <f t="shared" si="6"/>
        <v>10927</v>
      </c>
      <c r="O413" s="6">
        <v>165219</v>
      </c>
    </row>
    <row r="414" spans="1:15" x14ac:dyDescent="0.35">
      <c r="A414" s="1">
        <v>400</v>
      </c>
      <c r="B414" s="5" t="s">
        <v>455</v>
      </c>
      <c r="C414" s="2" t="s">
        <v>428</v>
      </c>
      <c r="D414" s="1"/>
      <c r="E414" s="6">
        <v>7142</v>
      </c>
      <c r="F414" s="6">
        <v>2918</v>
      </c>
      <c r="G414" s="6">
        <v>4834</v>
      </c>
      <c r="H414" s="6">
        <v>2918</v>
      </c>
      <c r="I414" s="6"/>
      <c r="J414" s="6"/>
      <c r="K414" s="6"/>
      <c r="M414" s="6"/>
      <c r="N414" s="7">
        <f t="shared" si="6"/>
        <v>17812</v>
      </c>
      <c r="O414" s="6">
        <v>291870</v>
      </c>
    </row>
    <row r="415" spans="1:15" x14ac:dyDescent="0.35">
      <c r="A415" s="1">
        <v>401</v>
      </c>
      <c r="B415" s="5" t="s">
        <v>456</v>
      </c>
      <c r="C415" s="2" t="s">
        <v>428</v>
      </c>
      <c r="D415" s="1"/>
      <c r="E415" s="6">
        <v>4285</v>
      </c>
      <c r="F415" s="6">
        <v>932</v>
      </c>
      <c r="G415" s="6">
        <v>971</v>
      </c>
      <c r="H415" s="6">
        <v>832</v>
      </c>
      <c r="I415" s="6"/>
      <c r="J415" s="6"/>
      <c r="K415" s="6"/>
      <c r="L415" s="6"/>
      <c r="M415" s="6"/>
      <c r="N415" s="7">
        <f t="shared" si="6"/>
        <v>7020</v>
      </c>
      <c r="O415" s="6">
        <v>83264</v>
      </c>
    </row>
    <row r="416" spans="1:15" x14ac:dyDescent="0.35">
      <c r="A416" s="1">
        <v>402</v>
      </c>
      <c r="B416" s="5" t="s">
        <v>457</v>
      </c>
      <c r="C416" s="2" t="s">
        <v>428</v>
      </c>
      <c r="D416" s="1"/>
      <c r="E416" s="6">
        <v>5000</v>
      </c>
      <c r="F416" s="6">
        <v>1690</v>
      </c>
      <c r="G416" s="6">
        <v>1140</v>
      </c>
      <c r="H416" s="6">
        <v>1690</v>
      </c>
      <c r="I416" s="6"/>
      <c r="J416" s="6"/>
      <c r="K416" s="6"/>
      <c r="L416" s="6"/>
      <c r="M416" s="6"/>
      <c r="N416" s="7">
        <f t="shared" si="6"/>
        <v>9520</v>
      </c>
      <c r="O416" s="6">
        <v>169011</v>
      </c>
    </row>
    <row r="417" spans="1:15" x14ac:dyDescent="0.35">
      <c r="A417" s="1">
        <v>403</v>
      </c>
      <c r="B417" s="5" t="s">
        <v>454</v>
      </c>
      <c r="C417" s="2" t="s">
        <v>428</v>
      </c>
      <c r="D417" s="1"/>
      <c r="E417" s="6"/>
      <c r="F417" s="6">
        <v>2192</v>
      </c>
      <c r="G417" s="6"/>
      <c r="H417" s="6">
        <v>2192</v>
      </c>
      <c r="I417" s="6"/>
      <c r="J417" s="6">
        <v>3154</v>
      </c>
      <c r="K417" s="6"/>
      <c r="L417" s="6">
        <v>9286</v>
      </c>
      <c r="M417" s="6"/>
      <c r="N417" s="7">
        <f t="shared" si="6"/>
        <v>16824</v>
      </c>
      <c r="O417" s="6">
        <v>219232</v>
      </c>
    </row>
    <row r="418" spans="1:15" x14ac:dyDescent="0.35">
      <c r="A418" s="1"/>
      <c r="B418" s="5" t="s">
        <v>488</v>
      </c>
      <c r="C418" s="2" t="s">
        <v>428</v>
      </c>
      <c r="D418" s="1"/>
      <c r="E418" s="6">
        <v>5714</v>
      </c>
      <c r="F418" s="6">
        <v>1201</v>
      </c>
      <c r="G418" s="6"/>
      <c r="H418" s="6">
        <v>1201</v>
      </c>
      <c r="I418" s="6"/>
      <c r="J418" s="6"/>
      <c r="K418" s="6"/>
      <c r="L418" s="6">
        <v>1328</v>
      </c>
      <c r="M418" s="6"/>
      <c r="N418" s="7">
        <f t="shared" si="6"/>
        <v>9444</v>
      </c>
      <c r="O418" s="6">
        <v>120130</v>
      </c>
    </row>
    <row r="419" spans="1:15" x14ac:dyDescent="0.35">
      <c r="A419" s="1"/>
      <c r="B419" s="5" t="s">
        <v>494</v>
      </c>
      <c r="C419" s="2" t="s">
        <v>428</v>
      </c>
      <c r="D419" s="1"/>
      <c r="E419" s="6">
        <v>2476</v>
      </c>
      <c r="F419" s="6">
        <v>959</v>
      </c>
      <c r="G419" s="6"/>
      <c r="H419" s="6"/>
      <c r="I419" s="6"/>
      <c r="J419" s="6"/>
      <c r="K419" s="6"/>
      <c r="L419" s="6"/>
      <c r="M419" s="6"/>
      <c r="N419" s="7">
        <f t="shared" si="6"/>
        <v>3435</v>
      </c>
      <c r="O419" s="6">
        <v>95937</v>
      </c>
    </row>
    <row r="420" spans="1:15" x14ac:dyDescent="0.35">
      <c r="A420" s="1"/>
      <c r="B420" s="5" t="s">
        <v>506</v>
      </c>
      <c r="C420" s="2" t="s">
        <v>18</v>
      </c>
      <c r="D420" s="1"/>
      <c r="E420" s="6">
        <v>46288</v>
      </c>
      <c r="F420" s="6"/>
      <c r="G420" s="6"/>
      <c r="H420" s="6"/>
      <c r="I420" s="6"/>
      <c r="J420" s="6"/>
      <c r="K420" s="6"/>
      <c r="L420" s="6"/>
      <c r="M420" s="6"/>
      <c r="N420" s="7">
        <f t="shared" si="6"/>
        <v>46288</v>
      </c>
      <c r="O420" s="6">
        <v>895529</v>
      </c>
    </row>
    <row r="421" spans="1:15" x14ac:dyDescent="0.35">
      <c r="A421" s="1"/>
      <c r="B421" s="5" t="s">
        <v>525</v>
      </c>
      <c r="C421" s="2" t="s">
        <v>18</v>
      </c>
      <c r="D421" s="1"/>
      <c r="E421" s="6"/>
      <c r="F421" s="6"/>
      <c r="G421" s="6"/>
      <c r="H421" s="6"/>
      <c r="I421" s="6"/>
      <c r="J421" s="6">
        <v>5882</v>
      </c>
      <c r="K421" s="6"/>
      <c r="L421" s="6"/>
      <c r="M421" s="6"/>
      <c r="N421" s="7">
        <f t="shared" si="6"/>
        <v>5882</v>
      </c>
      <c r="O421" s="6">
        <v>347260</v>
      </c>
    </row>
    <row r="422" spans="1:15" x14ac:dyDescent="0.35">
      <c r="A422" s="1"/>
      <c r="B422" s="5" t="s">
        <v>526</v>
      </c>
      <c r="C422" s="2" t="s">
        <v>18</v>
      </c>
      <c r="D422" s="1"/>
      <c r="E422" s="6"/>
      <c r="F422" s="6"/>
      <c r="G422" s="6"/>
      <c r="H422" s="6"/>
      <c r="I422" s="6"/>
      <c r="J422" s="6">
        <v>13485</v>
      </c>
      <c r="K422" s="6"/>
      <c r="L422" s="6"/>
      <c r="M422" s="6"/>
      <c r="N422" s="7">
        <f t="shared" si="6"/>
        <v>13485</v>
      </c>
      <c r="O422" s="6"/>
    </row>
    <row r="423" spans="1:15" x14ac:dyDescent="0.35">
      <c r="A423" s="1"/>
      <c r="B423" s="5" t="s">
        <v>528</v>
      </c>
      <c r="C423" s="2" t="s">
        <v>18</v>
      </c>
      <c r="D423" s="1"/>
      <c r="E423" s="6"/>
      <c r="F423" s="6"/>
      <c r="G423" s="6"/>
      <c r="H423" s="6"/>
      <c r="I423" s="6"/>
      <c r="J423" s="6">
        <v>4447</v>
      </c>
      <c r="K423" s="6"/>
      <c r="L423" s="6"/>
      <c r="M423" s="6"/>
      <c r="N423" s="7">
        <f t="shared" si="6"/>
        <v>4447</v>
      </c>
      <c r="O423" s="6"/>
    </row>
    <row r="424" spans="1:15" x14ac:dyDescent="0.35">
      <c r="A424" s="1">
        <v>404</v>
      </c>
      <c r="B424" s="5" t="s">
        <v>129</v>
      </c>
      <c r="C424" s="2" t="s">
        <v>18</v>
      </c>
      <c r="D424" s="1"/>
      <c r="E424" s="6"/>
      <c r="F424" s="6"/>
      <c r="G424" s="6"/>
      <c r="H424" s="6"/>
      <c r="I424" s="6"/>
      <c r="J424" s="6"/>
      <c r="K424" s="6"/>
      <c r="L424" s="6"/>
      <c r="M424" s="6"/>
      <c r="N424" s="7">
        <f t="shared" si="6"/>
        <v>0</v>
      </c>
      <c r="O424" s="6"/>
    </row>
    <row r="425" spans="1:15" x14ac:dyDescent="0.35">
      <c r="A425" s="1">
        <v>405</v>
      </c>
      <c r="B425" s="5" t="s">
        <v>375</v>
      </c>
      <c r="C425" s="2" t="s">
        <v>18</v>
      </c>
      <c r="D425" s="1"/>
      <c r="E425" s="6">
        <v>4808</v>
      </c>
      <c r="F425" s="6"/>
      <c r="G425" s="6"/>
      <c r="H425" s="6"/>
      <c r="I425" s="6"/>
      <c r="J425" s="6"/>
      <c r="K425" s="6"/>
      <c r="L425" s="6"/>
      <c r="M425" s="6"/>
      <c r="N425" s="7">
        <f t="shared" si="6"/>
        <v>4808</v>
      </c>
      <c r="O425" s="6">
        <v>188235</v>
      </c>
    </row>
    <row r="426" spans="1:15" x14ac:dyDescent="0.35">
      <c r="A426" s="1">
        <v>406</v>
      </c>
      <c r="B426" s="5" t="s">
        <v>130</v>
      </c>
      <c r="C426" s="2" t="s">
        <v>18</v>
      </c>
      <c r="D426" s="1"/>
      <c r="E426" s="6">
        <v>18985</v>
      </c>
      <c r="F426" s="6"/>
      <c r="G426" s="6"/>
      <c r="H426" s="6"/>
      <c r="I426" s="6"/>
      <c r="J426" s="6"/>
      <c r="K426" s="6"/>
      <c r="L426" s="6"/>
      <c r="M426" s="6"/>
      <c r="N426" s="7">
        <f t="shared" si="6"/>
        <v>18985</v>
      </c>
      <c r="O426" s="6">
        <v>759850</v>
      </c>
    </row>
    <row r="427" spans="1:15" x14ac:dyDescent="0.35">
      <c r="A427" s="1">
        <v>407</v>
      </c>
      <c r="B427" s="5" t="s">
        <v>131</v>
      </c>
      <c r="C427" s="2" t="s">
        <v>18</v>
      </c>
      <c r="D427" s="1"/>
      <c r="E427" s="6">
        <v>4292</v>
      </c>
      <c r="F427" s="6"/>
      <c r="G427" s="6"/>
      <c r="H427" s="6"/>
      <c r="I427" s="6"/>
      <c r="J427" s="6"/>
      <c r="K427" s="6"/>
      <c r="L427" s="6"/>
      <c r="M427" s="6"/>
      <c r="N427" s="7">
        <f t="shared" si="6"/>
        <v>4292</v>
      </c>
      <c r="O427" s="6">
        <v>191000</v>
      </c>
    </row>
    <row r="428" spans="1:15" x14ac:dyDescent="0.35">
      <c r="A428" s="1"/>
      <c r="B428" s="5" t="s">
        <v>512</v>
      </c>
      <c r="C428" s="2" t="s">
        <v>18</v>
      </c>
      <c r="D428" s="1"/>
      <c r="E428" s="6"/>
      <c r="F428" s="6"/>
      <c r="G428" s="6"/>
      <c r="H428" s="6"/>
      <c r="I428" s="6"/>
      <c r="J428" s="6">
        <v>2008</v>
      </c>
      <c r="K428" s="6"/>
      <c r="L428" s="6"/>
      <c r="M428" s="6"/>
      <c r="N428" s="7">
        <f t="shared" si="6"/>
        <v>2008</v>
      </c>
      <c r="O428" s="6">
        <v>382030</v>
      </c>
    </row>
    <row r="429" spans="1:15" x14ac:dyDescent="0.35">
      <c r="A429" s="1"/>
      <c r="B429" s="5" t="s">
        <v>527</v>
      </c>
      <c r="C429" s="2" t="s">
        <v>18</v>
      </c>
      <c r="D429" s="1"/>
      <c r="E429" s="6"/>
      <c r="F429" s="6"/>
      <c r="G429" s="6"/>
      <c r="H429" s="6"/>
      <c r="I429" s="6"/>
      <c r="J429" s="6">
        <v>6312</v>
      </c>
      <c r="K429" s="6"/>
      <c r="L429" s="6"/>
      <c r="M429" s="6"/>
      <c r="N429" s="7">
        <f t="shared" si="6"/>
        <v>6312</v>
      </c>
      <c r="O429" s="6">
        <v>329545</v>
      </c>
    </row>
    <row r="430" spans="1:15" x14ac:dyDescent="0.35">
      <c r="A430" s="1">
        <v>408</v>
      </c>
      <c r="B430" s="5" t="s">
        <v>132</v>
      </c>
      <c r="C430" s="2" t="s">
        <v>18</v>
      </c>
      <c r="D430" s="1"/>
      <c r="E430" s="6"/>
      <c r="F430" s="6"/>
      <c r="G430" s="6"/>
      <c r="H430" s="6"/>
      <c r="I430" s="6"/>
      <c r="J430" s="6"/>
      <c r="K430" s="6"/>
      <c r="L430" s="6"/>
      <c r="M430" s="6"/>
      <c r="N430" s="7">
        <f t="shared" si="6"/>
        <v>0</v>
      </c>
      <c r="O430" s="6"/>
    </row>
    <row r="431" spans="1:15" x14ac:dyDescent="0.35">
      <c r="A431" s="1">
        <v>409</v>
      </c>
      <c r="B431" s="5" t="s">
        <v>133</v>
      </c>
      <c r="C431" s="2" t="s">
        <v>18</v>
      </c>
      <c r="D431" s="1"/>
      <c r="E431" s="6">
        <v>15707</v>
      </c>
      <c r="F431" s="6"/>
      <c r="G431" s="6"/>
      <c r="H431" s="6"/>
      <c r="I431" s="6"/>
      <c r="J431" s="6"/>
      <c r="K431" s="6"/>
      <c r="L431" s="6"/>
      <c r="M431" s="6"/>
      <c r="N431" s="7">
        <f t="shared" si="6"/>
        <v>15707</v>
      </c>
      <c r="O431" s="6">
        <v>592000</v>
      </c>
    </row>
    <row r="432" spans="1:15" x14ac:dyDescent="0.35">
      <c r="A432" s="1">
        <v>410</v>
      </c>
      <c r="B432" s="5" t="s">
        <v>134</v>
      </c>
      <c r="C432" s="2" t="s">
        <v>18</v>
      </c>
      <c r="D432" s="1"/>
      <c r="E432" s="6">
        <v>13357</v>
      </c>
      <c r="F432" s="6"/>
      <c r="G432" s="6"/>
      <c r="H432" s="6"/>
      <c r="I432" s="6"/>
      <c r="J432" s="6"/>
      <c r="K432" s="6"/>
      <c r="L432" s="6"/>
      <c r="M432" s="6"/>
      <c r="N432" s="7">
        <f t="shared" ref="N432:N467" si="7">SUM(E432:M432)</f>
        <v>13357</v>
      </c>
      <c r="O432" s="6">
        <v>380330</v>
      </c>
    </row>
    <row r="433" spans="1:15" x14ac:dyDescent="0.35">
      <c r="A433" s="1">
        <v>411</v>
      </c>
      <c r="B433" s="5" t="s">
        <v>135</v>
      </c>
      <c r="C433" s="2" t="s">
        <v>18</v>
      </c>
      <c r="D433" s="1"/>
      <c r="E433" s="6">
        <v>102593</v>
      </c>
      <c r="F433" s="6">
        <v>20966</v>
      </c>
      <c r="G433" s="6"/>
      <c r="H433" s="6">
        <v>23750</v>
      </c>
      <c r="I433" s="6"/>
      <c r="J433" s="6"/>
      <c r="K433" s="6"/>
      <c r="L433" s="6">
        <f>5048+18145+1180+3283</f>
        <v>27656</v>
      </c>
      <c r="M433" s="6"/>
      <c r="N433" s="7">
        <f t="shared" si="7"/>
        <v>174965</v>
      </c>
      <c r="O433" s="6">
        <v>4750000</v>
      </c>
    </row>
    <row r="434" spans="1:15" x14ac:dyDescent="0.35">
      <c r="A434" s="1">
        <v>412</v>
      </c>
      <c r="B434" s="5" t="s">
        <v>136</v>
      </c>
      <c r="C434" s="2" t="s">
        <v>18</v>
      </c>
      <c r="D434" s="1"/>
      <c r="E434" s="6"/>
      <c r="F434" s="6"/>
      <c r="G434" s="6"/>
      <c r="H434" s="6"/>
      <c r="I434" s="6"/>
      <c r="J434" s="6"/>
      <c r="K434" s="6"/>
      <c r="L434" s="6"/>
      <c r="M434" s="6"/>
      <c r="N434" s="7">
        <f t="shared" si="7"/>
        <v>0</v>
      </c>
      <c r="O434" s="6"/>
    </row>
    <row r="435" spans="1:15" x14ac:dyDescent="0.35">
      <c r="A435" s="1">
        <v>413</v>
      </c>
      <c r="B435" s="5" t="s">
        <v>137</v>
      </c>
      <c r="C435" s="2" t="s">
        <v>18</v>
      </c>
      <c r="D435" s="1"/>
      <c r="E435" s="6">
        <v>508</v>
      </c>
      <c r="F435" s="6">
        <v>639</v>
      </c>
      <c r="G435" s="6">
        <v>500</v>
      </c>
      <c r="H435" s="6"/>
      <c r="I435" s="6"/>
      <c r="J435" s="6"/>
      <c r="K435" s="6"/>
      <c r="L435" s="6"/>
      <c r="M435" s="6"/>
      <c r="N435" s="7">
        <f t="shared" si="7"/>
        <v>1647</v>
      </c>
      <c r="O435" s="6">
        <v>107000</v>
      </c>
    </row>
    <row r="436" spans="1:15" x14ac:dyDescent="0.35">
      <c r="A436" s="1">
        <v>414</v>
      </c>
      <c r="B436" s="5" t="s">
        <v>138</v>
      </c>
      <c r="C436" s="2" t="s">
        <v>18</v>
      </c>
      <c r="D436" s="1"/>
      <c r="E436" s="6"/>
      <c r="F436" s="6"/>
      <c r="G436" s="6"/>
      <c r="H436" s="6"/>
      <c r="I436" s="6"/>
      <c r="J436" s="6"/>
      <c r="K436" s="6"/>
      <c r="L436" s="6"/>
      <c r="M436" s="6"/>
      <c r="N436" s="7">
        <f t="shared" si="7"/>
        <v>0</v>
      </c>
      <c r="O436" s="6"/>
    </row>
    <row r="437" spans="1:15" x14ac:dyDescent="0.35">
      <c r="A437" s="1">
        <v>415</v>
      </c>
      <c r="B437" s="5" t="s">
        <v>139</v>
      </c>
      <c r="C437" s="2" t="s">
        <v>18</v>
      </c>
      <c r="D437" s="1"/>
      <c r="E437" s="6">
        <v>11007</v>
      </c>
      <c r="F437" s="6"/>
      <c r="G437" s="6"/>
      <c r="H437" s="6"/>
      <c r="I437" s="6"/>
      <c r="J437" s="6">
        <v>2252</v>
      </c>
      <c r="K437" s="6"/>
      <c r="L437" s="6"/>
      <c r="M437" s="6"/>
      <c r="N437" s="7">
        <f t="shared" si="7"/>
        <v>13259</v>
      </c>
      <c r="O437" s="6">
        <v>403000</v>
      </c>
    </row>
    <row r="438" spans="1:15" x14ac:dyDescent="0.35">
      <c r="A438" s="1">
        <v>416</v>
      </c>
      <c r="B438" s="5" t="s">
        <v>140</v>
      </c>
      <c r="C438" s="2" t="s">
        <v>18</v>
      </c>
      <c r="D438" s="1"/>
      <c r="E438" s="6">
        <v>3170</v>
      </c>
      <c r="F438" s="6">
        <v>1444</v>
      </c>
      <c r="G438" s="6"/>
      <c r="H438" s="6"/>
      <c r="I438" s="6"/>
      <c r="J438" s="6">
        <v>5062</v>
      </c>
      <c r="K438" s="6"/>
      <c r="L438" s="6"/>
      <c r="M438" s="6"/>
      <c r="N438" s="7">
        <f t="shared" si="7"/>
        <v>9676</v>
      </c>
      <c r="O438" s="6">
        <v>224000</v>
      </c>
    </row>
    <row r="439" spans="1:15" x14ac:dyDescent="0.35">
      <c r="A439" s="1">
        <v>417</v>
      </c>
      <c r="B439" s="5" t="s">
        <v>141</v>
      </c>
      <c r="C439" s="2" t="s">
        <v>18</v>
      </c>
      <c r="D439" s="1"/>
      <c r="E439" s="6">
        <v>4869</v>
      </c>
      <c r="F439" s="6">
        <v>1888</v>
      </c>
      <c r="G439" s="6"/>
      <c r="H439" s="6"/>
      <c r="I439" s="6">
        <v>606</v>
      </c>
      <c r="J439" s="6"/>
      <c r="K439" s="6"/>
      <c r="L439" s="6"/>
      <c r="M439" s="6"/>
      <c r="N439" s="7">
        <f t="shared" si="7"/>
        <v>7363</v>
      </c>
      <c r="O439" s="6">
        <v>339002</v>
      </c>
    </row>
    <row r="440" spans="1:15" x14ac:dyDescent="0.35">
      <c r="A440" s="1">
        <v>418</v>
      </c>
      <c r="B440" s="5" t="s">
        <v>142</v>
      </c>
      <c r="C440" s="2" t="s">
        <v>18</v>
      </c>
      <c r="D440" s="1"/>
      <c r="E440" s="6"/>
      <c r="F440" s="6"/>
      <c r="G440" s="6"/>
      <c r="H440" s="6"/>
      <c r="I440" s="6"/>
      <c r="J440" s="6"/>
      <c r="K440" s="6"/>
      <c r="L440" s="6"/>
      <c r="M440" s="6"/>
      <c r="N440" s="7">
        <f t="shared" si="7"/>
        <v>0</v>
      </c>
      <c r="O440" s="6"/>
    </row>
    <row r="441" spans="1:15" x14ac:dyDescent="0.35">
      <c r="A441" s="1">
        <v>419</v>
      </c>
      <c r="B441" s="5" t="s">
        <v>143</v>
      </c>
      <c r="C441" s="2" t="s">
        <v>18</v>
      </c>
      <c r="D441" s="1"/>
      <c r="E441" s="6"/>
      <c r="F441" s="6"/>
      <c r="G441" s="6"/>
      <c r="H441" s="6"/>
      <c r="I441" s="6"/>
      <c r="J441" s="6"/>
      <c r="K441" s="6"/>
      <c r="L441" s="6"/>
      <c r="M441" s="6"/>
      <c r="N441" s="7">
        <f t="shared" si="7"/>
        <v>0</v>
      </c>
      <c r="O441" s="6"/>
    </row>
    <row r="442" spans="1:15" x14ac:dyDescent="0.35">
      <c r="A442" s="1">
        <v>420</v>
      </c>
      <c r="B442" s="5" t="s">
        <v>144</v>
      </c>
      <c r="C442" s="2" t="s">
        <v>18</v>
      </c>
      <c r="D442" s="1"/>
      <c r="E442" s="6"/>
      <c r="F442" s="6"/>
      <c r="G442" s="6"/>
      <c r="H442" s="6"/>
      <c r="I442" s="6"/>
      <c r="J442" s="6"/>
      <c r="K442" s="6"/>
      <c r="L442" s="6"/>
      <c r="M442" s="6"/>
      <c r="N442" s="7">
        <f t="shared" si="7"/>
        <v>0</v>
      </c>
      <c r="O442" s="6"/>
    </row>
    <row r="443" spans="1:15" x14ac:dyDescent="0.35">
      <c r="A443" s="1">
        <v>421</v>
      </c>
      <c r="B443" s="5" t="s">
        <v>145</v>
      </c>
      <c r="C443" s="2" t="s">
        <v>18</v>
      </c>
      <c r="D443" s="1"/>
      <c r="E443" s="6"/>
      <c r="F443" s="6"/>
      <c r="G443" s="6"/>
      <c r="H443" s="6"/>
      <c r="I443" s="6"/>
      <c r="J443" s="6"/>
      <c r="K443" s="6"/>
      <c r="L443" s="6"/>
      <c r="M443" s="6"/>
      <c r="N443" s="7">
        <f t="shared" si="7"/>
        <v>0</v>
      </c>
      <c r="O443" s="6"/>
    </row>
    <row r="444" spans="1:15" x14ac:dyDescent="0.35">
      <c r="A444" s="1">
        <v>422</v>
      </c>
      <c r="B444" s="5" t="s">
        <v>146</v>
      </c>
      <c r="C444" s="2" t="s">
        <v>18</v>
      </c>
      <c r="D444" s="1"/>
      <c r="E444" s="6">
        <v>11090</v>
      </c>
      <c r="F444" s="6"/>
      <c r="G444" s="6"/>
      <c r="H444" s="6"/>
      <c r="I444" s="6"/>
      <c r="J444" s="6"/>
      <c r="K444" s="6"/>
      <c r="L444" s="6"/>
      <c r="M444" s="6"/>
      <c r="N444" s="7">
        <f t="shared" si="7"/>
        <v>11090</v>
      </c>
      <c r="O444" s="6">
        <v>454000</v>
      </c>
    </row>
    <row r="445" spans="1:15" x14ac:dyDescent="0.35">
      <c r="A445" s="1">
        <v>423</v>
      </c>
      <c r="B445" s="5" t="s">
        <v>147</v>
      </c>
      <c r="C445" s="2" t="s">
        <v>18</v>
      </c>
      <c r="D445" s="1"/>
      <c r="E445" s="6"/>
      <c r="F445" s="6"/>
      <c r="G445" s="6"/>
      <c r="H445" s="6"/>
      <c r="I445" s="6"/>
      <c r="J445" s="6"/>
      <c r="K445" s="6"/>
      <c r="L445" s="6"/>
      <c r="M445" s="6"/>
      <c r="N445" s="7">
        <f t="shared" si="7"/>
        <v>0</v>
      </c>
      <c r="O445" s="6"/>
    </row>
    <row r="446" spans="1:15" x14ac:dyDescent="0.35">
      <c r="A446" s="1">
        <v>424</v>
      </c>
      <c r="B446" s="5" t="s">
        <v>148</v>
      </c>
      <c r="C446" s="2" t="s">
        <v>18</v>
      </c>
      <c r="D446" s="1"/>
      <c r="E446" s="6"/>
      <c r="F446" s="6"/>
      <c r="G446" s="6"/>
      <c r="H446" s="6"/>
      <c r="I446" s="6"/>
      <c r="J446" s="6"/>
      <c r="K446" s="6"/>
      <c r="L446" s="6"/>
      <c r="M446" s="6"/>
      <c r="N446" s="7">
        <f t="shared" si="7"/>
        <v>0</v>
      </c>
      <c r="O446" s="6"/>
    </row>
    <row r="447" spans="1:15" x14ac:dyDescent="0.35">
      <c r="A447" s="1">
        <v>425</v>
      </c>
      <c r="B447" s="5" t="s">
        <v>149</v>
      </c>
      <c r="C447" s="2" t="s">
        <v>18</v>
      </c>
      <c r="D447" s="1"/>
      <c r="E447" s="6"/>
      <c r="F447" s="6"/>
      <c r="G447" s="6"/>
      <c r="H447" s="6"/>
      <c r="I447" s="6"/>
      <c r="J447" s="6"/>
      <c r="K447" s="6"/>
      <c r="L447" s="6"/>
      <c r="M447" s="6"/>
      <c r="N447" s="7">
        <f t="shared" si="7"/>
        <v>0</v>
      </c>
      <c r="O447" s="6"/>
    </row>
    <row r="448" spans="1:15" x14ac:dyDescent="0.35">
      <c r="A448" s="1">
        <v>426</v>
      </c>
      <c r="B448" s="5" t="s">
        <v>150</v>
      </c>
      <c r="C448" s="2" t="s">
        <v>18</v>
      </c>
      <c r="D448" s="1"/>
      <c r="E448" s="6"/>
      <c r="F448" s="6"/>
      <c r="G448" s="6"/>
      <c r="H448" s="6"/>
      <c r="I448" s="6"/>
      <c r="J448" s="6"/>
      <c r="K448" s="6"/>
      <c r="L448" s="6"/>
      <c r="M448" s="6"/>
      <c r="N448" s="7">
        <f t="shared" si="7"/>
        <v>0</v>
      </c>
      <c r="O448" s="6"/>
    </row>
    <row r="449" spans="1:15" x14ac:dyDescent="0.35">
      <c r="A449" s="1">
        <v>427</v>
      </c>
      <c r="B449" s="5" t="s">
        <v>151</v>
      </c>
      <c r="C449" s="2" t="s">
        <v>18</v>
      </c>
      <c r="D449" s="1"/>
      <c r="E449" s="6">
        <v>5090</v>
      </c>
      <c r="F449" s="6"/>
      <c r="G449" s="6"/>
      <c r="H449" s="6"/>
      <c r="I449" s="6"/>
      <c r="J449" s="6"/>
      <c r="K449" s="6"/>
      <c r="L449" s="6"/>
      <c r="M449" s="6"/>
      <c r="N449" s="7">
        <f t="shared" si="7"/>
        <v>5090</v>
      </c>
      <c r="O449" s="6">
        <v>380833</v>
      </c>
    </row>
    <row r="450" spans="1:15" x14ac:dyDescent="0.35">
      <c r="A450" s="1">
        <v>428</v>
      </c>
      <c r="B450" s="5" t="s">
        <v>152</v>
      </c>
      <c r="C450" s="2" t="s">
        <v>18</v>
      </c>
      <c r="D450" s="1"/>
      <c r="E450" s="6"/>
      <c r="F450" s="6"/>
      <c r="G450" s="6"/>
      <c r="H450" s="6"/>
      <c r="I450" s="6"/>
      <c r="J450" s="6"/>
      <c r="K450" s="6"/>
      <c r="L450" s="6"/>
      <c r="M450" s="6"/>
      <c r="N450" s="7">
        <f t="shared" si="7"/>
        <v>0</v>
      </c>
      <c r="O450" s="6"/>
    </row>
    <row r="451" spans="1:15" x14ac:dyDescent="0.35">
      <c r="A451" s="1">
        <v>429</v>
      </c>
      <c r="B451" s="5" t="s">
        <v>153</v>
      </c>
      <c r="C451" s="2" t="s">
        <v>18</v>
      </c>
      <c r="D451" s="1"/>
      <c r="E451" s="6"/>
      <c r="F451" s="6"/>
      <c r="G451" s="6"/>
      <c r="H451" s="6"/>
      <c r="I451" s="6"/>
      <c r="J451" s="6"/>
      <c r="K451" s="6"/>
      <c r="L451" s="6"/>
      <c r="M451" s="6"/>
      <c r="N451" s="7">
        <f t="shared" si="7"/>
        <v>0</v>
      </c>
      <c r="O451" s="6"/>
    </row>
    <row r="452" spans="1:15" x14ac:dyDescent="0.35">
      <c r="A452" s="1">
        <v>430</v>
      </c>
      <c r="B452" s="5" t="s">
        <v>154</v>
      </c>
      <c r="C452" s="2" t="s">
        <v>18</v>
      </c>
      <c r="D452" s="1"/>
      <c r="E452" s="6">
        <v>2176</v>
      </c>
      <c r="F452" s="6"/>
      <c r="G452" s="6"/>
      <c r="H452" s="6"/>
      <c r="I452" s="6"/>
      <c r="J452" s="6"/>
      <c r="K452" s="6"/>
      <c r="L452" s="6"/>
      <c r="M452" s="6"/>
      <c r="N452" s="7">
        <f t="shared" si="7"/>
        <v>2176</v>
      </c>
      <c r="O452" s="6">
        <v>281292</v>
      </c>
    </row>
    <row r="453" spans="1:15" x14ac:dyDescent="0.35">
      <c r="A453" s="1">
        <v>431</v>
      </c>
      <c r="B453" s="5" t="s">
        <v>155</v>
      </c>
      <c r="C453" s="2" t="s">
        <v>18</v>
      </c>
      <c r="D453" s="1"/>
      <c r="E453" s="6">
        <v>2620</v>
      </c>
      <c r="F453" s="6"/>
      <c r="G453" s="6"/>
      <c r="H453" s="6"/>
      <c r="I453" s="6"/>
      <c r="J453" s="6"/>
      <c r="K453" s="6"/>
      <c r="L453" s="6"/>
      <c r="M453" s="6"/>
      <c r="N453" s="7">
        <f t="shared" si="7"/>
        <v>2620</v>
      </c>
      <c r="O453" s="6">
        <v>303452</v>
      </c>
    </row>
    <row r="454" spans="1:15" x14ac:dyDescent="0.35">
      <c r="A454" s="1">
        <v>432</v>
      </c>
      <c r="B454" s="5" t="s">
        <v>156</v>
      </c>
      <c r="C454" s="2" t="s">
        <v>18</v>
      </c>
      <c r="D454" s="1"/>
      <c r="E454" s="6">
        <v>940</v>
      </c>
      <c r="F454" s="6">
        <v>376</v>
      </c>
      <c r="G454" s="6"/>
      <c r="H454" s="6"/>
      <c r="I454" s="6"/>
      <c r="J454" s="6"/>
      <c r="K454" s="6"/>
      <c r="L454" s="6"/>
      <c r="M454" s="6"/>
      <c r="N454" s="7">
        <f t="shared" si="7"/>
        <v>1316</v>
      </c>
      <c r="O454" s="6">
        <v>98000</v>
      </c>
    </row>
    <row r="455" spans="1:15" x14ac:dyDescent="0.35">
      <c r="A455" s="1">
        <v>433</v>
      </c>
      <c r="B455" s="5" t="s">
        <v>157</v>
      </c>
      <c r="C455" s="2" t="s">
        <v>18</v>
      </c>
      <c r="D455" s="1"/>
      <c r="E455" s="6"/>
      <c r="F455" s="6"/>
      <c r="G455" s="6"/>
      <c r="H455" s="6"/>
      <c r="I455" s="6"/>
      <c r="J455" s="6"/>
      <c r="K455" s="6"/>
      <c r="L455" s="6"/>
      <c r="M455" s="6"/>
      <c r="N455" s="7">
        <f t="shared" si="7"/>
        <v>0</v>
      </c>
      <c r="O455" s="6"/>
    </row>
    <row r="456" spans="1:15" x14ac:dyDescent="0.35">
      <c r="A456" s="1">
        <v>434</v>
      </c>
      <c r="B456" s="5" t="s">
        <v>158</v>
      </c>
      <c r="C456" s="2" t="s">
        <v>18</v>
      </c>
      <c r="D456" s="1"/>
      <c r="E456" s="6"/>
      <c r="F456" s="6"/>
      <c r="G456" s="6"/>
      <c r="H456" s="6"/>
      <c r="I456" s="6"/>
      <c r="J456" s="6"/>
      <c r="K456" s="6"/>
      <c r="L456" s="6"/>
      <c r="M456" s="6"/>
      <c r="N456" s="7">
        <f t="shared" si="7"/>
        <v>0</v>
      </c>
      <c r="O456" s="6"/>
    </row>
    <row r="457" spans="1:15" x14ac:dyDescent="0.35">
      <c r="A457" s="1">
        <v>435</v>
      </c>
      <c r="B457" s="5" t="s">
        <v>159</v>
      </c>
      <c r="C457" s="2" t="s">
        <v>18</v>
      </c>
      <c r="D457" s="1"/>
      <c r="E457" s="6">
        <v>125</v>
      </c>
      <c r="F457" s="6"/>
      <c r="G457" s="6">
        <v>563</v>
      </c>
      <c r="H457" s="6"/>
      <c r="I457" s="6">
        <v>5698</v>
      </c>
      <c r="J457" s="6"/>
      <c r="K457" s="6"/>
      <c r="L457" s="6"/>
      <c r="M457" s="6"/>
      <c r="N457" s="7">
        <f t="shared" si="7"/>
        <v>6386</v>
      </c>
      <c r="O457" s="6">
        <v>173304</v>
      </c>
    </row>
    <row r="458" spans="1:15" x14ac:dyDescent="0.35">
      <c r="A458" s="1">
        <v>436</v>
      </c>
      <c r="B458" s="5" t="s">
        <v>160</v>
      </c>
      <c r="C458" s="2" t="s">
        <v>18</v>
      </c>
      <c r="D458" s="1"/>
      <c r="E458" s="6"/>
      <c r="F458" s="6"/>
      <c r="G458" s="6"/>
      <c r="H458" s="6"/>
      <c r="I458" s="6"/>
      <c r="J458" s="6"/>
      <c r="K458" s="6"/>
      <c r="L458" s="6"/>
      <c r="M458" s="6"/>
      <c r="N458" s="7">
        <f t="shared" si="7"/>
        <v>0</v>
      </c>
      <c r="O458" s="6"/>
    </row>
    <row r="459" spans="1:15" x14ac:dyDescent="0.35">
      <c r="A459" s="1">
        <v>437</v>
      </c>
      <c r="B459" s="5" t="s">
        <v>161</v>
      </c>
      <c r="C459" s="2" t="s">
        <v>18</v>
      </c>
      <c r="D459" s="1"/>
      <c r="E459" s="6">
        <v>5603</v>
      </c>
      <c r="F459" s="6">
        <v>775</v>
      </c>
      <c r="G459" s="6"/>
      <c r="H459" s="6"/>
      <c r="I459" s="6"/>
      <c r="J459" s="6"/>
      <c r="K459" s="6"/>
      <c r="L459" s="6"/>
      <c r="M459" s="6"/>
      <c r="N459" s="7">
        <f t="shared" si="7"/>
        <v>6378</v>
      </c>
      <c r="O459" s="6">
        <v>169033</v>
      </c>
    </row>
    <row r="460" spans="1:15" x14ac:dyDescent="0.35">
      <c r="A460" s="1">
        <v>438</v>
      </c>
      <c r="B460" s="5" t="s">
        <v>162</v>
      </c>
      <c r="C460" s="2" t="s">
        <v>18</v>
      </c>
      <c r="D460" s="1"/>
      <c r="E460" s="6">
        <v>5817</v>
      </c>
      <c r="F460" s="6"/>
      <c r="G460" s="6"/>
      <c r="H460" s="6"/>
      <c r="I460" s="6"/>
      <c r="J460" s="6"/>
      <c r="K460" s="6"/>
      <c r="L460" s="6"/>
      <c r="M460" s="6"/>
      <c r="N460" s="7">
        <f t="shared" si="7"/>
        <v>5817</v>
      </c>
      <c r="O460" s="6">
        <v>2564000</v>
      </c>
    </row>
    <row r="461" spans="1:15" x14ac:dyDescent="0.35">
      <c r="A461" s="1">
        <v>439</v>
      </c>
      <c r="B461" s="5" t="s">
        <v>443</v>
      </c>
      <c r="C461" s="2" t="s">
        <v>18</v>
      </c>
      <c r="D461" s="1"/>
      <c r="E461" s="6">
        <v>393</v>
      </c>
      <c r="F461" s="6">
        <v>186</v>
      </c>
      <c r="G461" s="6"/>
      <c r="H461" s="6"/>
      <c r="I461" s="6"/>
      <c r="J461" s="6"/>
      <c r="K461" s="6"/>
      <c r="L461" s="6"/>
      <c r="M461" s="6"/>
      <c r="N461" s="7">
        <f t="shared" si="7"/>
        <v>579</v>
      </c>
      <c r="O461" s="6">
        <v>68000</v>
      </c>
    </row>
    <row r="462" spans="1:15" x14ac:dyDescent="0.35">
      <c r="A462" s="1">
        <v>440</v>
      </c>
      <c r="B462" s="5" t="s">
        <v>447</v>
      </c>
      <c r="C462" s="2" t="s">
        <v>18</v>
      </c>
      <c r="D462" s="1"/>
      <c r="E462" s="6">
        <v>6413</v>
      </c>
      <c r="F462" s="6"/>
      <c r="G462" s="6"/>
      <c r="H462" s="6"/>
      <c r="I462" s="6"/>
      <c r="J462" s="6"/>
      <c r="K462" s="6"/>
      <c r="L462" s="6"/>
      <c r="M462" s="6"/>
      <c r="N462" s="7">
        <f t="shared" si="7"/>
        <v>6413</v>
      </c>
      <c r="O462" s="6">
        <v>290000</v>
      </c>
    </row>
    <row r="463" spans="1:15" x14ac:dyDescent="0.35">
      <c r="A463" s="1">
        <v>441</v>
      </c>
      <c r="B463" s="5" t="s">
        <v>399</v>
      </c>
      <c r="C463" s="2" t="s">
        <v>18</v>
      </c>
      <c r="D463" s="1"/>
      <c r="E463" s="6"/>
      <c r="F463" s="6"/>
      <c r="G463" s="6"/>
      <c r="H463" s="6"/>
      <c r="I463" s="6"/>
      <c r="J463" s="6"/>
      <c r="K463" s="6"/>
      <c r="L463" s="6"/>
      <c r="M463" s="6"/>
      <c r="N463" s="7">
        <f t="shared" si="7"/>
        <v>0</v>
      </c>
      <c r="O463" s="6"/>
    </row>
    <row r="464" spans="1:15" x14ac:dyDescent="0.35">
      <c r="A464" s="1">
        <v>442</v>
      </c>
      <c r="B464" s="5" t="s">
        <v>398</v>
      </c>
      <c r="C464" s="2" t="s">
        <v>18</v>
      </c>
      <c r="D464" s="1"/>
      <c r="E464" s="6"/>
      <c r="F464" s="6"/>
      <c r="G464" s="6"/>
      <c r="H464" s="6"/>
      <c r="I464" s="6"/>
      <c r="J464" s="6"/>
      <c r="K464" s="6"/>
      <c r="L464" s="6"/>
      <c r="M464" s="6"/>
      <c r="N464" s="7">
        <f t="shared" si="7"/>
        <v>0</v>
      </c>
      <c r="O464" s="6"/>
    </row>
    <row r="465" spans="1:15" x14ac:dyDescent="0.35">
      <c r="A465" s="1">
        <v>443</v>
      </c>
      <c r="B465" s="5" t="s">
        <v>470</v>
      </c>
      <c r="C465" s="2" t="s">
        <v>18</v>
      </c>
      <c r="D465" s="1"/>
      <c r="E465" s="6"/>
      <c r="F465" s="6"/>
      <c r="G465" s="6"/>
      <c r="H465" s="6"/>
      <c r="I465" s="6"/>
      <c r="J465" s="6"/>
      <c r="K465" s="6"/>
      <c r="L465" s="6"/>
      <c r="M465" s="6"/>
      <c r="N465" s="7">
        <f t="shared" si="7"/>
        <v>0</v>
      </c>
      <c r="O465" s="6"/>
    </row>
    <row r="466" spans="1:15" x14ac:dyDescent="0.35">
      <c r="A466" s="1"/>
      <c r="B466" s="5" t="s">
        <v>493</v>
      </c>
      <c r="C466" s="2" t="s">
        <v>18</v>
      </c>
      <c r="D466" s="1"/>
      <c r="E466" s="6"/>
      <c r="F466" s="6"/>
      <c r="G466" s="6"/>
      <c r="H466" s="6"/>
      <c r="I466" s="6"/>
      <c r="J466" s="6"/>
      <c r="K466" s="6"/>
      <c r="L466" s="6"/>
      <c r="M466" s="6"/>
      <c r="N466" s="7">
        <f t="shared" si="7"/>
        <v>0</v>
      </c>
      <c r="O466" s="6"/>
    </row>
    <row r="467" spans="1:15" x14ac:dyDescent="0.35">
      <c r="A467" s="1">
        <v>444</v>
      </c>
      <c r="B467" s="5" t="s">
        <v>148</v>
      </c>
      <c r="C467" s="2" t="s">
        <v>18</v>
      </c>
      <c r="D467" s="2"/>
      <c r="E467" s="6"/>
      <c r="F467" s="6"/>
      <c r="G467" s="6"/>
      <c r="H467" s="6"/>
      <c r="I467" s="6"/>
      <c r="J467" s="6"/>
      <c r="K467" s="6"/>
      <c r="L467" s="6"/>
      <c r="M467" s="6"/>
      <c r="N467" s="7">
        <f t="shared" si="7"/>
        <v>0</v>
      </c>
      <c r="O467" s="6"/>
    </row>
    <row r="468" spans="1:15" s="9" customFormat="1" x14ac:dyDescent="0.35">
      <c r="A468" s="1"/>
      <c r="B468" s="2" t="s">
        <v>374</v>
      </c>
      <c r="C468" s="2"/>
      <c r="D468" s="2"/>
      <c r="E468" s="7"/>
      <c r="F468" s="7"/>
      <c r="G468" s="7"/>
      <c r="H468" s="7"/>
      <c r="I468" s="7"/>
      <c r="J468" s="7"/>
      <c r="K468" s="7"/>
      <c r="L468" s="7"/>
      <c r="M468" s="7"/>
      <c r="N468" s="13">
        <f>SUM(N2:N467)</f>
        <v>4630160</v>
      </c>
      <c r="O468" s="13"/>
    </row>
    <row r="469" spans="1:15" s="9" customFormat="1" x14ac:dyDescent="0.35">
      <c r="A469" s="14"/>
      <c r="B469" s="15" t="s">
        <v>434</v>
      </c>
      <c r="C469" s="15"/>
      <c r="D469" s="15"/>
      <c r="E469" s="16">
        <f>SUM(E2:E468)</f>
        <v>1774700</v>
      </c>
      <c r="F469" s="16">
        <f t="shared" ref="F469:M469" si="8">SUM(F2:F468)</f>
        <v>693406</v>
      </c>
      <c r="G469" s="16">
        <f t="shared" si="8"/>
        <v>166760</v>
      </c>
      <c r="H469" s="16">
        <f t="shared" si="8"/>
        <v>238393</v>
      </c>
      <c r="I469" s="16">
        <f t="shared" si="8"/>
        <v>558344</v>
      </c>
      <c r="J469" s="16">
        <f t="shared" si="8"/>
        <v>691571</v>
      </c>
      <c r="K469" s="16">
        <f t="shared" si="8"/>
        <v>118588</v>
      </c>
      <c r="L469" s="16">
        <f t="shared" si="8"/>
        <v>332728</v>
      </c>
      <c r="M469" s="16">
        <f t="shared" si="8"/>
        <v>55670</v>
      </c>
      <c r="N469" s="17"/>
      <c r="O469" s="18"/>
    </row>
    <row r="470" spans="1:15" x14ac:dyDescent="0.35">
      <c r="A470" s="14"/>
      <c r="B470" s="19"/>
      <c r="C470" s="20"/>
      <c r="D470" s="20"/>
      <c r="E470" s="21"/>
      <c r="F470" s="21"/>
      <c r="G470" s="21"/>
      <c r="H470" s="21"/>
      <c r="I470" s="21"/>
      <c r="J470" s="22"/>
      <c r="K470" s="21"/>
      <c r="L470" s="21"/>
      <c r="M470" s="21"/>
      <c r="N470" s="21">
        <f>N469-N468</f>
        <v>-4630160</v>
      </c>
      <c r="O470" s="22"/>
    </row>
    <row r="471" spans="1:15" x14ac:dyDescent="0.35">
      <c r="A471" s="14"/>
      <c r="B471" s="19"/>
      <c r="C471" s="20"/>
      <c r="D471" s="20"/>
      <c r="E471" s="22"/>
      <c r="F471" s="22"/>
      <c r="G471" s="22"/>
      <c r="H471" s="22"/>
      <c r="I471" s="22"/>
      <c r="J471" s="22"/>
      <c r="K471" s="22"/>
      <c r="L471" s="22"/>
      <c r="M471" s="22"/>
      <c r="N471" s="18"/>
      <c r="O471" s="22"/>
    </row>
    <row r="472" spans="1:15" x14ac:dyDescent="0.35">
      <c r="A472" s="14"/>
      <c r="B472" s="19"/>
      <c r="C472" s="20"/>
      <c r="D472" s="20"/>
      <c r="E472" s="22"/>
      <c r="F472" s="22"/>
      <c r="G472" s="22"/>
      <c r="H472" s="22"/>
      <c r="I472" s="22"/>
      <c r="J472" s="22"/>
      <c r="K472" s="22"/>
      <c r="L472" s="22"/>
      <c r="M472" s="22"/>
      <c r="N472" s="18"/>
      <c r="O472" s="22"/>
    </row>
    <row r="473" spans="1:15" x14ac:dyDescent="0.35">
      <c r="A473" s="14"/>
      <c r="B473" s="19"/>
      <c r="C473" s="20"/>
      <c r="D473" s="20"/>
      <c r="E473" s="22"/>
      <c r="F473" s="22"/>
      <c r="G473" s="22"/>
      <c r="H473" s="22"/>
      <c r="I473" s="22"/>
      <c r="J473" s="22"/>
      <c r="K473" s="22"/>
      <c r="L473" s="22"/>
      <c r="M473" s="22"/>
      <c r="N473" s="18"/>
      <c r="O473" s="22"/>
    </row>
    <row r="474" spans="1:15" x14ac:dyDescent="0.35">
      <c r="A474" s="14"/>
      <c r="B474" s="19"/>
      <c r="C474" s="20"/>
      <c r="D474" s="20"/>
      <c r="E474" s="22"/>
      <c r="F474" s="22"/>
      <c r="G474" s="22"/>
      <c r="H474" s="22"/>
      <c r="I474" s="22"/>
      <c r="J474" s="22"/>
      <c r="K474" s="22"/>
      <c r="L474" s="22"/>
      <c r="M474" s="22"/>
      <c r="N474" s="18"/>
      <c r="O474" s="22"/>
    </row>
    <row r="475" spans="1:15" x14ac:dyDescent="0.35">
      <c r="A475" s="14"/>
      <c r="B475" s="19"/>
      <c r="C475" s="20"/>
      <c r="D475" s="20"/>
      <c r="E475" s="22"/>
      <c r="F475" s="22"/>
      <c r="G475" s="22"/>
      <c r="H475" s="22"/>
      <c r="I475" s="22"/>
      <c r="J475" s="22"/>
      <c r="K475" s="22"/>
      <c r="L475" s="22"/>
      <c r="M475" s="22"/>
      <c r="N475" s="18"/>
      <c r="O475" s="22"/>
    </row>
    <row r="476" spans="1:15" x14ac:dyDescent="0.35">
      <c r="A476" s="14"/>
      <c r="B476" s="19"/>
      <c r="C476" s="20"/>
      <c r="D476" s="20"/>
      <c r="E476" s="22"/>
      <c r="F476" s="22"/>
      <c r="G476" s="22"/>
      <c r="H476" s="22"/>
      <c r="I476" s="22"/>
      <c r="J476" s="22"/>
      <c r="K476" s="22"/>
      <c r="L476" s="22"/>
      <c r="M476" s="22"/>
      <c r="N476" s="18"/>
      <c r="O476" s="22"/>
    </row>
    <row r="501" spans="1:1" x14ac:dyDescent="0.35">
      <c r="A501" s="23"/>
    </row>
    <row r="502" spans="1:1" x14ac:dyDescent="0.35">
      <c r="A502" s="23"/>
    </row>
    <row r="503" spans="1:1" x14ac:dyDescent="0.35">
      <c r="A503" s="23"/>
    </row>
    <row r="504" spans="1:1" x14ac:dyDescent="0.35">
      <c r="A504" s="23"/>
    </row>
  </sheetData>
  <conditionalFormatting sqref="E470:I470">
    <cfRule type="cellIs" dxfId="23" priority="5" operator="equal">
      <formula>0</formula>
    </cfRule>
    <cfRule type="cellIs" dxfId="22" priority="6" operator="lessThan">
      <formula>$E$443&lt;$E$444</formula>
    </cfRule>
    <cfRule type="cellIs" dxfId="21" priority="7" operator="greaterThan">
      <formula>$E$443&gt;$E$444</formula>
    </cfRule>
    <cfRule type="cellIs" dxfId="20" priority="8" operator="equal">
      <formula>$E$443=$E$444</formula>
    </cfRule>
  </conditionalFormatting>
  <conditionalFormatting sqref="K470:N470">
    <cfRule type="cellIs" dxfId="19" priority="1" operator="equal">
      <formula>0</formula>
    </cfRule>
    <cfRule type="cellIs" dxfId="18" priority="2" operator="lessThan">
      <formula>$E$443&lt;$E$444</formula>
    </cfRule>
    <cfRule type="cellIs" dxfId="17" priority="3" operator="greaterThan">
      <formula>$E$443&gt;$E$444</formula>
    </cfRule>
    <cfRule type="cellIs" dxfId="16" priority="4" operator="equal">
      <formula>$E$443=$E$444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2ADE-7EFD-4C59-9F8C-0B88C959D4A8}">
  <dimension ref="A1:AF514"/>
  <sheetViews>
    <sheetView workbookViewId="0">
      <pane ySplit="1" topLeftCell="A416" activePane="bottomLeft" state="frozen"/>
      <selection pane="bottomLeft" activeCell="F421" sqref="F421"/>
    </sheetView>
  </sheetViews>
  <sheetFormatPr defaultColWidth="9" defaultRowHeight="21" x14ac:dyDescent="0.35"/>
  <cols>
    <col min="1" max="1" width="6" style="4" bestFit="1" customWidth="1"/>
    <col min="2" max="2" width="51.54296875" style="4" bestFit="1" customWidth="1"/>
    <col min="3" max="3" width="19.453125" style="24" bestFit="1" customWidth="1"/>
    <col min="4" max="4" width="7.54296875" style="24" bestFit="1" customWidth="1"/>
    <col min="5" max="5" width="16.54296875" style="8" bestFit="1" customWidth="1"/>
    <col min="6" max="9" width="14.453125" style="8" bestFit="1" customWidth="1"/>
    <col min="10" max="10" width="13.54296875" style="8" bestFit="1" customWidth="1"/>
    <col min="11" max="11" width="15" style="8" bestFit="1" customWidth="1"/>
    <col min="12" max="12" width="18.453125" style="8" bestFit="1" customWidth="1"/>
    <col min="13" max="13" width="14.81640625" style="8" bestFit="1" customWidth="1"/>
    <col min="14" max="14" width="16.54296875" style="9" bestFit="1" customWidth="1"/>
    <col min="15" max="15" width="17" style="8" bestFit="1" customWidth="1"/>
    <col min="16" max="16" width="13.54296875" style="8" bestFit="1" customWidth="1"/>
    <col min="17" max="17" width="10.453125" style="8" bestFit="1" customWidth="1"/>
    <col min="18" max="18" width="4.81640625" style="8" bestFit="1" customWidth="1"/>
    <col min="19" max="19" width="6.1796875" style="8" bestFit="1" customWidth="1"/>
    <col min="20" max="20" width="12.1796875" style="8" bestFit="1" customWidth="1"/>
    <col min="21" max="21" width="7.453125" style="8" bestFit="1" customWidth="1"/>
    <col min="22" max="22" width="9.54296875" style="8" bestFit="1" customWidth="1"/>
    <col min="23" max="23" width="10" style="8" bestFit="1" customWidth="1"/>
    <col min="24" max="24" width="12.453125" style="8" bestFit="1" customWidth="1"/>
    <col min="25" max="25" width="4.1796875" style="8" bestFit="1" customWidth="1"/>
    <col min="26" max="26" width="14.453125" style="8" bestFit="1" customWidth="1"/>
    <col min="27" max="27" width="7.54296875" style="8" bestFit="1" customWidth="1"/>
    <col min="28" max="28" width="5.453125" style="8" bestFit="1" customWidth="1"/>
    <col min="29" max="29" width="13.81640625" style="8" bestFit="1" customWidth="1"/>
    <col min="30" max="30" width="5.54296875" style="8" bestFit="1" customWidth="1"/>
    <col min="31" max="31" width="10.453125" style="8" bestFit="1" customWidth="1"/>
    <col min="32" max="32" width="7.453125" style="8" bestFit="1" customWidth="1"/>
    <col min="33" max="16384" width="9" style="8"/>
  </cols>
  <sheetData>
    <row r="1" spans="1:32" s="4" customFormat="1" ht="80" x14ac:dyDescent="0.35">
      <c r="A1" s="1"/>
      <c r="B1" s="2" t="s">
        <v>1</v>
      </c>
      <c r="C1" s="2" t="s">
        <v>2</v>
      </c>
      <c r="D1" s="2" t="s">
        <v>3</v>
      </c>
      <c r="E1" s="3" t="s">
        <v>431</v>
      </c>
      <c r="F1" s="3" t="s">
        <v>4</v>
      </c>
      <c r="G1" s="3" t="s">
        <v>430</v>
      </c>
      <c r="H1" s="3" t="s">
        <v>432</v>
      </c>
      <c r="I1" s="3" t="s">
        <v>5</v>
      </c>
      <c r="J1" s="3" t="s">
        <v>439</v>
      </c>
      <c r="K1" s="3" t="s">
        <v>437</v>
      </c>
      <c r="L1" s="3" t="s">
        <v>436</v>
      </c>
      <c r="M1" s="3" t="s">
        <v>438</v>
      </c>
      <c r="N1" s="2" t="s">
        <v>6</v>
      </c>
      <c r="O1" s="2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164</v>
      </c>
      <c r="X1" s="4" t="s">
        <v>15</v>
      </c>
      <c r="Y1" s="4" t="s">
        <v>16</v>
      </c>
      <c r="Z1" s="4" t="s">
        <v>428</v>
      </c>
      <c r="AA1" s="4" t="s">
        <v>17</v>
      </c>
      <c r="AB1" s="4" t="s">
        <v>75</v>
      </c>
      <c r="AC1" s="4" t="s">
        <v>18</v>
      </c>
      <c r="AD1" s="4" t="s">
        <v>19</v>
      </c>
      <c r="AE1" s="4" t="s">
        <v>20</v>
      </c>
      <c r="AF1" s="4" t="s">
        <v>6</v>
      </c>
    </row>
    <row r="2" spans="1:32" ht="40" x14ac:dyDescent="0.35">
      <c r="A2" s="1">
        <v>1</v>
      </c>
      <c r="B2" s="5" t="s">
        <v>74</v>
      </c>
      <c r="C2" s="2" t="s">
        <v>419</v>
      </c>
      <c r="D2" s="1"/>
      <c r="E2" s="6"/>
      <c r="F2" s="6"/>
      <c r="G2" s="6"/>
      <c r="H2" s="6"/>
      <c r="I2" s="6"/>
      <c r="J2" s="6"/>
      <c r="K2" s="6"/>
      <c r="L2" s="6"/>
      <c r="M2" s="6"/>
      <c r="N2" s="7">
        <f t="shared" ref="N2:N68" si="0">SUM(E2:M2)</f>
        <v>0</v>
      </c>
      <c r="O2" s="6"/>
      <c r="AF2" s="9">
        <f>SUM(P2:AE2)</f>
        <v>0</v>
      </c>
    </row>
    <row r="3" spans="1:32" ht="40" x14ac:dyDescent="0.35">
      <c r="A3" s="1">
        <v>2</v>
      </c>
      <c r="B3" s="5" t="s">
        <v>76</v>
      </c>
      <c r="C3" s="2" t="s">
        <v>419</v>
      </c>
      <c r="D3" s="1"/>
      <c r="E3" s="6">
        <v>20469</v>
      </c>
      <c r="F3" s="6">
        <v>1332</v>
      </c>
      <c r="G3" s="6">
        <v>14500</v>
      </c>
      <c r="H3" s="6"/>
      <c r="I3" s="6"/>
      <c r="J3" s="6"/>
      <c r="K3" s="6"/>
      <c r="L3" s="6"/>
      <c r="M3" s="6"/>
      <c r="N3" s="7">
        <f t="shared" si="0"/>
        <v>36301</v>
      </c>
      <c r="O3" s="6">
        <v>694509</v>
      </c>
    </row>
    <row r="4" spans="1:32" ht="40" x14ac:dyDescent="0.35">
      <c r="A4" s="1">
        <v>3</v>
      </c>
      <c r="B4" s="5" t="s">
        <v>77</v>
      </c>
      <c r="C4" s="2" t="s">
        <v>419</v>
      </c>
      <c r="D4" s="1"/>
      <c r="E4" s="6">
        <v>57115</v>
      </c>
      <c r="F4" s="6"/>
      <c r="G4" s="6"/>
      <c r="H4" s="6"/>
      <c r="I4" s="6">
        <v>4309</v>
      </c>
      <c r="J4" s="6"/>
      <c r="K4" s="6">
        <v>1750</v>
      </c>
      <c r="L4" s="6">
        <f>944+1353</f>
        <v>2297</v>
      </c>
      <c r="M4" s="6"/>
      <c r="N4" s="7">
        <f t="shared" si="0"/>
        <v>65471</v>
      </c>
      <c r="O4" s="6">
        <v>848181</v>
      </c>
    </row>
    <row r="5" spans="1:32" ht="40" x14ac:dyDescent="0.35">
      <c r="A5" s="1">
        <v>4</v>
      </c>
      <c r="B5" s="5" t="s">
        <v>502</v>
      </c>
      <c r="C5" s="2" t="s">
        <v>419</v>
      </c>
      <c r="D5" s="1"/>
      <c r="E5" s="6"/>
      <c r="F5" s="6">
        <v>23724</v>
      </c>
      <c r="G5" s="6"/>
      <c r="H5" s="6"/>
      <c r="I5" s="6"/>
      <c r="J5" s="6"/>
      <c r="K5" s="6"/>
      <c r="L5" s="6"/>
      <c r="M5" s="6"/>
      <c r="N5" s="7">
        <f t="shared" si="0"/>
        <v>23724</v>
      </c>
      <c r="O5" s="6"/>
    </row>
    <row r="6" spans="1:32" ht="40" x14ac:dyDescent="0.35">
      <c r="A6" s="1">
        <v>5</v>
      </c>
      <c r="B6" s="5" t="s">
        <v>78</v>
      </c>
      <c r="C6" s="2" t="s">
        <v>419</v>
      </c>
      <c r="D6" s="1"/>
      <c r="E6" s="6">
        <v>18633</v>
      </c>
      <c r="F6" s="6">
        <v>13264</v>
      </c>
      <c r="G6" s="6"/>
      <c r="H6" s="6"/>
      <c r="I6" s="6"/>
      <c r="J6" s="6"/>
      <c r="K6" s="6">
        <v>528</v>
      </c>
      <c r="L6" s="6"/>
      <c r="M6" s="6"/>
      <c r="N6" s="7">
        <f t="shared" si="0"/>
        <v>32425</v>
      </c>
      <c r="O6" s="6">
        <v>1018655</v>
      </c>
    </row>
    <row r="7" spans="1:32" ht="40" x14ac:dyDescent="0.35">
      <c r="A7" s="1">
        <v>6</v>
      </c>
      <c r="B7" s="5" t="s">
        <v>79</v>
      </c>
      <c r="C7" s="2" t="s">
        <v>419</v>
      </c>
      <c r="D7" s="1"/>
      <c r="E7" s="6">
        <v>17074</v>
      </c>
      <c r="F7" s="6"/>
      <c r="G7" s="6">
        <v>13150</v>
      </c>
      <c r="H7" s="6"/>
      <c r="I7" s="6"/>
      <c r="J7" s="6"/>
      <c r="K7" s="6"/>
      <c r="L7" s="6">
        <v>826</v>
      </c>
      <c r="M7" s="6"/>
      <c r="N7" s="7">
        <f t="shared" si="0"/>
        <v>31050</v>
      </c>
      <c r="O7" s="6">
        <v>711783</v>
      </c>
    </row>
    <row r="8" spans="1:32" ht="40" x14ac:dyDescent="0.35">
      <c r="A8" s="1">
        <v>7</v>
      </c>
      <c r="B8" s="5" t="s">
        <v>80</v>
      </c>
      <c r="C8" s="2" t="s">
        <v>419</v>
      </c>
      <c r="D8" s="1"/>
      <c r="E8" s="6"/>
      <c r="F8" s="6"/>
      <c r="G8" s="6"/>
      <c r="H8" s="6"/>
      <c r="I8" s="6"/>
      <c r="J8" s="6"/>
      <c r="K8" s="6"/>
      <c r="L8" s="6"/>
      <c r="M8" s="6"/>
      <c r="N8" s="7">
        <f t="shared" si="0"/>
        <v>0</v>
      </c>
      <c r="O8" s="6"/>
    </row>
    <row r="9" spans="1:32" ht="40" x14ac:dyDescent="0.35">
      <c r="A9" s="1">
        <v>8</v>
      </c>
      <c r="B9" s="5" t="s">
        <v>81</v>
      </c>
      <c r="C9" s="2" t="s">
        <v>419</v>
      </c>
      <c r="D9" s="1"/>
      <c r="E9" s="6">
        <v>13009</v>
      </c>
      <c r="F9" s="6">
        <v>9854</v>
      </c>
      <c r="G9" s="6"/>
      <c r="H9" s="10"/>
      <c r="I9" s="6"/>
      <c r="J9" s="6"/>
      <c r="K9" s="6"/>
      <c r="L9" s="6">
        <v>1225</v>
      </c>
      <c r="M9" s="6"/>
      <c r="N9" s="7">
        <f t="shared" si="0"/>
        <v>24088</v>
      </c>
      <c r="O9" s="6">
        <v>738204</v>
      </c>
    </row>
    <row r="10" spans="1:32" ht="40" x14ac:dyDescent="0.35">
      <c r="A10" s="1">
        <v>9</v>
      </c>
      <c r="B10" s="5" t="s">
        <v>82</v>
      </c>
      <c r="C10" s="2" t="s">
        <v>419</v>
      </c>
      <c r="D10" s="1"/>
      <c r="E10" s="6">
        <v>17641</v>
      </c>
      <c r="F10" s="6">
        <v>3897</v>
      </c>
      <c r="G10" s="6"/>
      <c r="H10" s="10"/>
      <c r="I10" s="6"/>
      <c r="J10" s="6"/>
      <c r="K10" s="6"/>
      <c r="L10" s="6">
        <v>429</v>
      </c>
      <c r="M10" s="6"/>
      <c r="N10" s="7">
        <f t="shared" si="0"/>
        <v>21967</v>
      </c>
      <c r="O10" s="6">
        <v>877842</v>
      </c>
    </row>
    <row r="11" spans="1:32" ht="40" x14ac:dyDescent="0.35">
      <c r="A11" s="1">
        <v>10</v>
      </c>
      <c r="B11" s="5" t="s">
        <v>83</v>
      </c>
      <c r="C11" s="2" t="s">
        <v>419</v>
      </c>
      <c r="D11" s="1"/>
      <c r="E11" s="6">
        <v>1993</v>
      </c>
      <c r="F11" s="6"/>
      <c r="G11" s="6"/>
      <c r="H11" s="6"/>
      <c r="I11" s="6"/>
      <c r="J11" s="6"/>
      <c r="K11" s="6"/>
      <c r="L11" s="6"/>
      <c r="M11" s="6"/>
      <c r="N11" s="7">
        <f t="shared" si="0"/>
        <v>1993</v>
      </c>
      <c r="O11" s="6">
        <v>235570</v>
      </c>
    </row>
    <row r="12" spans="1:32" ht="40" x14ac:dyDescent="0.35">
      <c r="A12" s="1">
        <v>11</v>
      </c>
      <c r="B12" s="5" t="s">
        <v>84</v>
      </c>
      <c r="C12" s="2" t="s">
        <v>419</v>
      </c>
      <c r="D12" s="1"/>
      <c r="E12" s="6">
        <v>3860</v>
      </c>
      <c r="F12" s="6"/>
      <c r="G12" s="6"/>
      <c r="H12" s="6"/>
      <c r="I12" s="6"/>
      <c r="J12" s="6"/>
      <c r="K12" s="6">
        <v>600</v>
      </c>
      <c r="L12" s="6"/>
      <c r="M12" s="6"/>
      <c r="N12" s="7">
        <f t="shared" si="0"/>
        <v>4460</v>
      </c>
      <c r="O12" s="6">
        <v>389414</v>
      </c>
    </row>
    <row r="13" spans="1:32" ht="40" x14ac:dyDescent="0.35">
      <c r="A13" s="1">
        <v>12</v>
      </c>
      <c r="B13" s="5" t="s">
        <v>85</v>
      </c>
      <c r="C13" s="2" t="s">
        <v>419</v>
      </c>
      <c r="D13" s="1"/>
      <c r="E13" s="6">
        <v>12997</v>
      </c>
      <c r="F13" s="6"/>
      <c r="G13" s="6"/>
      <c r="H13" s="6"/>
      <c r="I13" s="6"/>
      <c r="J13" s="6"/>
      <c r="K13" s="6"/>
      <c r="L13" s="6">
        <v>374</v>
      </c>
      <c r="M13" s="6"/>
      <c r="N13" s="7">
        <f t="shared" si="0"/>
        <v>13371</v>
      </c>
      <c r="O13" s="6">
        <v>480221</v>
      </c>
    </row>
    <row r="14" spans="1:32" ht="40" x14ac:dyDescent="0.35">
      <c r="A14" s="1">
        <v>13</v>
      </c>
      <c r="B14" s="5" t="s">
        <v>86</v>
      </c>
      <c r="C14" s="2" t="s">
        <v>419</v>
      </c>
      <c r="D14" s="1"/>
      <c r="E14" s="6"/>
      <c r="F14" s="6"/>
      <c r="G14" s="6"/>
      <c r="H14" s="6"/>
      <c r="I14" s="6"/>
      <c r="J14" s="6"/>
      <c r="K14" s="6"/>
      <c r="L14" s="6"/>
      <c r="M14" s="6"/>
      <c r="N14" s="7">
        <f t="shared" si="0"/>
        <v>0</v>
      </c>
      <c r="O14" s="6"/>
    </row>
    <row r="15" spans="1:32" ht="40" x14ac:dyDescent="0.35">
      <c r="A15" s="1">
        <v>14</v>
      </c>
      <c r="B15" s="5" t="s">
        <v>87</v>
      </c>
      <c r="C15" s="2" t="s">
        <v>419</v>
      </c>
      <c r="D15" s="1"/>
      <c r="E15" s="6">
        <v>7115</v>
      </c>
      <c r="F15" s="6">
        <v>873</v>
      </c>
      <c r="G15" s="6">
        <v>4850</v>
      </c>
      <c r="H15" s="6"/>
      <c r="I15" s="6"/>
      <c r="J15" s="6"/>
      <c r="K15" s="6"/>
      <c r="L15" s="6">
        <v>1000</v>
      </c>
      <c r="M15" s="6"/>
      <c r="N15" s="7">
        <f t="shared" si="0"/>
        <v>13838</v>
      </c>
      <c r="O15" s="6">
        <v>533087</v>
      </c>
    </row>
    <row r="16" spans="1:32" ht="40" x14ac:dyDescent="0.35">
      <c r="A16" s="1">
        <v>15</v>
      </c>
      <c r="B16" s="5" t="s">
        <v>88</v>
      </c>
      <c r="C16" s="2" t="s">
        <v>419</v>
      </c>
      <c r="D16" s="1"/>
      <c r="E16" s="6">
        <v>6572</v>
      </c>
      <c r="F16" s="6">
        <v>719</v>
      </c>
      <c r="G16" s="6">
        <v>3500</v>
      </c>
      <c r="H16" s="6"/>
      <c r="I16" s="6">
        <v>200</v>
      </c>
      <c r="J16" s="6"/>
      <c r="K16" s="6"/>
      <c r="L16" s="6"/>
      <c r="M16" s="6"/>
      <c r="N16" s="7">
        <f t="shared" si="0"/>
        <v>10991</v>
      </c>
      <c r="O16" s="6">
        <v>315054</v>
      </c>
    </row>
    <row r="17" spans="1:15" ht="40" x14ac:dyDescent="0.35">
      <c r="A17" s="1">
        <v>16</v>
      </c>
      <c r="B17" s="5" t="s">
        <v>89</v>
      </c>
      <c r="C17" s="2" t="s">
        <v>419</v>
      </c>
      <c r="D17" s="1"/>
      <c r="E17" s="6"/>
      <c r="F17" s="6"/>
      <c r="G17" s="6"/>
      <c r="H17" s="6"/>
      <c r="I17" s="6"/>
      <c r="J17" s="6"/>
      <c r="K17" s="6"/>
      <c r="L17" s="6"/>
      <c r="M17" s="6"/>
      <c r="N17" s="7">
        <f t="shared" si="0"/>
        <v>0</v>
      </c>
      <c r="O17" s="6"/>
    </row>
    <row r="18" spans="1:15" ht="40" x14ac:dyDescent="0.35">
      <c r="A18" s="1">
        <v>17</v>
      </c>
      <c r="B18" s="5" t="s">
        <v>90</v>
      </c>
      <c r="C18" s="2" t="s">
        <v>419</v>
      </c>
      <c r="D18" s="1"/>
      <c r="E18" s="6">
        <v>1608</v>
      </c>
      <c r="F18" s="6">
        <v>6359</v>
      </c>
      <c r="G18" s="6"/>
      <c r="H18" s="10"/>
      <c r="I18" s="6"/>
      <c r="J18" s="6"/>
      <c r="K18" s="6"/>
      <c r="L18" s="6">
        <v>6534</v>
      </c>
      <c r="M18" s="6"/>
      <c r="N18" s="7">
        <f t="shared" si="0"/>
        <v>14501</v>
      </c>
      <c r="O18" s="6">
        <v>766176</v>
      </c>
    </row>
    <row r="19" spans="1:15" ht="40" x14ac:dyDescent="0.35">
      <c r="A19" s="1">
        <v>18</v>
      </c>
      <c r="B19" s="5" t="s">
        <v>529</v>
      </c>
      <c r="C19" s="2" t="s">
        <v>419</v>
      </c>
      <c r="D19" s="1"/>
      <c r="E19" s="6">
        <v>7478</v>
      </c>
      <c r="F19" s="6">
        <v>3982</v>
      </c>
      <c r="G19" s="6"/>
      <c r="H19" s="6"/>
      <c r="I19" s="6"/>
      <c r="J19" s="6"/>
      <c r="K19" s="6"/>
      <c r="L19" s="6"/>
      <c r="M19" s="6"/>
      <c r="N19" s="7">
        <f t="shared" si="0"/>
        <v>11460</v>
      </c>
      <c r="O19" s="6">
        <v>616124</v>
      </c>
    </row>
    <row r="20" spans="1:15" ht="40" x14ac:dyDescent="0.35">
      <c r="A20" s="1"/>
      <c r="B20" s="5" t="s">
        <v>530</v>
      </c>
      <c r="C20" s="2" t="s">
        <v>419</v>
      </c>
      <c r="D20" s="1"/>
      <c r="E20" s="6"/>
      <c r="F20" s="6">
        <v>3277</v>
      </c>
      <c r="G20" s="6"/>
      <c r="H20" s="6"/>
      <c r="I20" s="6"/>
      <c r="J20" s="6"/>
      <c r="K20" s="6"/>
      <c r="L20" s="6"/>
      <c r="M20" s="6"/>
      <c r="N20" s="7">
        <f t="shared" si="0"/>
        <v>3277</v>
      </c>
      <c r="O20" s="6">
        <v>306986</v>
      </c>
    </row>
    <row r="21" spans="1:15" ht="40" x14ac:dyDescent="0.35">
      <c r="A21" s="1">
        <v>19</v>
      </c>
      <c r="B21" s="5" t="s">
        <v>464</v>
      </c>
      <c r="C21" s="2" t="s">
        <v>419</v>
      </c>
      <c r="D21" s="1"/>
      <c r="E21" s="6">
        <v>19966</v>
      </c>
      <c r="F21" s="6">
        <v>10032</v>
      </c>
      <c r="G21" s="6"/>
      <c r="H21" s="6">
        <v>11910</v>
      </c>
      <c r="I21" s="6"/>
      <c r="J21" s="6"/>
      <c r="K21" s="6"/>
      <c r="L21" s="6">
        <v>1816</v>
      </c>
      <c r="M21" s="6"/>
      <c r="N21" s="7">
        <f t="shared" si="0"/>
        <v>43724</v>
      </c>
      <c r="O21" s="6">
        <v>191086</v>
      </c>
    </row>
    <row r="22" spans="1:15" ht="40" x14ac:dyDescent="0.35">
      <c r="A22" s="1">
        <v>20</v>
      </c>
      <c r="B22" s="5" t="s">
        <v>92</v>
      </c>
      <c r="C22" s="2" t="s">
        <v>419</v>
      </c>
      <c r="D22" s="1"/>
      <c r="E22" s="6">
        <v>9640</v>
      </c>
      <c r="F22" s="6">
        <v>980</v>
      </c>
      <c r="G22" s="6"/>
      <c r="H22" s="6"/>
      <c r="I22" s="6"/>
      <c r="J22" s="6"/>
      <c r="K22" s="6"/>
      <c r="L22" s="6"/>
      <c r="M22" s="6"/>
      <c r="N22" s="7">
        <f t="shared" si="0"/>
        <v>10620</v>
      </c>
      <c r="O22" s="6">
        <v>415542</v>
      </c>
    </row>
    <row r="23" spans="1:15" ht="40" x14ac:dyDescent="0.35">
      <c r="A23" s="1">
        <v>21</v>
      </c>
      <c r="B23" s="5" t="s">
        <v>93</v>
      </c>
      <c r="C23" s="2" t="s">
        <v>419</v>
      </c>
      <c r="D23" s="1"/>
      <c r="E23" s="6"/>
      <c r="F23" s="6"/>
      <c r="G23" s="6"/>
      <c r="H23" s="6"/>
      <c r="I23" s="6"/>
      <c r="J23" s="6"/>
      <c r="K23" s="6"/>
      <c r="L23" s="6"/>
      <c r="M23" s="6"/>
      <c r="N23" s="7">
        <f t="shared" si="0"/>
        <v>0</v>
      </c>
      <c r="O23" s="6"/>
    </row>
    <row r="24" spans="1:15" ht="40" x14ac:dyDescent="0.35">
      <c r="A24" s="1">
        <v>22</v>
      </c>
      <c r="B24" s="5" t="s">
        <v>94</v>
      </c>
      <c r="C24" s="2" t="s">
        <v>419</v>
      </c>
      <c r="D24" s="1"/>
      <c r="E24" s="6">
        <v>15226</v>
      </c>
      <c r="F24" s="6">
        <v>3889</v>
      </c>
      <c r="G24" s="6"/>
      <c r="H24" s="10"/>
      <c r="I24" s="6"/>
      <c r="J24" s="6"/>
      <c r="K24" s="6"/>
      <c r="L24" s="6">
        <v>502</v>
      </c>
      <c r="M24" s="6"/>
      <c r="N24" s="7">
        <f t="shared" si="0"/>
        <v>19617</v>
      </c>
      <c r="O24" s="6">
        <v>601156</v>
      </c>
    </row>
    <row r="25" spans="1:15" ht="40" x14ac:dyDescent="0.35">
      <c r="A25" s="1">
        <v>23</v>
      </c>
      <c r="B25" s="5" t="s">
        <v>95</v>
      </c>
      <c r="C25" s="2" t="s">
        <v>419</v>
      </c>
      <c r="D25" s="1"/>
      <c r="E25" s="6">
        <v>38402</v>
      </c>
      <c r="F25" s="6">
        <v>3594</v>
      </c>
      <c r="G25" s="6"/>
      <c r="H25" s="6"/>
      <c r="I25" s="6"/>
      <c r="J25" s="6"/>
      <c r="K25" s="6"/>
      <c r="L25" s="6"/>
      <c r="M25" s="6"/>
      <c r="N25" s="7">
        <f t="shared" si="0"/>
        <v>41996</v>
      </c>
      <c r="O25" s="6">
        <v>667500</v>
      </c>
    </row>
    <row r="26" spans="1:15" ht="40" x14ac:dyDescent="0.35">
      <c r="A26" s="1">
        <v>24</v>
      </c>
      <c r="B26" s="5" t="s">
        <v>96</v>
      </c>
      <c r="C26" s="2" t="s">
        <v>419</v>
      </c>
      <c r="D26" s="1"/>
      <c r="E26" s="6"/>
      <c r="F26" s="6">
        <v>39700</v>
      </c>
      <c r="G26" s="6"/>
      <c r="H26" s="6"/>
      <c r="I26" s="6"/>
      <c r="J26" s="6"/>
      <c r="K26" s="6"/>
      <c r="L26" s="6"/>
      <c r="M26" s="6"/>
      <c r="N26" s="7">
        <f t="shared" si="0"/>
        <v>39700</v>
      </c>
      <c r="O26" s="6">
        <v>3460000</v>
      </c>
    </row>
    <row r="27" spans="1:15" ht="40" x14ac:dyDescent="0.35">
      <c r="A27" s="1">
        <v>25</v>
      </c>
      <c r="B27" s="5" t="s">
        <v>97</v>
      </c>
      <c r="C27" s="2" t="s">
        <v>419</v>
      </c>
      <c r="D27" s="1"/>
      <c r="E27" s="6">
        <v>11136</v>
      </c>
      <c r="F27" s="6">
        <v>2230</v>
      </c>
      <c r="G27" s="6"/>
      <c r="H27" s="6"/>
      <c r="I27" s="6"/>
      <c r="J27" s="6"/>
      <c r="K27" s="6"/>
      <c r="L27" s="6"/>
      <c r="M27" s="6"/>
      <c r="N27" s="7">
        <f t="shared" si="0"/>
        <v>13366</v>
      </c>
      <c r="O27" s="6">
        <v>519000</v>
      </c>
    </row>
    <row r="28" spans="1:15" ht="40" x14ac:dyDescent="0.35">
      <c r="A28" s="1">
        <v>26</v>
      </c>
      <c r="B28" s="5" t="s">
        <v>98</v>
      </c>
      <c r="C28" s="2" t="s">
        <v>419</v>
      </c>
      <c r="D28" s="1"/>
      <c r="E28" s="6"/>
      <c r="F28" s="6"/>
      <c r="G28" s="6"/>
      <c r="H28" s="6"/>
      <c r="I28" s="6"/>
      <c r="J28" s="6"/>
      <c r="K28" s="6"/>
      <c r="L28" s="6"/>
      <c r="M28" s="6"/>
      <c r="N28" s="7">
        <f t="shared" si="0"/>
        <v>0</v>
      </c>
      <c r="O28" s="6"/>
    </row>
    <row r="29" spans="1:15" ht="40" x14ac:dyDescent="0.35">
      <c r="A29" s="1">
        <v>27</v>
      </c>
      <c r="B29" s="5" t="s">
        <v>99</v>
      </c>
      <c r="C29" s="2" t="s">
        <v>419</v>
      </c>
      <c r="D29" s="1"/>
      <c r="E29" s="6">
        <v>3939</v>
      </c>
      <c r="F29" s="6"/>
      <c r="G29" s="6"/>
      <c r="H29" s="6"/>
      <c r="I29" s="6"/>
      <c r="J29" s="6"/>
      <c r="K29" s="6"/>
      <c r="L29" s="6">
        <v>411</v>
      </c>
      <c r="M29" s="6"/>
      <c r="N29" s="7">
        <f t="shared" si="0"/>
        <v>4350</v>
      </c>
      <c r="O29" s="6">
        <v>362239</v>
      </c>
    </row>
    <row r="30" spans="1:15" ht="40" x14ac:dyDescent="0.35">
      <c r="A30" s="1">
        <v>28</v>
      </c>
      <c r="B30" s="5" t="s">
        <v>100</v>
      </c>
      <c r="C30" s="2" t="s">
        <v>419</v>
      </c>
      <c r="D30" s="1"/>
      <c r="E30" s="6">
        <v>19782</v>
      </c>
      <c r="F30" s="6">
        <v>4628</v>
      </c>
      <c r="G30" s="6"/>
      <c r="H30" s="10"/>
      <c r="I30" s="6"/>
      <c r="J30" s="6"/>
      <c r="K30" s="6"/>
      <c r="L30" s="6">
        <v>2849</v>
      </c>
      <c r="M30" s="6"/>
      <c r="N30" s="7">
        <f t="shared" si="0"/>
        <v>27259</v>
      </c>
      <c r="O30" s="6">
        <v>97877</v>
      </c>
    </row>
    <row r="31" spans="1:15" ht="41" x14ac:dyDescent="0.35">
      <c r="A31" s="1">
        <v>29</v>
      </c>
      <c r="B31" s="5" t="s">
        <v>101</v>
      </c>
      <c r="C31" s="2" t="s">
        <v>419</v>
      </c>
      <c r="D31" s="1"/>
      <c r="E31" s="6"/>
      <c r="F31" s="6">
        <v>1653</v>
      </c>
      <c r="G31" s="6"/>
      <c r="H31" s="6"/>
      <c r="I31" s="6"/>
      <c r="J31" s="6"/>
      <c r="K31" s="6"/>
      <c r="L31" s="6">
        <v>261</v>
      </c>
      <c r="M31" s="6"/>
      <c r="N31" s="7">
        <f t="shared" si="0"/>
        <v>1914</v>
      </c>
      <c r="O31" s="6">
        <v>359005</v>
      </c>
    </row>
    <row r="32" spans="1:15" ht="40" x14ac:dyDescent="0.35">
      <c r="A32" s="1">
        <v>30</v>
      </c>
      <c r="B32" s="5" t="s">
        <v>102</v>
      </c>
      <c r="C32" s="2" t="s">
        <v>419</v>
      </c>
      <c r="D32" s="1"/>
      <c r="E32" s="6"/>
      <c r="F32" s="6"/>
      <c r="G32" s="6"/>
      <c r="H32" s="6"/>
      <c r="I32" s="6"/>
      <c r="J32" s="6"/>
      <c r="K32" s="6"/>
      <c r="L32" s="6"/>
      <c r="M32" s="6"/>
      <c r="N32" s="7">
        <f t="shared" si="0"/>
        <v>0</v>
      </c>
      <c r="O32" s="6"/>
    </row>
    <row r="33" spans="1:15" ht="40" x14ac:dyDescent="0.35">
      <c r="A33" s="1">
        <v>31</v>
      </c>
      <c r="B33" s="5" t="s">
        <v>103</v>
      </c>
      <c r="C33" s="2" t="s">
        <v>419</v>
      </c>
      <c r="D33" s="1"/>
      <c r="E33" s="6">
        <v>5127</v>
      </c>
      <c r="F33" s="6"/>
      <c r="G33" s="6"/>
      <c r="H33" s="6"/>
      <c r="I33" s="6"/>
      <c r="J33" s="6"/>
      <c r="K33" s="6"/>
      <c r="L33" s="6"/>
      <c r="M33" s="6"/>
      <c r="N33" s="7">
        <f t="shared" si="0"/>
        <v>5127</v>
      </c>
      <c r="O33" s="6">
        <v>242420</v>
      </c>
    </row>
    <row r="34" spans="1:15" ht="40" x14ac:dyDescent="0.35">
      <c r="A34" s="1">
        <v>32</v>
      </c>
      <c r="B34" s="5" t="s">
        <v>104</v>
      </c>
      <c r="C34" s="2" t="s">
        <v>419</v>
      </c>
      <c r="D34" s="1"/>
      <c r="E34" s="6">
        <v>4312</v>
      </c>
      <c r="F34" s="6"/>
      <c r="G34" s="6"/>
      <c r="H34" s="6"/>
      <c r="I34" s="6"/>
      <c r="J34" s="6"/>
      <c r="K34" s="6"/>
      <c r="L34" s="6">
        <v>2212</v>
      </c>
      <c r="M34" s="6"/>
      <c r="N34" s="7">
        <f t="shared" si="0"/>
        <v>6524</v>
      </c>
      <c r="O34" s="6">
        <v>821894</v>
      </c>
    </row>
    <row r="35" spans="1:15" ht="40" x14ac:dyDescent="0.35">
      <c r="A35" s="1">
        <v>33</v>
      </c>
      <c r="B35" s="5" t="s">
        <v>401</v>
      </c>
      <c r="C35" s="2" t="s">
        <v>419</v>
      </c>
      <c r="D35" s="1"/>
      <c r="E35" s="6">
        <v>812</v>
      </c>
      <c r="F35" s="6">
        <v>3350</v>
      </c>
      <c r="G35" s="6">
        <v>600</v>
      </c>
      <c r="H35" s="6"/>
      <c r="I35" s="6"/>
      <c r="J35" s="6"/>
      <c r="K35" s="6"/>
      <c r="L35" s="6"/>
      <c r="M35" s="6"/>
      <c r="N35" s="7">
        <f t="shared" si="0"/>
        <v>4762</v>
      </c>
      <c r="O35" s="6">
        <v>120242</v>
      </c>
    </row>
    <row r="36" spans="1:15" ht="40" x14ac:dyDescent="0.35">
      <c r="A36" s="1">
        <v>34</v>
      </c>
      <c r="B36" s="5" t="s">
        <v>448</v>
      </c>
      <c r="C36" s="2" t="s">
        <v>419</v>
      </c>
      <c r="D36" s="1"/>
      <c r="E36" s="6">
        <v>4679</v>
      </c>
      <c r="F36" s="6">
        <v>1554</v>
      </c>
      <c r="G36" s="6"/>
      <c r="H36" s="6"/>
      <c r="I36" s="6"/>
      <c r="J36" s="6"/>
      <c r="K36" s="6"/>
      <c r="L36" s="6"/>
      <c r="M36" s="6"/>
      <c r="N36" s="7">
        <f t="shared" si="0"/>
        <v>6233</v>
      </c>
      <c r="O36" s="6">
        <v>301805</v>
      </c>
    </row>
    <row r="37" spans="1:15" ht="40" x14ac:dyDescent="0.35">
      <c r="A37" s="1">
        <v>35</v>
      </c>
      <c r="B37" s="5" t="s">
        <v>105</v>
      </c>
      <c r="C37" s="2" t="s">
        <v>419</v>
      </c>
      <c r="D37" s="1"/>
      <c r="E37" s="6">
        <v>2500</v>
      </c>
      <c r="F37" s="6">
        <v>642</v>
      </c>
      <c r="G37" s="6"/>
      <c r="H37" s="6"/>
      <c r="I37" s="6"/>
      <c r="J37" s="6"/>
      <c r="K37" s="6"/>
      <c r="L37" s="6"/>
      <c r="M37" s="6"/>
      <c r="N37" s="7">
        <f t="shared" si="0"/>
        <v>3142</v>
      </c>
      <c r="O37" s="6">
        <v>249247</v>
      </c>
    </row>
    <row r="38" spans="1:15" ht="40" x14ac:dyDescent="0.35">
      <c r="A38" s="1">
        <v>36</v>
      </c>
      <c r="B38" s="5" t="s">
        <v>449</v>
      </c>
      <c r="C38" s="2" t="s">
        <v>419</v>
      </c>
      <c r="D38" s="1"/>
      <c r="E38" s="6"/>
      <c r="F38" s="6">
        <v>4965</v>
      </c>
      <c r="G38" s="6"/>
      <c r="H38" s="6"/>
      <c r="I38" s="6"/>
      <c r="J38" s="6"/>
      <c r="K38" s="6"/>
      <c r="L38" s="6"/>
      <c r="M38" s="6"/>
      <c r="N38" s="7">
        <f t="shared" si="0"/>
        <v>4965</v>
      </c>
      <c r="O38" s="6">
        <v>255496</v>
      </c>
    </row>
    <row r="39" spans="1:15" ht="40" x14ac:dyDescent="0.35">
      <c r="A39" s="1">
        <v>37</v>
      </c>
      <c r="B39" s="5" t="s">
        <v>452</v>
      </c>
      <c r="C39" s="2" t="s">
        <v>419</v>
      </c>
      <c r="D39" s="1"/>
      <c r="E39" s="6"/>
      <c r="F39" s="6"/>
      <c r="G39" s="6"/>
      <c r="H39" s="6"/>
      <c r="I39" s="6"/>
      <c r="J39" s="6"/>
      <c r="K39" s="6"/>
      <c r="L39" s="6"/>
      <c r="M39" s="6"/>
      <c r="N39" s="7">
        <f t="shared" si="0"/>
        <v>0</v>
      </c>
      <c r="O39" s="6"/>
    </row>
    <row r="40" spans="1:15" x14ac:dyDescent="0.35">
      <c r="A40" s="1">
        <v>38</v>
      </c>
      <c r="B40" s="5" t="s">
        <v>475</v>
      </c>
      <c r="C40" s="2" t="s">
        <v>423</v>
      </c>
      <c r="D40" s="1"/>
      <c r="E40" s="6">
        <v>3136</v>
      </c>
      <c r="F40" s="6"/>
      <c r="G40" s="6"/>
      <c r="H40" s="6"/>
      <c r="I40" s="6"/>
      <c r="J40" s="6"/>
      <c r="K40" s="6"/>
      <c r="L40" s="6"/>
      <c r="M40" s="6"/>
      <c r="N40" s="7">
        <f t="shared" si="0"/>
        <v>3136</v>
      </c>
      <c r="O40" s="6">
        <v>170000</v>
      </c>
    </row>
    <row r="41" spans="1:15" x14ac:dyDescent="0.35">
      <c r="A41" s="1">
        <v>39</v>
      </c>
      <c r="B41" s="5" t="s">
        <v>324</v>
      </c>
      <c r="C41" s="2" t="s">
        <v>423</v>
      </c>
      <c r="D41" s="2"/>
      <c r="E41" s="6"/>
      <c r="F41" s="6">
        <v>49791</v>
      </c>
      <c r="G41" s="6"/>
      <c r="H41" s="6">
        <v>11473</v>
      </c>
      <c r="I41" s="6"/>
      <c r="J41" s="6"/>
      <c r="K41" s="6"/>
      <c r="L41" s="6">
        <v>3733</v>
      </c>
      <c r="M41" s="6"/>
      <c r="N41" s="7">
        <f t="shared" si="0"/>
        <v>64997</v>
      </c>
      <c r="O41" s="6">
        <v>2294661</v>
      </c>
    </row>
    <row r="42" spans="1:15" x14ac:dyDescent="0.35">
      <c r="A42" s="1">
        <v>40</v>
      </c>
      <c r="B42" s="5" t="s">
        <v>325</v>
      </c>
      <c r="C42" s="2" t="s">
        <v>423</v>
      </c>
      <c r="D42" s="2"/>
      <c r="E42" s="6">
        <v>5606</v>
      </c>
      <c r="F42" s="6">
        <v>1682</v>
      </c>
      <c r="G42" s="6"/>
      <c r="H42" s="6"/>
      <c r="I42" s="6"/>
      <c r="J42" s="6">
        <v>5600</v>
      </c>
      <c r="K42" s="6"/>
      <c r="L42" s="6"/>
      <c r="M42" s="6"/>
      <c r="N42" s="7">
        <f t="shared" si="0"/>
        <v>12888</v>
      </c>
      <c r="O42" s="6">
        <v>443000</v>
      </c>
    </row>
    <row r="43" spans="1:15" x14ac:dyDescent="0.35">
      <c r="A43" s="1">
        <v>41</v>
      </c>
      <c r="B43" s="5" t="s">
        <v>326</v>
      </c>
      <c r="C43" s="2" t="s">
        <v>423</v>
      </c>
      <c r="D43" s="2"/>
      <c r="E43" s="6">
        <v>529</v>
      </c>
      <c r="F43" s="6"/>
      <c r="G43" s="6"/>
      <c r="H43" s="6"/>
      <c r="I43" s="6"/>
      <c r="J43" s="6"/>
      <c r="K43" s="6"/>
      <c r="L43" s="6"/>
      <c r="M43" s="6"/>
      <c r="N43" s="7">
        <f t="shared" si="0"/>
        <v>529</v>
      </c>
      <c r="O43" s="6">
        <v>104000</v>
      </c>
    </row>
    <row r="44" spans="1:15" x14ac:dyDescent="0.35">
      <c r="A44" s="1">
        <v>42</v>
      </c>
      <c r="B44" s="5" t="s">
        <v>327</v>
      </c>
      <c r="C44" s="2" t="s">
        <v>423</v>
      </c>
      <c r="D44" s="2"/>
      <c r="E44" s="6"/>
      <c r="F44" s="6"/>
      <c r="G44" s="6"/>
      <c r="H44" s="6"/>
      <c r="I44" s="6"/>
      <c r="J44" s="6"/>
      <c r="K44" s="6"/>
      <c r="L44" s="6"/>
      <c r="M44" s="6"/>
      <c r="N44" s="7">
        <f t="shared" si="0"/>
        <v>0</v>
      </c>
      <c r="O44" s="6"/>
    </row>
    <row r="45" spans="1:15" x14ac:dyDescent="0.35">
      <c r="A45" s="1">
        <v>43</v>
      </c>
      <c r="B45" s="5" t="s">
        <v>328</v>
      </c>
      <c r="C45" s="2" t="s">
        <v>423</v>
      </c>
      <c r="D45" s="2"/>
      <c r="E45" s="6"/>
      <c r="F45" s="6"/>
      <c r="G45" s="6"/>
      <c r="H45" s="6"/>
      <c r="I45" s="6"/>
      <c r="J45" s="6"/>
      <c r="K45" s="6"/>
      <c r="L45" s="6"/>
      <c r="M45" s="6"/>
      <c r="N45" s="7">
        <f t="shared" si="0"/>
        <v>0</v>
      </c>
      <c r="O45" s="6"/>
    </row>
    <row r="46" spans="1:15" x14ac:dyDescent="0.35">
      <c r="A46" s="1">
        <v>44</v>
      </c>
      <c r="B46" s="5" t="s">
        <v>329</v>
      </c>
      <c r="C46" s="2" t="s">
        <v>423</v>
      </c>
      <c r="D46" s="2"/>
      <c r="E46" s="6"/>
      <c r="F46" s="6"/>
      <c r="G46" s="6"/>
      <c r="H46" s="6"/>
      <c r="I46" s="6"/>
      <c r="J46" s="6"/>
      <c r="K46" s="6"/>
      <c r="L46" s="6"/>
      <c r="M46" s="6"/>
      <c r="N46" s="7">
        <f t="shared" si="0"/>
        <v>0</v>
      </c>
      <c r="O46" s="6"/>
    </row>
    <row r="47" spans="1:15" x14ac:dyDescent="0.35">
      <c r="A47" s="1">
        <v>45</v>
      </c>
      <c r="B47" s="5" t="s">
        <v>333</v>
      </c>
      <c r="C47" s="2" t="s">
        <v>423</v>
      </c>
      <c r="D47" s="2"/>
      <c r="E47" s="6">
        <v>6311</v>
      </c>
      <c r="F47" s="6">
        <v>3742</v>
      </c>
      <c r="G47" s="6"/>
      <c r="H47" s="6"/>
      <c r="I47" s="6"/>
      <c r="J47" s="6"/>
      <c r="K47" s="6"/>
      <c r="L47" s="6"/>
      <c r="M47" s="6"/>
      <c r="N47" s="7">
        <f t="shared" si="0"/>
        <v>10053</v>
      </c>
      <c r="O47" s="6">
        <v>472485</v>
      </c>
    </row>
    <row r="48" spans="1:15" x14ac:dyDescent="0.35">
      <c r="A48" s="1"/>
      <c r="B48" s="5" t="s">
        <v>543</v>
      </c>
      <c r="C48" s="2" t="s">
        <v>423</v>
      </c>
      <c r="D48" s="2"/>
      <c r="E48" s="6">
        <v>6004</v>
      </c>
      <c r="F48" s="6">
        <v>2549</v>
      </c>
      <c r="G48" s="6"/>
      <c r="H48" s="6"/>
      <c r="I48" s="6"/>
      <c r="J48" s="6"/>
      <c r="K48" s="6"/>
      <c r="L48" s="6"/>
      <c r="M48" s="6"/>
      <c r="N48" s="7">
        <f t="shared" si="0"/>
        <v>8553</v>
      </c>
      <c r="O48" s="6">
        <v>161000</v>
      </c>
    </row>
    <row r="49" spans="1:18" x14ac:dyDescent="0.35">
      <c r="A49" s="1">
        <v>46</v>
      </c>
      <c r="B49" s="5" t="s">
        <v>415</v>
      </c>
      <c r="C49" s="2" t="s">
        <v>423</v>
      </c>
      <c r="D49" s="2"/>
      <c r="E49" s="6">
        <v>4255</v>
      </c>
      <c r="F49" s="6">
        <v>295</v>
      </c>
      <c r="G49" s="6"/>
      <c r="H49" s="6"/>
      <c r="I49" s="6">
        <v>1216</v>
      </c>
      <c r="J49" s="6"/>
      <c r="K49" s="6"/>
      <c r="L49" s="6"/>
      <c r="M49" s="6"/>
      <c r="N49" s="7">
        <f t="shared" si="0"/>
        <v>5766</v>
      </c>
      <c r="O49" s="6">
        <v>119000</v>
      </c>
    </row>
    <row r="50" spans="1:18" x14ac:dyDescent="0.35">
      <c r="A50" s="1">
        <v>47</v>
      </c>
      <c r="B50" s="5" t="s">
        <v>514</v>
      </c>
      <c r="C50" s="2" t="s">
        <v>423</v>
      </c>
      <c r="D50" s="2"/>
      <c r="E50" s="6">
        <v>1517</v>
      </c>
      <c r="F50" s="6">
        <v>395</v>
      </c>
      <c r="G50" s="6"/>
      <c r="H50" s="6"/>
      <c r="I50" s="6">
        <v>640</v>
      </c>
      <c r="J50" s="6"/>
      <c r="K50" s="6"/>
      <c r="L50" s="6"/>
      <c r="M50" s="6"/>
      <c r="N50" s="7">
        <f t="shared" si="0"/>
        <v>2552</v>
      </c>
      <c r="O50" s="6">
        <v>114000</v>
      </c>
    </row>
    <row r="51" spans="1:18" x14ac:dyDescent="0.35">
      <c r="A51" s="1">
        <v>48</v>
      </c>
      <c r="B51" s="5" t="s">
        <v>469</v>
      </c>
      <c r="C51" s="2" t="s">
        <v>423</v>
      </c>
      <c r="D51" s="2"/>
      <c r="E51" s="6">
        <v>6525</v>
      </c>
      <c r="F51" s="6">
        <v>1920</v>
      </c>
      <c r="G51" s="6"/>
      <c r="H51" s="6"/>
      <c r="I51" s="6"/>
      <c r="J51" s="6"/>
      <c r="K51" s="6"/>
      <c r="L51" s="6"/>
      <c r="M51" s="6"/>
      <c r="N51" s="7">
        <f t="shared" si="0"/>
        <v>8445</v>
      </c>
      <c r="O51" s="6">
        <v>292000</v>
      </c>
    </row>
    <row r="52" spans="1:18" x14ac:dyDescent="0.35">
      <c r="A52" s="1">
        <v>49</v>
      </c>
      <c r="B52" s="5" t="s">
        <v>21</v>
      </c>
      <c r="C52" s="2" t="s">
        <v>8</v>
      </c>
      <c r="D52" s="2"/>
      <c r="E52" s="6"/>
      <c r="F52" s="6"/>
      <c r="G52" s="6"/>
      <c r="H52" s="6"/>
      <c r="I52" s="6"/>
      <c r="J52" s="6"/>
      <c r="K52" s="6"/>
      <c r="L52" s="6"/>
      <c r="M52" s="6"/>
      <c r="N52" s="7">
        <f t="shared" si="0"/>
        <v>0</v>
      </c>
      <c r="O52" s="6"/>
    </row>
    <row r="53" spans="1:18" x14ac:dyDescent="0.35">
      <c r="A53" s="1">
        <v>50</v>
      </c>
      <c r="B53" s="5" t="s">
        <v>487</v>
      </c>
      <c r="C53" s="2" t="s">
        <v>8</v>
      </c>
      <c r="D53" s="2"/>
      <c r="E53" s="6"/>
      <c r="F53" s="6">
        <v>53548</v>
      </c>
      <c r="G53" s="6"/>
      <c r="H53" s="6"/>
      <c r="I53" s="6"/>
      <c r="J53" s="6"/>
      <c r="K53" s="6"/>
      <c r="L53" s="6"/>
      <c r="M53" s="6"/>
      <c r="N53" s="7">
        <f t="shared" si="0"/>
        <v>53548</v>
      </c>
      <c r="O53" s="6">
        <v>5354000</v>
      </c>
    </row>
    <row r="54" spans="1:18" x14ac:dyDescent="0.35">
      <c r="A54" s="1">
        <v>51</v>
      </c>
      <c r="B54" s="5" t="s">
        <v>22</v>
      </c>
      <c r="C54" s="2" t="s">
        <v>8</v>
      </c>
      <c r="D54" s="2"/>
      <c r="E54" s="6">
        <v>7686</v>
      </c>
      <c r="F54" s="6"/>
      <c r="G54" s="6"/>
      <c r="H54" s="6"/>
      <c r="I54" s="6"/>
      <c r="J54" s="6">
        <v>5000</v>
      </c>
      <c r="K54" s="6"/>
      <c r="L54" s="6">
        <f>8029+1984+1612+3744</f>
        <v>15369</v>
      </c>
      <c r="M54" s="6"/>
      <c r="N54" s="7">
        <f t="shared" si="0"/>
        <v>28055</v>
      </c>
      <c r="O54" s="6">
        <v>653000</v>
      </c>
      <c r="R54" s="8" t="s">
        <v>376</v>
      </c>
    </row>
    <row r="55" spans="1:18" x14ac:dyDescent="0.35">
      <c r="A55" s="1">
        <v>52</v>
      </c>
      <c r="B55" s="5" t="s">
        <v>23</v>
      </c>
      <c r="C55" s="2" t="s">
        <v>8</v>
      </c>
      <c r="D55" s="2"/>
      <c r="E55" s="6">
        <v>49641</v>
      </c>
      <c r="F55" s="6"/>
      <c r="G55" s="6">
        <f>6010+9886</f>
        <v>15896</v>
      </c>
      <c r="H55" s="6"/>
      <c r="I55" s="6"/>
      <c r="J55" s="6"/>
      <c r="K55" s="6">
        <v>5700</v>
      </c>
      <c r="L55" s="6"/>
      <c r="M55" s="6"/>
      <c r="N55" s="7">
        <f t="shared" si="0"/>
        <v>71237</v>
      </c>
      <c r="O55" s="6">
        <v>907000</v>
      </c>
    </row>
    <row r="56" spans="1:18" x14ac:dyDescent="0.35">
      <c r="A56" s="1">
        <v>53</v>
      </c>
      <c r="B56" s="5" t="s">
        <v>377</v>
      </c>
      <c r="C56" s="2" t="s">
        <v>8</v>
      </c>
      <c r="D56" s="2"/>
      <c r="E56" s="6">
        <v>15287</v>
      </c>
      <c r="F56" s="6"/>
      <c r="G56" s="6">
        <v>806</v>
      </c>
      <c r="H56" s="6"/>
      <c r="I56" s="6"/>
      <c r="J56" s="6">
        <v>1000</v>
      </c>
      <c r="K56" s="6"/>
      <c r="L56" s="6"/>
      <c r="M56" s="6"/>
      <c r="N56" s="7">
        <f t="shared" si="0"/>
        <v>17093</v>
      </c>
      <c r="O56" s="6">
        <v>600000</v>
      </c>
    </row>
    <row r="57" spans="1:18" x14ac:dyDescent="0.35">
      <c r="A57" s="1">
        <v>54</v>
      </c>
      <c r="B57" s="5" t="s">
        <v>24</v>
      </c>
      <c r="C57" s="2" t="s">
        <v>8</v>
      </c>
      <c r="D57" s="2"/>
      <c r="E57" s="6">
        <v>14481</v>
      </c>
      <c r="F57" s="6"/>
      <c r="G57" s="6"/>
      <c r="H57" s="10"/>
      <c r="I57" s="6">
        <v>16352</v>
      </c>
      <c r="J57" s="6">
        <v>8504</v>
      </c>
      <c r="K57" s="6"/>
      <c r="L57" s="6"/>
      <c r="M57" s="6"/>
      <c r="N57" s="7">
        <f t="shared" si="0"/>
        <v>39337</v>
      </c>
      <c r="O57" s="6">
        <v>625000</v>
      </c>
    </row>
    <row r="58" spans="1:18" x14ac:dyDescent="0.35">
      <c r="A58" s="1">
        <v>55</v>
      </c>
      <c r="B58" s="5" t="s">
        <v>25</v>
      </c>
      <c r="C58" s="2" t="s">
        <v>8</v>
      </c>
      <c r="D58" s="2"/>
      <c r="E58" s="6">
        <v>7123</v>
      </c>
      <c r="F58" s="6"/>
      <c r="G58" s="6"/>
      <c r="H58" s="6"/>
      <c r="I58" s="6"/>
      <c r="J58" s="6">
        <v>2000</v>
      </c>
      <c r="K58" s="6"/>
      <c r="L58" s="6"/>
      <c r="M58" s="6"/>
      <c r="N58" s="7">
        <f t="shared" si="0"/>
        <v>9123</v>
      </c>
      <c r="O58" s="6">
        <v>380000</v>
      </c>
    </row>
    <row r="59" spans="1:18" x14ac:dyDescent="0.35">
      <c r="A59" s="1">
        <v>56</v>
      </c>
      <c r="B59" s="5" t="s">
        <v>26</v>
      </c>
      <c r="C59" s="2" t="s">
        <v>8</v>
      </c>
      <c r="D59" s="2"/>
      <c r="E59" s="6"/>
      <c r="F59" s="6"/>
      <c r="G59" s="6"/>
      <c r="H59" s="6"/>
      <c r="I59" s="6"/>
      <c r="J59" s="6"/>
      <c r="K59" s="6"/>
      <c r="L59" s="6"/>
      <c r="M59" s="6"/>
      <c r="N59" s="7">
        <f t="shared" si="0"/>
        <v>0</v>
      </c>
      <c r="O59" s="6"/>
    </row>
    <row r="60" spans="1:18" x14ac:dyDescent="0.35">
      <c r="A60" s="1">
        <v>57</v>
      </c>
      <c r="B60" s="5" t="s">
        <v>503</v>
      </c>
      <c r="C60" s="2" t="s">
        <v>8</v>
      </c>
      <c r="D60" s="2"/>
      <c r="E60" s="6">
        <f>6250+1089</f>
        <v>7339</v>
      </c>
      <c r="F60" s="6"/>
      <c r="G60" s="6">
        <v>496</v>
      </c>
      <c r="H60" s="6"/>
      <c r="I60" s="6"/>
      <c r="J60" s="6"/>
      <c r="K60" s="6"/>
      <c r="L60" s="6"/>
      <c r="M60" s="6"/>
      <c r="N60" s="7">
        <f t="shared" si="0"/>
        <v>7835</v>
      </c>
      <c r="O60" s="6">
        <v>251000</v>
      </c>
    </row>
    <row r="61" spans="1:18" x14ac:dyDescent="0.35">
      <c r="A61" s="1">
        <v>58</v>
      </c>
      <c r="B61" s="5" t="s">
        <v>27</v>
      </c>
      <c r="C61" s="2" t="s">
        <v>8</v>
      </c>
      <c r="D61" s="2"/>
      <c r="E61" s="6">
        <v>13291</v>
      </c>
      <c r="F61" s="6"/>
      <c r="G61" s="6"/>
      <c r="H61" s="6"/>
      <c r="I61" s="6"/>
      <c r="J61" s="6">
        <v>5000</v>
      </c>
      <c r="K61" s="6"/>
      <c r="L61" s="6"/>
      <c r="M61" s="6"/>
      <c r="N61" s="7">
        <f t="shared" si="0"/>
        <v>18291</v>
      </c>
      <c r="O61" s="6">
        <v>710000</v>
      </c>
    </row>
    <row r="62" spans="1:18" x14ac:dyDescent="0.35">
      <c r="A62" s="1">
        <v>59</v>
      </c>
      <c r="B62" s="5" t="s">
        <v>28</v>
      </c>
      <c r="C62" s="2" t="s">
        <v>8</v>
      </c>
      <c r="D62" s="2"/>
      <c r="E62" s="6">
        <v>31016</v>
      </c>
      <c r="F62" s="6"/>
      <c r="G62" s="6"/>
      <c r="H62" s="10"/>
      <c r="I62" s="6">
        <v>5763</v>
      </c>
      <c r="J62" s="6"/>
      <c r="K62" s="6"/>
      <c r="L62" s="6">
        <v>24139</v>
      </c>
      <c r="M62" s="6"/>
      <c r="N62" s="7">
        <f t="shared" si="0"/>
        <v>60918</v>
      </c>
      <c r="O62" s="6">
        <v>948000</v>
      </c>
    </row>
    <row r="63" spans="1:18" x14ac:dyDescent="0.35">
      <c r="A63" s="1">
        <v>60</v>
      </c>
      <c r="B63" s="5" t="s">
        <v>29</v>
      </c>
      <c r="C63" s="2" t="s">
        <v>8</v>
      </c>
      <c r="D63" s="2"/>
      <c r="E63" s="6">
        <v>5068</v>
      </c>
      <c r="F63" s="6">
        <v>2885</v>
      </c>
      <c r="G63" s="6"/>
      <c r="H63" s="6"/>
      <c r="I63" s="6"/>
      <c r="J63" s="6"/>
      <c r="K63" s="6"/>
      <c r="L63" s="6"/>
      <c r="M63" s="6"/>
      <c r="N63" s="7">
        <f t="shared" si="0"/>
        <v>7953</v>
      </c>
      <c r="O63" s="6">
        <v>96000</v>
      </c>
    </row>
    <row r="64" spans="1:18" x14ac:dyDescent="0.35">
      <c r="A64" s="1">
        <v>61</v>
      </c>
      <c r="B64" s="5" t="s">
        <v>505</v>
      </c>
      <c r="C64" s="2" t="s">
        <v>8</v>
      </c>
      <c r="D64" s="2"/>
      <c r="E64" s="6"/>
      <c r="F64" s="6"/>
      <c r="G64" s="6"/>
      <c r="H64" s="6"/>
      <c r="I64" s="6"/>
      <c r="J64" s="6"/>
      <c r="K64" s="6"/>
      <c r="L64" s="6"/>
      <c r="M64" s="6"/>
      <c r="N64" s="7">
        <f t="shared" si="0"/>
        <v>0</v>
      </c>
      <c r="O64" s="6"/>
    </row>
    <row r="65" spans="1:15" x14ac:dyDescent="0.35">
      <c r="A65" s="1">
        <v>62</v>
      </c>
      <c r="B65" s="5" t="s">
        <v>30</v>
      </c>
      <c r="C65" s="2" t="s">
        <v>8</v>
      </c>
      <c r="D65" s="2"/>
      <c r="E65" s="6">
        <v>10682</v>
      </c>
      <c r="F65" s="6"/>
      <c r="G65" s="6"/>
      <c r="H65" s="6">
        <v>11010</v>
      </c>
      <c r="I65" s="6"/>
      <c r="J65" s="6"/>
      <c r="K65" s="6"/>
      <c r="L65" s="6"/>
      <c r="M65" s="6"/>
      <c r="N65" s="7">
        <f t="shared" si="0"/>
        <v>21692</v>
      </c>
      <c r="O65" s="6">
        <v>1100000</v>
      </c>
    </row>
    <row r="66" spans="1:15" x14ac:dyDescent="0.35">
      <c r="A66" s="1">
        <v>63</v>
      </c>
      <c r="B66" s="5" t="s">
        <v>31</v>
      </c>
      <c r="C66" s="2" t="s">
        <v>8</v>
      </c>
      <c r="D66" s="2"/>
      <c r="E66" s="6"/>
      <c r="F66" s="6"/>
      <c r="G66" s="6"/>
      <c r="H66" s="6"/>
      <c r="I66" s="6"/>
      <c r="J66" s="6"/>
      <c r="K66" s="6"/>
      <c r="L66" s="6"/>
      <c r="M66" s="6"/>
      <c r="N66" s="7">
        <f t="shared" si="0"/>
        <v>0</v>
      </c>
      <c r="O66" s="6"/>
    </row>
    <row r="67" spans="1:15" x14ac:dyDescent="0.35">
      <c r="A67" s="1">
        <v>64</v>
      </c>
      <c r="B67" s="5" t="s">
        <v>444</v>
      </c>
      <c r="C67" s="2" t="s">
        <v>8</v>
      </c>
      <c r="D67" s="2"/>
      <c r="E67" s="6">
        <v>51196</v>
      </c>
      <c r="F67" s="6"/>
      <c r="G67" s="6"/>
      <c r="H67" s="10"/>
      <c r="I67" s="6"/>
      <c r="J67" s="6">
        <v>22586</v>
      </c>
      <c r="K67" s="6"/>
      <c r="L67" s="6"/>
      <c r="M67" s="6"/>
      <c r="N67" s="7">
        <f t="shared" si="0"/>
        <v>73782</v>
      </c>
      <c r="O67" s="6">
        <v>1115000</v>
      </c>
    </row>
    <row r="68" spans="1:15" x14ac:dyDescent="0.35">
      <c r="A68" s="1">
        <v>65</v>
      </c>
      <c r="B68" s="5" t="s">
        <v>32</v>
      </c>
      <c r="C68" s="2" t="s">
        <v>8</v>
      </c>
      <c r="D68" s="2"/>
      <c r="E68" s="6">
        <v>19295</v>
      </c>
      <c r="F68" s="6"/>
      <c r="G68" s="6"/>
      <c r="H68" s="6"/>
      <c r="I68" s="6">
        <v>4817</v>
      </c>
      <c r="J68" s="6"/>
      <c r="K68" s="6"/>
      <c r="L68" s="6"/>
      <c r="M68" s="6"/>
      <c r="N68" s="7">
        <f t="shared" si="0"/>
        <v>24112</v>
      </c>
      <c r="O68" s="6">
        <v>609000</v>
      </c>
    </row>
    <row r="69" spans="1:15" x14ac:dyDescent="0.35">
      <c r="A69" s="1">
        <v>66</v>
      </c>
      <c r="B69" s="5" t="s">
        <v>33</v>
      </c>
      <c r="C69" s="2" t="s">
        <v>8</v>
      </c>
      <c r="D69" s="2"/>
      <c r="E69" s="6">
        <v>92898</v>
      </c>
      <c r="F69" s="6"/>
      <c r="G69" s="6"/>
      <c r="H69" s="6"/>
      <c r="I69" s="6"/>
      <c r="J69" s="6"/>
      <c r="K69" s="6"/>
      <c r="L69" s="6"/>
      <c r="M69" s="6"/>
      <c r="N69" s="7">
        <f t="shared" ref="N69:N134" si="1">SUM(E69:M69)</f>
        <v>92898</v>
      </c>
      <c r="O69" s="6">
        <v>1124867</v>
      </c>
    </row>
    <row r="70" spans="1:15" x14ac:dyDescent="0.35">
      <c r="A70" s="1">
        <v>67</v>
      </c>
      <c r="B70" s="5" t="s">
        <v>395</v>
      </c>
      <c r="C70" s="2" t="s">
        <v>8</v>
      </c>
      <c r="D70" s="2"/>
      <c r="E70" s="6">
        <v>10020</v>
      </c>
      <c r="F70" s="6">
        <v>2523</v>
      </c>
      <c r="G70" s="6">
        <v>5000</v>
      </c>
      <c r="H70" s="6"/>
      <c r="I70" s="6">
        <v>8813</v>
      </c>
      <c r="J70" s="6"/>
      <c r="K70" s="6"/>
      <c r="L70" s="6"/>
      <c r="M70" s="6"/>
      <c r="N70" s="7">
        <f t="shared" si="1"/>
        <v>26356</v>
      </c>
      <c r="O70" s="6">
        <v>567000</v>
      </c>
    </row>
    <row r="71" spans="1:15" x14ac:dyDescent="0.35">
      <c r="A71" s="1">
        <v>68</v>
      </c>
      <c r="B71" s="5" t="s">
        <v>34</v>
      </c>
      <c r="C71" s="2" t="s">
        <v>8</v>
      </c>
      <c r="D71" s="2"/>
      <c r="E71" s="6">
        <v>7053</v>
      </c>
      <c r="F71" s="6"/>
      <c r="G71" s="6"/>
      <c r="H71" s="10"/>
      <c r="I71" s="6">
        <v>8100</v>
      </c>
      <c r="J71" s="6">
        <v>5000</v>
      </c>
      <c r="K71" s="6"/>
      <c r="L71" s="6"/>
      <c r="M71" s="6"/>
      <c r="N71" s="7">
        <f t="shared" si="1"/>
        <v>20153</v>
      </c>
      <c r="O71" s="6">
        <v>702000</v>
      </c>
    </row>
    <row r="72" spans="1:15" x14ac:dyDescent="0.35">
      <c r="A72" s="1">
        <v>69</v>
      </c>
      <c r="B72" s="5" t="s">
        <v>35</v>
      </c>
      <c r="C72" s="2" t="s">
        <v>8</v>
      </c>
      <c r="D72" s="2"/>
      <c r="E72" s="6">
        <v>20479</v>
      </c>
      <c r="F72" s="6"/>
      <c r="G72" s="6"/>
      <c r="H72" s="10"/>
      <c r="I72" s="6"/>
      <c r="J72" s="6">
        <v>8000</v>
      </c>
      <c r="K72" s="6"/>
      <c r="L72" s="6">
        <v>26019</v>
      </c>
      <c r="M72" s="6"/>
      <c r="N72" s="7">
        <f t="shared" si="1"/>
        <v>54498</v>
      </c>
      <c r="O72" s="6">
        <v>749000</v>
      </c>
    </row>
    <row r="73" spans="1:15" x14ac:dyDescent="0.35">
      <c r="A73" s="1">
        <v>70</v>
      </c>
      <c r="B73" s="5" t="s">
        <v>36</v>
      </c>
      <c r="C73" s="2" t="s">
        <v>8</v>
      </c>
      <c r="D73" s="2"/>
      <c r="E73" s="6"/>
      <c r="F73" s="6"/>
      <c r="G73" s="6"/>
      <c r="H73" s="6"/>
      <c r="I73" s="6"/>
      <c r="J73" s="6"/>
      <c r="K73" s="6"/>
      <c r="L73" s="6"/>
      <c r="M73" s="6"/>
      <c r="N73" s="7">
        <f t="shared" si="1"/>
        <v>0</v>
      </c>
      <c r="O73" s="6"/>
    </row>
    <row r="74" spans="1:15" x14ac:dyDescent="0.35">
      <c r="A74" s="1">
        <v>71</v>
      </c>
      <c r="B74" s="5" t="s">
        <v>510</v>
      </c>
      <c r="C74" s="2" t="s">
        <v>8</v>
      </c>
      <c r="D74" s="2"/>
      <c r="E74" s="6"/>
      <c r="F74" s="6"/>
      <c r="G74" s="6"/>
      <c r="H74" s="6"/>
      <c r="I74" s="6"/>
      <c r="J74" s="6"/>
      <c r="K74" s="6"/>
      <c r="L74" s="6"/>
      <c r="M74" s="6"/>
      <c r="N74" s="7">
        <f t="shared" si="1"/>
        <v>0</v>
      </c>
      <c r="O74" s="6"/>
    </row>
    <row r="75" spans="1:15" x14ac:dyDescent="0.35">
      <c r="A75" s="1">
        <v>72</v>
      </c>
      <c r="B75" s="5" t="s">
        <v>37</v>
      </c>
      <c r="C75" s="2" t="s">
        <v>8</v>
      </c>
      <c r="D75" s="2"/>
      <c r="E75" s="6">
        <v>11736</v>
      </c>
      <c r="F75" s="6"/>
      <c r="G75" s="6"/>
      <c r="H75" s="6"/>
      <c r="I75" s="6">
        <v>2108</v>
      </c>
      <c r="J75" s="6"/>
      <c r="K75" s="6"/>
      <c r="L75" s="6"/>
      <c r="M75" s="6"/>
      <c r="N75" s="7">
        <f t="shared" si="1"/>
        <v>13844</v>
      </c>
      <c r="O75" s="6">
        <v>519000</v>
      </c>
    </row>
    <row r="76" spans="1:15" x14ac:dyDescent="0.35">
      <c r="A76" s="1">
        <v>73</v>
      </c>
      <c r="B76" s="5" t="s">
        <v>38</v>
      </c>
      <c r="C76" s="2" t="s">
        <v>8</v>
      </c>
      <c r="D76" s="2"/>
      <c r="E76" s="6">
        <v>678</v>
      </c>
      <c r="F76" s="6"/>
      <c r="G76" s="6">
        <v>1700</v>
      </c>
      <c r="H76" s="6"/>
      <c r="I76" s="6">
        <v>3743</v>
      </c>
      <c r="J76" s="6"/>
      <c r="K76" s="6"/>
      <c r="L76" s="6"/>
      <c r="M76" s="6"/>
      <c r="N76" s="7">
        <f t="shared" si="1"/>
        <v>6121</v>
      </c>
      <c r="O76" s="6">
        <v>264099</v>
      </c>
    </row>
    <row r="77" spans="1:15" x14ac:dyDescent="0.35">
      <c r="A77" s="1">
        <v>74</v>
      </c>
      <c r="B77" s="5" t="s">
        <v>39</v>
      </c>
      <c r="C77" s="2" t="s">
        <v>8</v>
      </c>
      <c r="D77" s="2"/>
      <c r="E77" s="6">
        <v>5708</v>
      </c>
      <c r="F77" s="6"/>
      <c r="G77" s="6"/>
      <c r="H77" s="6"/>
      <c r="I77" s="6">
        <v>2767</v>
      </c>
      <c r="J77" s="6"/>
      <c r="K77" s="6"/>
      <c r="L77" s="6"/>
      <c r="M77" s="6"/>
      <c r="N77" s="7">
        <f t="shared" si="1"/>
        <v>8475</v>
      </c>
      <c r="O77" s="6">
        <v>442057</v>
      </c>
    </row>
    <row r="78" spans="1:15" x14ac:dyDescent="0.35">
      <c r="A78" s="1">
        <v>75</v>
      </c>
      <c r="B78" s="5" t="s">
        <v>40</v>
      </c>
      <c r="C78" s="2" t="s">
        <v>8</v>
      </c>
      <c r="D78" s="2"/>
      <c r="E78" s="6">
        <v>2961</v>
      </c>
      <c r="F78" s="6"/>
      <c r="G78" s="6"/>
      <c r="H78" s="6"/>
      <c r="I78" s="6">
        <v>6280</v>
      </c>
      <c r="J78" s="6"/>
      <c r="K78" s="6"/>
      <c r="L78" s="6"/>
      <c r="M78" s="6"/>
      <c r="N78" s="7">
        <f t="shared" si="1"/>
        <v>9241</v>
      </c>
      <c r="O78" s="6">
        <v>489000</v>
      </c>
    </row>
    <row r="79" spans="1:15" x14ac:dyDescent="0.35">
      <c r="A79" s="1">
        <v>76</v>
      </c>
      <c r="B79" s="5" t="s">
        <v>41</v>
      </c>
      <c r="C79" s="2" t="s">
        <v>8</v>
      </c>
      <c r="D79" s="2"/>
      <c r="E79" s="6">
        <v>8791</v>
      </c>
      <c r="F79" s="6"/>
      <c r="G79" s="6"/>
      <c r="H79" s="6">
        <v>4389</v>
      </c>
      <c r="I79" s="6"/>
      <c r="J79" s="6">
        <v>3000</v>
      </c>
      <c r="K79" s="6"/>
      <c r="L79" s="6">
        <v>4012</v>
      </c>
      <c r="M79" s="6"/>
      <c r="N79" s="7">
        <f t="shared" si="1"/>
        <v>20192</v>
      </c>
      <c r="O79" s="6">
        <v>438000</v>
      </c>
    </row>
    <row r="80" spans="1:15" x14ac:dyDescent="0.35">
      <c r="A80" s="1">
        <v>77</v>
      </c>
      <c r="B80" s="5" t="s">
        <v>42</v>
      </c>
      <c r="C80" s="2" t="s">
        <v>8</v>
      </c>
      <c r="D80" s="2"/>
      <c r="E80" s="6"/>
      <c r="F80" s="6"/>
      <c r="G80" s="6"/>
      <c r="H80" s="6"/>
      <c r="I80" s="6"/>
      <c r="J80" s="6"/>
      <c r="K80" s="6"/>
      <c r="L80" s="6"/>
      <c r="M80" s="6"/>
      <c r="N80" s="7">
        <f t="shared" si="1"/>
        <v>0</v>
      </c>
      <c r="O80" s="6"/>
    </row>
    <row r="81" spans="1:15" x14ac:dyDescent="0.35">
      <c r="A81" s="1">
        <v>78</v>
      </c>
      <c r="B81" s="5" t="s">
        <v>43</v>
      </c>
      <c r="C81" s="2" t="s">
        <v>8</v>
      </c>
      <c r="D81" s="2"/>
      <c r="E81" s="6">
        <v>1441</v>
      </c>
      <c r="F81" s="6"/>
      <c r="G81" s="6"/>
      <c r="H81" s="6"/>
      <c r="I81" s="6"/>
      <c r="J81" s="6"/>
      <c r="K81" s="6"/>
      <c r="L81" s="6"/>
      <c r="M81" s="6"/>
      <c r="N81" s="7">
        <f t="shared" si="1"/>
        <v>1441</v>
      </c>
      <c r="O81" s="6">
        <v>187349</v>
      </c>
    </row>
    <row r="82" spans="1:15" x14ac:dyDescent="0.35">
      <c r="A82" s="1">
        <v>79</v>
      </c>
      <c r="B82" s="5" t="s">
        <v>44</v>
      </c>
      <c r="C82" s="2" t="s">
        <v>8</v>
      </c>
      <c r="D82" s="2"/>
      <c r="E82" s="6">
        <v>8476</v>
      </c>
      <c r="F82" s="6"/>
      <c r="G82" s="6"/>
      <c r="H82" s="10"/>
      <c r="I82" s="6"/>
      <c r="J82" s="6"/>
      <c r="K82" s="6"/>
      <c r="L82" s="6"/>
      <c r="M82" s="6"/>
      <c r="N82" s="7">
        <f t="shared" si="1"/>
        <v>8476</v>
      </c>
      <c r="O82" s="6">
        <v>883000</v>
      </c>
    </row>
    <row r="83" spans="1:15" ht="41" x14ac:dyDescent="0.35">
      <c r="A83" s="1">
        <v>80</v>
      </c>
      <c r="B83" s="5" t="s">
        <v>45</v>
      </c>
      <c r="C83" s="2" t="s">
        <v>8</v>
      </c>
      <c r="D83" s="2"/>
      <c r="E83" s="6">
        <v>7633</v>
      </c>
      <c r="F83" s="6"/>
      <c r="G83" s="6"/>
      <c r="H83" s="6"/>
      <c r="I83" s="6">
        <v>9876</v>
      </c>
      <c r="J83" s="6"/>
      <c r="K83" s="6"/>
      <c r="L83" s="6">
        <v>4480</v>
      </c>
      <c r="M83" s="6"/>
      <c r="N83" s="7">
        <f t="shared" si="1"/>
        <v>21989</v>
      </c>
      <c r="O83" s="6">
        <v>381128</v>
      </c>
    </row>
    <row r="84" spans="1:15" ht="41" x14ac:dyDescent="0.35">
      <c r="A84" s="1">
        <v>81</v>
      </c>
      <c r="B84" s="5" t="s">
        <v>442</v>
      </c>
      <c r="C84" s="2" t="s">
        <v>8</v>
      </c>
      <c r="D84" s="2"/>
      <c r="E84" s="6">
        <v>37182</v>
      </c>
      <c r="F84" s="6">
        <v>2904</v>
      </c>
      <c r="G84" s="6"/>
      <c r="H84" s="6"/>
      <c r="I84" s="6">
        <v>4326</v>
      </c>
      <c r="J84" s="6">
        <v>5000</v>
      </c>
      <c r="K84" s="6"/>
      <c r="L84" s="6"/>
      <c r="M84" s="6"/>
      <c r="N84" s="7">
        <f t="shared" si="1"/>
        <v>49412</v>
      </c>
      <c r="O84" s="6">
        <v>869824</v>
      </c>
    </row>
    <row r="85" spans="1:15" x14ac:dyDescent="0.35">
      <c r="A85" s="1">
        <v>82</v>
      </c>
      <c r="B85" s="5" t="s">
        <v>46</v>
      </c>
      <c r="C85" s="2" t="s">
        <v>8</v>
      </c>
      <c r="D85" s="2"/>
      <c r="E85" s="6">
        <v>6262</v>
      </c>
      <c r="F85" s="6"/>
      <c r="G85" s="6"/>
      <c r="H85" s="6"/>
      <c r="I85" s="6">
        <v>17071</v>
      </c>
      <c r="J85" s="6"/>
      <c r="K85" s="6"/>
      <c r="L85" s="6"/>
      <c r="M85" s="6"/>
      <c r="N85" s="7">
        <f t="shared" si="1"/>
        <v>23333</v>
      </c>
      <c r="O85" s="6">
        <v>873000</v>
      </c>
    </row>
    <row r="86" spans="1:15" ht="41" x14ac:dyDescent="0.35">
      <c r="A86" s="1">
        <v>83</v>
      </c>
      <c r="B86" s="5" t="s">
        <v>47</v>
      </c>
      <c r="C86" s="2" t="s">
        <v>8</v>
      </c>
      <c r="D86" s="2"/>
      <c r="E86" s="6"/>
      <c r="F86" s="6"/>
      <c r="G86" s="6"/>
      <c r="H86" s="10"/>
      <c r="I86" s="6"/>
      <c r="J86" s="6"/>
      <c r="K86" s="6"/>
      <c r="L86" s="6"/>
      <c r="M86" s="6"/>
      <c r="N86" s="7">
        <f t="shared" si="1"/>
        <v>0</v>
      </c>
      <c r="O86" s="6"/>
    </row>
    <row r="87" spans="1:15" x14ac:dyDescent="0.35">
      <c r="A87" s="1">
        <v>84</v>
      </c>
      <c r="B87" s="5" t="s">
        <v>48</v>
      </c>
      <c r="C87" s="2" t="s">
        <v>8</v>
      </c>
      <c r="D87" s="2"/>
      <c r="E87" s="6"/>
      <c r="F87" s="6"/>
      <c r="G87" s="6"/>
      <c r="H87" s="6"/>
      <c r="I87" s="6"/>
      <c r="J87" s="6"/>
      <c r="K87" s="6"/>
      <c r="L87" s="6"/>
      <c r="M87" s="6"/>
      <c r="N87" s="7">
        <f t="shared" si="1"/>
        <v>0</v>
      </c>
      <c r="O87" s="6"/>
    </row>
    <row r="88" spans="1:15" x14ac:dyDescent="0.35">
      <c r="A88" s="1">
        <v>85</v>
      </c>
      <c r="B88" s="5" t="s">
        <v>49</v>
      </c>
      <c r="C88" s="2" t="s">
        <v>8</v>
      </c>
      <c r="D88" s="2"/>
      <c r="E88" s="6">
        <v>2428</v>
      </c>
      <c r="F88" s="6">
        <v>3392</v>
      </c>
      <c r="G88" s="6"/>
      <c r="H88" s="6"/>
      <c r="I88" s="6"/>
      <c r="J88" s="6"/>
      <c r="K88" s="6"/>
      <c r="L88" s="6"/>
      <c r="M88" s="6"/>
      <c r="N88" s="7">
        <f t="shared" si="1"/>
        <v>5820</v>
      </c>
      <c r="O88" s="6">
        <v>165087</v>
      </c>
    </row>
    <row r="89" spans="1:15" x14ac:dyDescent="0.35">
      <c r="A89" s="1">
        <v>86</v>
      </c>
      <c r="B89" s="5" t="s">
        <v>50</v>
      </c>
      <c r="C89" s="2" t="s">
        <v>8</v>
      </c>
      <c r="D89" s="2"/>
      <c r="E89" s="6">
        <v>5037</v>
      </c>
      <c r="F89" s="6"/>
      <c r="G89" s="6"/>
      <c r="H89" s="6">
        <v>4840</v>
      </c>
      <c r="I89" s="6"/>
      <c r="J89" s="6"/>
      <c r="K89" s="6"/>
      <c r="L89" s="6"/>
      <c r="M89" s="6"/>
      <c r="N89" s="7">
        <f t="shared" si="1"/>
        <v>9877</v>
      </c>
      <c r="O89" s="6">
        <v>484000</v>
      </c>
    </row>
    <row r="90" spans="1:15" x14ac:dyDescent="0.35">
      <c r="A90" s="1">
        <v>87</v>
      </c>
      <c r="B90" s="5" t="s">
        <v>51</v>
      </c>
      <c r="C90" s="2" t="s">
        <v>8</v>
      </c>
      <c r="D90" s="2"/>
      <c r="E90" s="6">
        <f>4901+7064</f>
        <v>11965</v>
      </c>
      <c r="F90" s="6">
        <v>438</v>
      </c>
      <c r="G90" s="6"/>
      <c r="H90" s="6"/>
      <c r="I90" s="6"/>
      <c r="J90" s="6"/>
      <c r="K90" s="6"/>
      <c r="L90" s="6"/>
      <c r="M90" s="6"/>
      <c r="N90" s="7">
        <f t="shared" si="1"/>
        <v>12403</v>
      </c>
      <c r="O90" s="6">
        <v>489000</v>
      </c>
    </row>
    <row r="91" spans="1:15" ht="41" x14ac:dyDescent="0.35">
      <c r="A91" s="1">
        <v>88</v>
      </c>
      <c r="B91" s="5" t="s">
        <v>52</v>
      </c>
      <c r="C91" s="2" t="s">
        <v>8</v>
      </c>
      <c r="D91" s="2"/>
      <c r="E91" s="6">
        <v>8960</v>
      </c>
      <c r="F91" s="6"/>
      <c r="G91" s="6"/>
      <c r="H91" s="6">
        <v>4840</v>
      </c>
      <c r="I91" s="6"/>
      <c r="J91" s="6"/>
      <c r="K91" s="6"/>
      <c r="L91" s="6"/>
      <c r="M91" s="6"/>
      <c r="N91" s="7">
        <f t="shared" si="1"/>
        <v>13800</v>
      </c>
      <c r="O91" s="6">
        <v>484000</v>
      </c>
    </row>
    <row r="92" spans="1:15" x14ac:dyDescent="0.35">
      <c r="A92" s="1">
        <v>89</v>
      </c>
      <c r="B92" s="5" t="s">
        <v>492</v>
      </c>
      <c r="C92" s="2" t="s">
        <v>8</v>
      </c>
      <c r="D92" s="2"/>
      <c r="E92" s="6"/>
      <c r="F92" s="6"/>
      <c r="G92" s="6"/>
      <c r="H92" s="6"/>
      <c r="I92" s="6"/>
      <c r="J92" s="6"/>
      <c r="K92" s="6"/>
      <c r="L92" s="6"/>
      <c r="M92" s="6"/>
      <c r="N92" s="7">
        <f t="shared" si="1"/>
        <v>0</v>
      </c>
      <c r="O92" s="6"/>
    </row>
    <row r="93" spans="1:15" x14ac:dyDescent="0.35">
      <c r="A93" s="1">
        <v>90</v>
      </c>
      <c r="B93" s="5" t="s">
        <v>54</v>
      </c>
      <c r="C93" s="2" t="s">
        <v>8</v>
      </c>
      <c r="D93" s="2"/>
      <c r="E93" s="6">
        <v>7137</v>
      </c>
      <c r="F93" s="6">
        <v>1400</v>
      </c>
      <c r="G93" s="6"/>
      <c r="H93" s="6"/>
      <c r="I93" s="6"/>
      <c r="J93" s="6">
        <v>8000</v>
      </c>
      <c r="K93" s="6"/>
      <c r="L93" s="6">
        <v>5678</v>
      </c>
      <c r="M93" s="6"/>
      <c r="N93" s="7">
        <f t="shared" si="1"/>
        <v>22215</v>
      </c>
      <c r="O93" s="6">
        <v>380811</v>
      </c>
    </row>
    <row r="94" spans="1:15" x14ac:dyDescent="0.35">
      <c r="A94" s="1">
        <v>91</v>
      </c>
      <c r="B94" s="5" t="s">
        <v>381</v>
      </c>
      <c r="C94" s="2" t="s">
        <v>8</v>
      </c>
      <c r="D94" s="2"/>
      <c r="E94" s="6">
        <v>1173</v>
      </c>
      <c r="F94" s="6"/>
      <c r="G94" s="6"/>
      <c r="H94" s="10"/>
      <c r="I94" s="6"/>
      <c r="J94" s="6">
        <v>2000</v>
      </c>
      <c r="K94" s="6"/>
      <c r="L94" s="6"/>
      <c r="M94" s="6"/>
      <c r="N94" s="7">
        <f t="shared" si="1"/>
        <v>3173</v>
      </c>
      <c r="O94" s="6">
        <v>586000</v>
      </c>
    </row>
    <row r="95" spans="1:15" x14ac:dyDescent="0.35">
      <c r="A95" s="1">
        <v>92</v>
      </c>
      <c r="B95" s="5" t="s">
        <v>463</v>
      </c>
      <c r="C95" s="2" t="s">
        <v>8</v>
      </c>
      <c r="D95" s="2"/>
      <c r="E95" s="6"/>
      <c r="F95" s="6"/>
      <c r="G95" s="6"/>
      <c r="H95" s="10"/>
      <c r="I95" s="6">
        <v>7456</v>
      </c>
      <c r="J95" s="6">
        <v>3000</v>
      </c>
      <c r="K95" s="6"/>
      <c r="L95" s="6"/>
      <c r="M95" s="6"/>
      <c r="N95" s="7">
        <f t="shared" si="1"/>
        <v>10456</v>
      </c>
      <c r="O95" s="6">
        <v>511000</v>
      </c>
    </row>
    <row r="96" spans="1:15" ht="40" x14ac:dyDescent="0.35">
      <c r="A96" s="1">
        <v>93</v>
      </c>
      <c r="B96" s="5" t="s">
        <v>64</v>
      </c>
      <c r="C96" s="2" t="s">
        <v>420</v>
      </c>
      <c r="D96" s="1"/>
      <c r="E96" s="6"/>
      <c r="F96" s="6"/>
      <c r="G96" s="6"/>
      <c r="H96" s="6"/>
      <c r="I96" s="6"/>
      <c r="J96" s="6"/>
      <c r="K96" s="6"/>
      <c r="L96" s="6"/>
      <c r="M96" s="6"/>
      <c r="N96" s="7">
        <f t="shared" si="1"/>
        <v>0</v>
      </c>
      <c r="O96" s="6"/>
    </row>
    <row r="97" spans="1:15" ht="40" x14ac:dyDescent="0.35">
      <c r="A97" s="1">
        <v>94</v>
      </c>
      <c r="B97" s="5" t="s">
        <v>513</v>
      </c>
      <c r="C97" s="2" t="s">
        <v>420</v>
      </c>
      <c r="D97" s="1"/>
      <c r="E97" s="6">
        <v>2985</v>
      </c>
      <c r="F97" s="6"/>
      <c r="G97" s="6"/>
      <c r="H97" s="6"/>
      <c r="I97" s="6">
        <v>6803</v>
      </c>
      <c r="J97" s="6"/>
      <c r="K97" s="6"/>
      <c r="L97" s="6"/>
      <c r="M97" s="6"/>
      <c r="N97" s="7">
        <f t="shared" si="1"/>
        <v>9788</v>
      </c>
      <c r="O97" s="6">
        <v>260000</v>
      </c>
    </row>
    <row r="98" spans="1:15" ht="40" x14ac:dyDescent="0.35">
      <c r="A98" s="1">
        <v>95</v>
      </c>
      <c r="B98" s="5" t="s">
        <v>264</v>
      </c>
      <c r="C98" s="2" t="s">
        <v>420</v>
      </c>
      <c r="D98" s="2"/>
      <c r="E98" s="6">
        <v>2423</v>
      </c>
      <c r="F98" s="6"/>
      <c r="G98" s="6">
        <v>3529</v>
      </c>
      <c r="H98" s="6"/>
      <c r="I98" s="6"/>
      <c r="J98" s="6"/>
      <c r="K98" s="6"/>
      <c r="L98" s="6">
        <v>736</v>
      </c>
      <c r="M98" s="6"/>
      <c r="N98" s="7">
        <f t="shared" si="1"/>
        <v>6688</v>
      </c>
      <c r="O98" s="6">
        <v>576000</v>
      </c>
    </row>
    <row r="99" spans="1:15" ht="40" x14ac:dyDescent="0.35">
      <c r="A99" s="1">
        <v>96</v>
      </c>
      <c r="B99" s="5" t="s">
        <v>267</v>
      </c>
      <c r="C99" s="2" t="s">
        <v>420</v>
      </c>
      <c r="D99" s="2"/>
      <c r="E99" s="6"/>
      <c r="F99" s="6"/>
      <c r="G99" s="6"/>
      <c r="H99" s="6"/>
      <c r="I99" s="6">
        <v>3977</v>
      </c>
      <c r="J99" s="6"/>
      <c r="K99" s="6"/>
      <c r="L99" s="6">
        <v>1386</v>
      </c>
      <c r="M99" s="6"/>
      <c r="N99" s="7">
        <f t="shared" si="1"/>
        <v>5363</v>
      </c>
      <c r="O99" s="6">
        <v>462000</v>
      </c>
    </row>
    <row r="100" spans="1:15" ht="40" x14ac:dyDescent="0.35">
      <c r="A100" s="1">
        <v>97</v>
      </c>
      <c r="B100" s="5" t="s">
        <v>270</v>
      </c>
      <c r="C100" s="2" t="s">
        <v>420</v>
      </c>
      <c r="D100" s="2"/>
      <c r="E100" s="6">
        <v>3455</v>
      </c>
      <c r="F100" s="6"/>
      <c r="G100" s="6"/>
      <c r="H100" s="6"/>
      <c r="I100" s="6"/>
      <c r="J100" s="6">
        <v>417</v>
      </c>
      <c r="K100" s="6"/>
      <c r="L100" s="6">
        <v>1619</v>
      </c>
      <c r="M100" s="6"/>
      <c r="N100" s="7">
        <f t="shared" si="1"/>
        <v>5491</v>
      </c>
      <c r="O100" s="6">
        <v>662055</v>
      </c>
    </row>
    <row r="101" spans="1:15" ht="40" x14ac:dyDescent="0.35">
      <c r="A101" s="1">
        <v>98</v>
      </c>
      <c r="B101" s="5" t="s">
        <v>271</v>
      </c>
      <c r="C101" s="2" t="s">
        <v>420</v>
      </c>
      <c r="D101" s="2"/>
      <c r="E101" s="6">
        <v>5790</v>
      </c>
      <c r="F101" s="6">
        <v>2760</v>
      </c>
      <c r="G101" s="6">
        <v>900</v>
      </c>
      <c r="H101" s="6"/>
      <c r="I101" s="6"/>
      <c r="J101" s="6"/>
      <c r="K101" s="6"/>
      <c r="L101" s="6"/>
      <c r="M101" s="6"/>
      <c r="N101" s="7">
        <f t="shared" si="1"/>
        <v>9450</v>
      </c>
      <c r="O101" s="6">
        <v>597000</v>
      </c>
    </row>
    <row r="102" spans="1:15" ht="40" x14ac:dyDescent="0.35">
      <c r="A102" s="1">
        <v>99</v>
      </c>
      <c r="B102" s="5" t="s">
        <v>276</v>
      </c>
      <c r="C102" s="2" t="s">
        <v>420</v>
      </c>
      <c r="D102" s="2"/>
      <c r="E102" s="6"/>
      <c r="F102" s="6"/>
      <c r="G102" s="6"/>
      <c r="H102" s="6"/>
      <c r="I102" s="6"/>
      <c r="J102" s="6"/>
      <c r="K102" s="6"/>
      <c r="L102" s="6"/>
      <c r="M102" s="6"/>
      <c r="N102" s="7">
        <f t="shared" si="1"/>
        <v>0</v>
      </c>
      <c r="O102" s="6"/>
    </row>
    <row r="103" spans="1:15" ht="40" x14ac:dyDescent="0.35">
      <c r="A103" s="1">
        <v>100</v>
      </c>
      <c r="B103" s="5" t="s">
        <v>285</v>
      </c>
      <c r="C103" s="2" t="s">
        <v>420</v>
      </c>
      <c r="D103" s="2"/>
      <c r="E103" s="6"/>
      <c r="F103" s="6"/>
      <c r="G103" s="6"/>
      <c r="H103" s="6"/>
      <c r="I103" s="6"/>
      <c r="J103" s="6"/>
      <c r="K103" s="6"/>
      <c r="L103" s="6"/>
      <c r="M103" s="6"/>
      <c r="N103" s="7">
        <f t="shared" si="1"/>
        <v>0</v>
      </c>
      <c r="O103" s="6"/>
    </row>
    <row r="104" spans="1:15" ht="40" x14ac:dyDescent="0.35">
      <c r="A104" s="1">
        <v>101</v>
      </c>
      <c r="B104" s="5" t="s">
        <v>287</v>
      </c>
      <c r="C104" s="2" t="s">
        <v>420</v>
      </c>
      <c r="D104" s="2"/>
      <c r="E104" s="6"/>
      <c r="F104" s="6"/>
      <c r="G104" s="6"/>
      <c r="H104" s="6"/>
      <c r="I104" s="6"/>
      <c r="J104" s="6"/>
      <c r="K104" s="6"/>
      <c r="L104" s="6"/>
      <c r="M104" s="6"/>
      <c r="N104" s="7">
        <f t="shared" si="1"/>
        <v>0</v>
      </c>
      <c r="O104" s="6"/>
    </row>
    <row r="105" spans="1:15" ht="40" x14ac:dyDescent="0.35">
      <c r="A105" s="1">
        <v>102</v>
      </c>
      <c r="B105" s="5" t="s">
        <v>450</v>
      </c>
      <c r="C105" s="2" t="s">
        <v>420</v>
      </c>
      <c r="D105" s="2"/>
      <c r="E105" s="6">
        <v>557</v>
      </c>
      <c r="F105" s="6"/>
      <c r="G105" s="6">
        <v>600</v>
      </c>
      <c r="H105" s="6"/>
      <c r="I105" s="6">
        <v>792</v>
      </c>
      <c r="J105" s="6"/>
      <c r="K105" s="6"/>
      <c r="L105" s="6"/>
      <c r="M105" s="6"/>
      <c r="N105" s="7">
        <f t="shared" si="1"/>
        <v>1949</v>
      </c>
      <c r="O105" s="6">
        <v>269000</v>
      </c>
    </row>
    <row r="106" spans="1:15" ht="40" x14ac:dyDescent="0.35">
      <c r="A106" s="1">
        <v>103</v>
      </c>
      <c r="B106" s="5" t="s">
        <v>290</v>
      </c>
      <c r="C106" s="2" t="s">
        <v>420</v>
      </c>
      <c r="D106" s="2"/>
      <c r="E106" s="6"/>
      <c r="F106" s="6">
        <v>2186</v>
      </c>
      <c r="G106" s="6">
        <v>2400</v>
      </c>
      <c r="H106" s="6"/>
      <c r="I106" s="6"/>
      <c r="J106" s="6"/>
      <c r="K106" s="6"/>
      <c r="L106" s="6"/>
      <c r="M106" s="6"/>
      <c r="N106" s="7">
        <f t="shared" si="1"/>
        <v>4586</v>
      </c>
      <c r="O106" s="6">
        <v>768000</v>
      </c>
    </row>
    <row r="107" spans="1:15" ht="40" x14ac:dyDescent="0.35">
      <c r="A107" s="1">
        <v>104</v>
      </c>
      <c r="B107" s="5" t="s">
        <v>292</v>
      </c>
      <c r="C107" s="2" t="s">
        <v>420</v>
      </c>
      <c r="D107" s="2"/>
      <c r="E107" s="6">
        <v>4580</v>
      </c>
      <c r="F107" s="6">
        <v>5230</v>
      </c>
      <c r="G107" s="6">
        <v>1600</v>
      </c>
      <c r="H107" s="6"/>
      <c r="I107" s="6"/>
      <c r="J107" s="6"/>
      <c r="K107" s="6"/>
      <c r="L107" s="6"/>
      <c r="M107" s="6"/>
      <c r="N107" s="7">
        <f t="shared" si="1"/>
        <v>11410</v>
      </c>
      <c r="O107" s="6">
        <v>780731</v>
      </c>
    </row>
    <row r="108" spans="1:15" ht="40" x14ac:dyDescent="0.35">
      <c r="A108" s="1">
        <v>105</v>
      </c>
      <c r="B108" s="5" t="s">
        <v>497</v>
      </c>
      <c r="C108" s="2" t="s">
        <v>420</v>
      </c>
      <c r="D108" s="2"/>
      <c r="E108" s="6"/>
      <c r="F108" s="6">
        <v>4731</v>
      </c>
      <c r="G108" s="6">
        <f>2750+13743</f>
        <v>16493</v>
      </c>
      <c r="H108" s="6"/>
      <c r="I108" s="6"/>
      <c r="J108" s="6"/>
      <c r="K108" s="6"/>
      <c r="L108" s="6"/>
      <c r="M108" s="6"/>
      <c r="N108" s="7">
        <f t="shared" si="1"/>
        <v>21224</v>
      </c>
      <c r="O108" s="6">
        <v>394162</v>
      </c>
    </row>
    <row r="109" spans="1:15" ht="40" x14ac:dyDescent="0.35">
      <c r="A109" s="1">
        <v>106</v>
      </c>
      <c r="B109" s="5" t="s">
        <v>293</v>
      </c>
      <c r="C109" s="2" t="s">
        <v>420</v>
      </c>
      <c r="D109" s="2"/>
      <c r="E109" s="6">
        <v>5419</v>
      </c>
      <c r="F109" s="6">
        <v>3833</v>
      </c>
      <c r="G109" s="6">
        <v>3400</v>
      </c>
      <c r="H109" s="6"/>
      <c r="I109" s="6">
        <v>14330</v>
      </c>
      <c r="J109" s="6"/>
      <c r="K109" s="6"/>
      <c r="L109" s="6"/>
      <c r="M109" s="6"/>
      <c r="N109" s="7">
        <f t="shared" si="1"/>
        <v>26982</v>
      </c>
      <c r="O109" s="6">
        <v>1023964</v>
      </c>
    </row>
    <row r="110" spans="1:15" ht="40" x14ac:dyDescent="0.35">
      <c r="A110" s="1">
        <v>107</v>
      </c>
      <c r="B110" s="5" t="s">
        <v>297</v>
      </c>
      <c r="C110" s="2" t="s">
        <v>420</v>
      </c>
      <c r="D110" s="2"/>
      <c r="E110" s="6">
        <v>963</v>
      </c>
      <c r="F110" s="6">
        <v>2089</v>
      </c>
      <c r="G110" s="6"/>
      <c r="H110" s="10"/>
      <c r="I110" s="6">
        <v>3000</v>
      </c>
      <c r="J110" s="6"/>
      <c r="K110" s="6"/>
      <c r="L110" s="6"/>
      <c r="M110" s="6"/>
      <c r="N110" s="7">
        <f t="shared" si="1"/>
        <v>6052</v>
      </c>
      <c r="O110" s="6">
        <v>417817</v>
      </c>
    </row>
    <row r="111" spans="1:15" ht="40" x14ac:dyDescent="0.35">
      <c r="A111" s="1">
        <v>108</v>
      </c>
      <c r="B111" s="5" t="s">
        <v>302</v>
      </c>
      <c r="C111" s="2" t="s">
        <v>420</v>
      </c>
      <c r="D111" s="2"/>
      <c r="E111" s="6"/>
      <c r="F111" s="6"/>
      <c r="G111" s="6"/>
      <c r="H111" s="6"/>
      <c r="I111" s="6"/>
      <c r="J111" s="6"/>
      <c r="K111" s="6"/>
      <c r="L111" s="6"/>
      <c r="M111" s="6"/>
      <c r="N111" s="7">
        <f t="shared" si="1"/>
        <v>0</v>
      </c>
      <c r="O111" s="6"/>
    </row>
    <row r="112" spans="1:15" ht="40" x14ac:dyDescent="0.35">
      <c r="A112" s="1">
        <v>109</v>
      </c>
      <c r="B112" s="5" t="s">
        <v>303</v>
      </c>
      <c r="C112" s="2" t="s">
        <v>420</v>
      </c>
      <c r="D112" s="2"/>
      <c r="E112" s="6"/>
      <c r="F112" s="6">
        <v>13322</v>
      </c>
      <c r="G112" s="6">
        <v>1500</v>
      </c>
      <c r="H112" s="6"/>
      <c r="I112" s="6"/>
      <c r="J112" s="6"/>
      <c r="K112" s="6"/>
      <c r="L112" s="6"/>
      <c r="M112" s="6"/>
      <c r="N112" s="7">
        <f t="shared" si="1"/>
        <v>14822</v>
      </c>
      <c r="O112" s="6">
        <v>713078</v>
      </c>
    </row>
    <row r="113" spans="1:15" ht="40" x14ac:dyDescent="0.35">
      <c r="A113" s="1">
        <v>110</v>
      </c>
      <c r="B113" s="5" t="s">
        <v>305</v>
      </c>
      <c r="C113" s="2" t="s">
        <v>420</v>
      </c>
      <c r="D113" s="2"/>
      <c r="E113" s="6">
        <v>5960</v>
      </c>
      <c r="F113" s="6">
        <v>9556</v>
      </c>
      <c r="G113" s="6"/>
      <c r="H113" s="11"/>
      <c r="I113" s="6">
        <v>12479</v>
      </c>
      <c r="J113" s="6"/>
      <c r="K113" s="6"/>
      <c r="L113" s="6"/>
      <c r="M113" s="6"/>
      <c r="N113" s="7">
        <f t="shared" si="1"/>
        <v>27995</v>
      </c>
      <c r="O113" s="6">
        <v>969725</v>
      </c>
    </row>
    <row r="114" spans="1:15" ht="40" x14ac:dyDescent="0.35">
      <c r="A114" s="1">
        <v>111</v>
      </c>
      <c r="B114" s="5" t="s">
        <v>306</v>
      </c>
      <c r="C114" s="2" t="s">
        <v>420</v>
      </c>
      <c r="D114" s="2"/>
      <c r="E114" s="6"/>
      <c r="F114" s="6">
        <v>578</v>
      </c>
      <c r="G114" s="6"/>
      <c r="H114" s="10"/>
      <c r="I114" s="6"/>
      <c r="J114" s="6"/>
      <c r="K114" s="6"/>
      <c r="L114" s="6"/>
      <c r="M114" s="6"/>
      <c r="N114" s="7">
        <f t="shared" si="1"/>
        <v>578</v>
      </c>
      <c r="O114" s="6">
        <v>54356</v>
      </c>
    </row>
    <row r="115" spans="1:15" ht="40" x14ac:dyDescent="0.35">
      <c r="A115" s="1">
        <v>112</v>
      </c>
      <c r="B115" s="5" t="s">
        <v>307</v>
      </c>
      <c r="C115" s="2" t="s">
        <v>420</v>
      </c>
      <c r="D115" s="2"/>
      <c r="E115" s="6"/>
      <c r="F115" s="6"/>
      <c r="G115" s="6"/>
      <c r="H115" s="10"/>
      <c r="I115" s="6">
        <v>7843</v>
      </c>
      <c r="J115" s="6"/>
      <c r="K115" s="6"/>
      <c r="L115" s="6"/>
      <c r="M115" s="6"/>
      <c r="N115" s="7">
        <f t="shared" si="1"/>
        <v>7843</v>
      </c>
      <c r="O115" s="6">
        <v>293000</v>
      </c>
    </row>
    <row r="116" spans="1:15" ht="40" x14ac:dyDescent="0.35">
      <c r="A116" s="1">
        <v>113</v>
      </c>
      <c r="B116" s="5" t="s">
        <v>309</v>
      </c>
      <c r="C116" s="2" t="s">
        <v>420</v>
      </c>
      <c r="D116" s="2"/>
      <c r="E116" s="6"/>
      <c r="F116" s="6">
        <v>884</v>
      </c>
      <c r="G116" s="6"/>
      <c r="H116" s="6"/>
      <c r="I116" s="6">
        <v>5369</v>
      </c>
      <c r="J116" s="6"/>
      <c r="K116" s="6"/>
      <c r="L116" s="6"/>
      <c r="M116" s="6"/>
      <c r="N116" s="7">
        <f t="shared" si="1"/>
        <v>6253</v>
      </c>
      <c r="O116" s="6">
        <v>280000</v>
      </c>
    </row>
    <row r="117" spans="1:15" ht="40" x14ac:dyDescent="0.35">
      <c r="A117" s="1">
        <v>114</v>
      </c>
      <c r="B117" s="5" t="s">
        <v>512</v>
      </c>
      <c r="C117" s="2" t="s">
        <v>420</v>
      </c>
      <c r="D117" s="2"/>
      <c r="E117" s="6"/>
      <c r="F117" s="6"/>
      <c r="G117" s="6"/>
      <c r="H117" s="6"/>
      <c r="I117" s="6">
        <v>3694</v>
      </c>
      <c r="J117" s="6"/>
      <c r="K117" s="6"/>
      <c r="L117" s="6"/>
      <c r="M117" s="6"/>
      <c r="N117" s="7">
        <f t="shared" si="1"/>
        <v>3694</v>
      </c>
      <c r="O117" s="6">
        <v>170677</v>
      </c>
    </row>
    <row r="118" spans="1:15" ht="40" x14ac:dyDescent="0.35">
      <c r="A118" s="1">
        <v>115</v>
      </c>
      <c r="B118" s="5" t="s">
        <v>467</v>
      </c>
      <c r="C118" s="2" t="s">
        <v>420</v>
      </c>
      <c r="D118" s="2"/>
      <c r="E118" s="6"/>
      <c r="F118" s="6">
        <v>1239</v>
      </c>
      <c r="G118" s="6">
        <v>200</v>
      </c>
      <c r="H118" s="6"/>
      <c r="I118" s="6"/>
      <c r="J118" s="6">
        <v>399</v>
      </c>
      <c r="K118" s="6"/>
      <c r="L118" s="6"/>
      <c r="M118" s="6"/>
      <c r="N118" s="7">
        <f t="shared" si="1"/>
        <v>1838</v>
      </c>
      <c r="O118" s="6">
        <v>327331</v>
      </c>
    </row>
    <row r="119" spans="1:15" x14ac:dyDescent="0.35">
      <c r="A119" s="1">
        <v>116</v>
      </c>
      <c r="B119" s="5" t="s">
        <v>206</v>
      </c>
      <c r="C119" s="2" t="s">
        <v>11</v>
      </c>
      <c r="D119" s="2"/>
      <c r="E119" s="6"/>
      <c r="F119" s="6"/>
      <c r="G119" s="6"/>
      <c r="H119" s="6"/>
      <c r="I119" s="6"/>
      <c r="J119" s="6"/>
      <c r="K119" s="6"/>
      <c r="L119" s="6"/>
      <c r="M119" s="6"/>
      <c r="N119" s="7">
        <f t="shared" si="1"/>
        <v>0</v>
      </c>
      <c r="O119" s="6"/>
    </row>
    <row r="120" spans="1:15" x14ac:dyDescent="0.35">
      <c r="A120" s="1">
        <v>117</v>
      </c>
      <c r="B120" s="5" t="s">
        <v>390</v>
      </c>
      <c r="C120" s="2" t="s">
        <v>11</v>
      </c>
      <c r="D120" s="2"/>
      <c r="E120" s="6"/>
      <c r="F120" s="6"/>
      <c r="G120" s="6"/>
      <c r="H120" s="6"/>
      <c r="I120" s="6"/>
      <c r="J120" s="6"/>
      <c r="K120" s="6"/>
      <c r="L120" s="6"/>
      <c r="M120" s="6"/>
      <c r="N120" s="7">
        <f t="shared" si="1"/>
        <v>0</v>
      </c>
      <c r="O120" s="6"/>
    </row>
    <row r="121" spans="1:15" x14ac:dyDescent="0.35">
      <c r="A121" s="1">
        <v>118</v>
      </c>
      <c r="B121" s="5" t="s">
        <v>207</v>
      </c>
      <c r="C121" s="2" t="s">
        <v>11</v>
      </c>
      <c r="D121" s="2"/>
      <c r="E121" s="6"/>
      <c r="F121" s="6"/>
      <c r="G121" s="6"/>
      <c r="H121" s="6"/>
      <c r="I121" s="6"/>
      <c r="J121" s="6"/>
      <c r="K121" s="6"/>
      <c r="L121" s="6"/>
      <c r="M121" s="6"/>
      <c r="N121" s="7">
        <f t="shared" si="1"/>
        <v>0</v>
      </c>
      <c r="O121" s="6"/>
    </row>
    <row r="122" spans="1:15" x14ac:dyDescent="0.35">
      <c r="A122" s="1">
        <v>119</v>
      </c>
      <c r="B122" s="5" t="s">
        <v>208</v>
      </c>
      <c r="C122" s="2" t="s">
        <v>11</v>
      </c>
      <c r="D122" s="2"/>
      <c r="E122" s="6"/>
      <c r="F122" s="6"/>
      <c r="G122" s="6"/>
      <c r="H122" s="6"/>
      <c r="I122" s="6"/>
      <c r="J122" s="6"/>
      <c r="K122" s="6"/>
      <c r="L122" s="6"/>
      <c r="M122" s="6"/>
      <c r="N122" s="7">
        <f t="shared" si="1"/>
        <v>0</v>
      </c>
      <c r="O122" s="6"/>
    </row>
    <row r="123" spans="1:15" x14ac:dyDescent="0.35">
      <c r="A123" s="1">
        <v>120</v>
      </c>
      <c r="B123" s="5" t="s">
        <v>209</v>
      </c>
      <c r="C123" s="2" t="s">
        <v>11</v>
      </c>
      <c r="D123" s="2"/>
      <c r="E123" s="6"/>
      <c r="F123" s="6"/>
      <c r="G123" s="6"/>
      <c r="H123" s="6"/>
      <c r="I123" s="6"/>
      <c r="J123" s="6"/>
      <c r="K123" s="6"/>
      <c r="L123" s="6"/>
      <c r="M123" s="6"/>
      <c r="N123" s="7">
        <f t="shared" si="1"/>
        <v>0</v>
      </c>
      <c r="O123" s="6"/>
    </row>
    <row r="124" spans="1:15" x14ac:dyDescent="0.35">
      <c r="A124" s="1">
        <v>121</v>
      </c>
      <c r="B124" s="5" t="s">
        <v>210</v>
      </c>
      <c r="C124" s="2" t="s">
        <v>11</v>
      </c>
      <c r="D124" s="2"/>
      <c r="E124" s="6"/>
      <c r="F124" s="6"/>
      <c r="G124" s="6"/>
      <c r="H124" s="6"/>
      <c r="I124" s="6"/>
      <c r="J124" s="6"/>
      <c r="K124" s="6"/>
      <c r="L124" s="6"/>
      <c r="M124" s="6"/>
      <c r="N124" s="7">
        <f t="shared" si="1"/>
        <v>0</v>
      </c>
      <c r="O124" s="6"/>
    </row>
    <row r="125" spans="1:15" x14ac:dyDescent="0.35">
      <c r="A125" s="1">
        <v>122</v>
      </c>
      <c r="B125" s="5" t="s">
        <v>211</v>
      </c>
      <c r="C125" s="2" t="s">
        <v>11</v>
      </c>
      <c r="D125" s="2"/>
      <c r="E125" s="6"/>
      <c r="F125" s="6"/>
      <c r="G125" s="6"/>
      <c r="H125" s="6"/>
      <c r="I125" s="6"/>
      <c r="J125" s="6"/>
      <c r="K125" s="6"/>
      <c r="L125" s="6"/>
      <c r="M125" s="6"/>
      <c r="N125" s="7">
        <f t="shared" si="1"/>
        <v>0</v>
      </c>
      <c r="O125" s="6"/>
    </row>
    <row r="126" spans="1:15" x14ac:dyDescent="0.35">
      <c r="A126" s="1">
        <v>123</v>
      </c>
      <c r="B126" s="5" t="s">
        <v>212</v>
      </c>
      <c r="C126" s="2" t="s">
        <v>11</v>
      </c>
      <c r="D126" s="2"/>
      <c r="E126" s="6"/>
      <c r="F126" s="6"/>
      <c r="G126" s="6"/>
      <c r="H126" s="6"/>
      <c r="I126" s="6"/>
      <c r="J126" s="6"/>
      <c r="K126" s="6"/>
      <c r="L126" s="6"/>
      <c r="M126" s="6"/>
      <c r="N126" s="7">
        <f t="shared" si="1"/>
        <v>0</v>
      </c>
      <c r="O126" s="6"/>
    </row>
    <row r="127" spans="1:15" x14ac:dyDescent="0.35">
      <c r="A127" s="1">
        <v>124</v>
      </c>
      <c r="B127" s="5" t="s">
        <v>213</v>
      </c>
      <c r="C127" s="2" t="s">
        <v>11</v>
      </c>
      <c r="D127" s="2"/>
      <c r="E127" s="6"/>
      <c r="F127" s="6"/>
      <c r="G127" s="6"/>
      <c r="H127" s="6"/>
      <c r="I127" s="6"/>
      <c r="J127" s="6"/>
      <c r="K127" s="6"/>
      <c r="L127" s="6"/>
      <c r="M127" s="6"/>
      <c r="N127" s="7">
        <f t="shared" si="1"/>
        <v>0</v>
      </c>
      <c r="O127" s="6"/>
    </row>
    <row r="128" spans="1:15" x14ac:dyDescent="0.35">
      <c r="A128" s="1">
        <v>125</v>
      </c>
      <c r="B128" s="5" t="s">
        <v>214</v>
      </c>
      <c r="C128" s="2" t="s">
        <v>11</v>
      </c>
      <c r="D128" s="2"/>
      <c r="E128" s="6"/>
      <c r="F128" s="6"/>
      <c r="G128" s="6"/>
      <c r="H128" s="6"/>
      <c r="I128" s="6"/>
      <c r="J128" s="6"/>
      <c r="K128" s="6"/>
      <c r="L128" s="6"/>
      <c r="M128" s="6"/>
      <c r="N128" s="7">
        <f t="shared" si="1"/>
        <v>0</v>
      </c>
      <c r="O128" s="6"/>
    </row>
    <row r="129" spans="1:15" x14ac:dyDescent="0.35">
      <c r="A129" s="1">
        <v>126</v>
      </c>
      <c r="B129" s="5" t="s">
        <v>215</v>
      </c>
      <c r="C129" s="2" t="s">
        <v>11</v>
      </c>
      <c r="D129" s="2"/>
      <c r="E129" s="6"/>
      <c r="F129" s="6"/>
      <c r="G129" s="6"/>
      <c r="H129" s="12"/>
      <c r="I129" s="6"/>
      <c r="J129" s="6"/>
      <c r="K129" s="6"/>
      <c r="L129" s="6"/>
      <c r="M129" s="6"/>
      <c r="N129" s="7">
        <f t="shared" si="1"/>
        <v>0</v>
      </c>
      <c r="O129" s="6"/>
    </row>
    <row r="130" spans="1:15" x14ac:dyDescent="0.35">
      <c r="A130" s="1">
        <v>127</v>
      </c>
      <c r="B130" s="5" t="s">
        <v>216</v>
      </c>
      <c r="C130" s="2" t="s">
        <v>11</v>
      </c>
      <c r="D130" s="2"/>
      <c r="E130" s="6"/>
      <c r="F130" s="6"/>
      <c r="G130" s="6"/>
      <c r="H130" s="6"/>
      <c r="I130" s="6"/>
      <c r="J130" s="6"/>
      <c r="K130" s="6"/>
      <c r="L130" s="6"/>
      <c r="M130" s="6"/>
      <c r="N130" s="7">
        <f t="shared" si="1"/>
        <v>0</v>
      </c>
      <c r="O130" s="6"/>
    </row>
    <row r="131" spans="1:15" x14ac:dyDescent="0.35">
      <c r="A131" s="1">
        <v>128</v>
      </c>
      <c r="B131" s="5" t="s">
        <v>389</v>
      </c>
      <c r="C131" s="2" t="s">
        <v>11</v>
      </c>
      <c r="D131" s="2"/>
      <c r="E131" s="6"/>
      <c r="F131" s="6"/>
      <c r="G131" s="6"/>
      <c r="H131" s="6"/>
      <c r="I131" s="6"/>
      <c r="J131" s="6"/>
      <c r="K131" s="6"/>
      <c r="L131" s="6"/>
      <c r="M131" s="6"/>
      <c r="N131" s="7">
        <f t="shared" si="1"/>
        <v>0</v>
      </c>
      <c r="O131" s="6"/>
    </row>
    <row r="132" spans="1:15" x14ac:dyDescent="0.35">
      <c r="A132" s="1">
        <v>129</v>
      </c>
      <c r="B132" s="5" t="s">
        <v>390</v>
      </c>
      <c r="C132" s="2" t="s">
        <v>11</v>
      </c>
      <c r="D132" s="2"/>
      <c r="E132" s="6"/>
      <c r="F132" s="6"/>
      <c r="G132" s="6"/>
      <c r="H132" s="6"/>
      <c r="I132" s="6"/>
      <c r="J132" s="6"/>
      <c r="K132" s="6"/>
      <c r="L132" s="6"/>
      <c r="M132" s="6"/>
      <c r="N132" s="7">
        <f t="shared" si="1"/>
        <v>0</v>
      </c>
      <c r="O132" s="6"/>
    </row>
    <row r="133" spans="1:15" x14ac:dyDescent="0.35">
      <c r="A133" s="1">
        <v>130</v>
      </c>
      <c r="B133" s="5" t="s">
        <v>223</v>
      </c>
      <c r="C133" s="2" t="s">
        <v>416</v>
      </c>
      <c r="D133" s="2"/>
      <c r="E133" s="6"/>
      <c r="F133" s="6"/>
      <c r="G133" s="6"/>
      <c r="H133" s="6"/>
      <c r="I133" s="6"/>
      <c r="J133" s="6"/>
      <c r="K133" s="6"/>
      <c r="L133" s="6"/>
      <c r="M133" s="6"/>
      <c r="N133" s="7">
        <f t="shared" si="1"/>
        <v>0</v>
      </c>
      <c r="O133" s="6"/>
    </row>
    <row r="134" spans="1:15" x14ac:dyDescent="0.35">
      <c r="A134" s="1">
        <v>131</v>
      </c>
      <c r="B134" s="5" t="s">
        <v>224</v>
      </c>
      <c r="C134" s="2" t="s">
        <v>416</v>
      </c>
      <c r="D134" s="2"/>
      <c r="E134" s="6"/>
      <c r="F134" s="6"/>
      <c r="G134" s="6"/>
      <c r="H134" s="6"/>
      <c r="I134" s="6"/>
      <c r="J134" s="6"/>
      <c r="K134" s="6"/>
      <c r="L134" s="6"/>
      <c r="M134" s="6"/>
      <c r="N134" s="7">
        <f t="shared" si="1"/>
        <v>0</v>
      </c>
      <c r="O134" s="6"/>
    </row>
    <row r="135" spans="1:15" x14ac:dyDescent="0.35">
      <c r="A135" s="1">
        <v>132</v>
      </c>
      <c r="B135" s="5" t="s">
        <v>225</v>
      </c>
      <c r="C135" s="2" t="s">
        <v>416</v>
      </c>
      <c r="D135" s="2"/>
      <c r="E135" s="6"/>
      <c r="F135" s="6"/>
      <c r="G135" s="6"/>
      <c r="H135" s="6"/>
      <c r="I135" s="6"/>
      <c r="J135" s="6"/>
      <c r="K135" s="6"/>
      <c r="L135" s="6"/>
      <c r="M135" s="6"/>
      <c r="N135" s="7">
        <f t="shared" ref="N135:N199" si="2">SUM(E135:M135)</f>
        <v>0</v>
      </c>
      <c r="O135" s="6"/>
    </row>
    <row r="136" spans="1:15" x14ac:dyDescent="0.35">
      <c r="A136" s="1">
        <v>133</v>
      </c>
      <c r="B136" s="5" t="s">
        <v>379</v>
      </c>
      <c r="C136" s="2" t="s">
        <v>416</v>
      </c>
      <c r="D136" s="2"/>
      <c r="E136" s="6"/>
      <c r="F136" s="6"/>
      <c r="G136" s="6"/>
      <c r="H136" s="6"/>
      <c r="I136" s="6"/>
      <c r="J136" s="6"/>
      <c r="K136" s="6"/>
      <c r="L136" s="6"/>
      <c r="M136" s="6"/>
      <c r="N136" s="7">
        <f t="shared" si="2"/>
        <v>0</v>
      </c>
      <c r="O136" s="6"/>
    </row>
    <row r="137" spans="1:15" x14ac:dyDescent="0.35">
      <c r="A137" s="1">
        <v>134</v>
      </c>
      <c r="B137" s="5" t="s">
        <v>226</v>
      </c>
      <c r="C137" s="2" t="s">
        <v>416</v>
      </c>
      <c r="D137" s="2"/>
      <c r="E137" s="6"/>
      <c r="F137" s="6"/>
      <c r="G137" s="6"/>
      <c r="H137" s="6"/>
      <c r="I137" s="6"/>
      <c r="J137" s="6"/>
      <c r="K137" s="6"/>
      <c r="L137" s="6"/>
      <c r="M137" s="6"/>
      <c r="N137" s="7">
        <f t="shared" si="2"/>
        <v>0</v>
      </c>
      <c r="O137" s="6"/>
    </row>
    <row r="138" spans="1:15" x14ac:dyDescent="0.35">
      <c r="A138" s="1">
        <v>135</v>
      </c>
      <c r="B138" s="5" t="s">
        <v>227</v>
      </c>
      <c r="C138" s="2" t="s">
        <v>416</v>
      </c>
      <c r="D138" s="2"/>
      <c r="E138" s="6"/>
      <c r="F138" s="6"/>
      <c r="G138" s="6"/>
      <c r="H138" s="6"/>
      <c r="I138" s="6"/>
      <c r="J138" s="6"/>
      <c r="K138" s="6"/>
      <c r="L138" s="6"/>
      <c r="M138" s="6"/>
      <c r="N138" s="7">
        <f t="shared" si="2"/>
        <v>0</v>
      </c>
      <c r="O138" s="6"/>
    </row>
    <row r="139" spans="1:15" x14ac:dyDescent="0.35">
      <c r="A139" s="1">
        <v>136</v>
      </c>
      <c r="B139" s="5" t="s">
        <v>228</v>
      </c>
      <c r="C139" s="2" t="s">
        <v>416</v>
      </c>
      <c r="D139" s="2"/>
      <c r="E139" s="6"/>
      <c r="F139" s="6"/>
      <c r="G139" s="6"/>
      <c r="H139" s="6"/>
      <c r="I139" s="6"/>
      <c r="J139" s="6"/>
      <c r="K139" s="6"/>
      <c r="L139" s="6"/>
      <c r="M139" s="6"/>
      <c r="N139" s="7">
        <f t="shared" si="2"/>
        <v>0</v>
      </c>
      <c r="O139" s="6"/>
    </row>
    <row r="140" spans="1:15" x14ac:dyDescent="0.35">
      <c r="A140" s="1">
        <v>137</v>
      </c>
      <c r="B140" s="5" t="s">
        <v>229</v>
      </c>
      <c r="C140" s="2" t="s">
        <v>416</v>
      </c>
      <c r="D140" s="2"/>
      <c r="E140" s="6"/>
      <c r="F140" s="6"/>
      <c r="G140" s="6"/>
      <c r="H140" s="6"/>
      <c r="I140" s="6"/>
      <c r="J140" s="6"/>
      <c r="K140" s="6"/>
      <c r="L140" s="6"/>
      <c r="M140" s="6"/>
      <c r="N140" s="7">
        <f t="shared" si="2"/>
        <v>0</v>
      </c>
      <c r="O140" s="6"/>
    </row>
    <row r="141" spans="1:15" x14ac:dyDescent="0.35">
      <c r="A141" s="1">
        <v>138</v>
      </c>
      <c r="B141" s="5" t="s">
        <v>230</v>
      </c>
      <c r="C141" s="2" t="s">
        <v>416</v>
      </c>
      <c r="D141" s="2"/>
      <c r="E141" s="6"/>
      <c r="F141" s="6"/>
      <c r="G141" s="6"/>
      <c r="H141" s="6"/>
      <c r="I141" s="6"/>
      <c r="J141" s="6"/>
      <c r="K141" s="6"/>
      <c r="L141" s="6"/>
      <c r="M141" s="6"/>
      <c r="N141" s="7">
        <f t="shared" si="2"/>
        <v>0</v>
      </c>
      <c r="O141" s="6"/>
    </row>
    <row r="142" spans="1:15" x14ac:dyDescent="0.35">
      <c r="A142" s="1">
        <v>139</v>
      </c>
      <c r="B142" s="5" t="s">
        <v>231</v>
      </c>
      <c r="C142" s="2" t="s">
        <v>416</v>
      </c>
      <c r="D142" s="2"/>
      <c r="E142" s="6"/>
      <c r="F142" s="6"/>
      <c r="G142" s="6"/>
      <c r="H142" s="6"/>
      <c r="I142" s="6"/>
      <c r="J142" s="6"/>
      <c r="K142" s="6"/>
      <c r="L142" s="6"/>
      <c r="M142" s="6"/>
      <c r="N142" s="7">
        <f t="shared" si="2"/>
        <v>0</v>
      </c>
      <c r="O142" s="6"/>
    </row>
    <row r="143" spans="1:15" x14ac:dyDescent="0.35">
      <c r="A143" s="1">
        <v>140</v>
      </c>
      <c r="B143" s="5" t="s">
        <v>232</v>
      </c>
      <c r="C143" s="2" t="s">
        <v>416</v>
      </c>
      <c r="D143" s="2"/>
      <c r="E143" s="6"/>
      <c r="F143" s="6"/>
      <c r="G143" s="6"/>
      <c r="H143" s="6"/>
      <c r="I143" s="6"/>
      <c r="J143" s="6"/>
      <c r="K143" s="6"/>
      <c r="L143" s="6"/>
      <c r="M143" s="6"/>
      <c r="N143" s="7">
        <f t="shared" si="2"/>
        <v>0</v>
      </c>
      <c r="O143" s="6"/>
    </row>
    <row r="144" spans="1:15" x14ac:dyDescent="0.35">
      <c r="A144" s="1">
        <v>141</v>
      </c>
      <c r="B144" s="5" t="s">
        <v>233</v>
      </c>
      <c r="C144" s="2" t="s">
        <v>416</v>
      </c>
      <c r="D144" s="2"/>
      <c r="E144" s="6"/>
      <c r="F144" s="6"/>
      <c r="G144" s="6"/>
      <c r="H144" s="6"/>
      <c r="I144" s="6"/>
      <c r="J144" s="6"/>
      <c r="K144" s="6"/>
      <c r="L144" s="6"/>
      <c r="M144" s="6"/>
      <c r="N144" s="7">
        <f t="shared" si="2"/>
        <v>0</v>
      </c>
      <c r="O144" s="6"/>
    </row>
    <row r="145" spans="1:15" x14ac:dyDescent="0.35">
      <c r="A145" s="1">
        <v>142</v>
      </c>
      <c r="B145" s="5" t="s">
        <v>234</v>
      </c>
      <c r="C145" s="2" t="s">
        <v>416</v>
      </c>
      <c r="D145" s="2"/>
      <c r="E145" s="6"/>
      <c r="F145" s="6"/>
      <c r="G145" s="6"/>
      <c r="H145" s="6"/>
      <c r="I145" s="6"/>
      <c r="J145" s="6"/>
      <c r="K145" s="6"/>
      <c r="L145" s="6"/>
      <c r="M145" s="6"/>
      <c r="N145" s="7">
        <f t="shared" si="2"/>
        <v>0</v>
      </c>
      <c r="O145" s="6"/>
    </row>
    <row r="146" spans="1:15" x14ac:dyDescent="0.35">
      <c r="A146" s="1">
        <v>143</v>
      </c>
      <c r="B146" s="5" t="s">
        <v>235</v>
      </c>
      <c r="C146" s="2" t="s">
        <v>416</v>
      </c>
      <c r="D146" s="2"/>
      <c r="E146" s="6"/>
      <c r="F146" s="6"/>
      <c r="G146" s="6"/>
      <c r="H146" s="6"/>
      <c r="I146" s="6"/>
      <c r="J146" s="6"/>
      <c r="K146" s="6"/>
      <c r="L146" s="6"/>
      <c r="M146" s="6"/>
      <c r="N146" s="7">
        <f t="shared" si="2"/>
        <v>0</v>
      </c>
      <c r="O146" s="6"/>
    </row>
    <row r="147" spans="1:15" x14ac:dyDescent="0.35">
      <c r="A147" s="1">
        <v>144</v>
      </c>
      <c r="B147" s="5" t="s">
        <v>236</v>
      </c>
      <c r="C147" s="2" t="s">
        <v>416</v>
      </c>
      <c r="D147" s="2"/>
      <c r="E147" s="6"/>
      <c r="F147" s="6"/>
      <c r="G147" s="6"/>
      <c r="H147" s="6"/>
      <c r="I147" s="6"/>
      <c r="J147" s="6"/>
      <c r="K147" s="6"/>
      <c r="L147" s="6"/>
      <c r="M147" s="6"/>
      <c r="N147" s="7">
        <f t="shared" si="2"/>
        <v>0</v>
      </c>
      <c r="O147" s="6"/>
    </row>
    <row r="148" spans="1:15" x14ac:dyDescent="0.35">
      <c r="A148" s="1">
        <v>145</v>
      </c>
      <c r="B148" s="5" t="s">
        <v>378</v>
      </c>
      <c r="C148" s="2" t="s">
        <v>416</v>
      </c>
      <c r="D148" s="2"/>
      <c r="E148" s="6"/>
      <c r="F148" s="6"/>
      <c r="G148" s="6"/>
      <c r="H148" s="6"/>
      <c r="I148" s="6"/>
      <c r="J148" s="6"/>
      <c r="K148" s="6"/>
      <c r="L148" s="6"/>
      <c r="M148" s="6"/>
      <c r="N148" s="7">
        <f t="shared" si="2"/>
        <v>0</v>
      </c>
      <c r="O148" s="6"/>
    </row>
    <row r="149" spans="1:15" x14ac:dyDescent="0.35">
      <c r="A149" s="1">
        <v>146</v>
      </c>
      <c r="B149" s="5" t="s">
        <v>237</v>
      </c>
      <c r="C149" s="2" t="s">
        <v>416</v>
      </c>
      <c r="D149" s="2"/>
      <c r="E149" s="6"/>
      <c r="F149" s="6"/>
      <c r="G149" s="6"/>
      <c r="H149" s="6"/>
      <c r="I149" s="6"/>
      <c r="J149" s="6"/>
      <c r="K149" s="6"/>
      <c r="L149" s="6"/>
      <c r="M149" s="6"/>
      <c r="N149" s="7">
        <f t="shared" si="2"/>
        <v>0</v>
      </c>
      <c r="O149" s="6"/>
    </row>
    <row r="150" spans="1:15" x14ac:dyDescent="0.35">
      <c r="A150" s="1">
        <v>147</v>
      </c>
      <c r="B150" s="5" t="s">
        <v>402</v>
      </c>
      <c r="C150" s="2" t="s">
        <v>416</v>
      </c>
      <c r="D150" s="2"/>
      <c r="E150" s="6"/>
      <c r="F150" s="6"/>
      <c r="G150" s="6"/>
      <c r="H150" s="6"/>
      <c r="I150" s="6"/>
      <c r="J150" s="6"/>
      <c r="K150" s="6"/>
      <c r="L150" s="6"/>
      <c r="M150" s="6"/>
      <c r="N150" s="7">
        <f t="shared" si="2"/>
        <v>0</v>
      </c>
      <c r="O150" s="6"/>
    </row>
    <row r="151" spans="1:15" x14ac:dyDescent="0.35">
      <c r="A151" s="1">
        <v>148</v>
      </c>
      <c r="B151" s="5" t="s">
        <v>238</v>
      </c>
      <c r="C151" s="2" t="s">
        <v>416</v>
      </c>
      <c r="D151" s="2"/>
      <c r="E151" s="6"/>
      <c r="F151" s="6"/>
      <c r="G151" s="6"/>
      <c r="H151" s="6"/>
      <c r="I151" s="6"/>
      <c r="J151" s="6"/>
      <c r="K151" s="6"/>
      <c r="L151" s="6"/>
      <c r="M151" s="6"/>
      <c r="N151" s="7">
        <f t="shared" si="2"/>
        <v>0</v>
      </c>
      <c r="O151" s="6"/>
    </row>
    <row r="152" spans="1:15" x14ac:dyDescent="0.35">
      <c r="A152" s="1">
        <v>149</v>
      </c>
      <c r="B152" s="5" t="s">
        <v>230</v>
      </c>
      <c r="C152" s="2" t="s">
        <v>416</v>
      </c>
      <c r="D152" s="2"/>
      <c r="E152" s="6"/>
      <c r="F152" s="6"/>
      <c r="G152" s="6"/>
      <c r="H152" s="6"/>
      <c r="I152" s="6"/>
      <c r="J152" s="6"/>
      <c r="K152" s="6"/>
      <c r="L152" s="6"/>
      <c r="M152" s="6"/>
      <c r="N152" s="7">
        <f t="shared" si="2"/>
        <v>0</v>
      </c>
      <c r="O152" s="6"/>
    </row>
    <row r="153" spans="1:15" x14ac:dyDescent="0.35">
      <c r="A153" s="1">
        <v>150</v>
      </c>
      <c r="B153" s="5" t="s">
        <v>239</v>
      </c>
      <c r="C153" s="2" t="s">
        <v>416</v>
      </c>
      <c r="D153" s="2"/>
      <c r="E153" s="6"/>
      <c r="F153" s="6"/>
      <c r="G153" s="6"/>
      <c r="H153" s="6"/>
      <c r="I153" s="6"/>
      <c r="J153" s="6"/>
      <c r="K153" s="6"/>
      <c r="L153" s="6"/>
      <c r="M153" s="6"/>
      <c r="N153" s="7">
        <f t="shared" si="2"/>
        <v>0</v>
      </c>
      <c r="O153" s="6"/>
    </row>
    <row r="154" spans="1:15" x14ac:dyDescent="0.35">
      <c r="A154" s="1">
        <v>151</v>
      </c>
      <c r="B154" s="5" t="s">
        <v>240</v>
      </c>
      <c r="C154" s="2" t="s">
        <v>417</v>
      </c>
      <c r="D154" s="2"/>
      <c r="E154" s="6"/>
      <c r="F154" s="6"/>
      <c r="G154" s="6"/>
      <c r="H154" s="6"/>
      <c r="I154" s="6"/>
      <c r="J154" s="6"/>
      <c r="K154" s="6"/>
      <c r="L154" s="6"/>
      <c r="M154" s="6"/>
      <c r="N154" s="7">
        <f t="shared" si="2"/>
        <v>0</v>
      </c>
      <c r="O154" s="6"/>
    </row>
    <row r="155" spans="1:15" x14ac:dyDescent="0.35">
      <c r="A155" s="1">
        <v>152</v>
      </c>
      <c r="B155" s="5" t="s">
        <v>241</v>
      </c>
      <c r="C155" s="2" t="s">
        <v>417</v>
      </c>
      <c r="D155" s="2"/>
      <c r="E155" s="6">
        <v>6400</v>
      </c>
      <c r="F155" s="6">
        <v>958</v>
      </c>
      <c r="G155" s="6"/>
      <c r="H155" s="6"/>
      <c r="I155" s="6"/>
      <c r="J155" s="6">
        <v>939</v>
      </c>
      <c r="K155" s="6"/>
      <c r="L155" s="6"/>
      <c r="M155" s="6"/>
      <c r="N155" s="7">
        <f t="shared" si="2"/>
        <v>8297</v>
      </c>
      <c r="O155" s="6">
        <v>95775</v>
      </c>
    </row>
    <row r="156" spans="1:15" x14ac:dyDescent="0.35">
      <c r="A156" s="1">
        <v>153</v>
      </c>
      <c r="B156" s="5" t="s">
        <v>458</v>
      </c>
      <c r="C156" s="2" t="s">
        <v>417</v>
      </c>
      <c r="D156" s="2"/>
      <c r="E156" s="6"/>
      <c r="F156" s="6"/>
      <c r="G156" s="6"/>
      <c r="H156" s="6"/>
      <c r="I156" s="6"/>
      <c r="J156" s="6"/>
      <c r="K156" s="6"/>
      <c r="L156" s="6"/>
      <c r="M156" s="6"/>
      <c r="N156" s="7">
        <f t="shared" si="2"/>
        <v>0</v>
      </c>
      <c r="O156" s="6"/>
    </row>
    <row r="157" spans="1:15" x14ac:dyDescent="0.35">
      <c r="A157" s="1">
        <v>154</v>
      </c>
      <c r="B157" s="5" t="s">
        <v>242</v>
      </c>
      <c r="C157" s="2" t="s">
        <v>417</v>
      </c>
      <c r="D157" s="2"/>
      <c r="E157" s="6"/>
      <c r="F157" s="6"/>
      <c r="G157" s="6"/>
      <c r="H157" s="6"/>
      <c r="I157" s="6"/>
      <c r="J157" s="6"/>
      <c r="K157" s="6"/>
      <c r="L157" s="6"/>
      <c r="M157" s="6"/>
      <c r="N157" s="7">
        <f t="shared" si="2"/>
        <v>0</v>
      </c>
      <c r="O157" s="6"/>
    </row>
    <row r="158" spans="1:15" x14ac:dyDescent="0.35">
      <c r="A158" s="1">
        <v>155</v>
      </c>
      <c r="B158" s="5" t="s">
        <v>243</v>
      </c>
      <c r="C158" s="2" t="s">
        <v>417</v>
      </c>
      <c r="D158" s="2"/>
      <c r="E158" s="6"/>
      <c r="F158" s="6"/>
      <c r="G158" s="6"/>
      <c r="H158" s="6"/>
      <c r="I158" s="6"/>
      <c r="J158" s="6"/>
      <c r="K158" s="6"/>
      <c r="L158" s="6"/>
      <c r="M158" s="6"/>
      <c r="N158" s="7">
        <f t="shared" si="2"/>
        <v>0</v>
      </c>
      <c r="O158" s="6"/>
    </row>
    <row r="159" spans="1:15" x14ac:dyDescent="0.35">
      <c r="A159" s="1">
        <v>156</v>
      </c>
      <c r="B159" s="5" t="s">
        <v>244</v>
      </c>
      <c r="C159" s="2" t="s">
        <v>417</v>
      </c>
      <c r="D159" s="2"/>
      <c r="E159" s="6"/>
      <c r="F159" s="6"/>
      <c r="G159" s="6"/>
      <c r="H159" s="6"/>
      <c r="I159" s="6"/>
      <c r="J159" s="6"/>
      <c r="K159" s="6"/>
      <c r="L159" s="6"/>
      <c r="M159" s="6"/>
      <c r="N159" s="7">
        <f t="shared" si="2"/>
        <v>0</v>
      </c>
      <c r="O159" s="6"/>
    </row>
    <row r="160" spans="1:15" x14ac:dyDescent="0.35">
      <c r="A160" s="1">
        <v>157</v>
      </c>
      <c r="B160" s="5" t="s">
        <v>460</v>
      </c>
      <c r="C160" s="2" t="s">
        <v>417</v>
      </c>
      <c r="D160" s="2"/>
      <c r="E160" s="6"/>
      <c r="F160" s="6"/>
      <c r="G160" s="6"/>
      <c r="H160" s="6"/>
      <c r="I160" s="6"/>
      <c r="J160" s="6"/>
      <c r="K160" s="6"/>
      <c r="L160" s="6"/>
      <c r="M160" s="6"/>
      <c r="N160" s="7">
        <f t="shared" si="2"/>
        <v>0</v>
      </c>
      <c r="O160" s="6"/>
    </row>
    <row r="161" spans="1:15" x14ac:dyDescent="0.35">
      <c r="A161" s="1">
        <v>158</v>
      </c>
      <c r="B161" s="5" t="s">
        <v>245</v>
      </c>
      <c r="C161" s="2" t="s">
        <v>417</v>
      </c>
      <c r="D161" s="2"/>
      <c r="E161" s="6"/>
      <c r="F161" s="6"/>
      <c r="G161" s="6"/>
      <c r="H161" s="6"/>
      <c r="I161" s="6"/>
      <c r="J161" s="6"/>
      <c r="K161" s="6"/>
      <c r="L161" s="6"/>
      <c r="M161" s="6"/>
      <c r="N161" s="7">
        <f t="shared" si="2"/>
        <v>0</v>
      </c>
      <c r="O161" s="6"/>
    </row>
    <row r="162" spans="1:15" x14ac:dyDescent="0.35">
      <c r="A162" s="1">
        <v>159</v>
      </c>
      <c r="B162" s="5" t="s">
        <v>246</v>
      </c>
      <c r="C162" s="2" t="s">
        <v>417</v>
      </c>
      <c r="D162" s="2"/>
      <c r="E162" s="6"/>
      <c r="F162" s="6"/>
      <c r="G162" s="6"/>
      <c r="H162" s="6"/>
      <c r="I162" s="6"/>
      <c r="J162" s="6"/>
      <c r="K162" s="6"/>
      <c r="L162" s="6"/>
      <c r="M162" s="6"/>
      <c r="N162" s="7">
        <f t="shared" si="2"/>
        <v>0</v>
      </c>
      <c r="O162" s="6"/>
    </row>
    <row r="163" spans="1:15" x14ac:dyDescent="0.35">
      <c r="A163" s="1">
        <v>160</v>
      </c>
      <c r="B163" s="5" t="s">
        <v>247</v>
      </c>
      <c r="C163" s="2" t="s">
        <v>417</v>
      </c>
      <c r="D163" s="2"/>
      <c r="E163" s="6"/>
      <c r="F163" s="6"/>
      <c r="G163" s="6"/>
      <c r="H163" s="6"/>
      <c r="I163" s="6"/>
      <c r="J163" s="6"/>
      <c r="K163" s="6"/>
      <c r="L163" s="6"/>
      <c r="M163" s="6"/>
      <c r="N163" s="7">
        <f t="shared" si="2"/>
        <v>0</v>
      </c>
      <c r="O163" s="6"/>
    </row>
    <row r="164" spans="1:15" x14ac:dyDescent="0.35">
      <c r="A164" s="1">
        <v>161</v>
      </c>
      <c r="B164" s="5" t="s">
        <v>248</v>
      </c>
      <c r="C164" s="2" t="s">
        <v>417</v>
      </c>
      <c r="D164" s="2"/>
      <c r="E164" s="6"/>
      <c r="F164" s="6"/>
      <c r="G164" s="6"/>
      <c r="H164" s="6"/>
      <c r="I164" s="6"/>
      <c r="J164" s="6"/>
      <c r="K164" s="6"/>
      <c r="L164" s="6"/>
      <c r="M164" s="6"/>
      <c r="N164" s="7">
        <f t="shared" si="2"/>
        <v>0</v>
      </c>
      <c r="O164" s="6"/>
    </row>
    <row r="165" spans="1:15" x14ac:dyDescent="0.35">
      <c r="A165" s="1">
        <v>162</v>
      </c>
      <c r="B165" s="5" t="s">
        <v>249</v>
      </c>
      <c r="C165" s="2" t="s">
        <v>417</v>
      </c>
      <c r="D165" s="2"/>
      <c r="E165" s="6"/>
      <c r="F165" s="6"/>
      <c r="G165" s="6"/>
      <c r="H165" s="6"/>
      <c r="I165" s="6"/>
      <c r="J165" s="6"/>
      <c r="K165" s="6"/>
      <c r="L165" s="6"/>
      <c r="M165" s="6"/>
      <c r="N165" s="7">
        <f t="shared" si="2"/>
        <v>0</v>
      </c>
      <c r="O165" s="6"/>
    </row>
    <row r="166" spans="1:15" x14ac:dyDescent="0.35">
      <c r="A166" s="1">
        <v>163</v>
      </c>
      <c r="B166" s="5" t="s">
        <v>250</v>
      </c>
      <c r="C166" s="2" t="s">
        <v>417</v>
      </c>
      <c r="D166" s="2"/>
      <c r="E166" s="6"/>
      <c r="F166" s="6"/>
      <c r="G166" s="6"/>
      <c r="H166" s="6"/>
      <c r="I166" s="6"/>
      <c r="J166" s="6"/>
      <c r="K166" s="6"/>
      <c r="L166" s="6"/>
      <c r="M166" s="6"/>
      <c r="N166" s="7">
        <f t="shared" si="2"/>
        <v>0</v>
      </c>
      <c r="O166" s="6"/>
    </row>
    <row r="167" spans="1:15" x14ac:dyDescent="0.35">
      <c r="A167" s="1">
        <v>164</v>
      </c>
      <c r="B167" s="5" t="s">
        <v>251</v>
      </c>
      <c r="C167" s="2" t="s">
        <v>417</v>
      </c>
      <c r="D167" s="2"/>
      <c r="E167" s="6"/>
      <c r="F167" s="6"/>
      <c r="G167" s="6"/>
      <c r="H167" s="6"/>
      <c r="I167" s="6"/>
      <c r="J167" s="6"/>
      <c r="K167" s="6"/>
      <c r="L167" s="6"/>
      <c r="M167" s="6"/>
      <c r="N167" s="7">
        <f t="shared" si="2"/>
        <v>0</v>
      </c>
      <c r="O167" s="6"/>
    </row>
    <row r="168" spans="1:15" x14ac:dyDescent="0.35">
      <c r="A168" s="1">
        <v>165</v>
      </c>
      <c r="B168" s="5" t="s">
        <v>252</v>
      </c>
      <c r="C168" s="2" t="s">
        <v>417</v>
      </c>
      <c r="D168" s="2"/>
      <c r="E168" s="6"/>
      <c r="F168" s="6"/>
      <c r="G168" s="6"/>
      <c r="H168" s="6"/>
      <c r="I168" s="6"/>
      <c r="J168" s="6"/>
      <c r="K168" s="6"/>
      <c r="L168" s="6"/>
      <c r="M168" s="6"/>
      <c r="N168" s="7">
        <f t="shared" si="2"/>
        <v>0</v>
      </c>
      <c r="O168" s="6"/>
    </row>
    <row r="169" spans="1:15" x14ac:dyDescent="0.35">
      <c r="A169" s="1">
        <v>166</v>
      </c>
      <c r="B169" s="5" t="s">
        <v>253</v>
      </c>
      <c r="C169" s="2" t="s">
        <v>417</v>
      </c>
      <c r="D169" s="2"/>
      <c r="E169" s="6"/>
      <c r="F169" s="6"/>
      <c r="G169" s="6"/>
      <c r="H169" s="6"/>
      <c r="I169" s="6"/>
      <c r="J169" s="6"/>
      <c r="K169" s="6"/>
      <c r="L169" s="6"/>
      <c r="M169" s="6"/>
      <c r="N169" s="7">
        <f t="shared" si="2"/>
        <v>0</v>
      </c>
      <c r="O169" s="6"/>
    </row>
    <row r="170" spans="1:15" x14ac:dyDescent="0.35">
      <c r="A170" s="1">
        <v>167</v>
      </c>
      <c r="B170" s="5" t="s">
        <v>254</v>
      </c>
      <c r="C170" s="2" t="s">
        <v>417</v>
      </c>
      <c r="D170" s="2"/>
      <c r="E170" s="6"/>
      <c r="F170" s="6"/>
      <c r="G170" s="6"/>
      <c r="H170" s="6"/>
      <c r="I170" s="6"/>
      <c r="J170" s="6"/>
      <c r="K170" s="6"/>
      <c r="L170" s="6"/>
      <c r="M170" s="6"/>
      <c r="N170" s="7">
        <f t="shared" si="2"/>
        <v>0</v>
      </c>
      <c r="O170" s="6"/>
    </row>
    <row r="171" spans="1:15" x14ac:dyDescent="0.35">
      <c r="A171" s="1">
        <v>168</v>
      </c>
      <c r="B171" s="5" t="s">
        <v>255</v>
      </c>
      <c r="C171" s="2" t="s">
        <v>417</v>
      </c>
      <c r="D171" s="2"/>
      <c r="E171" s="6"/>
      <c r="F171" s="6"/>
      <c r="G171" s="6"/>
      <c r="H171" s="6"/>
      <c r="I171" s="6"/>
      <c r="J171" s="6"/>
      <c r="K171" s="6"/>
      <c r="L171" s="6"/>
      <c r="M171" s="6"/>
      <c r="N171" s="7">
        <f t="shared" si="2"/>
        <v>0</v>
      </c>
      <c r="O171" s="6"/>
    </row>
    <row r="172" spans="1:15" x14ac:dyDescent="0.35">
      <c r="A172" s="1">
        <v>169</v>
      </c>
      <c r="B172" s="5" t="s">
        <v>256</v>
      </c>
      <c r="C172" s="2" t="s">
        <v>417</v>
      </c>
      <c r="D172" s="2"/>
      <c r="E172" s="6"/>
      <c r="F172" s="6"/>
      <c r="G172" s="6"/>
      <c r="H172" s="6"/>
      <c r="I172" s="6"/>
      <c r="J172" s="6"/>
      <c r="K172" s="6"/>
      <c r="L172" s="6"/>
      <c r="M172" s="6"/>
      <c r="N172" s="7">
        <f t="shared" si="2"/>
        <v>0</v>
      </c>
      <c r="O172" s="6"/>
    </row>
    <row r="173" spans="1:15" x14ac:dyDescent="0.35">
      <c r="A173" s="1">
        <v>170</v>
      </c>
      <c r="B173" s="5" t="s">
        <v>257</v>
      </c>
      <c r="C173" s="2" t="s">
        <v>417</v>
      </c>
      <c r="D173" s="2"/>
      <c r="E173" s="6"/>
      <c r="F173" s="6"/>
      <c r="G173" s="6"/>
      <c r="H173" s="6"/>
      <c r="I173" s="6"/>
      <c r="J173" s="6"/>
      <c r="K173" s="6"/>
      <c r="L173" s="6"/>
      <c r="M173" s="6"/>
      <c r="N173" s="7">
        <f t="shared" si="2"/>
        <v>0</v>
      </c>
      <c r="O173" s="6"/>
    </row>
    <row r="174" spans="1:15" x14ac:dyDescent="0.35">
      <c r="A174" s="1">
        <v>171</v>
      </c>
      <c r="B174" s="5" t="s">
        <v>258</v>
      </c>
      <c r="C174" s="2" t="s">
        <v>417</v>
      </c>
      <c r="D174" s="2"/>
      <c r="E174" s="6"/>
      <c r="F174" s="6"/>
      <c r="G174" s="6"/>
      <c r="H174" s="6"/>
      <c r="I174" s="6"/>
      <c r="J174" s="6"/>
      <c r="K174" s="6"/>
      <c r="L174" s="6"/>
      <c r="M174" s="6"/>
      <c r="N174" s="7">
        <f t="shared" si="2"/>
        <v>0</v>
      </c>
      <c r="O174" s="6"/>
    </row>
    <row r="175" spans="1:15" x14ac:dyDescent="0.35">
      <c r="A175" s="1">
        <v>172</v>
      </c>
      <c r="B175" s="5" t="s">
        <v>259</v>
      </c>
      <c r="C175" s="2" t="s">
        <v>417</v>
      </c>
      <c r="D175" s="2"/>
      <c r="E175" s="6"/>
      <c r="F175" s="6"/>
      <c r="G175" s="6"/>
      <c r="H175" s="6"/>
      <c r="I175" s="6"/>
      <c r="J175" s="6"/>
      <c r="K175" s="6"/>
      <c r="L175" s="6"/>
      <c r="M175" s="6"/>
      <c r="N175" s="7">
        <f t="shared" si="2"/>
        <v>0</v>
      </c>
      <c r="O175" s="6"/>
    </row>
    <row r="176" spans="1:15" x14ac:dyDescent="0.35">
      <c r="A176" s="1">
        <v>173</v>
      </c>
      <c r="B176" s="5" t="s">
        <v>260</v>
      </c>
      <c r="C176" s="2" t="s">
        <v>417</v>
      </c>
      <c r="D176" s="2"/>
      <c r="E176" s="6"/>
      <c r="F176" s="6"/>
      <c r="G176" s="6"/>
      <c r="H176" s="6"/>
      <c r="I176" s="6"/>
      <c r="J176" s="6"/>
      <c r="K176" s="6"/>
      <c r="L176" s="6"/>
      <c r="M176" s="6"/>
      <c r="N176" s="7">
        <f t="shared" si="2"/>
        <v>0</v>
      </c>
      <c r="O176" s="6"/>
    </row>
    <row r="177" spans="1:15" x14ac:dyDescent="0.35">
      <c r="A177" s="1">
        <v>174</v>
      </c>
      <c r="B177" s="5" t="s">
        <v>459</v>
      </c>
      <c r="C177" s="2" t="s">
        <v>417</v>
      </c>
      <c r="D177" s="2"/>
      <c r="E177" s="6"/>
      <c r="F177" s="6"/>
      <c r="G177" s="6"/>
      <c r="H177" s="6"/>
      <c r="I177" s="6"/>
      <c r="J177" s="6"/>
      <c r="K177" s="6"/>
      <c r="L177" s="6"/>
      <c r="M177" s="6"/>
      <c r="N177" s="7">
        <f t="shared" si="2"/>
        <v>0</v>
      </c>
      <c r="O177" s="6"/>
    </row>
    <row r="178" spans="1:15" x14ac:dyDescent="0.35">
      <c r="A178" s="1">
        <v>175</v>
      </c>
      <c r="B178" s="5" t="s">
        <v>440</v>
      </c>
      <c r="C178" s="2" t="s">
        <v>417</v>
      </c>
      <c r="D178" s="2"/>
      <c r="E178" s="6"/>
      <c r="F178" s="6"/>
      <c r="G178" s="6"/>
      <c r="H178" s="6"/>
      <c r="I178" s="6"/>
      <c r="J178" s="6"/>
      <c r="K178" s="6"/>
      <c r="L178" s="6"/>
      <c r="M178" s="6"/>
      <c r="N178" s="7">
        <f t="shared" si="2"/>
        <v>0</v>
      </c>
      <c r="O178" s="6"/>
    </row>
    <row r="179" spans="1:15" x14ac:dyDescent="0.35">
      <c r="A179" s="1">
        <v>176</v>
      </c>
      <c r="B179" s="5" t="s">
        <v>474</v>
      </c>
      <c r="C179" s="2" t="s">
        <v>417</v>
      </c>
      <c r="D179" s="2"/>
      <c r="E179" s="6"/>
      <c r="F179" s="6"/>
      <c r="G179" s="6"/>
      <c r="H179" s="6"/>
      <c r="I179" s="6"/>
      <c r="J179" s="6"/>
      <c r="K179" s="6"/>
      <c r="L179" s="6"/>
      <c r="M179" s="6"/>
      <c r="N179" s="7">
        <f t="shared" si="2"/>
        <v>0</v>
      </c>
      <c r="O179" s="6"/>
    </row>
    <row r="180" spans="1:15" x14ac:dyDescent="0.35">
      <c r="A180" s="1">
        <v>177</v>
      </c>
      <c r="B180" s="5" t="s">
        <v>314</v>
      </c>
      <c r="C180" s="2" t="s">
        <v>15</v>
      </c>
      <c r="D180" s="2"/>
      <c r="E180" s="6">
        <v>2615</v>
      </c>
      <c r="F180" s="6"/>
      <c r="G180" s="6"/>
      <c r="H180" s="6"/>
      <c r="I180" s="6"/>
      <c r="J180" s="6"/>
      <c r="K180" s="6"/>
      <c r="L180" s="6"/>
      <c r="M180" s="6"/>
      <c r="N180" s="7">
        <f t="shared" si="2"/>
        <v>2615</v>
      </c>
      <c r="O180" s="6">
        <v>613000</v>
      </c>
    </row>
    <row r="181" spans="1:15" x14ac:dyDescent="0.35">
      <c r="A181" s="1">
        <v>178</v>
      </c>
      <c r="B181" s="5" t="s">
        <v>517</v>
      </c>
      <c r="C181" s="2" t="s">
        <v>15</v>
      </c>
      <c r="D181" s="2"/>
      <c r="E181" s="6"/>
      <c r="F181" s="6"/>
      <c r="G181" s="6"/>
      <c r="H181" s="6"/>
      <c r="I181" s="6">
        <v>2325</v>
      </c>
      <c r="J181" s="6"/>
      <c r="K181" s="6"/>
      <c r="L181" s="6"/>
      <c r="M181" s="6"/>
      <c r="N181" s="7">
        <f t="shared" si="2"/>
        <v>2325</v>
      </c>
      <c r="O181" s="6">
        <v>178000</v>
      </c>
    </row>
    <row r="182" spans="1:15" x14ac:dyDescent="0.35">
      <c r="A182" s="1">
        <v>179</v>
      </c>
      <c r="B182" s="5" t="s">
        <v>315</v>
      </c>
      <c r="C182" s="2" t="s">
        <v>15</v>
      </c>
      <c r="D182" s="2"/>
      <c r="E182" s="6">
        <v>3243</v>
      </c>
      <c r="F182" s="6"/>
      <c r="G182" s="6"/>
      <c r="H182" s="6"/>
      <c r="I182" s="6">
        <v>1064</v>
      </c>
      <c r="J182" s="6"/>
      <c r="K182" s="6"/>
      <c r="L182" s="6"/>
      <c r="M182" s="6"/>
      <c r="N182" s="7">
        <f t="shared" si="2"/>
        <v>4307</v>
      </c>
      <c r="O182" s="6">
        <v>208000</v>
      </c>
    </row>
    <row r="183" spans="1:15" x14ac:dyDescent="0.35">
      <c r="A183" s="1">
        <v>180</v>
      </c>
      <c r="B183" s="5" t="s">
        <v>316</v>
      </c>
      <c r="C183" s="2" t="s">
        <v>15</v>
      </c>
      <c r="D183" s="2"/>
      <c r="E183" s="6">
        <v>1523</v>
      </c>
      <c r="F183" s="6"/>
      <c r="G183" s="6"/>
      <c r="H183" s="6"/>
      <c r="I183" s="6"/>
      <c r="J183" s="6"/>
      <c r="K183" s="6"/>
      <c r="L183" s="6"/>
      <c r="M183" s="6"/>
      <c r="N183" s="7">
        <f t="shared" si="2"/>
        <v>1523</v>
      </c>
      <c r="O183" s="6">
        <v>217000</v>
      </c>
    </row>
    <row r="184" spans="1:15" x14ac:dyDescent="0.35">
      <c r="A184" s="1">
        <v>181</v>
      </c>
      <c r="B184" s="5" t="s">
        <v>317</v>
      </c>
      <c r="C184" s="2" t="s">
        <v>15</v>
      </c>
      <c r="D184" s="2"/>
      <c r="E184" s="6"/>
      <c r="F184" s="6"/>
      <c r="G184" s="6"/>
      <c r="H184" s="6"/>
      <c r="I184" s="6"/>
      <c r="J184" s="6"/>
      <c r="K184" s="6"/>
      <c r="L184" s="6"/>
      <c r="M184" s="6"/>
      <c r="N184" s="7">
        <f t="shared" si="2"/>
        <v>0</v>
      </c>
      <c r="O184" s="6"/>
    </row>
    <row r="185" spans="1:15" x14ac:dyDescent="0.35">
      <c r="A185" s="1">
        <v>182</v>
      </c>
      <c r="B185" s="5" t="s">
        <v>318</v>
      </c>
      <c r="C185" s="2" t="s">
        <v>15</v>
      </c>
      <c r="D185" s="2"/>
      <c r="E185" s="6">
        <v>1383</v>
      </c>
      <c r="F185" s="6"/>
      <c r="G185" s="6"/>
      <c r="H185" s="6"/>
      <c r="I185" s="6">
        <v>727</v>
      </c>
      <c r="J185" s="6"/>
      <c r="K185" s="6"/>
      <c r="L185" s="6"/>
      <c r="M185" s="6"/>
      <c r="N185" s="7">
        <f t="shared" si="2"/>
        <v>2110</v>
      </c>
      <c r="O185" s="6">
        <v>143000</v>
      </c>
    </row>
    <row r="186" spans="1:15" x14ac:dyDescent="0.35">
      <c r="A186" s="1">
        <v>183</v>
      </c>
      <c r="B186" s="5" t="s">
        <v>319</v>
      </c>
      <c r="C186" s="2" t="s">
        <v>15</v>
      </c>
      <c r="D186" s="2"/>
      <c r="E186" s="6"/>
      <c r="F186" s="6"/>
      <c r="G186" s="6"/>
      <c r="H186" s="6"/>
      <c r="I186" s="6"/>
      <c r="J186" s="6"/>
      <c r="K186" s="6"/>
      <c r="L186" s="6"/>
      <c r="M186" s="6"/>
      <c r="N186" s="7">
        <f t="shared" si="2"/>
        <v>0</v>
      </c>
      <c r="O186" s="6"/>
    </row>
    <row r="187" spans="1:15" x14ac:dyDescent="0.35">
      <c r="A187" s="1">
        <v>184</v>
      </c>
      <c r="B187" s="5" t="s">
        <v>320</v>
      </c>
      <c r="C187" s="2" t="s">
        <v>15</v>
      </c>
      <c r="D187" s="2"/>
      <c r="E187" s="6"/>
      <c r="F187" s="6"/>
      <c r="G187" s="6"/>
      <c r="H187" s="6"/>
      <c r="I187" s="6"/>
      <c r="J187" s="6"/>
      <c r="K187" s="6"/>
      <c r="L187" s="6"/>
      <c r="M187" s="6"/>
      <c r="N187" s="7">
        <f t="shared" si="2"/>
        <v>0</v>
      </c>
      <c r="O187" s="6"/>
    </row>
    <row r="188" spans="1:15" x14ac:dyDescent="0.35">
      <c r="A188" s="1">
        <v>185</v>
      </c>
      <c r="B188" s="5" t="s">
        <v>321</v>
      </c>
      <c r="C188" s="2" t="s">
        <v>15</v>
      </c>
      <c r="D188" s="2"/>
      <c r="E188" s="6"/>
      <c r="F188" s="6">
        <v>44648</v>
      </c>
      <c r="G188" s="6"/>
      <c r="H188" s="6">
        <v>9945</v>
      </c>
      <c r="I188" s="6"/>
      <c r="J188" s="6"/>
      <c r="K188" s="6"/>
      <c r="L188" s="6">
        <v>552</v>
      </c>
      <c r="M188" s="6">
        <v>960</v>
      </c>
      <c r="N188" s="7">
        <f t="shared" si="2"/>
        <v>56105</v>
      </c>
      <c r="O188" s="6">
        <v>1989000</v>
      </c>
    </row>
    <row r="189" spans="1:15" x14ac:dyDescent="0.35">
      <c r="A189" s="1">
        <v>186</v>
      </c>
      <c r="B189" s="5" t="s">
        <v>405</v>
      </c>
      <c r="C189" s="2" t="s">
        <v>15</v>
      </c>
      <c r="D189" s="2"/>
      <c r="E189" s="6"/>
      <c r="F189" s="6"/>
      <c r="G189" s="6"/>
      <c r="H189" s="6"/>
      <c r="I189" s="6">
        <v>3313</v>
      </c>
      <c r="J189" s="6"/>
      <c r="K189" s="6"/>
      <c r="L189" s="6"/>
      <c r="M189" s="6"/>
      <c r="N189" s="7">
        <f t="shared" si="2"/>
        <v>3313</v>
      </c>
      <c r="O189" s="6">
        <v>153000</v>
      </c>
    </row>
    <row r="190" spans="1:15" x14ac:dyDescent="0.35">
      <c r="A190" s="1">
        <v>187</v>
      </c>
      <c r="B190" s="5" t="s">
        <v>472</v>
      </c>
      <c r="C190" s="2" t="s">
        <v>15</v>
      </c>
      <c r="D190" s="2"/>
      <c r="E190" s="6"/>
      <c r="F190" s="6"/>
      <c r="G190" s="6"/>
      <c r="H190" s="6"/>
      <c r="I190" s="6">
        <v>1359</v>
      </c>
      <c r="J190" s="6"/>
      <c r="K190" s="6"/>
      <c r="L190" s="6"/>
      <c r="M190" s="6"/>
      <c r="N190" s="7">
        <f t="shared" si="2"/>
        <v>1359</v>
      </c>
      <c r="O190" s="6">
        <v>258000</v>
      </c>
    </row>
    <row r="191" spans="1:15" x14ac:dyDescent="0.35">
      <c r="A191" s="1">
        <v>188</v>
      </c>
      <c r="B191" s="5" t="s">
        <v>406</v>
      </c>
      <c r="C191" s="2" t="s">
        <v>15</v>
      </c>
      <c r="D191" s="2"/>
      <c r="E191" s="6"/>
      <c r="F191" s="6"/>
      <c r="G191" s="6"/>
      <c r="H191" s="6"/>
      <c r="I191" s="6"/>
      <c r="J191" s="6"/>
      <c r="K191" s="6"/>
      <c r="L191" s="6"/>
      <c r="M191" s="6"/>
      <c r="N191" s="7">
        <f t="shared" si="2"/>
        <v>0</v>
      </c>
      <c r="O191" s="6"/>
    </row>
    <row r="192" spans="1:15" x14ac:dyDescent="0.35">
      <c r="A192" s="1">
        <v>189</v>
      </c>
      <c r="B192" s="5" t="s">
        <v>322</v>
      </c>
      <c r="C192" s="2" t="s">
        <v>15</v>
      </c>
      <c r="D192" s="2"/>
      <c r="E192" s="6"/>
      <c r="F192" s="6">
        <v>2457</v>
      </c>
      <c r="G192" s="6"/>
      <c r="H192" s="6"/>
      <c r="I192" s="6">
        <v>2570</v>
      </c>
      <c r="J192" s="6"/>
      <c r="K192" s="6"/>
      <c r="L192" s="6">
        <v>1029</v>
      </c>
      <c r="M192" s="6"/>
      <c r="N192" s="7">
        <f t="shared" si="2"/>
        <v>6056</v>
      </c>
      <c r="O192" s="6">
        <v>178000</v>
      </c>
    </row>
    <row r="193" spans="1:15" x14ac:dyDescent="0.35">
      <c r="A193" s="1">
        <v>190</v>
      </c>
      <c r="B193" s="5" t="s">
        <v>408</v>
      </c>
      <c r="C193" s="2" t="s">
        <v>15</v>
      </c>
      <c r="D193" s="2"/>
      <c r="E193" s="6"/>
      <c r="F193" s="6"/>
      <c r="G193" s="6"/>
      <c r="H193" s="6"/>
      <c r="I193" s="6"/>
      <c r="J193" s="6"/>
      <c r="K193" s="6"/>
      <c r="L193" s="6"/>
      <c r="M193" s="6"/>
      <c r="N193" s="7">
        <f t="shared" si="2"/>
        <v>0</v>
      </c>
      <c r="O193" s="6"/>
    </row>
    <row r="194" spans="1:15" x14ac:dyDescent="0.35">
      <c r="A194" s="1">
        <v>191</v>
      </c>
      <c r="B194" s="5" t="s">
        <v>323</v>
      </c>
      <c r="C194" s="2" t="s">
        <v>15</v>
      </c>
      <c r="D194" s="2"/>
      <c r="E194" s="6">
        <v>1378</v>
      </c>
      <c r="F194" s="6"/>
      <c r="G194" s="6"/>
      <c r="H194" s="6"/>
      <c r="I194" s="6">
        <v>2448</v>
      </c>
      <c r="J194" s="6"/>
      <c r="K194" s="6"/>
      <c r="L194" s="6"/>
      <c r="M194" s="6"/>
      <c r="N194" s="7">
        <f t="shared" si="2"/>
        <v>3826</v>
      </c>
      <c r="O194" s="6">
        <v>229000</v>
      </c>
    </row>
    <row r="195" spans="1:15" x14ac:dyDescent="0.35">
      <c r="A195" s="1">
        <v>192</v>
      </c>
      <c r="B195" s="5" t="s">
        <v>446</v>
      </c>
      <c r="C195" s="2" t="s">
        <v>15</v>
      </c>
      <c r="D195" s="2"/>
      <c r="E195" s="6"/>
      <c r="F195" s="6"/>
      <c r="G195" s="6"/>
      <c r="H195" s="6"/>
      <c r="I195" s="6"/>
      <c r="J195" s="6"/>
      <c r="K195" s="6"/>
      <c r="L195" s="6"/>
      <c r="M195" s="6"/>
      <c r="N195" s="7">
        <f t="shared" si="2"/>
        <v>0</v>
      </c>
      <c r="O195" s="6"/>
    </row>
    <row r="196" spans="1:15" x14ac:dyDescent="0.35">
      <c r="A196" s="1">
        <v>193</v>
      </c>
      <c r="B196" s="5" t="s">
        <v>413</v>
      </c>
      <c r="C196" s="2" t="s">
        <v>15</v>
      </c>
      <c r="D196" s="2"/>
      <c r="E196" s="6">
        <v>1462</v>
      </c>
      <c r="F196" s="6">
        <v>275</v>
      </c>
      <c r="G196" s="6"/>
      <c r="H196" s="6"/>
      <c r="I196" s="6"/>
      <c r="J196" s="6"/>
      <c r="K196" s="6"/>
      <c r="L196" s="6"/>
      <c r="M196" s="6"/>
      <c r="N196" s="7">
        <f t="shared" si="2"/>
        <v>1737</v>
      </c>
      <c r="O196" s="6">
        <v>65324</v>
      </c>
    </row>
    <row r="197" spans="1:15" x14ac:dyDescent="0.35">
      <c r="A197" s="1">
        <v>194</v>
      </c>
      <c r="B197" s="5" t="s">
        <v>496</v>
      </c>
      <c r="C197" s="2" t="s">
        <v>15</v>
      </c>
      <c r="D197" s="2"/>
      <c r="E197" s="6"/>
      <c r="F197" s="6"/>
      <c r="G197" s="6"/>
      <c r="H197" s="6"/>
      <c r="I197" s="6"/>
      <c r="J197" s="6"/>
      <c r="K197" s="6"/>
      <c r="L197" s="6"/>
      <c r="M197" s="6"/>
      <c r="N197" s="7">
        <f t="shared" si="2"/>
        <v>0</v>
      </c>
      <c r="O197" s="6"/>
    </row>
    <row r="198" spans="1:15" x14ac:dyDescent="0.35">
      <c r="A198" s="1">
        <v>195</v>
      </c>
      <c r="B198" s="5" t="s">
        <v>334</v>
      </c>
      <c r="C198" s="2" t="s">
        <v>15</v>
      </c>
      <c r="D198" s="2"/>
      <c r="E198" s="6"/>
      <c r="F198" s="6">
        <v>1553</v>
      </c>
      <c r="G198" s="6"/>
      <c r="H198" s="6"/>
      <c r="I198" s="6"/>
      <c r="J198" s="6">
        <v>24999</v>
      </c>
      <c r="K198" s="6"/>
      <c r="L198" s="6"/>
      <c r="M198" s="6"/>
      <c r="N198" s="7">
        <f t="shared" si="2"/>
        <v>26552</v>
      </c>
      <c r="O198" s="6">
        <v>233000</v>
      </c>
    </row>
    <row r="199" spans="1:15" ht="40" x14ac:dyDescent="0.35">
      <c r="A199" s="1">
        <v>196</v>
      </c>
      <c r="B199" s="5" t="s">
        <v>217</v>
      </c>
      <c r="C199" s="2" t="s">
        <v>418</v>
      </c>
      <c r="D199" s="2"/>
      <c r="E199" s="6"/>
      <c r="F199" s="6"/>
      <c r="G199" s="6"/>
      <c r="H199" s="6"/>
      <c r="I199" s="6"/>
      <c r="J199" s="6"/>
      <c r="K199" s="6"/>
      <c r="L199" s="6"/>
      <c r="M199" s="6"/>
      <c r="N199" s="7">
        <f t="shared" si="2"/>
        <v>0</v>
      </c>
      <c r="O199" s="6"/>
    </row>
    <row r="200" spans="1:15" ht="40" x14ac:dyDescent="0.35">
      <c r="A200" s="1">
        <v>197</v>
      </c>
      <c r="B200" s="5" t="s">
        <v>218</v>
      </c>
      <c r="C200" s="2" t="s">
        <v>418</v>
      </c>
      <c r="D200" s="2"/>
      <c r="E200" s="6"/>
      <c r="F200" s="6"/>
      <c r="G200" s="6"/>
      <c r="H200" s="6"/>
      <c r="I200" s="6"/>
      <c r="J200" s="6"/>
      <c r="K200" s="6"/>
      <c r="L200" s="6"/>
      <c r="M200" s="6"/>
      <c r="N200" s="7">
        <f t="shared" ref="N200:N265" si="3">SUM(E200:M200)</f>
        <v>0</v>
      </c>
      <c r="O200" s="6"/>
    </row>
    <row r="201" spans="1:15" ht="40" x14ac:dyDescent="0.35">
      <c r="A201" s="1">
        <v>198</v>
      </c>
      <c r="B201" s="5" t="s">
        <v>219</v>
      </c>
      <c r="C201" s="2" t="s">
        <v>418</v>
      </c>
      <c r="D201" s="2"/>
      <c r="E201" s="6"/>
      <c r="F201" s="6"/>
      <c r="G201" s="6"/>
      <c r="H201" s="6"/>
      <c r="I201" s="6"/>
      <c r="J201" s="6"/>
      <c r="K201" s="6"/>
      <c r="L201" s="6"/>
      <c r="M201" s="6"/>
      <c r="N201" s="7">
        <f t="shared" si="3"/>
        <v>0</v>
      </c>
      <c r="O201" s="6"/>
    </row>
    <row r="202" spans="1:15" ht="40" x14ac:dyDescent="0.35">
      <c r="A202" s="1">
        <v>199</v>
      </c>
      <c r="B202" s="5" t="s">
        <v>220</v>
      </c>
      <c r="C202" s="2" t="s">
        <v>418</v>
      </c>
      <c r="D202" s="2"/>
      <c r="E202" s="6"/>
      <c r="F202" s="6"/>
      <c r="G202" s="6"/>
      <c r="H202" s="11"/>
      <c r="I202" s="6"/>
      <c r="J202" s="6"/>
      <c r="K202" s="6"/>
      <c r="L202" s="6"/>
      <c r="M202" s="6"/>
      <c r="N202" s="7">
        <f t="shared" si="3"/>
        <v>0</v>
      </c>
      <c r="O202" s="6"/>
    </row>
    <row r="203" spans="1:15" ht="40" x14ac:dyDescent="0.35">
      <c r="A203" s="1">
        <v>200</v>
      </c>
      <c r="B203" s="5" t="s">
        <v>222</v>
      </c>
      <c r="C203" s="2" t="s">
        <v>418</v>
      </c>
      <c r="D203" s="2"/>
      <c r="E203" s="6"/>
      <c r="F203" s="6"/>
      <c r="G203" s="6"/>
      <c r="H203" s="6"/>
      <c r="I203" s="6"/>
      <c r="J203" s="6"/>
      <c r="K203" s="6"/>
      <c r="L203" s="6"/>
      <c r="M203" s="6"/>
      <c r="N203" s="7">
        <f t="shared" si="3"/>
        <v>0</v>
      </c>
      <c r="O203" s="6"/>
    </row>
    <row r="204" spans="1:15" ht="40" x14ac:dyDescent="0.35">
      <c r="A204" s="1">
        <v>201</v>
      </c>
      <c r="B204" s="5" t="s">
        <v>221</v>
      </c>
      <c r="C204" s="2" t="s">
        <v>418</v>
      </c>
      <c r="D204" s="2"/>
      <c r="E204" s="6"/>
      <c r="F204" s="6"/>
      <c r="G204" s="6"/>
      <c r="H204" s="6"/>
      <c r="I204" s="6"/>
      <c r="J204" s="6"/>
      <c r="K204" s="6"/>
      <c r="L204" s="6"/>
      <c r="M204" s="6"/>
      <c r="N204" s="7">
        <f t="shared" si="3"/>
        <v>0</v>
      </c>
      <c r="O204" s="6"/>
    </row>
    <row r="205" spans="1:15" ht="40" x14ac:dyDescent="0.35">
      <c r="A205" s="1">
        <v>202</v>
      </c>
      <c r="B205" s="5" t="s">
        <v>222</v>
      </c>
      <c r="C205" s="2" t="s">
        <v>418</v>
      </c>
      <c r="D205" s="2"/>
      <c r="E205" s="6"/>
      <c r="F205" s="6"/>
      <c r="G205" s="6"/>
      <c r="H205" s="6"/>
      <c r="I205" s="6"/>
      <c r="J205" s="6"/>
      <c r="K205" s="6"/>
      <c r="L205" s="6"/>
      <c r="M205" s="6"/>
      <c r="N205" s="7">
        <f t="shared" si="3"/>
        <v>0</v>
      </c>
      <c r="O205" s="6"/>
    </row>
    <row r="206" spans="1:15" x14ac:dyDescent="0.35">
      <c r="A206" s="1">
        <v>203</v>
      </c>
      <c r="B206" s="5" t="s">
        <v>338</v>
      </c>
      <c r="C206" s="2" t="s">
        <v>422</v>
      </c>
      <c r="D206" s="2"/>
      <c r="E206" s="6"/>
      <c r="F206" s="6">
        <v>16856</v>
      </c>
      <c r="G206" s="6"/>
      <c r="H206" s="6">
        <v>4585</v>
      </c>
      <c r="I206" s="6"/>
      <c r="J206" s="6"/>
      <c r="K206" s="6"/>
      <c r="L206" s="6"/>
      <c r="M206" s="6"/>
      <c r="N206" s="7">
        <f t="shared" si="3"/>
        <v>21441</v>
      </c>
      <c r="O206" s="6">
        <v>916987</v>
      </c>
    </row>
    <row r="207" spans="1:15" x14ac:dyDescent="0.35">
      <c r="A207" s="1">
        <v>204</v>
      </c>
      <c r="B207" s="5" t="s">
        <v>339</v>
      </c>
      <c r="C207" s="2" t="s">
        <v>422</v>
      </c>
      <c r="D207" s="2"/>
      <c r="E207" s="6">
        <v>10957</v>
      </c>
      <c r="F207" s="6">
        <v>1631</v>
      </c>
      <c r="G207" s="6">
        <v>200</v>
      </c>
      <c r="H207" s="6"/>
      <c r="I207" s="6"/>
      <c r="J207" s="6"/>
      <c r="K207" s="6"/>
      <c r="L207" s="6"/>
      <c r="M207" s="6"/>
      <c r="N207" s="7">
        <f t="shared" si="3"/>
        <v>12788</v>
      </c>
      <c r="O207" s="6">
        <v>702813</v>
      </c>
    </row>
    <row r="208" spans="1:15" x14ac:dyDescent="0.35">
      <c r="A208" s="1">
        <v>205</v>
      </c>
      <c r="B208" s="5" t="s">
        <v>403</v>
      </c>
      <c r="C208" s="2" t="s">
        <v>422</v>
      </c>
      <c r="D208" s="2"/>
      <c r="E208" s="6"/>
      <c r="F208" s="6"/>
      <c r="G208" s="6"/>
      <c r="H208" s="6"/>
      <c r="I208" s="6"/>
      <c r="J208" s="6"/>
      <c r="K208" s="6"/>
      <c r="L208" s="6"/>
      <c r="M208" s="6"/>
      <c r="N208" s="7">
        <f t="shared" si="3"/>
        <v>0</v>
      </c>
      <c r="O208" s="6"/>
    </row>
    <row r="209" spans="1:15" x14ac:dyDescent="0.35">
      <c r="A209" s="1">
        <v>206</v>
      </c>
      <c r="B209" s="5" t="s">
        <v>499</v>
      </c>
      <c r="C209" s="2" t="s">
        <v>422</v>
      </c>
      <c r="D209" s="2"/>
      <c r="E209" s="6"/>
      <c r="F209" s="6"/>
      <c r="G209" s="6"/>
      <c r="H209" s="6"/>
      <c r="I209" s="6"/>
      <c r="J209" s="6"/>
      <c r="K209" s="6"/>
      <c r="L209" s="6"/>
      <c r="M209" s="6"/>
      <c r="N209" s="7">
        <f t="shared" si="3"/>
        <v>0</v>
      </c>
      <c r="O209" s="6"/>
    </row>
    <row r="210" spans="1:15" x14ac:dyDescent="0.35">
      <c r="A210" s="1">
        <v>207</v>
      </c>
      <c r="B210" s="5" t="s">
        <v>414</v>
      </c>
      <c r="C210" s="2" t="s">
        <v>422</v>
      </c>
      <c r="D210" s="2"/>
      <c r="E210" s="6"/>
      <c r="F210" s="6"/>
      <c r="G210" s="6"/>
      <c r="H210" s="6"/>
      <c r="I210" s="6"/>
      <c r="J210" s="6"/>
      <c r="K210" s="6"/>
      <c r="L210" s="6"/>
      <c r="M210" s="6"/>
      <c r="N210" s="7">
        <f t="shared" si="3"/>
        <v>0</v>
      </c>
      <c r="O210" s="6"/>
    </row>
    <row r="211" spans="1:15" x14ac:dyDescent="0.35">
      <c r="A211" s="1">
        <v>208</v>
      </c>
      <c r="B211" s="5" t="s">
        <v>409</v>
      </c>
      <c r="C211" s="2" t="s">
        <v>410</v>
      </c>
      <c r="D211" s="2"/>
      <c r="E211" s="6"/>
      <c r="F211" s="6"/>
      <c r="G211" s="6"/>
      <c r="H211" s="6"/>
      <c r="I211" s="6"/>
      <c r="J211" s="6"/>
      <c r="K211" s="6"/>
      <c r="L211" s="6"/>
      <c r="M211" s="6"/>
      <c r="N211" s="7">
        <f t="shared" si="3"/>
        <v>0</v>
      </c>
      <c r="O211" s="6"/>
    </row>
    <row r="212" spans="1:15" x14ac:dyDescent="0.35">
      <c r="A212" s="1">
        <v>209</v>
      </c>
      <c r="B212" s="5" t="s">
        <v>55</v>
      </c>
      <c r="C212" s="2" t="s">
        <v>9</v>
      </c>
      <c r="D212" s="1"/>
      <c r="E212" s="6">
        <v>10790</v>
      </c>
      <c r="F212" s="6">
        <v>5715</v>
      </c>
      <c r="G212" s="6"/>
      <c r="H212" s="6">
        <v>3985</v>
      </c>
      <c r="I212" s="6">
        <v>2864</v>
      </c>
      <c r="J212" s="6"/>
      <c r="K212" s="6"/>
      <c r="L212" s="6">
        <v>219</v>
      </c>
      <c r="M212" s="6"/>
      <c r="N212" s="7">
        <f t="shared" si="3"/>
        <v>23573</v>
      </c>
      <c r="O212" s="6">
        <v>398504</v>
      </c>
    </row>
    <row r="213" spans="1:15" x14ac:dyDescent="0.35">
      <c r="A213" s="1">
        <v>210</v>
      </c>
      <c r="B213" s="5" t="s">
        <v>391</v>
      </c>
      <c r="C213" s="2" t="s">
        <v>9</v>
      </c>
      <c r="D213" s="1"/>
      <c r="E213" s="6">
        <v>14736</v>
      </c>
      <c r="F213" s="6"/>
      <c r="G213" s="6"/>
      <c r="H213" s="12"/>
      <c r="I213" s="6"/>
      <c r="J213" s="6"/>
      <c r="K213" s="6"/>
      <c r="L213" s="6">
        <v>4775</v>
      </c>
      <c r="M213" s="6"/>
      <c r="N213" s="7">
        <f t="shared" si="3"/>
        <v>19511</v>
      </c>
      <c r="O213" s="6">
        <v>515774</v>
      </c>
    </row>
    <row r="214" spans="1:15" x14ac:dyDescent="0.35">
      <c r="A214" s="1">
        <v>211</v>
      </c>
      <c r="B214" s="5" t="s">
        <v>445</v>
      </c>
      <c r="C214" s="2" t="s">
        <v>9</v>
      </c>
      <c r="D214" s="1"/>
      <c r="E214" s="6">
        <v>16450</v>
      </c>
      <c r="F214" s="6"/>
      <c r="G214" s="6"/>
      <c r="H214" s="12"/>
      <c r="I214" s="6">
        <v>13121</v>
      </c>
      <c r="J214" s="6"/>
      <c r="K214" s="6"/>
      <c r="L214" s="6">
        <v>23600</v>
      </c>
      <c r="M214" s="6"/>
      <c r="N214" s="7">
        <f t="shared" si="3"/>
        <v>53171</v>
      </c>
      <c r="O214" s="6">
        <v>573617</v>
      </c>
    </row>
    <row r="215" spans="1:15" x14ac:dyDescent="0.35">
      <c r="A215" s="1">
        <v>212</v>
      </c>
      <c r="B215" s="5" t="s">
        <v>56</v>
      </c>
      <c r="C215" s="2" t="s">
        <v>9</v>
      </c>
      <c r="D215" s="1"/>
      <c r="E215" s="6">
        <v>5116</v>
      </c>
      <c r="F215" s="6"/>
      <c r="G215" s="6"/>
      <c r="H215" s="6"/>
      <c r="I215" s="6"/>
      <c r="J215" s="6"/>
      <c r="K215" s="6"/>
      <c r="L215" s="6"/>
      <c r="M215" s="6"/>
      <c r="N215" s="7">
        <f t="shared" si="3"/>
        <v>5116</v>
      </c>
      <c r="O215" s="6">
        <v>171691</v>
      </c>
    </row>
    <row r="216" spans="1:15" x14ac:dyDescent="0.35">
      <c r="A216" s="1">
        <v>213</v>
      </c>
      <c r="B216" s="5" t="s">
        <v>483</v>
      </c>
      <c r="C216" s="2" t="s">
        <v>9</v>
      </c>
      <c r="D216" s="1"/>
      <c r="E216" s="6">
        <v>8385</v>
      </c>
      <c r="F216" s="6"/>
      <c r="G216" s="6"/>
      <c r="H216" s="6"/>
      <c r="I216" s="6"/>
      <c r="J216" s="6"/>
      <c r="K216" s="6"/>
      <c r="L216" s="6"/>
      <c r="M216" s="6"/>
      <c r="N216" s="7">
        <f t="shared" si="3"/>
        <v>8385</v>
      </c>
      <c r="O216" s="6">
        <v>419151</v>
      </c>
    </row>
    <row r="217" spans="1:15" x14ac:dyDescent="0.35">
      <c r="A217" s="1">
        <v>214</v>
      </c>
      <c r="B217" s="5" t="s">
        <v>58</v>
      </c>
      <c r="C217" s="2" t="s">
        <v>9</v>
      </c>
      <c r="D217" s="1"/>
      <c r="E217" s="6">
        <v>9305</v>
      </c>
      <c r="F217" s="6">
        <v>6566</v>
      </c>
      <c r="G217" s="6"/>
      <c r="H217" s="6">
        <v>5810</v>
      </c>
      <c r="I217" s="6"/>
      <c r="J217" s="6"/>
      <c r="K217" s="6"/>
      <c r="L217" s="6"/>
      <c r="M217" s="6"/>
      <c r="N217" s="7">
        <f t="shared" si="3"/>
        <v>21681</v>
      </c>
      <c r="O217" s="6">
        <v>581297</v>
      </c>
    </row>
    <row r="218" spans="1:15" x14ac:dyDescent="0.35">
      <c r="A218" s="1">
        <v>215</v>
      </c>
      <c r="B218" s="5" t="s">
        <v>523</v>
      </c>
      <c r="C218" s="2" t="s">
        <v>9</v>
      </c>
      <c r="D218" s="1"/>
      <c r="E218" s="6">
        <v>11553</v>
      </c>
      <c r="F218" s="6">
        <v>705</v>
      </c>
      <c r="G218" s="6"/>
      <c r="H218" s="6"/>
      <c r="I218" s="6">
        <v>2500</v>
      </c>
      <c r="J218" s="6"/>
      <c r="K218" s="6"/>
      <c r="L218" s="6"/>
      <c r="M218" s="6"/>
      <c r="N218" s="7">
        <f t="shared" si="3"/>
        <v>14758</v>
      </c>
      <c r="O218" s="6">
        <v>677004</v>
      </c>
    </row>
    <row r="219" spans="1:15" x14ac:dyDescent="0.35">
      <c r="A219" s="1">
        <v>216</v>
      </c>
      <c r="B219" s="5" t="s">
        <v>59</v>
      </c>
      <c r="C219" s="2" t="s">
        <v>9</v>
      </c>
      <c r="D219" s="1"/>
      <c r="E219" s="6">
        <v>1977</v>
      </c>
      <c r="F219" s="6">
        <v>647</v>
      </c>
      <c r="G219" s="6"/>
      <c r="H219" s="10"/>
      <c r="I219" s="6"/>
      <c r="J219" s="6"/>
      <c r="K219" s="6"/>
      <c r="L219" s="6"/>
      <c r="M219" s="6"/>
      <c r="N219" s="7">
        <f t="shared" si="3"/>
        <v>2624</v>
      </c>
      <c r="O219" s="6">
        <v>285671</v>
      </c>
    </row>
    <row r="220" spans="1:15" x14ac:dyDescent="0.35">
      <c r="A220" s="1">
        <v>217</v>
      </c>
      <c r="B220" s="5" t="s">
        <v>60</v>
      </c>
      <c r="C220" s="2" t="s">
        <v>9</v>
      </c>
      <c r="D220" s="1"/>
      <c r="E220" s="6">
        <v>10238</v>
      </c>
      <c r="F220" s="6">
        <v>1564</v>
      </c>
      <c r="G220" s="6"/>
      <c r="H220" s="6"/>
      <c r="I220" s="6"/>
      <c r="J220" s="6"/>
      <c r="K220" s="6"/>
      <c r="L220" s="6"/>
      <c r="M220" s="6"/>
      <c r="N220" s="7">
        <f t="shared" si="3"/>
        <v>11802</v>
      </c>
      <c r="O220" s="6">
        <v>593000</v>
      </c>
    </row>
    <row r="221" spans="1:15" x14ac:dyDescent="0.35">
      <c r="A221" s="1">
        <v>218</v>
      </c>
      <c r="B221" s="5" t="s">
        <v>61</v>
      </c>
      <c r="C221" s="2" t="s">
        <v>9</v>
      </c>
      <c r="D221" s="1"/>
      <c r="E221" s="6">
        <v>5009</v>
      </c>
      <c r="F221" s="6"/>
      <c r="G221" s="6"/>
      <c r="H221" s="6">
        <v>6424</v>
      </c>
      <c r="I221" s="6">
        <v>8037</v>
      </c>
      <c r="J221" s="6"/>
      <c r="K221" s="6"/>
      <c r="L221" s="6"/>
      <c r="M221" s="6"/>
      <c r="N221" s="7">
        <f t="shared" si="3"/>
        <v>19470</v>
      </c>
      <c r="O221" s="6">
        <v>642464</v>
      </c>
    </row>
    <row r="222" spans="1:15" x14ac:dyDescent="0.35">
      <c r="A222" s="1">
        <v>219</v>
      </c>
      <c r="B222" s="5" t="s">
        <v>62</v>
      </c>
      <c r="C222" s="2" t="s">
        <v>9</v>
      </c>
      <c r="D222" s="1"/>
      <c r="E222" s="6"/>
      <c r="F222" s="6"/>
      <c r="G222" s="6"/>
      <c r="H222" s="6"/>
      <c r="I222" s="6"/>
      <c r="J222" s="6"/>
      <c r="K222" s="6"/>
      <c r="L222" s="6"/>
      <c r="M222" s="6"/>
      <c r="N222" s="7">
        <f t="shared" si="3"/>
        <v>0</v>
      </c>
      <c r="O222" s="6"/>
    </row>
    <row r="223" spans="1:15" x14ac:dyDescent="0.35">
      <c r="A223" s="1">
        <v>220</v>
      </c>
      <c r="B223" s="5" t="s">
        <v>63</v>
      </c>
      <c r="C223" s="2" t="s">
        <v>9</v>
      </c>
      <c r="D223" s="1"/>
      <c r="E223" s="6">
        <v>6716</v>
      </c>
      <c r="F223" s="6">
        <v>6709</v>
      </c>
      <c r="G223" s="6"/>
      <c r="H223" s="6">
        <v>5818</v>
      </c>
      <c r="I223" s="6"/>
      <c r="J223" s="6"/>
      <c r="K223" s="6"/>
      <c r="L223" s="6"/>
      <c r="M223" s="6"/>
      <c r="N223" s="7">
        <f t="shared" si="3"/>
        <v>19243</v>
      </c>
      <c r="O223" s="6">
        <v>581883</v>
      </c>
    </row>
    <row r="224" spans="1:15" x14ac:dyDescent="0.35">
      <c r="A224" s="1">
        <v>221</v>
      </c>
      <c r="B224" s="5" t="s">
        <v>65</v>
      </c>
      <c r="C224" s="2" t="s">
        <v>9</v>
      </c>
      <c r="D224" s="1"/>
      <c r="E224" s="6"/>
      <c r="F224" s="6"/>
      <c r="G224" s="6"/>
      <c r="H224" s="6"/>
      <c r="I224" s="6"/>
      <c r="J224" s="6"/>
      <c r="K224" s="6"/>
      <c r="L224" s="6"/>
      <c r="M224" s="6"/>
      <c r="N224" s="7">
        <f t="shared" si="3"/>
        <v>0</v>
      </c>
      <c r="O224" s="6"/>
    </row>
    <row r="225" spans="1:15" x14ac:dyDescent="0.35">
      <c r="A225" s="1">
        <v>222</v>
      </c>
      <c r="B225" s="5" t="s">
        <v>66</v>
      </c>
      <c r="C225" s="2" t="s">
        <v>9</v>
      </c>
      <c r="D225" s="1"/>
      <c r="E225" s="6">
        <v>10991</v>
      </c>
      <c r="F225" s="6"/>
      <c r="G225" s="6"/>
      <c r="H225" s="6"/>
      <c r="I225" s="6"/>
      <c r="J225" s="6">
        <v>565</v>
      </c>
      <c r="K225" s="6"/>
      <c r="L225" s="6"/>
      <c r="M225" s="6"/>
      <c r="N225" s="7">
        <f t="shared" si="3"/>
        <v>11556</v>
      </c>
      <c r="O225" s="6">
        <v>566532</v>
      </c>
    </row>
    <row r="226" spans="1:15" x14ac:dyDescent="0.35">
      <c r="A226" s="1">
        <v>223</v>
      </c>
      <c r="B226" s="5" t="s">
        <v>67</v>
      </c>
      <c r="C226" s="2" t="s">
        <v>9</v>
      </c>
      <c r="D226" s="1"/>
      <c r="E226" s="6">
        <v>27744</v>
      </c>
      <c r="F226" s="6">
        <v>8383</v>
      </c>
      <c r="G226" s="6">
        <v>7000</v>
      </c>
      <c r="H226" s="6">
        <v>8383</v>
      </c>
      <c r="I226" s="6"/>
      <c r="J226" s="6"/>
      <c r="K226" s="6"/>
      <c r="L226" s="6">
        <v>710</v>
      </c>
      <c r="M226" s="6"/>
      <c r="N226" s="7">
        <f t="shared" si="3"/>
        <v>52220</v>
      </c>
      <c r="O226" s="6">
        <v>838393</v>
      </c>
    </row>
    <row r="227" spans="1:15" x14ac:dyDescent="0.35">
      <c r="A227" s="1">
        <v>224</v>
      </c>
      <c r="B227" s="5" t="s">
        <v>68</v>
      </c>
      <c r="C227" s="2" t="s">
        <v>9</v>
      </c>
      <c r="D227" s="1"/>
      <c r="E227" s="6">
        <v>30181</v>
      </c>
      <c r="F227" s="6">
        <v>11151</v>
      </c>
      <c r="G227" s="6"/>
      <c r="H227" s="6">
        <v>11151</v>
      </c>
      <c r="I227" s="6"/>
      <c r="J227" s="6"/>
      <c r="K227" s="6"/>
      <c r="L227" s="6"/>
      <c r="M227" s="6"/>
      <c r="N227" s="7">
        <f t="shared" si="3"/>
        <v>52483</v>
      </c>
      <c r="O227" s="6">
        <v>1115116</v>
      </c>
    </row>
    <row r="228" spans="1:15" x14ac:dyDescent="0.35">
      <c r="A228" s="1">
        <v>225</v>
      </c>
      <c r="B228" s="5" t="s">
        <v>471</v>
      </c>
      <c r="C228" s="2" t="s">
        <v>9</v>
      </c>
      <c r="D228" s="1"/>
      <c r="E228" s="6">
        <v>29497</v>
      </c>
      <c r="F228" s="6"/>
      <c r="G228" s="6"/>
      <c r="H228" s="10"/>
      <c r="I228" s="6"/>
      <c r="J228" s="6"/>
      <c r="K228" s="6"/>
      <c r="L228" s="6"/>
      <c r="M228" s="6"/>
      <c r="N228" s="7">
        <f t="shared" si="3"/>
        <v>29497</v>
      </c>
      <c r="O228" s="6">
        <v>654740</v>
      </c>
    </row>
    <row r="229" spans="1:15" ht="41" x14ac:dyDescent="0.35">
      <c r="A229" s="1">
        <v>226</v>
      </c>
      <c r="B229" s="5" t="s">
        <v>69</v>
      </c>
      <c r="C229" s="2" t="s">
        <v>9</v>
      </c>
      <c r="D229" s="1"/>
      <c r="E229" s="6">
        <v>29117</v>
      </c>
      <c r="F229" s="6">
        <v>12036</v>
      </c>
      <c r="G229" s="6"/>
      <c r="H229" s="6">
        <v>12036</v>
      </c>
      <c r="I229" s="6"/>
      <c r="J229" s="6"/>
      <c r="K229" s="6"/>
      <c r="L229" s="6"/>
      <c r="M229" s="6"/>
      <c r="N229" s="7">
        <f t="shared" si="3"/>
        <v>53189</v>
      </c>
      <c r="O229" s="6">
        <v>1203638</v>
      </c>
    </row>
    <row r="230" spans="1:15" x14ac:dyDescent="0.35">
      <c r="A230" s="1">
        <v>227</v>
      </c>
      <c r="B230" s="5" t="s">
        <v>392</v>
      </c>
      <c r="C230" s="2" t="s">
        <v>9</v>
      </c>
      <c r="D230" s="1"/>
      <c r="E230" s="6"/>
      <c r="F230" s="6"/>
      <c r="G230" s="6"/>
      <c r="H230" s="6"/>
      <c r="I230" s="6"/>
      <c r="J230" s="6"/>
      <c r="K230" s="6"/>
      <c r="L230" s="6"/>
      <c r="M230" s="6"/>
      <c r="N230" s="7">
        <f t="shared" si="3"/>
        <v>0</v>
      </c>
      <c r="O230" s="6"/>
    </row>
    <row r="231" spans="1:15" x14ac:dyDescent="0.35">
      <c r="A231" s="1">
        <v>228</v>
      </c>
      <c r="B231" s="5" t="s">
        <v>70</v>
      </c>
      <c r="C231" s="2" t="s">
        <v>9</v>
      </c>
      <c r="D231" s="1"/>
      <c r="E231" s="6"/>
      <c r="F231" s="6"/>
      <c r="G231" s="6"/>
      <c r="H231" s="6"/>
      <c r="I231" s="6"/>
      <c r="J231" s="6"/>
      <c r="K231" s="6"/>
      <c r="L231" s="6"/>
      <c r="M231" s="6"/>
      <c r="N231" s="7">
        <f t="shared" si="3"/>
        <v>0</v>
      </c>
      <c r="O231" s="6"/>
    </row>
    <row r="232" spans="1:15" x14ac:dyDescent="0.35">
      <c r="A232" s="1">
        <v>229</v>
      </c>
      <c r="B232" s="5" t="s">
        <v>71</v>
      </c>
      <c r="C232" s="2" t="s">
        <v>9</v>
      </c>
      <c r="D232" s="1"/>
      <c r="E232" s="6"/>
      <c r="F232" s="6"/>
      <c r="G232" s="6"/>
      <c r="H232" s="6"/>
      <c r="I232" s="6"/>
      <c r="J232" s="6"/>
      <c r="K232" s="6"/>
      <c r="L232" s="6"/>
      <c r="M232" s="6"/>
      <c r="N232" s="7">
        <f t="shared" si="3"/>
        <v>0</v>
      </c>
      <c r="O232" s="6"/>
    </row>
    <row r="233" spans="1:15" x14ac:dyDescent="0.35">
      <c r="A233" s="1">
        <v>230</v>
      </c>
      <c r="B233" s="5" t="s">
        <v>72</v>
      </c>
      <c r="C233" s="2" t="s">
        <v>9</v>
      </c>
      <c r="D233" s="1"/>
      <c r="E233" s="6">
        <v>4349</v>
      </c>
      <c r="F233" s="6">
        <v>2302</v>
      </c>
      <c r="G233" s="6"/>
      <c r="H233" s="6"/>
      <c r="I233" s="6"/>
      <c r="J233" s="6"/>
      <c r="K233" s="6"/>
      <c r="L233" s="6"/>
      <c r="M233" s="6"/>
      <c r="N233" s="7">
        <f t="shared" si="3"/>
        <v>6651</v>
      </c>
      <c r="O233" s="6">
        <v>336000</v>
      </c>
    </row>
    <row r="234" spans="1:15" x14ac:dyDescent="0.35">
      <c r="A234" s="1">
        <v>231</v>
      </c>
      <c r="B234" s="5" t="s">
        <v>73</v>
      </c>
      <c r="C234" s="2" t="s">
        <v>9</v>
      </c>
      <c r="D234" s="1"/>
      <c r="E234" s="6">
        <v>4335</v>
      </c>
      <c r="F234" s="6"/>
      <c r="G234" s="6"/>
      <c r="H234" s="6"/>
      <c r="I234" s="6"/>
      <c r="J234" s="6"/>
      <c r="K234" s="6"/>
      <c r="L234" s="6"/>
      <c r="M234" s="6"/>
      <c r="N234" s="7">
        <f t="shared" si="3"/>
        <v>4335</v>
      </c>
      <c r="O234" s="6">
        <v>226450</v>
      </c>
    </row>
    <row r="235" spans="1:15" x14ac:dyDescent="0.35">
      <c r="A235" s="1">
        <v>232</v>
      </c>
      <c r="B235" s="5" t="s">
        <v>340</v>
      </c>
      <c r="C235" s="2" t="s">
        <v>425</v>
      </c>
      <c r="D235" s="2"/>
      <c r="E235" s="6"/>
      <c r="F235" s="6">
        <v>32013</v>
      </c>
      <c r="G235" s="6"/>
      <c r="H235" s="6">
        <v>14562</v>
      </c>
      <c r="I235" s="6"/>
      <c r="J235" s="6"/>
      <c r="K235" s="6"/>
      <c r="L235" s="6">
        <v>3885</v>
      </c>
      <c r="M235" s="6"/>
      <c r="N235" s="7">
        <f t="shared" si="3"/>
        <v>50460</v>
      </c>
      <c r="O235" s="6">
        <v>2912482</v>
      </c>
    </row>
    <row r="236" spans="1:15" x14ac:dyDescent="0.35">
      <c r="A236" s="1">
        <v>233</v>
      </c>
      <c r="B236" s="5" t="s">
        <v>515</v>
      </c>
      <c r="C236" s="2" t="s">
        <v>425</v>
      </c>
      <c r="D236" s="2"/>
      <c r="E236" s="6">
        <v>10632</v>
      </c>
      <c r="F236" s="6">
        <v>9156</v>
      </c>
      <c r="G236" s="6"/>
      <c r="H236" s="6">
        <v>4051</v>
      </c>
      <c r="I236" s="6"/>
      <c r="J236" s="6"/>
      <c r="K236" s="6"/>
      <c r="L236" s="6"/>
      <c r="M236" s="6"/>
      <c r="N236" s="7">
        <f t="shared" si="3"/>
        <v>23839</v>
      </c>
      <c r="O236" s="6">
        <v>405153</v>
      </c>
    </row>
    <row r="237" spans="1:15" x14ac:dyDescent="0.35">
      <c r="A237" s="1">
        <v>234</v>
      </c>
      <c r="B237" s="5" t="s">
        <v>384</v>
      </c>
      <c r="C237" s="2" t="s">
        <v>425</v>
      </c>
      <c r="D237" s="2"/>
      <c r="E237" s="6"/>
      <c r="F237" s="6"/>
      <c r="G237" s="6"/>
      <c r="H237" s="6"/>
      <c r="I237" s="6"/>
      <c r="J237" s="6"/>
      <c r="K237" s="6"/>
      <c r="L237" s="6"/>
      <c r="M237" s="6"/>
      <c r="N237" s="7">
        <f t="shared" si="3"/>
        <v>0</v>
      </c>
      <c r="O237" s="6"/>
    </row>
    <row r="238" spans="1:15" x14ac:dyDescent="0.35">
      <c r="A238" s="1">
        <v>235</v>
      </c>
      <c r="B238" s="5" t="s">
        <v>385</v>
      </c>
      <c r="C238" s="2" t="s">
        <v>425</v>
      </c>
      <c r="D238" s="2"/>
      <c r="E238" s="6"/>
      <c r="F238" s="6"/>
      <c r="G238" s="6"/>
      <c r="H238" s="6"/>
      <c r="I238" s="6"/>
      <c r="J238" s="6"/>
      <c r="K238" s="6"/>
      <c r="L238" s="6"/>
      <c r="M238" s="6"/>
      <c r="N238" s="7">
        <f t="shared" si="3"/>
        <v>0</v>
      </c>
      <c r="O238" s="6"/>
    </row>
    <row r="239" spans="1:15" x14ac:dyDescent="0.35">
      <c r="A239" s="1">
        <v>236</v>
      </c>
      <c r="B239" s="5" t="s">
        <v>341</v>
      </c>
      <c r="C239" s="2" t="s">
        <v>425</v>
      </c>
      <c r="D239" s="2"/>
      <c r="E239" s="6"/>
      <c r="F239" s="6"/>
      <c r="G239" s="6"/>
      <c r="H239" s="6"/>
      <c r="I239" s="6"/>
      <c r="J239" s="6"/>
      <c r="K239" s="6"/>
      <c r="L239" s="6"/>
      <c r="M239" s="6"/>
      <c r="N239" s="7">
        <f t="shared" si="3"/>
        <v>0</v>
      </c>
      <c r="O239" s="6"/>
    </row>
    <row r="240" spans="1:15" x14ac:dyDescent="0.35">
      <c r="A240" s="1">
        <v>237</v>
      </c>
      <c r="B240" s="5" t="s">
        <v>342</v>
      </c>
      <c r="C240" s="2" t="s">
        <v>425</v>
      </c>
      <c r="D240" s="2"/>
      <c r="E240" s="6"/>
      <c r="F240" s="6"/>
      <c r="G240" s="6"/>
      <c r="H240" s="6"/>
      <c r="I240" s="6"/>
      <c r="J240" s="6"/>
      <c r="K240" s="6"/>
      <c r="L240" s="6"/>
      <c r="M240" s="6"/>
      <c r="N240" s="7">
        <f t="shared" si="3"/>
        <v>0</v>
      </c>
      <c r="O240" s="6"/>
    </row>
    <row r="241" spans="1:15" x14ac:dyDescent="0.35">
      <c r="A241" s="1">
        <v>238</v>
      </c>
      <c r="B241" s="5" t="s">
        <v>343</v>
      </c>
      <c r="C241" s="2" t="s">
        <v>425</v>
      </c>
      <c r="D241" s="2"/>
      <c r="E241" s="6">
        <v>18754</v>
      </c>
      <c r="F241" s="6">
        <v>6504</v>
      </c>
      <c r="G241" s="6"/>
      <c r="H241" s="6"/>
      <c r="I241" s="6">
        <v>2140</v>
      </c>
      <c r="J241" s="6">
        <v>6251</v>
      </c>
      <c r="K241" s="6"/>
      <c r="L241" s="6"/>
      <c r="M241" s="6"/>
      <c r="N241" s="7">
        <f t="shared" si="3"/>
        <v>33649</v>
      </c>
      <c r="O241" s="6">
        <v>625125</v>
      </c>
    </row>
    <row r="242" spans="1:15" x14ac:dyDescent="0.35">
      <c r="A242" s="1">
        <v>239</v>
      </c>
      <c r="B242" s="5" t="s">
        <v>344</v>
      </c>
      <c r="C242" s="2" t="s">
        <v>425</v>
      </c>
      <c r="D242" s="2"/>
      <c r="E242" s="6">
        <v>3850</v>
      </c>
      <c r="F242" s="6"/>
      <c r="G242" s="6"/>
      <c r="H242" s="6">
        <v>1918</v>
      </c>
      <c r="I242" s="6"/>
      <c r="J242" s="6"/>
      <c r="K242" s="6"/>
      <c r="L242" s="6"/>
      <c r="M242" s="6"/>
      <c r="N242" s="7">
        <f t="shared" si="3"/>
        <v>5768</v>
      </c>
      <c r="O242" s="6">
        <v>191849</v>
      </c>
    </row>
    <row r="243" spans="1:15" x14ac:dyDescent="0.35">
      <c r="A243" s="1">
        <v>240</v>
      </c>
      <c r="B243" s="5" t="s">
        <v>345</v>
      </c>
      <c r="C243" s="2" t="s">
        <v>425</v>
      </c>
      <c r="D243" s="2"/>
      <c r="E243" s="6">
        <v>35946</v>
      </c>
      <c r="F243" s="6">
        <v>10592</v>
      </c>
      <c r="G243" s="6"/>
      <c r="H243" s="6"/>
      <c r="I243" s="6">
        <v>3512</v>
      </c>
      <c r="J243" s="6">
        <v>11982</v>
      </c>
      <c r="K243" s="6"/>
      <c r="L243" s="6"/>
      <c r="M243" s="6"/>
      <c r="N243" s="7">
        <f t="shared" si="3"/>
        <v>62032</v>
      </c>
      <c r="O243" s="6">
        <v>1198213</v>
      </c>
    </row>
    <row r="244" spans="1:15" x14ac:dyDescent="0.35">
      <c r="A244" s="1">
        <v>241</v>
      </c>
      <c r="B244" s="5" t="s">
        <v>346</v>
      </c>
      <c r="C244" s="2" t="s">
        <v>425</v>
      </c>
      <c r="D244" s="2"/>
      <c r="E244" s="6"/>
      <c r="F244" s="6">
        <v>2775</v>
      </c>
      <c r="G244" s="6"/>
      <c r="H244" s="6">
        <v>2663</v>
      </c>
      <c r="I244" s="6"/>
      <c r="J244" s="6"/>
      <c r="K244" s="6"/>
      <c r="L244" s="6"/>
      <c r="M244" s="6"/>
      <c r="N244" s="7">
        <f t="shared" si="3"/>
        <v>5438</v>
      </c>
      <c r="O244" s="6">
        <v>266301</v>
      </c>
    </row>
    <row r="245" spans="1:15" x14ac:dyDescent="0.35">
      <c r="A245" s="1">
        <v>242</v>
      </c>
      <c r="B245" s="5" t="s">
        <v>347</v>
      </c>
      <c r="C245" s="2" t="s">
        <v>425</v>
      </c>
      <c r="D245" s="2"/>
      <c r="E245" s="6"/>
      <c r="F245" s="6"/>
      <c r="G245" s="6"/>
      <c r="H245" s="6"/>
      <c r="I245" s="6"/>
      <c r="J245" s="6"/>
      <c r="K245" s="6"/>
      <c r="L245" s="6"/>
      <c r="M245" s="6"/>
      <c r="N245" s="7">
        <f t="shared" si="3"/>
        <v>0</v>
      </c>
      <c r="O245" s="6"/>
    </row>
    <row r="246" spans="1:15" x14ac:dyDescent="0.35">
      <c r="A246" s="1">
        <v>243</v>
      </c>
      <c r="B246" s="5" t="s">
        <v>394</v>
      </c>
      <c r="C246" s="2" t="s">
        <v>425</v>
      </c>
      <c r="D246" s="2"/>
      <c r="E246" s="6"/>
      <c r="F246" s="6"/>
      <c r="G246" s="6"/>
      <c r="H246" s="6"/>
      <c r="I246" s="6">
        <v>1152</v>
      </c>
      <c r="J246" s="6"/>
      <c r="K246" s="6"/>
      <c r="L246" s="6"/>
      <c r="M246" s="6"/>
      <c r="N246" s="7">
        <f t="shared" si="3"/>
        <v>1152</v>
      </c>
      <c r="O246" s="6">
        <v>259365</v>
      </c>
    </row>
    <row r="247" spans="1:15" x14ac:dyDescent="0.35">
      <c r="A247" s="1">
        <v>244</v>
      </c>
      <c r="B247" s="5" t="s">
        <v>189</v>
      </c>
      <c r="C247" s="2" t="s">
        <v>429</v>
      </c>
      <c r="D247" s="1"/>
      <c r="E247" s="6"/>
      <c r="F247" s="6"/>
      <c r="G247" s="6"/>
      <c r="H247" s="6"/>
      <c r="I247" s="6"/>
      <c r="J247" s="6"/>
      <c r="K247" s="6"/>
      <c r="L247" s="6"/>
      <c r="M247" s="6"/>
      <c r="N247" s="7">
        <f t="shared" si="3"/>
        <v>0</v>
      </c>
      <c r="O247" s="6"/>
    </row>
    <row r="248" spans="1:15" x14ac:dyDescent="0.35">
      <c r="A248" s="1">
        <v>245</v>
      </c>
      <c r="B248" s="5" t="s">
        <v>190</v>
      </c>
      <c r="C248" s="2" t="s">
        <v>429</v>
      </c>
      <c r="D248" s="1"/>
      <c r="E248" s="6"/>
      <c r="F248" s="6"/>
      <c r="G248" s="6"/>
      <c r="H248" s="6"/>
      <c r="I248" s="6"/>
      <c r="J248" s="6"/>
      <c r="K248" s="6"/>
      <c r="L248" s="6"/>
      <c r="M248" s="6"/>
      <c r="N248" s="7">
        <f t="shared" si="3"/>
        <v>0</v>
      </c>
      <c r="O248" s="6"/>
    </row>
    <row r="249" spans="1:15" x14ac:dyDescent="0.35">
      <c r="A249" s="1">
        <v>246</v>
      </c>
      <c r="B249" s="5" t="s">
        <v>191</v>
      </c>
      <c r="C249" s="2" t="s">
        <v>429</v>
      </c>
      <c r="D249" s="1"/>
      <c r="E249" s="6"/>
      <c r="F249" s="6"/>
      <c r="G249" s="6"/>
      <c r="H249" s="6"/>
      <c r="I249" s="6"/>
      <c r="J249" s="6"/>
      <c r="K249" s="6"/>
      <c r="L249" s="6"/>
      <c r="M249" s="6"/>
      <c r="N249" s="7">
        <f t="shared" si="3"/>
        <v>0</v>
      </c>
      <c r="O249" s="6"/>
    </row>
    <row r="250" spans="1:15" x14ac:dyDescent="0.35">
      <c r="A250" s="1">
        <v>247</v>
      </c>
      <c r="B250" s="5" t="s">
        <v>192</v>
      </c>
      <c r="C250" s="2" t="s">
        <v>429</v>
      </c>
      <c r="D250" s="1"/>
      <c r="E250" s="6"/>
      <c r="F250" s="6"/>
      <c r="G250" s="6"/>
      <c r="H250" s="6"/>
      <c r="I250" s="6"/>
      <c r="J250" s="6"/>
      <c r="K250" s="6"/>
      <c r="L250" s="6"/>
      <c r="M250" s="6"/>
      <c r="N250" s="7">
        <f t="shared" si="3"/>
        <v>0</v>
      </c>
      <c r="O250" s="6"/>
    </row>
    <row r="251" spans="1:15" x14ac:dyDescent="0.35">
      <c r="A251" s="1">
        <v>248</v>
      </c>
      <c r="B251" s="5" t="s">
        <v>193</v>
      </c>
      <c r="C251" s="2" t="s">
        <v>429</v>
      </c>
      <c r="D251" s="1"/>
      <c r="E251" s="6"/>
      <c r="F251" s="6"/>
      <c r="G251" s="6"/>
      <c r="H251" s="6"/>
      <c r="I251" s="6"/>
      <c r="J251" s="6"/>
      <c r="K251" s="6"/>
      <c r="L251" s="6"/>
      <c r="M251" s="6"/>
      <c r="N251" s="7">
        <f t="shared" si="3"/>
        <v>0</v>
      </c>
      <c r="O251" s="6"/>
    </row>
    <row r="252" spans="1:15" x14ac:dyDescent="0.35">
      <c r="A252" s="1">
        <v>249</v>
      </c>
      <c r="B252" s="5" t="s">
        <v>393</v>
      </c>
      <c r="C252" s="2" t="s">
        <v>429</v>
      </c>
      <c r="D252" s="1"/>
      <c r="E252" s="6"/>
      <c r="F252" s="6"/>
      <c r="G252" s="6"/>
      <c r="H252" s="6"/>
      <c r="I252" s="6"/>
      <c r="J252" s="6"/>
      <c r="K252" s="6"/>
      <c r="L252" s="6"/>
      <c r="M252" s="6"/>
      <c r="N252" s="7">
        <f t="shared" si="3"/>
        <v>0</v>
      </c>
      <c r="O252" s="6"/>
    </row>
    <row r="253" spans="1:15" x14ac:dyDescent="0.35">
      <c r="A253" s="1">
        <v>250</v>
      </c>
      <c r="B253" s="5" t="s">
        <v>194</v>
      </c>
      <c r="C253" s="2" t="s">
        <v>429</v>
      </c>
      <c r="D253" s="1"/>
      <c r="E253" s="6"/>
      <c r="F253" s="6"/>
      <c r="G253" s="6"/>
      <c r="H253" s="6"/>
      <c r="I253" s="6"/>
      <c r="J253" s="6"/>
      <c r="K253" s="6"/>
      <c r="L253" s="6"/>
      <c r="M253" s="6"/>
      <c r="N253" s="7">
        <f t="shared" si="3"/>
        <v>0</v>
      </c>
      <c r="O253" s="6"/>
    </row>
    <row r="254" spans="1:15" x14ac:dyDescent="0.35">
      <c r="A254" s="1">
        <v>251</v>
      </c>
      <c r="B254" s="5" t="s">
        <v>195</v>
      </c>
      <c r="C254" s="2" t="s">
        <v>429</v>
      </c>
      <c r="D254" s="1"/>
      <c r="E254" s="6"/>
      <c r="F254" s="6"/>
      <c r="G254" s="6"/>
      <c r="H254" s="6"/>
      <c r="I254" s="6"/>
      <c r="J254" s="6"/>
      <c r="K254" s="6"/>
      <c r="L254" s="6"/>
      <c r="M254" s="6"/>
      <c r="N254" s="7">
        <f t="shared" si="3"/>
        <v>0</v>
      </c>
      <c r="O254" s="6"/>
    </row>
    <row r="255" spans="1:15" x14ac:dyDescent="0.35">
      <c r="A255" s="1">
        <v>252</v>
      </c>
      <c r="B255" s="5" t="s">
        <v>196</v>
      </c>
      <c r="C255" s="2" t="s">
        <v>429</v>
      </c>
      <c r="D255" s="1"/>
      <c r="E255" s="6"/>
      <c r="F255" s="6"/>
      <c r="G255" s="6"/>
      <c r="H255" s="6"/>
      <c r="I255" s="6"/>
      <c r="J255" s="6"/>
      <c r="K255" s="6"/>
      <c r="L255" s="6"/>
      <c r="M255" s="6"/>
      <c r="N255" s="7">
        <f t="shared" si="3"/>
        <v>0</v>
      </c>
      <c r="O255" s="6"/>
    </row>
    <row r="256" spans="1:15" x14ac:dyDescent="0.35">
      <c r="A256" s="1">
        <v>253</v>
      </c>
      <c r="B256" s="5" t="s">
        <v>197</v>
      </c>
      <c r="C256" s="2" t="s">
        <v>429</v>
      </c>
      <c r="D256" s="1"/>
      <c r="E256" s="6"/>
      <c r="F256" s="6"/>
      <c r="G256" s="6"/>
      <c r="H256" s="6"/>
      <c r="I256" s="6"/>
      <c r="J256" s="6"/>
      <c r="K256" s="6"/>
      <c r="L256" s="6"/>
      <c r="M256" s="6"/>
      <c r="N256" s="7">
        <f t="shared" si="3"/>
        <v>0</v>
      </c>
      <c r="O256" s="6"/>
    </row>
    <row r="257" spans="1:15" x14ac:dyDescent="0.35">
      <c r="A257" s="1">
        <v>254</v>
      </c>
      <c r="B257" s="5" t="s">
        <v>198</v>
      </c>
      <c r="C257" s="2" t="s">
        <v>429</v>
      </c>
      <c r="D257" s="1"/>
      <c r="E257" s="6"/>
      <c r="F257" s="6"/>
      <c r="G257" s="6"/>
      <c r="H257" s="6"/>
      <c r="I257" s="6"/>
      <c r="J257" s="6"/>
      <c r="K257" s="6"/>
      <c r="L257" s="6"/>
      <c r="M257" s="6"/>
      <c r="N257" s="7">
        <f t="shared" si="3"/>
        <v>0</v>
      </c>
      <c r="O257" s="6"/>
    </row>
    <row r="258" spans="1:15" x14ac:dyDescent="0.35">
      <c r="A258" s="1">
        <v>255</v>
      </c>
      <c r="B258" s="5" t="s">
        <v>199</v>
      </c>
      <c r="C258" s="2" t="s">
        <v>429</v>
      </c>
      <c r="D258" s="1"/>
      <c r="E258" s="6"/>
      <c r="F258" s="6"/>
      <c r="G258" s="6"/>
      <c r="H258" s="6"/>
      <c r="I258" s="6"/>
      <c r="J258" s="6"/>
      <c r="K258" s="6"/>
      <c r="L258" s="6"/>
      <c r="M258" s="6"/>
      <c r="N258" s="7">
        <f t="shared" si="3"/>
        <v>0</v>
      </c>
      <c r="O258" s="6"/>
    </row>
    <row r="259" spans="1:15" x14ac:dyDescent="0.35">
      <c r="A259" s="1">
        <v>256</v>
      </c>
      <c r="B259" s="5" t="s">
        <v>200</v>
      </c>
      <c r="C259" s="2" t="s">
        <v>429</v>
      </c>
      <c r="D259" s="1"/>
      <c r="E259" s="6"/>
      <c r="F259" s="6"/>
      <c r="G259" s="6"/>
      <c r="H259" s="6"/>
      <c r="I259" s="6"/>
      <c r="J259" s="6"/>
      <c r="K259" s="6"/>
      <c r="L259" s="6"/>
      <c r="M259" s="6"/>
      <c r="N259" s="7">
        <f t="shared" si="3"/>
        <v>0</v>
      </c>
      <c r="O259" s="6"/>
    </row>
    <row r="260" spans="1:15" x14ac:dyDescent="0.35">
      <c r="A260" s="1">
        <v>257</v>
      </c>
      <c r="B260" s="5" t="s">
        <v>201</v>
      </c>
      <c r="C260" s="2" t="s">
        <v>429</v>
      </c>
      <c r="D260" s="1"/>
      <c r="E260" s="6"/>
      <c r="F260" s="6"/>
      <c r="G260" s="6"/>
      <c r="H260" s="10"/>
      <c r="I260" s="6"/>
      <c r="J260" s="6"/>
      <c r="K260" s="6"/>
      <c r="L260" s="6"/>
      <c r="M260" s="6"/>
      <c r="N260" s="7">
        <f t="shared" si="3"/>
        <v>0</v>
      </c>
      <c r="O260" s="6"/>
    </row>
    <row r="261" spans="1:15" x14ac:dyDescent="0.35">
      <c r="A261" s="1">
        <v>258</v>
      </c>
      <c r="B261" s="5" t="s">
        <v>202</v>
      </c>
      <c r="C261" s="2" t="s">
        <v>429</v>
      </c>
      <c r="D261" s="1"/>
      <c r="E261" s="6"/>
      <c r="F261" s="6"/>
      <c r="G261" s="6"/>
      <c r="H261" s="12"/>
      <c r="I261" s="6"/>
      <c r="J261" s="6"/>
      <c r="K261" s="6"/>
      <c r="L261" s="6"/>
      <c r="M261" s="6"/>
      <c r="N261" s="7">
        <f t="shared" si="3"/>
        <v>0</v>
      </c>
      <c r="O261" s="6"/>
    </row>
    <row r="262" spans="1:15" x14ac:dyDescent="0.35">
      <c r="A262" s="1">
        <v>259</v>
      </c>
      <c r="B262" s="5" t="s">
        <v>203</v>
      </c>
      <c r="C262" s="2" t="s">
        <v>429</v>
      </c>
      <c r="D262" s="1"/>
      <c r="E262" s="6"/>
      <c r="F262" s="6"/>
      <c r="G262" s="6"/>
      <c r="H262" s="6"/>
      <c r="I262" s="6"/>
      <c r="J262" s="6"/>
      <c r="K262" s="6"/>
      <c r="L262" s="6"/>
      <c r="M262" s="6"/>
      <c r="N262" s="7">
        <f t="shared" si="3"/>
        <v>0</v>
      </c>
      <c r="O262" s="6"/>
    </row>
    <row r="263" spans="1:15" x14ac:dyDescent="0.35">
      <c r="A263" s="1">
        <v>260</v>
      </c>
      <c r="B263" s="5" t="s">
        <v>204</v>
      </c>
      <c r="C263" s="2" t="s">
        <v>429</v>
      </c>
      <c r="D263" s="1"/>
      <c r="E263" s="6"/>
      <c r="F263" s="6"/>
      <c r="G263" s="6"/>
      <c r="H263" s="6"/>
      <c r="I263" s="6"/>
      <c r="J263" s="6"/>
      <c r="K263" s="6"/>
      <c r="L263" s="6"/>
      <c r="M263" s="6"/>
      <c r="N263" s="7">
        <f t="shared" si="3"/>
        <v>0</v>
      </c>
      <c r="O263" s="6"/>
    </row>
    <row r="264" spans="1:15" x14ac:dyDescent="0.35">
      <c r="A264" s="1">
        <v>261</v>
      </c>
      <c r="B264" s="5" t="s">
        <v>205</v>
      </c>
      <c r="C264" s="2" t="s">
        <v>429</v>
      </c>
      <c r="D264" s="1"/>
      <c r="E264" s="6"/>
      <c r="F264" s="6"/>
      <c r="G264" s="6"/>
      <c r="H264" s="6"/>
      <c r="I264" s="6"/>
      <c r="J264" s="6"/>
      <c r="K264" s="6"/>
      <c r="L264" s="6"/>
      <c r="M264" s="6"/>
      <c r="N264" s="7">
        <f t="shared" si="3"/>
        <v>0</v>
      </c>
      <c r="O264" s="6"/>
    </row>
    <row r="265" spans="1:15" ht="40" x14ac:dyDescent="0.35">
      <c r="A265" s="1">
        <v>262</v>
      </c>
      <c r="B265" s="5" t="s">
        <v>380</v>
      </c>
      <c r="C265" s="2" t="s">
        <v>421</v>
      </c>
      <c r="D265" s="2"/>
      <c r="E265" s="6">
        <v>813</v>
      </c>
      <c r="F265" s="6"/>
      <c r="G265" s="6"/>
      <c r="H265" s="6"/>
      <c r="I265" s="6"/>
      <c r="J265" s="6"/>
      <c r="K265" s="6"/>
      <c r="L265" s="6"/>
      <c r="M265" s="6"/>
      <c r="N265" s="7">
        <f t="shared" si="3"/>
        <v>813</v>
      </c>
      <c r="O265" s="6">
        <v>162000</v>
      </c>
    </row>
    <row r="266" spans="1:15" ht="40" x14ac:dyDescent="0.35">
      <c r="A266" s="1">
        <v>263</v>
      </c>
      <c r="B266" s="5" t="s">
        <v>396</v>
      </c>
      <c r="C266" s="2" t="s">
        <v>421</v>
      </c>
      <c r="D266" s="2"/>
      <c r="E266" s="6"/>
      <c r="F266" s="6"/>
      <c r="G266" s="6"/>
      <c r="H266" s="6"/>
      <c r="I266" s="6">
        <v>5004</v>
      </c>
      <c r="J266" s="6"/>
      <c r="K266" s="6"/>
      <c r="L266" s="6"/>
      <c r="M266" s="6"/>
      <c r="N266" s="7">
        <f t="shared" ref="N266:N331" si="4">SUM(E266:M266)</f>
        <v>5004</v>
      </c>
      <c r="O266" s="6">
        <v>301000</v>
      </c>
    </row>
    <row r="267" spans="1:15" ht="40" x14ac:dyDescent="0.35">
      <c r="A267" s="1">
        <v>264</v>
      </c>
      <c r="B267" s="5" t="s">
        <v>261</v>
      </c>
      <c r="C267" s="2" t="s">
        <v>421</v>
      </c>
      <c r="D267" s="2"/>
      <c r="E267" s="6"/>
      <c r="F267" s="6"/>
      <c r="G267" s="6"/>
      <c r="H267" s="6"/>
      <c r="I267" s="6"/>
      <c r="J267" s="6"/>
      <c r="K267" s="6"/>
      <c r="L267" s="6"/>
      <c r="M267" s="6"/>
      <c r="N267" s="7">
        <f t="shared" si="4"/>
        <v>0</v>
      </c>
      <c r="O267" s="6"/>
    </row>
    <row r="268" spans="1:15" ht="40" x14ac:dyDescent="0.35">
      <c r="A268" s="1">
        <v>265</v>
      </c>
      <c r="B268" s="5" t="s">
        <v>262</v>
      </c>
      <c r="C268" s="2" t="s">
        <v>421</v>
      </c>
      <c r="D268" s="2"/>
      <c r="E268" s="6"/>
      <c r="F268" s="6"/>
      <c r="G268" s="6"/>
      <c r="H268" s="6"/>
      <c r="I268" s="6"/>
      <c r="J268" s="6"/>
      <c r="K268" s="6"/>
      <c r="L268" s="6"/>
      <c r="M268" s="6"/>
      <c r="N268" s="7">
        <f t="shared" si="4"/>
        <v>0</v>
      </c>
      <c r="O268" s="6"/>
    </row>
    <row r="269" spans="1:15" ht="40" x14ac:dyDescent="0.35">
      <c r="A269" s="1">
        <v>266</v>
      </c>
      <c r="B269" s="5" t="s">
        <v>263</v>
      </c>
      <c r="C269" s="2" t="s">
        <v>421</v>
      </c>
      <c r="D269" s="2"/>
      <c r="E269" s="6"/>
      <c r="F269" s="6"/>
      <c r="G269" s="6"/>
      <c r="H269" s="6"/>
      <c r="I269" s="6"/>
      <c r="J269" s="6"/>
      <c r="K269" s="6"/>
      <c r="L269" s="6"/>
      <c r="M269" s="6"/>
      <c r="N269" s="7">
        <f t="shared" si="4"/>
        <v>0</v>
      </c>
      <c r="O269" s="6"/>
    </row>
    <row r="270" spans="1:15" ht="40" x14ac:dyDescent="0.35">
      <c r="A270" s="1">
        <v>267</v>
      </c>
      <c r="B270" s="5" t="s">
        <v>265</v>
      </c>
      <c r="C270" s="2" t="s">
        <v>421</v>
      </c>
      <c r="D270" s="2"/>
      <c r="E270" s="6"/>
      <c r="F270" s="6"/>
      <c r="G270" s="6"/>
      <c r="H270" s="6"/>
      <c r="I270" s="6"/>
      <c r="J270" s="6"/>
      <c r="K270" s="6"/>
      <c r="L270" s="6"/>
      <c r="M270" s="6"/>
      <c r="N270" s="7">
        <f t="shared" si="4"/>
        <v>0</v>
      </c>
      <c r="O270" s="6"/>
    </row>
    <row r="271" spans="1:15" ht="40" x14ac:dyDescent="0.35">
      <c r="A271" s="1">
        <v>268</v>
      </c>
      <c r="B271" s="5" t="s">
        <v>266</v>
      </c>
      <c r="C271" s="2" t="s">
        <v>421</v>
      </c>
      <c r="D271" s="2"/>
      <c r="E271" s="6">
        <v>4272</v>
      </c>
      <c r="F271" s="6">
        <v>1582</v>
      </c>
      <c r="G271" s="6"/>
      <c r="H271" s="6"/>
      <c r="I271" s="6">
        <v>3560</v>
      </c>
      <c r="J271" s="6">
        <v>791</v>
      </c>
      <c r="K271" s="6"/>
      <c r="L271" s="6">
        <v>1000</v>
      </c>
      <c r="M271" s="6"/>
      <c r="N271" s="7">
        <f t="shared" si="4"/>
        <v>11205</v>
      </c>
      <c r="O271" s="6">
        <v>501146</v>
      </c>
    </row>
    <row r="272" spans="1:15" x14ac:dyDescent="0.35">
      <c r="A272" s="1">
        <v>269</v>
      </c>
      <c r="B272" s="5" t="s">
        <v>511</v>
      </c>
      <c r="C272" s="2"/>
      <c r="D272" s="2"/>
      <c r="E272" s="6">
        <v>1414</v>
      </c>
      <c r="F272" s="6"/>
      <c r="G272" s="6"/>
      <c r="H272" s="6"/>
      <c r="I272" s="6">
        <v>4106</v>
      </c>
      <c r="J272" s="6"/>
      <c r="K272" s="6"/>
      <c r="L272" s="6"/>
      <c r="M272" s="6">
        <v>2057</v>
      </c>
      <c r="N272" s="7">
        <f t="shared" si="4"/>
        <v>7577</v>
      </c>
      <c r="O272" s="6">
        <v>160000</v>
      </c>
    </row>
    <row r="273" spans="1:15" ht="40" x14ac:dyDescent="0.35">
      <c r="A273" s="1">
        <v>270</v>
      </c>
      <c r="B273" s="5" t="s">
        <v>268</v>
      </c>
      <c r="C273" s="2" t="s">
        <v>421</v>
      </c>
      <c r="D273" s="2"/>
      <c r="E273" s="6">
        <v>12360</v>
      </c>
      <c r="F273" s="6">
        <v>12986</v>
      </c>
      <c r="G273" s="6"/>
      <c r="H273" s="6"/>
      <c r="I273" s="6">
        <v>17303</v>
      </c>
      <c r="J273" s="6">
        <v>7388</v>
      </c>
      <c r="K273" s="6"/>
      <c r="L273" s="6"/>
      <c r="M273" s="6">
        <v>6985</v>
      </c>
      <c r="N273" s="7">
        <f t="shared" si="4"/>
        <v>57022</v>
      </c>
      <c r="O273" s="6">
        <v>1397000</v>
      </c>
    </row>
    <row r="274" spans="1:15" ht="40" x14ac:dyDescent="0.35">
      <c r="A274" s="1">
        <v>271</v>
      </c>
      <c r="B274" s="5" t="s">
        <v>269</v>
      </c>
      <c r="C274" s="2" t="s">
        <v>421</v>
      </c>
      <c r="D274" s="2"/>
      <c r="E274" s="6">
        <v>1364</v>
      </c>
      <c r="F274" s="6">
        <v>6252</v>
      </c>
      <c r="G274" s="6">
        <v>5370</v>
      </c>
      <c r="H274" s="6"/>
      <c r="I274" s="6"/>
      <c r="J274" s="6"/>
      <c r="K274" s="6"/>
      <c r="L274" s="6">
        <v>8850</v>
      </c>
      <c r="M274" s="6"/>
      <c r="N274" s="7">
        <f t="shared" si="4"/>
        <v>21836</v>
      </c>
      <c r="O274" s="6">
        <v>508000</v>
      </c>
    </row>
    <row r="275" spans="1:15" ht="40" x14ac:dyDescent="0.35">
      <c r="A275" s="1">
        <v>272</v>
      </c>
      <c r="B275" s="5" t="s">
        <v>272</v>
      </c>
      <c r="C275" s="2" t="s">
        <v>421</v>
      </c>
      <c r="D275" s="2"/>
      <c r="E275" s="6">
        <v>3472</v>
      </c>
      <c r="F275" s="6">
        <v>309</v>
      </c>
      <c r="G275" s="6">
        <v>2500</v>
      </c>
      <c r="H275" s="6"/>
      <c r="I275" s="6">
        <v>1680</v>
      </c>
      <c r="J275" s="6"/>
      <c r="K275" s="6"/>
      <c r="L275" s="6"/>
      <c r="M275" s="6"/>
      <c r="N275" s="7">
        <f t="shared" si="4"/>
        <v>7961</v>
      </c>
      <c r="O275" s="6">
        <v>495485</v>
      </c>
    </row>
    <row r="276" spans="1:15" ht="40" x14ac:dyDescent="0.35">
      <c r="A276" s="1">
        <v>273</v>
      </c>
      <c r="B276" s="5" t="s">
        <v>273</v>
      </c>
      <c r="C276" s="2" t="s">
        <v>421</v>
      </c>
      <c r="D276" s="2"/>
      <c r="E276" s="6">
        <v>4943</v>
      </c>
      <c r="F276" s="6"/>
      <c r="G276" s="6">
        <v>2000</v>
      </c>
      <c r="H276" s="6"/>
      <c r="I276" s="6">
        <v>10394</v>
      </c>
      <c r="J276" s="6">
        <v>10623</v>
      </c>
      <c r="K276" s="6"/>
      <c r="L276" s="6"/>
      <c r="M276" s="6">
        <v>2368</v>
      </c>
      <c r="N276" s="7">
        <f t="shared" si="4"/>
        <v>30328</v>
      </c>
      <c r="O276" s="6">
        <v>473650</v>
      </c>
    </row>
    <row r="277" spans="1:15" ht="40" x14ac:dyDescent="0.35">
      <c r="A277" s="1">
        <v>274</v>
      </c>
      <c r="B277" s="5" t="s">
        <v>274</v>
      </c>
      <c r="C277" s="2" t="s">
        <v>421</v>
      </c>
      <c r="D277" s="2"/>
      <c r="E277" s="6">
        <v>3104</v>
      </c>
      <c r="F277" s="6"/>
      <c r="G277" s="6"/>
      <c r="H277" s="6"/>
      <c r="I277" s="6">
        <v>8579</v>
      </c>
      <c r="J277" s="6"/>
      <c r="K277" s="6"/>
      <c r="L277" s="6"/>
      <c r="M277" s="6"/>
      <c r="N277" s="7">
        <f t="shared" si="4"/>
        <v>11683</v>
      </c>
      <c r="O277" s="6">
        <v>493000</v>
      </c>
    </row>
    <row r="278" spans="1:15" ht="40" x14ac:dyDescent="0.35">
      <c r="A278" s="1">
        <v>275</v>
      </c>
      <c r="B278" s="5" t="s">
        <v>275</v>
      </c>
      <c r="C278" s="2" t="s">
        <v>421</v>
      </c>
      <c r="D278" s="2"/>
      <c r="E278" s="6">
        <v>5389</v>
      </c>
      <c r="F278" s="6">
        <v>650</v>
      </c>
      <c r="G278" s="6"/>
      <c r="H278" s="6"/>
      <c r="I278" s="6">
        <v>6940</v>
      </c>
      <c r="J278" s="6"/>
      <c r="K278" s="6"/>
      <c r="L278" s="6"/>
      <c r="M278" s="6"/>
      <c r="N278" s="7">
        <f t="shared" si="4"/>
        <v>12979</v>
      </c>
      <c r="O278" s="6">
        <v>300000</v>
      </c>
    </row>
    <row r="279" spans="1:15" ht="40" x14ac:dyDescent="0.35">
      <c r="A279" s="1">
        <v>276</v>
      </c>
      <c r="B279" s="5" t="s">
        <v>277</v>
      </c>
      <c r="C279" s="2" t="s">
        <v>421</v>
      </c>
      <c r="D279" s="2"/>
      <c r="E279" s="6">
        <f>1290+1105</f>
        <v>2395</v>
      </c>
      <c r="F279" s="6"/>
      <c r="G279" s="6"/>
      <c r="H279" s="6"/>
      <c r="I279" s="6">
        <v>15950</v>
      </c>
      <c r="J279" s="6">
        <v>3118</v>
      </c>
      <c r="K279" s="6"/>
      <c r="L279" s="6"/>
      <c r="M279" s="6"/>
      <c r="N279" s="7">
        <f t="shared" si="4"/>
        <v>21463</v>
      </c>
      <c r="O279" s="6">
        <v>495000</v>
      </c>
    </row>
    <row r="280" spans="1:15" ht="40" x14ac:dyDescent="0.35">
      <c r="A280" s="1">
        <v>277</v>
      </c>
      <c r="B280" s="5" t="s">
        <v>278</v>
      </c>
      <c r="C280" s="2" t="s">
        <v>421</v>
      </c>
      <c r="D280" s="2"/>
      <c r="E280" s="6">
        <v>1174</v>
      </c>
      <c r="F280" s="6"/>
      <c r="G280" s="6"/>
      <c r="H280" s="6"/>
      <c r="I280" s="6">
        <v>4312</v>
      </c>
      <c r="J280" s="6"/>
      <c r="K280" s="6"/>
      <c r="L280" s="6"/>
      <c r="M280" s="6"/>
      <c r="N280" s="7">
        <f t="shared" si="4"/>
        <v>5486</v>
      </c>
      <c r="O280" s="6">
        <v>310000</v>
      </c>
    </row>
    <row r="281" spans="1:15" ht="40" x14ac:dyDescent="0.35">
      <c r="A281" s="1">
        <v>278</v>
      </c>
      <c r="B281" s="5" t="s">
        <v>279</v>
      </c>
      <c r="C281" s="2" t="s">
        <v>421</v>
      </c>
      <c r="D281" s="2"/>
      <c r="E281" s="6">
        <v>1913</v>
      </c>
      <c r="F281" s="6">
        <v>3222</v>
      </c>
      <c r="G281" s="6">
        <v>3100</v>
      </c>
      <c r="H281" s="6"/>
      <c r="I281" s="6">
        <v>542</v>
      </c>
      <c r="J281" s="6"/>
      <c r="K281" s="6"/>
      <c r="L281" s="6"/>
      <c r="M281" s="6"/>
      <c r="N281" s="7">
        <f t="shared" si="4"/>
        <v>8777</v>
      </c>
      <c r="O281" s="6">
        <v>552000</v>
      </c>
    </row>
    <row r="282" spans="1:15" ht="40" x14ac:dyDescent="0.35">
      <c r="A282" s="1">
        <v>279</v>
      </c>
      <c r="B282" s="5" t="s">
        <v>280</v>
      </c>
      <c r="C282" s="2" t="s">
        <v>421</v>
      </c>
      <c r="D282" s="2"/>
      <c r="E282" s="6"/>
      <c r="F282" s="6"/>
      <c r="G282" s="6"/>
      <c r="H282" s="6"/>
      <c r="I282" s="6"/>
      <c r="J282" s="6"/>
      <c r="K282" s="6"/>
      <c r="L282" s="6"/>
      <c r="M282" s="6"/>
      <c r="N282" s="7">
        <f t="shared" si="4"/>
        <v>0</v>
      </c>
      <c r="O282" s="6"/>
    </row>
    <row r="283" spans="1:15" ht="40" x14ac:dyDescent="0.35">
      <c r="A283" s="1">
        <v>280</v>
      </c>
      <c r="B283" s="5" t="s">
        <v>281</v>
      </c>
      <c r="C283" s="2" t="s">
        <v>421</v>
      </c>
      <c r="D283" s="2"/>
      <c r="E283" s="6">
        <v>8324</v>
      </c>
      <c r="F283" s="6"/>
      <c r="G283" s="6"/>
      <c r="H283" s="6"/>
      <c r="I283" s="6">
        <v>3848</v>
      </c>
      <c r="J283" s="6">
        <v>5155</v>
      </c>
      <c r="K283" s="6"/>
      <c r="L283" s="6"/>
      <c r="M283" s="6">
        <v>5574</v>
      </c>
      <c r="N283" s="7">
        <f t="shared" si="4"/>
        <v>22901</v>
      </c>
      <c r="O283" s="6">
        <v>472456</v>
      </c>
    </row>
    <row r="284" spans="1:15" ht="40" x14ac:dyDescent="0.35">
      <c r="A284" s="1">
        <v>281</v>
      </c>
      <c r="B284" s="5" t="s">
        <v>282</v>
      </c>
      <c r="C284" s="2" t="s">
        <v>421</v>
      </c>
      <c r="D284" s="2"/>
      <c r="E284" s="6">
        <v>1665</v>
      </c>
      <c r="F284" s="6"/>
      <c r="G284" s="6"/>
      <c r="H284" s="6"/>
      <c r="I284" s="6">
        <v>5416</v>
      </c>
      <c r="J284" s="6"/>
      <c r="K284" s="6"/>
      <c r="L284" s="6"/>
      <c r="M284" s="6"/>
      <c r="N284" s="7">
        <f t="shared" si="4"/>
        <v>7081</v>
      </c>
      <c r="O284" s="6">
        <v>367000</v>
      </c>
    </row>
    <row r="285" spans="1:15" ht="40" x14ac:dyDescent="0.35">
      <c r="A285" s="1">
        <v>282</v>
      </c>
      <c r="B285" s="5" t="s">
        <v>283</v>
      </c>
      <c r="C285" s="2" t="s">
        <v>421</v>
      </c>
      <c r="D285" s="2"/>
      <c r="E285" s="6">
        <v>13483</v>
      </c>
      <c r="F285" s="6"/>
      <c r="G285" s="6">
        <v>8000</v>
      </c>
      <c r="H285" s="6"/>
      <c r="I285" s="6">
        <v>6455</v>
      </c>
      <c r="J285" s="6"/>
      <c r="K285" s="6">
        <v>816</v>
      </c>
      <c r="L285" s="6"/>
      <c r="M285" s="6"/>
      <c r="N285" s="7">
        <f t="shared" si="4"/>
        <v>28754</v>
      </c>
      <c r="O285" s="6">
        <v>953000</v>
      </c>
    </row>
    <row r="286" spans="1:15" ht="40" x14ac:dyDescent="0.35">
      <c r="A286" s="1">
        <v>283</v>
      </c>
      <c r="B286" s="5" t="s">
        <v>284</v>
      </c>
      <c r="C286" s="2" t="s">
        <v>421</v>
      </c>
      <c r="D286" s="2"/>
      <c r="E286" s="6"/>
      <c r="F286" s="6">
        <v>77657</v>
      </c>
      <c r="G286" s="6"/>
      <c r="H286" s="6"/>
      <c r="I286" s="6"/>
      <c r="J286" s="6"/>
      <c r="K286" s="6"/>
      <c r="L286" s="6">
        <v>825</v>
      </c>
      <c r="M286" s="6">
        <v>21664</v>
      </c>
      <c r="N286" s="7">
        <f t="shared" si="4"/>
        <v>100146</v>
      </c>
      <c r="O286" s="6">
        <v>3668244</v>
      </c>
    </row>
    <row r="287" spans="1:15" ht="40" x14ac:dyDescent="0.35">
      <c r="A287" s="1">
        <v>284</v>
      </c>
      <c r="B287" s="5" t="s">
        <v>286</v>
      </c>
      <c r="C287" s="2" t="s">
        <v>421</v>
      </c>
      <c r="D287" s="2"/>
      <c r="E287" s="6"/>
      <c r="F287" s="6">
        <v>850</v>
      </c>
      <c r="G287" s="6"/>
      <c r="H287" s="6"/>
      <c r="I287" s="6">
        <v>1589</v>
      </c>
      <c r="J287" s="6"/>
      <c r="K287" s="6"/>
      <c r="L287" s="6">
        <v>10000</v>
      </c>
      <c r="M287" s="6"/>
      <c r="N287" s="7">
        <f t="shared" si="4"/>
        <v>12439</v>
      </c>
      <c r="O287" s="6">
        <v>1118000</v>
      </c>
    </row>
    <row r="288" spans="1:15" ht="40" x14ac:dyDescent="0.35">
      <c r="A288" s="1">
        <v>285</v>
      </c>
      <c r="B288" s="5" t="s">
        <v>288</v>
      </c>
      <c r="C288" s="2" t="s">
        <v>421</v>
      </c>
      <c r="D288" s="2"/>
      <c r="E288" s="6">
        <v>2471</v>
      </c>
      <c r="F288" s="6"/>
      <c r="G288" s="6"/>
      <c r="H288" s="6"/>
      <c r="I288" s="6"/>
      <c r="J288" s="6"/>
      <c r="K288" s="6"/>
      <c r="L288" s="6"/>
      <c r="M288" s="6"/>
      <c r="N288" s="7">
        <f t="shared" si="4"/>
        <v>2471</v>
      </c>
      <c r="O288" s="6">
        <v>260000</v>
      </c>
    </row>
    <row r="289" spans="1:15" ht="40" x14ac:dyDescent="0.35">
      <c r="A289" s="1">
        <v>286</v>
      </c>
      <c r="B289" s="5" t="s">
        <v>289</v>
      </c>
      <c r="C289" s="2" t="s">
        <v>421</v>
      </c>
      <c r="D289" s="2"/>
      <c r="E289" s="6"/>
      <c r="F289" s="6"/>
      <c r="G289" s="6"/>
      <c r="H289" s="6"/>
      <c r="I289" s="6"/>
      <c r="J289" s="6"/>
      <c r="K289" s="6"/>
      <c r="L289" s="6"/>
      <c r="M289" s="6"/>
      <c r="N289" s="7">
        <f t="shared" si="4"/>
        <v>0</v>
      </c>
      <c r="O289" s="6"/>
    </row>
    <row r="290" spans="1:15" ht="40" x14ac:dyDescent="0.35">
      <c r="A290" s="1">
        <v>287</v>
      </c>
      <c r="B290" s="5" t="s">
        <v>291</v>
      </c>
      <c r="C290" s="2" t="s">
        <v>421</v>
      </c>
      <c r="D290" s="2"/>
      <c r="E290" s="6">
        <v>16279</v>
      </c>
      <c r="F290" s="6"/>
      <c r="G290" s="6">
        <v>2500</v>
      </c>
      <c r="H290" s="6"/>
      <c r="I290" s="6"/>
      <c r="J290" s="6"/>
      <c r="K290" s="6"/>
      <c r="L290" s="6"/>
      <c r="M290" s="6"/>
      <c r="N290" s="7">
        <f t="shared" si="4"/>
        <v>18779</v>
      </c>
      <c r="O290" s="6">
        <v>530000</v>
      </c>
    </row>
    <row r="291" spans="1:15" ht="40" x14ac:dyDescent="0.35">
      <c r="A291" s="1">
        <v>288</v>
      </c>
      <c r="B291" s="5" t="s">
        <v>481</v>
      </c>
      <c r="C291" s="2" t="s">
        <v>421</v>
      </c>
      <c r="D291" s="2"/>
      <c r="E291" s="6"/>
      <c r="F291" s="6">
        <v>1166</v>
      </c>
      <c r="G291" s="6"/>
      <c r="H291" s="6"/>
      <c r="I291" s="6">
        <v>5716</v>
      </c>
      <c r="J291" s="6"/>
      <c r="K291" s="6"/>
      <c r="L291" s="6"/>
      <c r="M291" s="6"/>
      <c r="N291" s="7">
        <f t="shared" si="4"/>
        <v>6882</v>
      </c>
      <c r="O291" s="6">
        <v>209000</v>
      </c>
    </row>
    <row r="292" spans="1:15" ht="40" x14ac:dyDescent="0.35">
      <c r="A292" s="1">
        <v>289</v>
      </c>
      <c r="B292" s="5" t="s">
        <v>294</v>
      </c>
      <c r="C292" s="2" t="s">
        <v>421</v>
      </c>
      <c r="D292" s="2"/>
      <c r="E292" s="6">
        <v>308</v>
      </c>
      <c r="F292" s="6">
        <v>2030</v>
      </c>
      <c r="G292" s="6">
        <v>11700</v>
      </c>
      <c r="H292" s="6"/>
      <c r="I292" s="6"/>
      <c r="J292" s="6"/>
      <c r="K292" s="6"/>
      <c r="L292" s="6"/>
      <c r="M292" s="6"/>
      <c r="N292" s="7">
        <f t="shared" si="4"/>
        <v>14038</v>
      </c>
      <c r="O292" s="6">
        <v>446260</v>
      </c>
    </row>
    <row r="293" spans="1:15" ht="40" x14ac:dyDescent="0.35">
      <c r="A293" s="1">
        <v>290</v>
      </c>
      <c r="B293" s="5" t="s">
        <v>295</v>
      </c>
      <c r="C293" s="2" t="s">
        <v>421</v>
      </c>
      <c r="D293" s="2"/>
      <c r="E293" s="6">
        <v>1874</v>
      </c>
      <c r="F293" s="6">
        <v>1890</v>
      </c>
      <c r="G293" s="6"/>
      <c r="H293" s="6"/>
      <c r="I293" s="6"/>
      <c r="J293" s="6">
        <v>12133</v>
      </c>
      <c r="K293" s="6">
        <v>628</v>
      </c>
      <c r="L293" s="6"/>
      <c r="M293" s="6"/>
      <c r="N293" s="7">
        <f t="shared" si="4"/>
        <v>16525</v>
      </c>
      <c r="O293" s="6">
        <v>432000</v>
      </c>
    </row>
    <row r="294" spans="1:15" ht="40" x14ac:dyDescent="0.35">
      <c r="A294" s="1">
        <v>291</v>
      </c>
      <c r="B294" s="5" t="s">
        <v>296</v>
      </c>
      <c r="C294" s="2" t="s">
        <v>421</v>
      </c>
      <c r="D294" s="2"/>
      <c r="E294" s="6">
        <v>2984</v>
      </c>
      <c r="F294" s="6">
        <v>7932</v>
      </c>
      <c r="G294" s="6">
        <v>2500</v>
      </c>
      <c r="H294" s="6"/>
      <c r="I294" s="6">
        <v>992</v>
      </c>
      <c r="J294" s="6"/>
      <c r="K294" s="6"/>
      <c r="L294" s="6"/>
      <c r="M294" s="6"/>
      <c r="N294" s="7">
        <f t="shared" si="4"/>
        <v>14408</v>
      </c>
      <c r="O294" s="6">
        <v>881907</v>
      </c>
    </row>
    <row r="295" spans="1:15" ht="40" x14ac:dyDescent="0.35">
      <c r="A295" s="1">
        <v>292</v>
      </c>
      <c r="B295" s="5" t="s">
        <v>298</v>
      </c>
      <c r="C295" s="2" t="s">
        <v>421</v>
      </c>
      <c r="D295" s="2"/>
      <c r="E295" s="6">
        <v>24999</v>
      </c>
      <c r="F295" s="6">
        <v>2366</v>
      </c>
      <c r="G295" s="6">
        <v>8200</v>
      </c>
      <c r="H295" s="6"/>
      <c r="I295" s="6">
        <v>13773</v>
      </c>
      <c r="J295" s="6">
        <v>8800</v>
      </c>
      <c r="K295" s="6">
        <v>43589</v>
      </c>
      <c r="L295" s="6"/>
      <c r="M295" s="6"/>
      <c r="N295" s="7">
        <f>SUM(E295:M295)</f>
        <v>101727</v>
      </c>
      <c r="O295" s="6">
        <v>1547000</v>
      </c>
    </row>
    <row r="296" spans="1:15" ht="40" x14ac:dyDescent="0.35">
      <c r="A296" s="1">
        <v>293</v>
      </c>
      <c r="B296" s="5" t="s">
        <v>299</v>
      </c>
      <c r="C296" s="2" t="s">
        <v>421</v>
      </c>
      <c r="D296" s="2"/>
      <c r="E296" s="6"/>
      <c r="F296" s="6"/>
      <c r="G296" s="6"/>
      <c r="H296" s="6"/>
      <c r="I296" s="6"/>
      <c r="J296" s="6"/>
      <c r="K296" s="6"/>
      <c r="L296" s="6"/>
      <c r="M296" s="6"/>
      <c r="N296" s="7">
        <f t="shared" si="4"/>
        <v>0</v>
      </c>
      <c r="O296" s="6"/>
    </row>
    <row r="297" spans="1:15" ht="40" x14ac:dyDescent="0.35">
      <c r="A297" s="1">
        <v>294</v>
      </c>
      <c r="B297" s="5" t="s">
        <v>300</v>
      </c>
      <c r="C297" s="2" t="s">
        <v>421</v>
      </c>
      <c r="D297" s="2"/>
      <c r="E297" s="6"/>
      <c r="F297" s="6"/>
      <c r="G297" s="6"/>
      <c r="H297" s="6"/>
      <c r="I297" s="6"/>
      <c r="J297" s="6"/>
      <c r="K297" s="6"/>
      <c r="L297" s="6"/>
      <c r="M297" s="6"/>
      <c r="N297" s="7">
        <f t="shared" si="4"/>
        <v>0</v>
      </c>
      <c r="O297" s="6"/>
    </row>
    <row r="298" spans="1:15" ht="40" x14ac:dyDescent="0.35">
      <c r="A298" s="1">
        <v>295</v>
      </c>
      <c r="B298" s="5" t="s">
        <v>397</v>
      </c>
      <c r="C298" s="2" t="s">
        <v>421</v>
      </c>
      <c r="D298" s="2"/>
      <c r="E298" s="6"/>
      <c r="F298" s="6"/>
      <c r="G298" s="6"/>
      <c r="H298" s="6"/>
      <c r="I298" s="6"/>
      <c r="J298" s="6"/>
      <c r="K298" s="6"/>
      <c r="L298" s="6"/>
      <c r="M298" s="6"/>
      <c r="N298" s="7">
        <f t="shared" si="4"/>
        <v>0</v>
      </c>
      <c r="O298" s="6"/>
    </row>
    <row r="299" spans="1:15" ht="40" x14ac:dyDescent="0.35">
      <c r="A299" s="1">
        <v>296</v>
      </c>
      <c r="B299" s="5" t="s">
        <v>301</v>
      </c>
      <c r="C299" s="2" t="s">
        <v>421</v>
      </c>
      <c r="D299" s="2"/>
      <c r="E299" s="6"/>
      <c r="F299" s="6"/>
      <c r="G299" s="6"/>
      <c r="H299" s="6"/>
      <c r="I299" s="6">
        <v>2408</v>
      </c>
      <c r="J299" s="6">
        <v>1891</v>
      </c>
      <c r="K299" s="6"/>
      <c r="L299" s="6"/>
      <c r="M299" s="6"/>
      <c r="N299" s="7">
        <f t="shared" si="4"/>
        <v>4299</v>
      </c>
      <c r="O299" s="6">
        <v>176000</v>
      </c>
    </row>
    <row r="300" spans="1:15" ht="40" x14ac:dyDescent="0.35">
      <c r="A300" s="1">
        <v>297</v>
      </c>
      <c r="B300" s="5" t="s">
        <v>304</v>
      </c>
      <c r="C300" s="2" t="s">
        <v>421</v>
      </c>
      <c r="D300" s="2"/>
      <c r="E300" s="6">
        <v>5222</v>
      </c>
      <c r="F300" s="6"/>
      <c r="G300" s="6"/>
      <c r="H300" s="6"/>
      <c r="I300" s="6">
        <v>16619</v>
      </c>
      <c r="J300" s="6">
        <v>8575</v>
      </c>
      <c r="K300" s="6"/>
      <c r="L300" s="6"/>
      <c r="M300" s="6"/>
      <c r="N300" s="7">
        <f t="shared" si="4"/>
        <v>30416</v>
      </c>
      <c r="O300" s="6">
        <v>601000</v>
      </c>
    </row>
    <row r="301" spans="1:15" ht="40" x14ac:dyDescent="0.35">
      <c r="A301" s="1">
        <v>298</v>
      </c>
      <c r="B301" s="5" t="s">
        <v>308</v>
      </c>
      <c r="C301" s="2" t="s">
        <v>421</v>
      </c>
      <c r="D301" s="2"/>
      <c r="E301" s="6">
        <v>2949</v>
      </c>
      <c r="F301" s="6"/>
      <c r="G301" s="6">
        <v>1500</v>
      </c>
      <c r="H301" s="6"/>
      <c r="I301" s="6"/>
      <c r="J301" s="6"/>
      <c r="K301" s="6"/>
      <c r="L301" s="6"/>
      <c r="M301" s="6"/>
      <c r="N301" s="7">
        <f t="shared" si="4"/>
        <v>4449</v>
      </c>
      <c r="O301" s="6">
        <v>511000</v>
      </c>
    </row>
    <row r="302" spans="1:15" ht="40" x14ac:dyDescent="0.35">
      <c r="A302" s="1">
        <v>299</v>
      </c>
      <c r="B302" s="5" t="s">
        <v>498</v>
      </c>
      <c r="C302" s="2" t="s">
        <v>421</v>
      </c>
      <c r="D302" s="2"/>
      <c r="E302" s="6">
        <v>1275</v>
      </c>
      <c r="F302" s="6"/>
      <c r="G302" s="6"/>
      <c r="H302" s="6"/>
      <c r="I302" s="6"/>
      <c r="J302" s="6"/>
      <c r="K302" s="6"/>
      <c r="L302" s="6"/>
      <c r="M302" s="6"/>
      <c r="N302" s="7">
        <f t="shared" si="4"/>
        <v>1275</v>
      </c>
      <c r="O302" s="6">
        <v>184000</v>
      </c>
    </row>
    <row r="303" spans="1:15" ht="40" x14ac:dyDescent="0.35">
      <c r="A303" s="1">
        <v>300</v>
      </c>
      <c r="B303" s="5" t="s">
        <v>491</v>
      </c>
      <c r="C303" s="2" t="s">
        <v>421</v>
      </c>
      <c r="D303" s="2"/>
      <c r="E303" s="6"/>
      <c r="F303" s="6"/>
      <c r="G303" s="6"/>
      <c r="H303" s="6"/>
      <c r="I303" s="6"/>
      <c r="J303" s="6">
        <v>5696</v>
      </c>
      <c r="K303" s="6"/>
      <c r="L303" s="6"/>
      <c r="M303" s="6"/>
      <c r="N303" s="7">
        <f t="shared" si="4"/>
        <v>5696</v>
      </c>
      <c r="O303" s="6">
        <v>204000</v>
      </c>
    </row>
    <row r="304" spans="1:15" ht="40" x14ac:dyDescent="0.35">
      <c r="A304" s="1">
        <v>301</v>
      </c>
      <c r="B304" s="5" t="s">
        <v>462</v>
      </c>
      <c r="C304" s="2" t="s">
        <v>421</v>
      </c>
      <c r="D304" s="2"/>
      <c r="E304" s="6"/>
      <c r="F304" s="6">
        <v>4968</v>
      </c>
      <c r="G304" s="6"/>
      <c r="H304" s="6"/>
      <c r="I304" s="6">
        <v>1500</v>
      </c>
      <c r="J304" s="6"/>
      <c r="K304" s="6"/>
      <c r="L304" s="6"/>
      <c r="M304" s="6"/>
      <c r="N304" s="7">
        <f t="shared" si="4"/>
        <v>6468</v>
      </c>
      <c r="O304" s="6">
        <v>479000</v>
      </c>
    </row>
    <row r="305" spans="1:15" ht="40" x14ac:dyDescent="0.35">
      <c r="A305" s="1">
        <v>302</v>
      </c>
      <c r="B305" s="5" t="s">
        <v>310</v>
      </c>
      <c r="C305" s="2" t="s">
        <v>421</v>
      </c>
      <c r="D305" s="2"/>
      <c r="E305" s="6"/>
      <c r="F305" s="6"/>
      <c r="G305" s="6"/>
      <c r="H305" s="6"/>
      <c r="I305" s="6">
        <v>2779</v>
      </c>
      <c r="J305" s="6"/>
      <c r="K305" s="6"/>
      <c r="L305" s="6"/>
      <c r="M305" s="6"/>
      <c r="N305" s="7">
        <f t="shared" si="4"/>
        <v>2779</v>
      </c>
      <c r="O305" s="6">
        <v>476000</v>
      </c>
    </row>
    <row r="306" spans="1:15" ht="40" x14ac:dyDescent="0.35">
      <c r="A306" s="1">
        <v>303</v>
      </c>
      <c r="B306" s="5" t="s">
        <v>311</v>
      </c>
      <c r="C306" s="2" t="s">
        <v>421</v>
      </c>
      <c r="D306" s="2"/>
      <c r="E306" s="6"/>
      <c r="F306" s="6"/>
      <c r="G306" s="6"/>
      <c r="H306" s="6"/>
      <c r="I306" s="6"/>
      <c r="J306" s="6"/>
      <c r="K306" s="6"/>
      <c r="L306" s="6"/>
      <c r="M306" s="6"/>
      <c r="N306" s="7">
        <f t="shared" si="4"/>
        <v>0</v>
      </c>
      <c r="O306" s="6"/>
    </row>
    <row r="307" spans="1:15" ht="40" x14ac:dyDescent="0.35">
      <c r="A307" s="1">
        <v>304</v>
      </c>
      <c r="B307" s="5" t="s">
        <v>312</v>
      </c>
      <c r="C307" s="2" t="s">
        <v>421</v>
      </c>
      <c r="D307" s="2"/>
      <c r="E307" s="6"/>
      <c r="F307" s="6"/>
      <c r="G307" s="6"/>
      <c r="H307" s="6"/>
      <c r="I307" s="6"/>
      <c r="J307" s="6"/>
      <c r="K307" s="6"/>
      <c r="L307" s="6"/>
      <c r="M307" s="6"/>
      <c r="N307" s="7">
        <f t="shared" si="4"/>
        <v>0</v>
      </c>
      <c r="O307" s="6"/>
    </row>
    <row r="308" spans="1:15" ht="40" x14ac:dyDescent="0.35">
      <c r="A308" s="1">
        <v>305</v>
      </c>
      <c r="B308" s="5" t="s">
        <v>313</v>
      </c>
      <c r="C308" s="2" t="s">
        <v>421</v>
      </c>
      <c r="D308" s="2"/>
      <c r="E308" s="6"/>
      <c r="F308" s="6">
        <v>326</v>
      </c>
      <c r="G308" s="6"/>
      <c r="H308" s="6"/>
      <c r="I308" s="6">
        <v>3415</v>
      </c>
      <c r="J308" s="6"/>
      <c r="K308" s="6"/>
      <c r="L308" s="6"/>
      <c r="M308" s="6"/>
      <c r="N308" s="7">
        <f t="shared" si="4"/>
        <v>3741</v>
      </c>
      <c r="O308" s="6">
        <v>201000</v>
      </c>
    </row>
    <row r="309" spans="1:15" ht="40" x14ac:dyDescent="0.35">
      <c r="A309" s="1">
        <v>306</v>
      </c>
      <c r="B309" s="5" t="s">
        <v>461</v>
      </c>
      <c r="C309" s="2" t="s">
        <v>421</v>
      </c>
      <c r="D309" s="2"/>
      <c r="E309" s="6"/>
      <c r="F309" s="6"/>
      <c r="G309" s="6"/>
      <c r="H309" s="6"/>
      <c r="I309" s="6"/>
      <c r="J309" s="6"/>
      <c r="K309" s="6"/>
      <c r="L309" s="6"/>
      <c r="M309" s="6"/>
      <c r="N309" s="7">
        <f t="shared" si="4"/>
        <v>0</v>
      </c>
      <c r="O309" s="6"/>
    </row>
    <row r="310" spans="1:15" ht="40" x14ac:dyDescent="0.35">
      <c r="A310" s="1">
        <v>307</v>
      </c>
      <c r="B310" s="5" t="s">
        <v>451</v>
      </c>
      <c r="C310" s="2" t="s">
        <v>421</v>
      </c>
      <c r="D310" s="2"/>
      <c r="E310" s="6">
        <v>4313</v>
      </c>
      <c r="F310" s="6">
        <v>1200</v>
      </c>
      <c r="G310" s="6"/>
      <c r="H310" s="6"/>
      <c r="I310" s="6">
        <v>8827</v>
      </c>
      <c r="J310" s="6"/>
      <c r="K310" s="6"/>
      <c r="L310" s="6">
        <v>1718</v>
      </c>
      <c r="M310" s="6"/>
      <c r="N310" s="7">
        <f t="shared" si="4"/>
        <v>16058</v>
      </c>
      <c r="O310" s="6">
        <v>539000</v>
      </c>
    </row>
    <row r="311" spans="1:15" x14ac:dyDescent="0.35">
      <c r="A311" s="1">
        <v>308</v>
      </c>
      <c r="B311" s="5" t="s">
        <v>348</v>
      </c>
      <c r="C311" s="2" t="s">
        <v>13</v>
      </c>
      <c r="D311" s="2"/>
      <c r="E311" s="6"/>
      <c r="F311" s="6">
        <v>41527</v>
      </c>
      <c r="G311" s="6"/>
      <c r="H311" s="6">
        <v>13674</v>
      </c>
      <c r="I311" s="6"/>
      <c r="J311" s="6"/>
      <c r="K311" s="6"/>
      <c r="L311" s="6"/>
      <c r="M311" s="6"/>
      <c r="N311" s="7">
        <f t="shared" si="4"/>
        <v>55201</v>
      </c>
      <c r="O311" s="6">
        <v>2734862</v>
      </c>
    </row>
    <row r="312" spans="1:15" x14ac:dyDescent="0.35">
      <c r="A312" s="1">
        <v>309</v>
      </c>
      <c r="B312" s="5" t="s">
        <v>516</v>
      </c>
      <c r="C312" s="2" t="s">
        <v>13</v>
      </c>
      <c r="D312" s="2"/>
      <c r="E312" s="6"/>
      <c r="F312" s="6"/>
      <c r="G312" s="6"/>
      <c r="H312" s="6"/>
      <c r="I312" s="6"/>
      <c r="J312" s="6">
        <v>671</v>
      </c>
      <c r="K312" s="6"/>
      <c r="L312" s="6"/>
      <c r="M312" s="6"/>
      <c r="N312" s="7">
        <f t="shared" si="4"/>
        <v>671</v>
      </c>
      <c r="O312" s="6">
        <v>67190</v>
      </c>
    </row>
    <row r="313" spans="1:15" x14ac:dyDescent="0.35">
      <c r="A313" s="1">
        <v>310</v>
      </c>
      <c r="B313" s="5" t="s">
        <v>349</v>
      </c>
      <c r="C313" s="2" t="s">
        <v>13</v>
      </c>
      <c r="D313" s="2"/>
      <c r="E313" s="6"/>
      <c r="F313" s="6"/>
      <c r="G313" s="6"/>
      <c r="H313" s="6">
        <v>2426</v>
      </c>
      <c r="I313" s="6">
        <v>690</v>
      </c>
      <c r="J313" s="6"/>
      <c r="K313" s="6"/>
      <c r="L313" s="6">
        <f>315+700</f>
        <v>1015</v>
      </c>
      <c r="M313" s="6"/>
      <c r="N313" s="7">
        <f t="shared" si="4"/>
        <v>4131</v>
      </c>
      <c r="O313" s="6">
        <v>242641</v>
      </c>
    </row>
    <row r="314" spans="1:15" x14ac:dyDescent="0.35">
      <c r="A314" s="1">
        <v>311</v>
      </c>
      <c r="B314" s="5" t="s">
        <v>350</v>
      </c>
      <c r="C314" s="2" t="s">
        <v>13</v>
      </c>
      <c r="D314" s="2"/>
      <c r="E314" s="6">
        <v>5483</v>
      </c>
      <c r="F314" s="6">
        <v>1681</v>
      </c>
      <c r="G314" s="6"/>
      <c r="H314" s="6">
        <v>2235</v>
      </c>
      <c r="I314" s="6"/>
      <c r="J314" s="6"/>
      <c r="K314" s="6"/>
      <c r="L314" s="6"/>
      <c r="M314" s="6"/>
      <c r="N314" s="7">
        <f t="shared" si="4"/>
        <v>9399</v>
      </c>
      <c r="O314" s="6">
        <v>223547</v>
      </c>
    </row>
    <row r="315" spans="1:15" x14ac:dyDescent="0.35">
      <c r="A315" s="1">
        <v>312</v>
      </c>
      <c r="B315" s="5" t="s">
        <v>351</v>
      </c>
      <c r="C315" s="2" t="s">
        <v>13</v>
      </c>
      <c r="D315" s="2"/>
      <c r="E315" s="6">
        <v>8408</v>
      </c>
      <c r="F315" s="6">
        <v>3966</v>
      </c>
      <c r="G315" s="6">
        <v>8600</v>
      </c>
      <c r="H315" s="6">
        <v>9694</v>
      </c>
      <c r="I315" s="6">
        <v>2880</v>
      </c>
      <c r="J315" s="6"/>
      <c r="K315" s="6"/>
      <c r="L315" s="6">
        <v>630</v>
      </c>
      <c r="M315" s="6"/>
      <c r="N315" s="7">
        <f t="shared" si="4"/>
        <v>34178</v>
      </c>
      <c r="O315" s="6">
        <v>969422</v>
      </c>
    </row>
    <row r="316" spans="1:15" x14ac:dyDescent="0.35">
      <c r="A316" s="1">
        <v>313</v>
      </c>
      <c r="B316" s="5" t="s">
        <v>352</v>
      </c>
      <c r="C316" s="2" t="s">
        <v>13</v>
      </c>
      <c r="D316" s="2"/>
      <c r="E316" s="6">
        <v>9764</v>
      </c>
      <c r="F316" s="6"/>
      <c r="G316" s="6"/>
      <c r="H316" s="6">
        <v>5989</v>
      </c>
      <c r="I316" s="6"/>
      <c r="J316" s="6"/>
      <c r="K316" s="6"/>
      <c r="L316" s="6"/>
      <c r="M316" s="6"/>
      <c r="N316" s="7">
        <f t="shared" si="4"/>
        <v>15753</v>
      </c>
      <c r="O316" s="6">
        <v>598851</v>
      </c>
    </row>
    <row r="317" spans="1:15" x14ac:dyDescent="0.35">
      <c r="A317" s="1">
        <v>314</v>
      </c>
      <c r="B317" s="5" t="s">
        <v>353</v>
      </c>
      <c r="C317" s="2" t="s">
        <v>13</v>
      </c>
      <c r="D317" s="2"/>
      <c r="E317" s="6"/>
      <c r="F317" s="6"/>
      <c r="G317" s="6"/>
      <c r="H317" s="6"/>
      <c r="I317" s="6"/>
      <c r="J317" s="6"/>
      <c r="K317" s="6"/>
      <c r="L317" s="6"/>
      <c r="M317" s="6"/>
      <c r="N317" s="7">
        <f t="shared" si="4"/>
        <v>0</v>
      </c>
      <c r="O317" s="6"/>
    </row>
    <row r="318" spans="1:15" x14ac:dyDescent="0.35">
      <c r="A318" s="1">
        <v>315</v>
      </c>
      <c r="B318" s="5" t="s">
        <v>354</v>
      </c>
      <c r="C318" s="2" t="s">
        <v>13</v>
      </c>
      <c r="D318" s="2"/>
      <c r="E318" s="6">
        <v>5706</v>
      </c>
      <c r="F318" s="6">
        <v>2236</v>
      </c>
      <c r="G318" s="6"/>
      <c r="H318" s="6">
        <v>2534</v>
      </c>
      <c r="I318" s="6"/>
      <c r="J318" s="6"/>
      <c r="K318" s="6"/>
      <c r="L318" s="6"/>
      <c r="M318" s="6"/>
      <c r="N318" s="7">
        <f t="shared" si="4"/>
        <v>10476</v>
      </c>
      <c r="O318" s="6">
        <v>253479</v>
      </c>
    </row>
    <row r="319" spans="1:15" x14ac:dyDescent="0.35">
      <c r="A319" s="1">
        <v>316</v>
      </c>
      <c r="B319" s="5" t="s">
        <v>355</v>
      </c>
      <c r="C319" s="2" t="s">
        <v>13</v>
      </c>
      <c r="D319" s="2"/>
      <c r="E319" s="6"/>
      <c r="F319" s="6"/>
      <c r="G319" s="6"/>
      <c r="H319" s="6"/>
      <c r="I319" s="6"/>
      <c r="J319" s="6"/>
      <c r="K319" s="6"/>
      <c r="L319" s="6"/>
      <c r="M319" s="6"/>
      <c r="N319" s="7">
        <f t="shared" si="4"/>
        <v>0</v>
      </c>
      <c r="O319" s="6"/>
    </row>
    <row r="320" spans="1:15" x14ac:dyDescent="0.35">
      <c r="A320" s="1">
        <v>317</v>
      </c>
      <c r="B320" s="5" t="s">
        <v>356</v>
      </c>
      <c r="C320" s="2" t="s">
        <v>13</v>
      </c>
      <c r="D320" s="2"/>
      <c r="E320" s="6">
        <v>2846</v>
      </c>
      <c r="F320" s="6"/>
      <c r="G320" s="6">
        <v>3280</v>
      </c>
      <c r="H320" s="6"/>
      <c r="I320" s="6"/>
      <c r="J320" s="6">
        <v>2737</v>
      </c>
      <c r="K320" s="6"/>
      <c r="L320" s="6"/>
      <c r="M320" s="6"/>
      <c r="N320" s="7">
        <f t="shared" si="4"/>
        <v>8863</v>
      </c>
      <c r="O320" s="6">
        <v>139000</v>
      </c>
    </row>
    <row r="321" spans="1:15" x14ac:dyDescent="0.35">
      <c r="A321" s="1">
        <v>318</v>
      </c>
      <c r="B321" s="5" t="s">
        <v>357</v>
      </c>
      <c r="C321" s="2" t="s">
        <v>13</v>
      </c>
      <c r="D321" s="2"/>
      <c r="E321" s="6"/>
      <c r="F321" s="6"/>
      <c r="G321" s="6"/>
      <c r="H321" s="6"/>
      <c r="I321" s="6"/>
      <c r="J321" s="6"/>
      <c r="K321" s="6"/>
      <c r="L321" s="6"/>
      <c r="M321" s="6"/>
      <c r="N321" s="7">
        <f t="shared" si="4"/>
        <v>0</v>
      </c>
      <c r="O321" s="6"/>
    </row>
    <row r="322" spans="1:15" x14ac:dyDescent="0.35">
      <c r="A322" s="1">
        <v>319</v>
      </c>
      <c r="B322" s="5" t="s">
        <v>358</v>
      </c>
      <c r="C322" s="2" t="s">
        <v>13</v>
      </c>
      <c r="D322" s="2"/>
      <c r="E322" s="6">
        <v>9653</v>
      </c>
      <c r="F322" s="6"/>
      <c r="G322" s="6">
        <v>5344</v>
      </c>
      <c r="H322" s="6">
        <v>7276</v>
      </c>
      <c r="I322" s="6">
        <v>3494</v>
      </c>
      <c r="J322" s="6">
        <v>10688</v>
      </c>
      <c r="K322" s="6">
        <v>2629</v>
      </c>
      <c r="L322" s="6"/>
      <c r="M322" s="6"/>
      <c r="N322" s="7">
        <f t="shared" si="4"/>
        <v>39084</v>
      </c>
      <c r="O322" s="6">
        <v>727636</v>
      </c>
    </row>
    <row r="323" spans="1:15" x14ac:dyDescent="0.35">
      <c r="A323" s="1">
        <v>320</v>
      </c>
      <c r="B323" s="5" t="s">
        <v>359</v>
      </c>
      <c r="C323" s="2" t="s">
        <v>13</v>
      </c>
      <c r="D323" s="2"/>
      <c r="E323" s="6">
        <v>6803</v>
      </c>
      <c r="F323" s="6">
        <v>2191</v>
      </c>
      <c r="G323" s="6"/>
      <c r="H323" s="6"/>
      <c r="I323" s="6"/>
      <c r="J323" s="6">
        <v>3503</v>
      </c>
      <c r="K323" s="6"/>
      <c r="L323" s="6"/>
      <c r="M323" s="6"/>
      <c r="N323" s="7">
        <f t="shared" si="4"/>
        <v>12497</v>
      </c>
      <c r="O323" s="6">
        <v>350378</v>
      </c>
    </row>
    <row r="324" spans="1:15" x14ac:dyDescent="0.35">
      <c r="A324" s="1">
        <v>321</v>
      </c>
      <c r="B324" s="5" t="s">
        <v>360</v>
      </c>
      <c r="C324" s="2" t="s">
        <v>13</v>
      </c>
      <c r="D324" s="2"/>
      <c r="E324" s="6">
        <v>3122</v>
      </c>
      <c r="F324" s="6"/>
      <c r="G324" s="6">
        <v>1730</v>
      </c>
      <c r="H324" s="6"/>
      <c r="I324" s="6">
        <v>4384</v>
      </c>
      <c r="J324" s="6">
        <v>1890</v>
      </c>
      <c r="K324" s="6"/>
      <c r="L324" s="6"/>
      <c r="M324" s="6"/>
      <c r="N324" s="7">
        <f t="shared" si="4"/>
        <v>11126</v>
      </c>
      <c r="O324" s="6">
        <v>214838</v>
      </c>
    </row>
    <row r="325" spans="1:15" x14ac:dyDescent="0.35">
      <c r="A325" s="1">
        <v>322</v>
      </c>
      <c r="B325" s="5" t="s">
        <v>361</v>
      </c>
      <c r="C325" s="2" t="s">
        <v>13</v>
      </c>
      <c r="D325" s="2"/>
      <c r="E325" s="6">
        <v>3091</v>
      </c>
      <c r="F325" s="6">
        <v>800</v>
      </c>
      <c r="G325" s="6">
        <v>1930</v>
      </c>
      <c r="H325" s="6"/>
      <c r="I325" s="6"/>
      <c r="J325" s="6">
        <v>5722</v>
      </c>
      <c r="K325" s="6"/>
      <c r="L325" s="6"/>
      <c r="M325" s="6"/>
      <c r="N325" s="7">
        <f t="shared" si="4"/>
        <v>11543</v>
      </c>
      <c r="O325" s="6">
        <v>352000</v>
      </c>
    </row>
    <row r="326" spans="1:15" x14ac:dyDescent="0.35">
      <c r="A326" s="1">
        <v>323</v>
      </c>
      <c r="B326" s="5" t="s">
        <v>362</v>
      </c>
      <c r="C326" s="2" t="s">
        <v>13</v>
      </c>
      <c r="D326" s="2"/>
      <c r="E326" s="6">
        <v>11675</v>
      </c>
      <c r="F326" s="6">
        <v>759</v>
      </c>
      <c r="G326" s="6"/>
      <c r="H326" s="6">
        <v>7081</v>
      </c>
      <c r="I326" s="6"/>
      <c r="J326" s="6"/>
      <c r="K326" s="6"/>
      <c r="L326" s="6"/>
      <c r="M326" s="6"/>
      <c r="N326" s="7">
        <f t="shared" si="4"/>
        <v>19515</v>
      </c>
      <c r="O326" s="6">
        <v>708160</v>
      </c>
    </row>
    <row r="327" spans="1:15" x14ac:dyDescent="0.35">
      <c r="A327" s="1">
        <v>324</v>
      </c>
      <c r="B327" s="5" t="s">
        <v>363</v>
      </c>
      <c r="C327" s="2" t="s">
        <v>13</v>
      </c>
      <c r="D327" s="2"/>
      <c r="E327" s="6"/>
      <c r="F327" s="6"/>
      <c r="G327" s="6"/>
      <c r="H327" s="10"/>
      <c r="I327" s="6"/>
      <c r="J327" s="6"/>
      <c r="K327" s="6"/>
      <c r="L327" s="6"/>
      <c r="M327" s="6"/>
      <c r="N327" s="7">
        <f t="shared" si="4"/>
        <v>0</v>
      </c>
      <c r="O327" s="6"/>
    </row>
    <row r="328" spans="1:15" x14ac:dyDescent="0.35">
      <c r="A328" s="1">
        <v>325</v>
      </c>
      <c r="B328" s="5" t="s">
        <v>364</v>
      </c>
      <c r="C328" s="2" t="s">
        <v>13</v>
      </c>
      <c r="D328" s="2"/>
      <c r="E328" s="6"/>
      <c r="F328" s="6"/>
      <c r="G328" s="6"/>
      <c r="H328" s="6"/>
      <c r="I328" s="6"/>
      <c r="J328" s="6"/>
      <c r="K328" s="6"/>
      <c r="L328" s="6"/>
      <c r="M328" s="6"/>
      <c r="N328" s="7">
        <f t="shared" si="4"/>
        <v>0</v>
      </c>
      <c r="O328" s="6"/>
    </row>
    <row r="329" spans="1:15" x14ac:dyDescent="0.35">
      <c r="A329" s="1">
        <v>326</v>
      </c>
      <c r="B329" s="5" t="s">
        <v>365</v>
      </c>
      <c r="C329" s="2" t="s">
        <v>13</v>
      </c>
      <c r="D329" s="2"/>
      <c r="E329" s="6"/>
      <c r="F329" s="6">
        <v>48816</v>
      </c>
      <c r="G329" s="6"/>
      <c r="H329" s="6"/>
      <c r="I329" s="6">
        <v>30433</v>
      </c>
      <c r="J329" s="6"/>
      <c r="K329" s="6"/>
      <c r="L329" s="6">
        <v>1500</v>
      </c>
      <c r="M329" s="6"/>
      <c r="N329" s="7">
        <f t="shared" si="4"/>
        <v>80749</v>
      </c>
      <c r="O329" s="6">
        <v>7189478</v>
      </c>
    </row>
    <row r="330" spans="1:15" x14ac:dyDescent="0.35">
      <c r="A330" s="1">
        <v>327</v>
      </c>
      <c r="B330" s="5" t="s">
        <v>366</v>
      </c>
      <c r="C330" s="2" t="s">
        <v>13</v>
      </c>
      <c r="D330" s="2"/>
      <c r="E330" s="6">
        <v>11639</v>
      </c>
      <c r="F330" s="6"/>
      <c r="G330" s="6">
        <v>5090</v>
      </c>
      <c r="H330" s="6">
        <v>4577</v>
      </c>
      <c r="I330" s="6">
        <v>2880</v>
      </c>
      <c r="J330" s="6"/>
      <c r="K330" s="6"/>
      <c r="L330" s="6"/>
      <c r="M330" s="6"/>
      <c r="N330" s="7">
        <f t="shared" si="4"/>
        <v>24186</v>
      </c>
      <c r="O330" s="6">
        <v>457756</v>
      </c>
    </row>
    <row r="331" spans="1:15" x14ac:dyDescent="0.35">
      <c r="A331" s="1">
        <v>328</v>
      </c>
      <c r="B331" s="5" t="s">
        <v>367</v>
      </c>
      <c r="C331" s="2" t="s">
        <v>13</v>
      </c>
      <c r="D331" s="2"/>
      <c r="E331" s="6">
        <v>5338</v>
      </c>
      <c r="F331" s="6">
        <v>4132</v>
      </c>
      <c r="G331" s="6">
        <v>2225</v>
      </c>
      <c r="H331" s="6">
        <v>4929</v>
      </c>
      <c r="I331" s="6"/>
      <c r="J331" s="6">
        <v>6864</v>
      </c>
      <c r="K331" s="6"/>
      <c r="L331" s="6"/>
      <c r="M331" s="6"/>
      <c r="N331" s="7">
        <f t="shared" si="4"/>
        <v>23488</v>
      </c>
      <c r="O331" s="6">
        <v>492975</v>
      </c>
    </row>
    <row r="332" spans="1:15" x14ac:dyDescent="0.35">
      <c r="A332" s="1">
        <v>329</v>
      </c>
      <c r="B332" s="5" t="s">
        <v>368</v>
      </c>
      <c r="C332" s="2" t="s">
        <v>13</v>
      </c>
      <c r="D332" s="2"/>
      <c r="E332" s="6"/>
      <c r="F332" s="6"/>
      <c r="G332" s="6"/>
      <c r="H332" s="6"/>
      <c r="I332" s="6"/>
      <c r="J332" s="6"/>
      <c r="K332" s="6"/>
      <c r="L332" s="6"/>
      <c r="M332" s="6"/>
      <c r="N332" s="7">
        <f t="shared" ref="N332:N410" si="5">SUM(E332:M332)</f>
        <v>0</v>
      </c>
      <c r="O332" s="6"/>
    </row>
    <row r="333" spans="1:15" x14ac:dyDescent="0.35">
      <c r="A333" s="1">
        <v>330</v>
      </c>
      <c r="B333" s="5" t="s">
        <v>369</v>
      </c>
      <c r="C333" s="2" t="s">
        <v>13</v>
      </c>
      <c r="D333" s="2"/>
      <c r="E333" s="6"/>
      <c r="F333" s="6"/>
      <c r="G333" s="6"/>
      <c r="H333" s="10"/>
      <c r="I333" s="6"/>
      <c r="J333" s="6"/>
      <c r="K333" s="6"/>
      <c r="L333" s="6"/>
      <c r="M333" s="6"/>
      <c r="N333" s="7">
        <f t="shared" si="5"/>
        <v>0</v>
      </c>
      <c r="O333" s="6"/>
    </row>
    <row r="334" spans="1:15" x14ac:dyDescent="0.35">
      <c r="A334" s="1">
        <v>331</v>
      </c>
      <c r="B334" s="5" t="s">
        <v>370</v>
      </c>
      <c r="C334" s="2" t="s">
        <v>13</v>
      </c>
      <c r="D334" s="2"/>
      <c r="E334" s="6">
        <v>8857</v>
      </c>
      <c r="F334" s="6">
        <v>2190</v>
      </c>
      <c r="G334" s="6"/>
      <c r="H334" s="12">
        <v>4348</v>
      </c>
      <c r="I334" s="6"/>
      <c r="J334" s="6"/>
      <c r="K334" s="6"/>
      <c r="L334" s="6"/>
      <c r="M334" s="6"/>
      <c r="N334" s="7">
        <f t="shared" si="5"/>
        <v>15395</v>
      </c>
      <c r="O334" s="6">
        <v>437438</v>
      </c>
    </row>
    <row r="335" spans="1:15" x14ac:dyDescent="0.35">
      <c r="A335" s="1">
        <v>332</v>
      </c>
      <c r="B335" s="5" t="s">
        <v>371</v>
      </c>
      <c r="C335" s="2" t="s">
        <v>13</v>
      </c>
      <c r="D335" s="2"/>
      <c r="E335" s="6">
        <v>12278</v>
      </c>
      <c r="F335" s="6"/>
      <c r="G335" s="6"/>
      <c r="H335" s="12">
        <v>4518</v>
      </c>
      <c r="I335" s="6">
        <v>9196</v>
      </c>
      <c r="J335" s="6"/>
      <c r="K335" s="6"/>
      <c r="L335" s="6"/>
      <c r="M335" s="6"/>
      <c r="N335" s="7">
        <f t="shared" si="5"/>
        <v>25992</v>
      </c>
      <c r="O335" s="6">
        <v>451818</v>
      </c>
    </row>
    <row r="336" spans="1:15" x14ac:dyDescent="0.35">
      <c r="A336" s="1">
        <v>333</v>
      </c>
      <c r="B336" s="5" t="s">
        <v>372</v>
      </c>
      <c r="C336" s="2" t="s">
        <v>13</v>
      </c>
      <c r="D336" s="2"/>
      <c r="E336" s="6">
        <v>1192</v>
      </c>
      <c r="F336" s="6"/>
      <c r="G336" s="6"/>
      <c r="H336" s="6"/>
      <c r="I336" s="6">
        <v>1773</v>
      </c>
      <c r="J336" s="6"/>
      <c r="K336" s="6"/>
      <c r="L336" s="6"/>
      <c r="M336" s="6"/>
      <c r="N336" s="7">
        <f t="shared" si="5"/>
        <v>2965</v>
      </c>
      <c r="O336" s="6">
        <v>178190</v>
      </c>
    </row>
    <row r="337" spans="1:15" x14ac:dyDescent="0.35">
      <c r="A337" s="1">
        <v>334</v>
      </c>
      <c r="B337" s="5" t="s">
        <v>386</v>
      </c>
      <c r="C337" s="2" t="s">
        <v>13</v>
      </c>
      <c r="D337" s="2"/>
      <c r="E337" s="6"/>
      <c r="F337" s="6">
        <v>990</v>
      </c>
      <c r="G337" s="6"/>
      <c r="H337" s="6"/>
      <c r="I337" s="6"/>
      <c r="J337" s="6"/>
      <c r="K337" s="6"/>
      <c r="L337" s="6"/>
      <c r="M337" s="6"/>
      <c r="N337" s="7">
        <f t="shared" si="5"/>
        <v>990</v>
      </c>
      <c r="O337" s="6">
        <v>75895</v>
      </c>
    </row>
    <row r="338" spans="1:15" x14ac:dyDescent="0.35">
      <c r="A338" s="1">
        <v>335</v>
      </c>
      <c r="B338" s="5" t="s">
        <v>407</v>
      </c>
      <c r="C338" s="2" t="s">
        <v>13</v>
      </c>
      <c r="D338" s="2"/>
      <c r="E338" s="6">
        <v>1609</v>
      </c>
      <c r="F338" s="6">
        <v>398</v>
      </c>
      <c r="G338" s="6"/>
      <c r="H338" s="6">
        <v>785</v>
      </c>
      <c r="I338" s="6">
        <v>1552</v>
      </c>
      <c r="J338" s="6"/>
      <c r="K338" s="6"/>
      <c r="L338" s="6"/>
      <c r="M338" s="6"/>
      <c r="N338" s="7">
        <f t="shared" si="5"/>
        <v>4344</v>
      </c>
      <c r="O338" s="6">
        <v>78544</v>
      </c>
    </row>
    <row r="339" spans="1:15" x14ac:dyDescent="0.35">
      <c r="A339" s="1">
        <v>336</v>
      </c>
      <c r="B339" s="5" t="s">
        <v>468</v>
      </c>
      <c r="C339" s="2" t="s">
        <v>13</v>
      </c>
      <c r="D339" s="2"/>
      <c r="E339" s="6">
        <v>202</v>
      </c>
      <c r="F339" s="6"/>
      <c r="G339" s="6"/>
      <c r="H339" s="6"/>
      <c r="I339" s="6"/>
      <c r="J339" s="6">
        <v>1439</v>
      </c>
      <c r="K339" s="6"/>
      <c r="L339" s="6"/>
      <c r="M339" s="6"/>
      <c r="N339" s="7">
        <f t="shared" si="5"/>
        <v>1641</v>
      </c>
      <c r="O339" s="6">
        <v>83259</v>
      </c>
    </row>
    <row r="340" spans="1:15" x14ac:dyDescent="0.35">
      <c r="A340" s="1">
        <v>337</v>
      </c>
      <c r="B340" s="5" t="s">
        <v>148</v>
      </c>
      <c r="C340" s="2" t="s">
        <v>13</v>
      </c>
      <c r="D340" s="2"/>
      <c r="E340" s="6">
        <v>7211</v>
      </c>
      <c r="F340" s="6">
        <v>1868</v>
      </c>
      <c r="G340" s="6">
        <v>5340</v>
      </c>
      <c r="H340" s="6"/>
      <c r="I340" s="6">
        <v>1550</v>
      </c>
      <c r="J340" s="6"/>
      <c r="K340" s="6"/>
      <c r="L340" s="6"/>
      <c r="M340" s="6"/>
      <c r="N340" s="7">
        <f t="shared" si="5"/>
        <v>15969</v>
      </c>
      <c r="O340" s="6">
        <v>414282</v>
      </c>
    </row>
    <row r="341" spans="1:15" x14ac:dyDescent="0.35">
      <c r="A341" s="1">
        <v>338</v>
      </c>
      <c r="B341" s="5" t="s">
        <v>373</v>
      </c>
      <c r="C341" s="2" t="s">
        <v>13</v>
      </c>
      <c r="D341" s="2"/>
      <c r="E341" s="6">
        <v>925</v>
      </c>
      <c r="F341" s="6"/>
      <c r="G341" s="6">
        <v>3207</v>
      </c>
      <c r="H341" s="6">
        <v>3454</v>
      </c>
      <c r="I341" s="6">
        <v>3096</v>
      </c>
      <c r="J341" s="6">
        <v>3241</v>
      </c>
      <c r="K341" s="6"/>
      <c r="L341" s="6">
        <v>720</v>
      </c>
      <c r="M341" s="6"/>
      <c r="N341" s="7">
        <f t="shared" si="5"/>
        <v>14643</v>
      </c>
      <c r="O341" s="6">
        <v>345429</v>
      </c>
    </row>
    <row r="342" spans="1:15" x14ac:dyDescent="0.35">
      <c r="A342" s="1">
        <v>339</v>
      </c>
      <c r="B342" s="5" t="s">
        <v>473</v>
      </c>
      <c r="C342" s="2" t="s">
        <v>13</v>
      </c>
      <c r="D342" s="2"/>
      <c r="E342" s="6"/>
      <c r="F342" s="6"/>
      <c r="G342" s="6"/>
      <c r="H342" s="6">
        <v>1325</v>
      </c>
      <c r="I342" s="6"/>
      <c r="J342" s="6">
        <v>1439</v>
      </c>
      <c r="K342" s="6"/>
      <c r="L342" s="6"/>
      <c r="M342" s="6"/>
      <c r="N342" s="7">
        <f t="shared" si="5"/>
        <v>2764</v>
      </c>
      <c r="O342" s="6">
        <v>132559</v>
      </c>
    </row>
    <row r="343" spans="1:15" x14ac:dyDescent="0.35">
      <c r="A343" s="1">
        <v>340</v>
      </c>
      <c r="B343" s="5" t="s">
        <v>477</v>
      </c>
      <c r="C343" s="2" t="s">
        <v>13</v>
      </c>
      <c r="D343" s="2"/>
      <c r="E343" s="6"/>
      <c r="F343" s="6"/>
      <c r="G343" s="6"/>
      <c r="H343" s="6"/>
      <c r="I343" s="6"/>
      <c r="J343" s="6"/>
      <c r="K343" s="6"/>
      <c r="L343" s="6"/>
      <c r="M343" s="6"/>
      <c r="N343" s="7">
        <f t="shared" si="5"/>
        <v>0</v>
      </c>
      <c r="O343" s="6"/>
    </row>
    <row r="344" spans="1:15" x14ac:dyDescent="0.35">
      <c r="A344" s="1">
        <v>341</v>
      </c>
      <c r="B344" s="5" t="s">
        <v>495</v>
      </c>
      <c r="C344" s="2" t="s">
        <v>13</v>
      </c>
      <c r="D344" s="2"/>
      <c r="E344" s="6">
        <v>4544</v>
      </c>
      <c r="F344" s="6"/>
      <c r="G344" s="6"/>
      <c r="H344" s="6">
        <v>2524</v>
      </c>
      <c r="I344" s="6"/>
      <c r="J344" s="6"/>
      <c r="K344" s="6"/>
      <c r="L344" s="6"/>
      <c r="M344" s="6"/>
      <c r="N344" s="7">
        <f t="shared" si="5"/>
        <v>7068</v>
      </c>
      <c r="O344" s="6">
        <v>252439</v>
      </c>
    </row>
    <row r="345" spans="1:15" x14ac:dyDescent="0.35">
      <c r="A345" s="1">
        <v>342</v>
      </c>
      <c r="B345" s="5" t="s">
        <v>500</v>
      </c>
      <c r="C345" s="2" t="s">
        <v>466</v>
      </c>
      <c r="D345" s="2"/>
      <c r="E345" s="6"/>
      <c r="F345" s="6">
        <v>18967</v>
      </c>
      <c r="G345" s="6"/>
      <c r="H345" s="6">
        <v>3796</v>
      </c>
      <c r="I345" s="6"/>
      <c r="J345" s="6"/>
      <c r="K345" s="6"/>
      <c r="L345" s="6"/>
      <c r="M345" s="6">
        <v>2455</v>
      </c>
      <c r="N345" s="7">
        <f t="shared" si="5"/>
        <v>25218</v>
      </c>
      <c r="O345" s="6">
        <v>759327</v>
      </c>
    </row>
    <row r="346" spans="1:15" x14ac:dyDescent="0.35">
      <c r="A346" s="1">
        <v>343</v>
      </c>
      <c r="B346" s="5" t="s">
        <v>478</v>
      </c>
      <c r="C346" s="2" t="s">
        <v>466</v>
      </c>
      <c r="D346" s="2"/>
      <c r="E346" s="6">
        <v>714</v>
      </c>
      <c r="F346" s="6">
        <v>2452</v>
      </c>
      <c r="G346" s="6"/>
      <c r="H346" s="6">
        <v>955</v>
      </c>
      <c r="I346" s="6"/>
      <c r="J346" s="6"/>
      <c r="K346" s="6"/>
      <c r="L346" s="6"/>
      <c r="M346" s="6"/>
      <c r="N346" s="7">
        <f t="shared" si="5"/>
        <v>4121</v>
      </c>
      <c r="O346" s="6">
        <v>95533</v>
      </c>
    </row>
    <row r="347" spans="1:15" x14ac:dyDescent="0.35">
      <c r="A347" s="1">
        <v>344</v>
      </c>
      <c r="B347" s="5" t="s">
        <v>479</v>
      </c>
      <c r="C347" s="2" t="s">
        <v>466</v>
      </c>
      <c r="D347" s="2"/>
      <c r="E347" s="6">
        <v>844</v>
      </c>
      <c r="F347" s="6">
        <v>491</v>
      </c>
      <c r="G347" s="6"/>
      <c r="H347" s="6"/>
      <c r="I347" s="6"/>
      <c r="J347" s="6"/>
      <c r="K347" s="6"/>
      <c r="L347" s="6"/>
      <c r="M347" s="6"/>
      <c r="N347" s="7">
        <f t="shared" si="5"/>
        <v>1335</v>
      </c>
      <c r="O347" s="6">
        <v>174401</v>
      </c>
    </row>
    <row r="348" spans="1:15" x14ac:dyDescent="0.35">
      <c r="A348" s="1">
        <v>345</v>
      </c>
      <c r="B348" s="5" t="s">
        <v>480</v>
      </c>
      <c r="C348" s="2" t="s">
        <v>466</v>
      </c>
      <c r="D348" s="2"/>
      <c r="E348" s="6">
        <v>2466</v>
      </c>
      <c r="F348" s="6">
        <v>653</v>
      </c>
      <c r="G348" s="6"/>
      <c r="H348" s="6"/>
      <c r="I348" s="6">
        <v>4710</v>
      </c>
      <c r="J348" s="6"/>
      <c r="K348" s="6"/>
      <c r="L348" s="6"/>
      <c r="M348" s="6"/>
      <c r="N348" s="7">
        <f t="shared" si="5"/>
        <v>7829</v>
      </c>
      <c r="O348" s="6">
        <v>121423</v>
      </c>
    </row>
    <row r="349" spans="1:15" x14ac:dyDescent="0.35">
      <c r="A349" s="1">
        <v>346</v>
      </c>
      <c r="B349" s="5" t="s">
        <v>465</v>
      </c>
      <c r="C349" s="2" t="s">
        <v>466</v>
      </c>
      <c r="D349" s="2"/>
      <c r="E349" s="6"/>
      <c r="F349" s="6">
        <v>2073</v>
      </c>
      <c r="G349" s="6"/>
      <c r="H349" s="6">
        <v>2361</v>
      </c>
      <c r="I349" s="6"/>
      <c r="J349" s="6"/>
      <c r="K349" s="6"/>
      <c r="L349" s="6"/>
      <c r="M349" s="6"/>
      <c r="N349" s="7">
        <f t="shared" ref="N349" si="6">SUM(E349:M349)</f>
        <v>4434</v>
      </c>
      <c r="O349" s="6">
        <v>236150</v>
      </c>
    </row>
    <row r="350" spans="1:15" x14ac:dyDescent="0.35">
      <c r="A350" s="1">
        <v>347</v>
      </c>
      <c r="B350" s="5" t="s">
        <v>489</v>
      </c>
      <c r="C350" s="2" t="s">
        <v>466</v>
      </c>
      <c r="D350" s="2"/>
      <c r="E350" s="6"/>
      <c r="F350" s="6">
        <v>672</v>
      </c>
      <c r="G350" s="6"/>
      <c r="H350" s="6">
        <v>637</v>
      </c>
      <c r="I350" s="6"/>
      <c r="J350" s="6"/>
      <c r="K350" s="6"/>
      <c r="L350" s="6"/>
      <c r="M350" s="6"/>
      <c r="N350" s="7">
        <f t="shared" si="5"/>
        <v>1309</v>
      </c>
      <c r="O350" s="6">
        <v>63678</v>
      </c>
    </row>
    <row r="351" spans="1:15" x14ac:dyDescent="0.35">
      <c r="A351" s="1"/>
      <c r="B351" s="5" t="s">
        <v>524</v>
      </c>
      <c r="C351" s="2" t="s">
        <v>466</v>
      </c>
      <c r="D351" s="2"/>
      <c r="E351" s="6"/>
      <c r="F351" s="6">
        <v>1280</v>
      </c>
      <c r="G351" s="6"/>
      <c r="H351" s="6"/>
      <c r="I351" s="6"/>
      <c r="J351" s="6">
        <v>17857</v>
      </c>
      <c r="K351" s="6"/>
      <c r="L351" s="6"/>
      <c r="M351" s="6"/>
      <c r="N351" s="7">
        <f t="shared" si="5"/>
        <v>19137</v>
      </c>
      <c r="O351" s="6">
        <v>235693</v>
      </c>
    </row>
    <row r="352" spans="1:15" x14ac:dyDescent="0.35">
      <c r="A352" s="1">
        <v>348</v>
      </c>
      <c r="B352" s="5" t="s">
        <v>490</v>
      </c>
      <c r="C352" s="2" t="s">
        <v>466</v>
      </c>
      <c r="D352" s="2"/>
      <c r="E352" s="6"/>
      <c r="F352" s="6">
        <v>979</v>
      </c>
      <c r="G352" s="6"/>
      <c r="H352" s="6">
        <v>1129</v>
      </c>
      <c r="I352" s="6"/>
      <c r="J352" s="6"/>
      <c r="K352" s="6"/>
      <c r="L352" s="6"/>
      <c r="M352" s="6"/>
      <c r="N352" s="7">
        <f t="shared" si="5"/>
        <v>2108</v>
      </c>
      <c r="O352" s="6">
        <v>112958</v>
      </c>
    </row>
    <row r="353" spans="1:15" x14ac:dyDescent="0.35">
      <c r="A353" s="1">
        <v>349</v>
      </c>
      <c r="B353" s="5" t="s">
        <v>163</v>
      </c>
      <c r="C353" s="2" t="s">
        <v>426</v>
      </c>
      <c r="D353" s="1"/>
      <c r="E353" s="6"/>
      <c r="F353" s="6"/>
      <c r="G353" s="6"/>
      <c r="H353" s="6"/>
      <c r="I353" s="6"/>
      <c r="J353" s="6"/>
      <c r="K353" s="6"/>
      <c r="L353" s="6"/>
      <c r="M353" s="6"/>
      <c r="N353" s="7">
        <f t="shared" si="5"/>
        <v>0</v>
      </c>
      <c r="O353" s="6"/>
    </row>
    <row r="354" spans="1:15" x14ac:dyDescent="0.35">
      <c r="A354" s="1">
        <v>350</v>
      </c>
      <c r="B354" s="5" t="s">
        <v>165</v>
      </c>
      <c r="C354" s="2" t="s">
        <v>426</v>
      </c>
      <c r="D354" s="1"/>
      <c r="E354" s="6"/>
      <c r="F354" s="6"/>
      <c r="G354" s="6"/>
      <c r="H354" s="6"/>
      <c r="I354" s="6"/>
      <c r="J354" s="6"/>
      <c r="K354" s="6"/>
      <c r="L354" s="6"/>
      <c r="M354" s="6"/>
      <c r="N354" s="7">
        <f t="shared" si="5"/>
        <v>0</v>
      </c>
      <c r="O354" s="6"/>
    </row>
    <row r="355" spans="1:15" x14ac:dyDescent="0.35">
      <c r="A355" s="1">
        <v>351</v>
      </c>
      <c r="B355" s="5" t="s">
        <v>166</v>
      </c>
      <c r="C355" s="2" t="s">
        <v>426</v>
      </c>
      <c r="D355" s="1"/>
      <c r="E355" s="6"/>
      <c r="F355" s="6"/>
      <c r="G355" s="6"/>
      <c r="H355" s="6"/>
      <c r="I355" s="6"/>
      <c r="J355" s="6"/>
      <c r="K355" s="6"/>
      <c r="L355" s="6"/>
      <c r="M355" s="6"/>
      <c r="N355" s="7">
        <f t="shared" si="5"/>
        <v>0</v>
      </c>
      <c r="O355" s="6"/>
    </row>
    <row r="356" spans="1:15" x14ac:dyDescent="0.35">
      <c r="A356" s="1">
        <v>352</v>
      </c>
      <c r="B356" s="5" t="s">
        <v>176</v>
      </c>
      <c r="C356" s="2" t="s">
        <v>426</v>
      </c>
      <c r="D356" s="1"/>
      <c r="E356" s="6"/>
      <c r="F356" s="6"/>
      <c r="G356" s="6"/>
      <c r="H356" s="6"/>
      <c r="I356" s="6"/>
      <c r="J356" s="6"/>
      <c r="K356" s="6"/>
      <c r="L356" s="6"/>
      <c r="M356" s="6"/>
      <c r="N356" s="7">
        <f t="shared" si="5"/>
        <v>0</v>
      </c>
      <c r="O356" s="6"/>
    </row>
    <row r="357" spans="1:15" x14ac:dyDescent="0.35">
      <c r="A357" s="1">
        <v>353</v>
      </c>
      <c r="B357" s="5" t="s">
        <v>177</v>
      </c>
      <c r="C357" s="2" t="s">
        <v>426</v>
      </c>
      <c r="D357" s="1"/>
      <c r="E357" s="6"/>
      <c r="F357" s="6"/>
      <c r="G357" s="6"/>
      <c r="H357" s="12"/>
      <c r="I357" s="6"/>
      <c r="J357" s="6"/>
      <c r="K357" s="6"/>
      <c r="L357" s="6"/>
      <c r="M357" s="6"/>
      <c r="N357" s="7">
        <f t="shared" si="5"/>
        <v>0</v>
      </c>
      <c r="O357" s="6"/>
    </row>
    <row r="358" spans="1:15" x14ac:dyDescent="0.35">
      <c r="A358" s="1">
        <v>354</v>
      </c>
      <c r="B358" s="5" t="s">
        <v>181</v>
      </c>
      <c r="C358" s="2" t="s">
        <v>426</v>
      </c>
      <c r="D358" s="1"/>
      <c r="E358" s="6"/>
      <c r="F358" s="6"/>
      <c r="G358" s="6"/>
      <c r="H358" s="6"/>
      <c r="I358" s="6"/>
      <c r="J358" s="6"/>
      <c r="K358" s="6"/>
      <c r="L358" s="6"/>
      <c r="M358" s="6"/>
      <c r="N358" s="7">
        <f t="shared" si="5"/>
        <v>0</v>
      </c>
      <c r="O358" s="6"/>
    </row>
    <row r="359" spans="1:15" x14ac:dyDescent="0.35">
      <c r="A359" s="1">
        <v>355</v>
      </c>
      <c r="B359" s="5" t="s">
        <v>182</v>
      </c>
      <c r="C359" s="2" t="s">
        <v>426</v>
      </c>
      <c r="D359" s="1"/>
      <c r="E359" s="6"/>
      <c r="F359" s="6"/>
      <c r="G359" s="6"/>
      <c r="H359" s="6"/>
      <c r="I359" s="6"/>
      <c r="J359" s="6"/>
      <c r="K359" s="6"/>
      <c r="L359" s="6"/>
      <c r="M359" s="6"/>
      <c r="N359" s="7">
        <f t="shared" si="5"/>
        <v>0</v>
      </c>
      <c r="O359" s="6"/>
    </row>
    <row r="360" spans="1:15" x14ac:dyDescent="0.35">
      <c r="A360" s="1">
        <v>356</v>
      </c>
      <c r="B360" s="5" t="s">
        <v>167</v>
      </c>
      <c r="C360" s="2" t="s">
        <v>427</v>
      </c>
      <c r="D360" s="1"/>
      <c r="E360" s="6"/>
      <c r="F360" s="6"/>
      <c r="G360" s="6"/>
      <c r="H360" s="10"/>
      <c r="I360" s="6"/>
      <c r="J360" s="6"/>
      <c r="K360" s="6"/>
      <c r="L360" s="6"/>
      <c r="M360" s="6"/>
      <c r="N360" s="7">
        <f t="shared" si="5"/>
        <v>0</v>
      </c>
      <c r="O360" s="6"/>
    </row>
    <row r="361" spans="1:15" x14ac:dyDescent="0.35">
      <c r="A361" s="1">
        <v>357</v>
      </c>
      <c r="B361" s="5" t="s">
        <v>168</v>
      </c>
      <c r="C361" s="2" t="s">
        <v>427</v>
      </c>
      <c r="D361" s="1"/>
      <c r="E361" s="6"/>
      <c r="F361" s="6"/>
      <c r="G361" s="6"/>
      <c r="H361" s="6"/>
      <c r="I361" s="6"/>
      <c r="J361" s="6"/>
      <c r="K361" s="6"/>
      <c r="L361" s="6"/>
      <c r="M361" s="6"/>
      <c r="N361" s="7">
        <f t="shared" si="5"/>
        <v>0</v>
      </c>
      <c r="O361" s="6"/>
    </row>
    <row r="362" spans="1:15" x14ac:dyDescent="0.35">
      <c r="A362" s="1">
        <v>358</v>
      </c>
      <c r="B362" s="5" t="s">
        <v>169</v>
      </c>
      <c r="C362" s="2" t="s">
        <v>427</v>
      </c>
      <c r="D362" s="1"/>
      <c r="E362" s="6"/>
      <c r="F362" s="6"/>
      <c r="G362" s="6"/>
      <c r="H362" s="6"/>
      <c r="I362" s="6"/>
      <c r="J362" s="6"/>
      <c r="K362" s="6"/>
      <c r="L362" s="6"/>
      <c r="M362" s="6"/>
      <c r="N362" s="7">
        <f t="shared" si="5"/>
        <v>0</v>
      </c>
      <c r="O362" s="6"/>
    </row>
    <row r="363" spans="1:15" x14ac:dyDescent="0.35">
      <c r="A363" s="1">
        <v>359</v>
      </c>
      <c r="B363" s="5" t="s">
        <v>170</v>
      </c>
      <c r="C363" s="2" t="s">
        <v>427</v>
      </c>
      <c r="D363" s="1"/>
      <c r="E363" s="6"/>
      <c r="F363" s="6"/>
      <c r="G363" s="6"/>
      <c r="H363" s="6"/>
      <c r="I363" s="6"/>
      <c r="J363" s="6"/>
      <c r="K363" s="6"/>
      <c r="L363" s="6"/>
      <c r="M363" s="6"/>
      <c r="N363" s="7">
        <f t="shared" si="5"/>
        <v>0</v>
      </c>
      <c r="O363" s="6"/>
    </row>
    <row r="364" spans="1:15" x14ac:dyDescent="0.35">
      <c r="A364" s="1">
        <v>360</v>
      </c>
      <c r="B364" s="5" t="s">
        <v>171</v>
      </c>
      <c r="C364" s="2" t="s">
        <v>427</v>
      </c>
      <c r="D364" s="1"/>
      <c r="E364" s="6"/>
      <c r="F364" s="6"/>
      <c r="G364" s="6"/>
      <c r="H364" s="6"/>
      <c r="I364" s="6"/>
      <c r="J364" s="6"/>
      <c r="K364" s="6"/>
      <c r="L364" s="6"/>
      <c r="M364" s="6"/>
      <c r="N364" s="7">
        <f t="shared" si="5"/>
        <v>0</v>
      </c>
      <c r="O364" s="6"/>
    </row>
    <row r="365" spans="1:15" x14ac:dyDescent="0.35">
      <c r="A365" s="1">
        <v>361</v>
      </c>
      <c r="B365" s="5" t="s">
        <v>172</v>
      </c>
      <c r="C365" s="2" t="s">
        <v>427</v>
      </c>
      <c r="D365" s="1"/>
      <c r="E365" s="6"/>
      <c r="F365" s="6"/>
      <c r="G365" s="6"/>
      <c r="H365" s="6"/>
      <c r="I365" s="6"/>
      <c r="J365" s="6"/>
      <c r="K365" s="6"/>
      <c r="L365" s="6"/>
      <c r="M365" s="6"/>
      <c r="N365" s="7">
        <f t="shared" si="5"/>
        <v>0</v>
      </c>
      <c r="O365" s="6"/>
    </row>
    <row r="366" spans="1:15" x14ac:dyDescent="0.35">
      <c r="A366" s="1">
        <v>362</v>
      </c>
      <c r="B366" s="5" t="s">
        <v>173</v>
      </c>
      <c r="C366" s="2" t="s">
        <v>427</v>
      </c>
      <c r="D366" s="1"/>
      <c r="E366" s="6"/>
      <c r="F366" s="6"/>
      <c r="G366" s="6"/>
      <c r="H366" s="10"/>
      <c r="I366" s="6"/>
      <c r="J366" s="6"/>
      <c r="K366" s="6"/>
      <c r="L366" s="6"/>
      <c r="M366" s="6"/>
      <c r="N366" s="7">
        <f t="shared" si="5"/>
        <v>0</v>
      </c>
      <c r="O366" s="6"/>
    </row>
    <row r="367" spans="1:15" x14ac:dyDescent="0.35">
      <c r="A367" s="1">
        <v>363</v>
      </c>
      <c r="B367" s="5" t="s">
        <v>174</v>
      </c>
      <c r="C367" s="2" t="s">
        <v>427</v>
      </c>
      <c r="D367" s="1"/>
      <c r="E367" s="6"/>
      <c r="F367" s="6"/>
      <c r="G367" s="6"/>
      <c r="H367" s="6"/>
      <c r="I367" s="6"/>
      <c r="J367" s="6"/>
      <c r="K367" s="6"/>
      <c r="L367" s="6"/>
      <c r="M367" s="6"/>
      <c r="N367" s="7">
        <f t="shared" si="5"/>
        <v>0</v>
      </c>
      <c r="O367" s="6"/>
    </row>
    <row r="368" spans="1:15" x14ac:dyDescent="0.35">
      <c r="A368" s="1">
        <v>364</v>
      </c>
      <c r="B368" s="5" t="s">
        <v>175</v>
      </c>
      <c r="C368" s="2" t="s">
        <v>427</v>
      </c>
      <c r="D368" s="1"/>
      <c r="E368" s="6"/>
      <c r="F368" s="6"/>
      <c r="G368" s="6"/>
      <c r="H368" s="6"/>
      <c r="I368" s="6"/>
      <c r="J368" s="6"/>
      <c r="K368" s="6"/>
      <c r="L368" s="6"/>
      <c r="M368" s="6"/>
      <c r="N368" s="7">
        <f t="shared" si="5"/>
        <v>0</v>
      </c>
      <c r="O368" s="6"/>
    </row>
    <row r="369" spans="1:15" x14ac:dyDescent="0.35">
      <c r="A369" s="1">
        <v>365</v>
      </c>
      <c r="B369" s="5" t="s">
        <v>178</v>
      </c>
      <c r="C369" s="2" t="s">
        <v>427</v>
      </c>
      <c r="D369" s="1"/>
      <c r="E369" s="6"/>
      <c r="F369" s="6"/>
      <c r="G369" s="6"/>
      <c r="H369" s="6"/>
      <c r="I369" s="6"/>
      <c r="J369" s="6"/>
      <c r="K369" s="6"/>
      <c r="L369" s="6"/>
      <c r="M369" s="6"/>
      <c r="N369" s="7">
        <f t="shared" si="5"/>
        <v>0</v>
      </c>
      <c r="O369" s="6"/>
    </row>
    <row r="370" spans="1:15" x14ac:dyDescent="0.35">
      <c r="A370" s="1">
        <v>366</v>
      </c>
      <c r="B370" s="5" t="s">
        <v>179</v>
      </c>
      <c r="C370" s="2" t="s">
        <v>427</v>
      </c>
      <c r="D370" s="1"/>
      <c r="E370" s="6"/>
      <c r="F370" s="6"/>
      <c r="G370" s="6"/>
      <c r="H370" s="6"/>
      <c r="I370" s="6"/>
      <c r="J370" s="6"/>
      <c r="K370" s="6"/>
      <c r="L370" s="6"/>
      <c r="M370" s="6"/>
      <c r="N370" s="7">
        <f t="shared" si="5"/>
        <v>0</v>
      </c>
      <c r="O370" s="6"/>
    </row>
    <row r="371" spans="1:15" x14ac:dyDescent="0.35">
      <c r="A371" s="1">
        <v>367</v>
      </c>
      <c r="B371" s="5" t="s">
        <v>180</v>
      </c>
      <c r="C371" s="2" t="s">
        <v>427</v>
      </c>
      <c r="D371" s="1"/>
      <c r="E371" s="6"/>
      <c r="F371" s="6"/>
      <c r="G371" s="6"/>
      <c r="H371" s="6"/>
      <c r="I371" s="6"/>
      <c r="J371" s="6"/>
      <c r="K371" s="6"/>
      <c r="L371" s="6"/>
      <c r="M371" s="6"/>
      <c r="N371" s="7">
        <f t="shared" si="5"/>
        <v>0</v>
      </c>
      <c r="O371" s="6"/>
    </row>
    <row r="372" spans="1:15" x14ac:dyDescent="0.35">
      <c r="A372" s="1">
        <v>368</v>
      </c>
      <c r="B372" s="5" t="s">
        <v>183</v>
      </c>
      <c r="C372" s="2" t="s">
        <v>427</v>
      </c>
      <c r="D372" s="1"/>
      <c r="E372" s="6"/>
      <c r="F372" s="6"/>
      <c r="G372" s="6"/>
      <c r="H372" s="6"/>
      <c r="I372" s="6"/>
      <c r="J372" s="6"/>
      <c r="K372" s="6"/>
      <c r="L372" s="6"/>
      <c r="M372" s="6"/>
      <c r="N372" s="7">
        <f t="shared" si="5"/>
        <v>0</v>
      </c>
      <c r="O372" s="6"/>
    </row>
    <row r="373" spans="1:15" x14ac:dyDescent="0.35">
      <c r="A373" s="1">
        <v>369</v>
      </c>
      <c r="B373" s="5" t="s">
        <v>184</v>
      </c>
      <c r="C373" s="2" t="s">
        <v>427</v>
      </c>
      <c r="D373" s="1"/>
      <c r="E373" s="6"/>
      <c r="F373" s="6"/>
      <c r="G373" s="6"/>
      <c r="H373" s="6"/>
      <c r="I373" s="6"/>
      <c r="J373" s="6"/>
      <c r="K373" s="6"/>
      <c r="L373" s="6"/>
      <c r="M373" s="6"/>
      <c r="N373" s="7">
        <f t="shared" si="5"/>
        <v>0</v>
      </c>
      <c r="O373" s="6"/>
    </row>
    <row r="374" spans="1:15" x14ac:dyDescent="0.35">
      <c r="A374" s="1">
        <v>370</v>
      </c>
      <c r="B374" s="5" t="s">
        <v>185</v>
      </c>
      <c r="C374" s="2" t="s">
        <v>427</v>
      </c>
      <c r="D374" s="1"/>
      <c r="E374" s="6"/>
      <c r="F374" s="6"/>
      <c r="G374" s="6"/>
      <c r="H374" s="6"/>
      <c r="I374" s="6"/>
      <c r="J374" s="6"/>
      <c r="K374" s="6"/>
      <c r="L374" s="6"/>
      <c r="M374" s="6"/>
      <c r="N374" s="7">
        <f t="shared" si="5"/>
        <v>0</v>
      </c>
      <c r="O374" s="6"/>
    </row>
    <row r="375" spans="1:15" ht="41" x14ac:dyDescent="0.35">
      <c r="A375" s="1">
        <v>371</v>
      </c>
      <c r="B375" s="5" t="s">
        <v>186</v>
      </c>
      <c r="C375" s="2" t="s">
        <v>427</v>
      </c>
      <c r="D375" s="1"/>
      <c r="E375" s="6"/>
      <c r="F375" s="6"/>
      <c r="G375" s="6"/>
      <c r="H375" s="6"/>
      <c r="I375" s="6"/>
      <c r="J375" s="6"/>
      <c r="K375" s="6"/>
      <c r="L375" s="6"/>
      <c r="M375" s="6"/>
      <c r="N375" s="7">
        <f t="shared" si="5"/>
        <v>0</v>
      </c>
      <c r="O375" s="6"/>
    </row>
    <row r="376" spans="1:15" x14ac:dyDescent="0.35">
      <c r="A376" s="1">
        <v>372</v>
      </c>
      <c r="B376" s="19" t="s">
        <v>482</v>
      </c>
      <c r="C376" s="2" t="s">
        <v>427</v>
      </c>
      <c r="D376" s="14"/>
      <c r="E376" s="22"/>
      <c r="F376" s="22"/>
      <c r="G376" s="22"/>
      <c r="H376" s="22"/>
      <c r="I376" s="22"/>
      <c r="J376" s="22"/>
      <c r="K376" s="22"/>
      <c r="L376" s="22"/>
      <c r="M376" s="22"/>
      <c r="N376" s="7">
        <f t="shared" si="5"/>
        <v>0</v>
      </c>
      <c r="O376" s="22"/>
    </row>
    <row r="377" spans="1:15" x14ac:dyDescent="0.35">
      <c r="A377" s="1">
        <v>373</v>
      </c>
      <c r="B377" s="19" t="s">
        <v>187</v>
      </c>
      <c r="C377" s="20" t="s">
        <v>427</v>
      </c>
      <c r="D377" s="14"/>
      <c r="E377" s="22"/>
      <c r="F377" s="22"/>
      <c r="G377" s="22"/>
      <c r="H377" s="22"/>
      <c r="I377" s="22"/>
      <c r="J377" s="22"/>
      <c r="K377" s="22"/>
      <c r="L377" s="22"/>
      <c r="M377" s="22"/>
      <c r="N377" s="18">
        <f t="shared" si="5"/>
        <v>0</v>
      </c>
      <c r="O377" s="22"/>
    </row>
    <row r="378" spans="1:15" x14ac:dyDescent="0.35">
      <c r="A378" s="1">
        <v>374</v>
      </c>
      <c r="B378" s="5" t="s">
        <v>188</v>
      </c>
      <c r="C378" s="2" t="s">
        <v>427</v>
      </c>
      <c r="D378" s="1"/>
      <c r="E378" s="6"/>
      <c r="F378" s="6"/>
      <c r="G378" s="6"/>
      <c r="H378" s="6"/>
      <c r="I378" s="6"/>
      <c r="J378" s="6"/>
      <c r="K378" s="6"/>
      <c r="L378" s="6"/>
      <c r="M378" s="6"/>
      <c r="N378" s="7">
        <f t="shared" si="5"/>
        <v>0</v>
      </c>
      <c r="O378" s="6"/>
    </row>
    <row r="379" spans="1:15" x14ac:dyDescent="0.35">
      <c r="A379" s="1">
        <v>375</v>
      </c>
      <c r="B379" s="5" t="s">
        <v>330</v>
      </c>
      <c r="C379" s="2" t="s">
        <v>424</v>
      </c>
      <c r="D379" s="2"/>
      <c r="E379" s="6"/>
      <c r="F379" s="6">
        <v>30388</v>
      </c>
      <c r="G379" s="6"/>
      <c r="H379" s="6">
        <v>12357</v>
      </c>
      <c r="I379" s="6"/>
      <c r="J379" s="6"/>
      <c r="K379" s="6"/>
      <c r="L379" s="6">
        <v>6610</v>
      </c>
      <c r="M379" s="6"/>
      <c r="N379" s="7">
        <f t="shared" si="5"/>
        <v>49355</v>
      </c>
      <c r="O379" s="6">
        <v>2471313</v>
      </c>
    </row>
    <row r="380" spans="1:15" x14ac:dyDescent="0.35">
      <c r="A380" s="1">
        <v>376</v>
      </c>
      <c r="B380" s="5" t="s">
        <v>331</v>
      </c>
      <c r="C380" s="2" t="s">
        <v>424</v>
      </c>
      <c r="D380" s="2"/>
      <c r="E380" s="6">
        <v>19318</v>
      </c>
      <c r="F380" s="6">
        <v>10275</v>
      </c>
      <c r="G380" s="6">
        <v>23400</v>
      </c>
      <c r="H380" s="6">
        <v>16193</v>
      </c>
      <c r="I380" s="6">
        <v>3455</v>
      </c>
      <c r="J380" s="6"/>
      <c r="K380" s="6"/>
      <c r="L380" s="6"/>
      <c r="M380" s="6"/>
      <c r="N380" s="7">
        <f t="shared" si="5"/>
        <v>72641</v>
      </c>
      <c r="O380" s="6">
        <v>1619272</v>
      </c>
    </row>
    <row r="381" spans="1:15" x14ac:dyDescent="0.35">
      <c r="A381" s="1">
        <v>377</v>
      </c>
      <c r="B381" s="5" t="s">
        <v>501</v>
      </c>
      <c r="C381" s="2" t="s">
        <v>424</v>
      </c>
      <c r="D381" s="2"/>
      <c r="E381" s="6"/>
      <c r="F381" s="6"/>
      <c r="G381" s="6"/>
      <c r="H381" s="6"/>
      <c r="I381" s="6"/>
      <c r="J381" s="6"/>
      <c r="K381" s="6"/>
      <c r="L381" s="6"/>
      <c r="M381" s="6"/>
      <c r="N381" s="7">
        <f t="shared" si="5"/>
        <v>0</v>
      </c>
      <c r="O381" s="6"/>
    </row>
    <row r="382" spans="1:15" x14ac:dyDescent="0.35">
      <c r="A382" s="1">
        <v>378</v>
      </c>
      <c r="B382" s="5" t="s">
        <v>382</v>
      </c>
      <c r="C382" s="2" t="s">
        <v>424</v>
      </c>
      <c r="D382" s="2"/>
      <c r="E382" s="6"/>
      <c r="F382" s="6"/>
      <c r="G382" s="6"/>
      <c r="H382" s="6"/>
      <c r="I382" s="6"/>
      <c r="J382" s="6"/>
      <c r="K382" s="6"/>
      <c r="L382" s="6"/>
      <c r="M382" s="6"/>
      <c r="N382" s="7">
        <f t="shared" si="5"/>
        <v>0</v>
      </c>
      <c r="O382" s="6"/>
    </row>
    <row r="383" spans="1:15" x14ac:dyDescent="0.35">
      <c r="A383" s="1">
        <v>379</v>
      </c>
      <c r="B383" s="5" t="s">
        <v>387</v>
      </c>
      <c r="C383" s="2" t="s">
        <v>424</v>
      </c>
      <c r="D383" s="2"/>
      <c r="E383" s="6"/>
      <c r="F383" s="6">
        <v>415</v>
      </c>
      <c r="G383" s="6"/>
      <c r="H383" s="6"/>
      <c r="I383" s="6"/>
      <c r="J383" s="6"/>
      <c r="K383" s="6"/>
      <c r="L383" s="6"/>
      <c r="M383" s="6"/>
      <c r="N383" s="7">
        <f t="shared" si="5"/>
        <v>415</v>
      </c>
      <c r="O383" s="6">
        <v>43171</v>
      </c>
    </row>
    <row r="384" spans="1:15" x14ac:dyDescent="0.35">
      <c r="A384" s="1">
        <v>380</v>
      </c>
      <c r="B384" s="5" t="s">
        <v>383</v>
      </c>
      <c r="C384" s="2" t="s">
        <v>424</v>
      </c>
      <c r="D384" s="2"/>
      <c r="E384" s="6">
        <v>4794</v>
      </c>
      <c r="F384" s="6"/>
      <c r="G384" s="6"/>
      <c r="H384" s="6"/>
      <c r="I384" s="6"/>
      <c r="J384" s="6"/>
      <c r="K384" s="6"/>
      <c r="L384" s="6"/>
      <c r="M384" s="6"/>
      <c r="N384" s="7">
        <f t="shared" si="5"/>
        <v>4794</v>
      </c>
      <c r="O384" s="6">
        <v>415472</v>
      </c>
    </row>
    <row r="385" spans="1:15" x14ac:dyDescent="0.35">
      <c r="A385" s="1">
        <v>381</v>
      </c>
      <c r="B385" s="5" t="s">
        <v>332</v>
      </c>
      <c r="C385" s="2" t="s">
        <v>424</v>
      </c>
      <c r="D385" s="2"/>
      <c r="E385" s="6"/>
      <c r="F385" s="6"/>
      <c r="G385" s="6"/>
      <c r="H385" s="6"/>
      <c r="I385" s="6"/>
      <c r="J385" s="6"/>
      <c r="K385" s="6"/>
      <c r="L385" s="6"/>
      <c r="M385" s="6"/>
      <c r="N385" s="7">
        <f t="shared" si="5"/>
        <v>0</v>
      </c>
      <c r="O385" s="6"/>
    </row>
    <row r="386" spans="1:15" x14ac:dyDescent="0.35">
      <c r="A386" s="1">
        <v>382</v>
      </c>
      <c r="B386" s="5" t="s">
        <v>335</v>
      </c>
      <c r="C386" s="2" t="s">
        <v>424</v>
      </c>
      <c r="D386" s="2"/>
      <c r="E386" s="6"/>
      <c r="F386" s="6">
        <v>5442</v>
      </c>
      <c r="G386" s="6"/>
      <c r="H386" s="6"/>
      <c r="I386" s="6"/>
      <c r="J386" s="6"/>
      <c r="K386" s="6"/>
      <c r="L386" s="6"/>
      <c r="M386" s="6"/>
      <c r="N386" s="7">
        <f t="shared" si="5"/>
        <v>5442</v>
      </c>
      <c r="O386" s="6">
        <v>389476</v>
      </c>
    </row>
    <row r="387" spans="1:15" x14ac:dyDescent="0.35">
      <c r="A387" s="1">
        <v>383</v>
      </c>
      <c r="B387" s="5" t="s">
        <v>336</v>
      </c>
      <c r="C387" s="2" t="s">
        <v>424</v>
      </c>
      <c r="D387" s="2"/>
      <c r="E387" s="6"/>
      <c r="F387" s="6"/>
      <c r="G387" s="6"/>
      <c r="H387" s="6"/>
      <c r="I387" s="6"/>
      <c r="J387" s="6"/>
      <c r="K387" s="6"/>
      <c r="L387" s="6"/>
      <c r="M387" s="6"/>
      <c r="N387" s="7">
        <f t="shared" si="5"/>
        <v>0</v>
      </c>
      <c r="O387" s="6"/>
    </row>
    <row r="388" spans="1:15" x14ac:dyDescent="0.35">
      <c r="A388" s="1">
        <v>384</v>
      </c>
      <c r="B388" s="5" t="s">
        <v>337</v>
      </c>
      <c r="C388" s="2" t="s">
        <v>424</v>
      </c>
      <c r="D388" s="2"/>
      <c r="E388" s="6"/>
      <c r="F388" s="6"/>
      <c r="G388" s="6"/>
      <c r="H388" s="6"/>
      <c r="I388" s="6">
        <v>2606</v>
      </c>
      <c r="J388" s="6"/>
      <c r="K388" s="6"/>
      <c r="L388" s="6"/>
      <c r="M388" s="6"/>
      <c r="N388" s="7">
        <f t="shared" si="5"/>
        <v>2606</v>
      </c>
      <c r="O388" s="6">
        <v>342985</v>
      </c>
    </row>
    <row r="389" spans="1:15" x14ac:dyDescent="0.35">
      <c r="A389" s="1">
        <v>385</v>
      </c>
      <c r="B389" s="5" t="s">
        <v>404</v>
      </c>
      <c r="C389" s="2" t="s">
        <v>424</v>
      </c>
      <c r="D389" s="2"/>
      <c r="E389" s="6"/>
      <c r="F389" s="6"/>
      <c r="G389" s="6"/>
      <c r="H389" s="6"/>
      <c r="I389" s="6"/>
      <c r="J389" s="6"/>
      <c r="K389" s="6"/>
      <c r="L389" s="6"/>
      <c r="M389" s="6"/>
      <c r="N389" s="7">
        <f t="shared" si="5"/>
        <v>0</v>
      </c>
      <c r="O389" s="6"/>
    </row>
    <row r="390" spans="1:15" x14ac:dyDescent="0.35">
      <c r="A390" s="1">
        <v>386</v>
      </c>
      <c r="B390" s="5" t="s">
        <v>388</v>
      </c>
      <c r="C390" s="2" t="s">
        <v>428</v>
      </c>
      <c r="D390" s="1"/>
      <c r="E390" s="6">
        <v>14000</v>
      </c>
      <c r="F390" s="6">
        <v>1754</v>
      </c>
      <c r="G390" s="6"/>
      <c r="H390" s="6"/>
      <c r="I390" s="6"/>
      <c r="J390" s="6"/>
      <c r="K390" s="6"/>
      <c r="L390" s="6"/>
      <c r="M390" s="6"/>
      <c r="N390" s="7">
        <f t="shared" si="5"/>
        <v>15754</v>
      </c>
      <c r="O390" s="6">
        <v>175428</v>
      </c>
    </row>
    <row r="391" spans="1:15" x14ac:dyDescent="0.35">
      <c r="A391" s="1">
        <v>387</v>
      </c>
      <c r="B391" s="5" t="s">
        <v>106</v>
      </c>
      <c r="C391" s="2" t="s">
        <v>428</v>
      </c>
      <c r="D391" s="1"/>
      <c r="E391" s="6">
        <v>5909</v>
      </c>
      <c r="F391" s="6">
        <v>2558</v>
      </c>
      <c r="G391" s="6"/>
      <c r="H391" s="12"/>
      <c r="I391" s="6">
        <v>10000</v>
      </c>
      <c r="J391" s="6"/>
      <c r="K391" s="6"/>
      <c r="L391" s="6"/>
      <c r="M391" s="6"/>
      <c r="N391" s="7">
        <f t="shared" si="5"/>
        <v>18467</v>
      </c>
      <c r="O391" s="6">
        <v>255872</v>
      </c>
    </row>
    <row r="392" spans="1:15" x14ac:dyDescent="0.35">
      <c r="A392" s="1">
        <v>388</v>
      </c>
      <c r="B392" s="5" t="s">
        <v>107</v>
      </c>
      <c r="C392" s="2" t="s">
        <v>428</v>
      </c>
      <c r="D392" s="1"/>
      <c r="E392" s="6"/>
      <c r="F392" s="6"/>
      <c r="G392" s="6"/>
      <c r="H392" s="6"/>
      <c r="I392" s="6"/>
      <c r="J392" s="6"/>
      <c r="K392" s="6"/>
      <c r="L392" s="6"/>
      <c r="M392" s="6"/>
      <c r="N392" s="7">
        <f t="shared" si="5"/>
        <v>0</v>
      </c>
      <c r="O392" s="6"/>
    </row>
    <row r="393" spans="1:15" x14ac:dyDescent="0.35">
      <c r="A393" s="1">
        <v>389</v>
      </c>
      <c r="B393" s="5" t="s">
        <v>108</v>
      </c>
      <c r="C393" s="2" t="s">
        <v>428</v>
      </c>
      <c r="D393" s="1"/>
      <c r="E393" s="6"/>
      <c r="F393" s="6"/>
      <c r="G393" s="6"/>
      <c r="H393" s="6"/>
      <c r="I393" s="6"/>
      <c r="J393" s="6"/>
      <c r="K393" s="6"/>
      <c r="L393" s="6"/>
      <c r="M393" s="6"/>
      <c r="N393" s="7">
        <f t="shared" si="5"/>
        <v>0</v>
      </c>
      <c r="O393" s="6"/>
    </row>
    <row r="394" spans="1:15" x14ac:dyDescent="0.35">
      <c r="A394" s="1">
        <v>390</v>
      </c>
      <c r="B394" s="5" t="s">
        <v>485</v>
      </c>
      <c r="C394" s="2" t="s">
        <v>428</v>
      </c>
      <c r="D394" s="1"/>
      <c r="E394" s="6"/>
      <c r="F394" s="6"/>
      <c r="G394" s="6"/>
      <c r="H394" s="6"/>
      <c r="I394" s="6"/>
      <c r="J394" s="6"/>
      <c r="K394" s="6"/>
      <c r="L394" s="6"/>
      <c r="M394" s="6"/>
      <c r="N394" s="7">
        <f t="shared" si="5"/>
        <v>0</v>
      </c>
      <c r="O394" s="6"/>
    </row>
    <row r="395" spans="1:15" x14ac:dyDescent="0.35">
      <c r="A395" s="1">
        <v>391</v>
      </c>
      <c r="B395" s="5" t="s">
        <v>109</v>
      </c>
      <c r="C395" s="2" t="s">
        <v>428</v>
      </c>
      <c r="D395" s="1"/>
      <c r="E395" s="6">
        <v>21657</v>
      </c>
      <c r="F395" s="6">
        <v>9271</v>
      </c>
      <c r="G395" s="6"/>
      <c r="H395" s="11"/>
      <c r="I395" s="6">
        <v>939</v>
      </c>
      <c r="J395" s="6">
        <v>13376</v>
      </c>
      <c r="K395" s="6">
        <v>3115</v>
      </c>
      <c r="L395" s="6">
        <v>628</v>
      </c>
      <c r="M395" s="6"/>
      <c r="N395" s="7">
        <f t="shared" si="5"/>
        <v>48986</v>
      </c>
      <c r="O395" s="6">
        <v>760497</v>
      </c>
    </row>
    <row r="396" spans="1:15" x14ac:dyDescent="0.35">
      <c r="A396" s="1">
        <v>392</v>
      </c>
      <c r="B396" s="5" t="s">
        <v>110</v>
      </c>
      <c r="C396" s="2" t="s">
        <v>428</v>
      </c>
      <c r="D396" s="1"/>
      <c r="E396" s="6"/>
      <c r="F396" s="6"/>
      <c r="G396" s="6"/>
      <c r="H396" s="6"/>
      <c r="I396" s="6"/>
      <c r="J396" s="6"/>
      <c r="K396" s="6"/>
      <c r="L396" s="6"/>
      <c r="M396" s="6"/>
      <c r="N396" s="7">
        <f t="shared" si="5"/>
        <v>0</v>
      </c>
      <c r="O396" s="6"/>
    </row>
    <row r="397" spans="1:15" x14ac:dyDescent="0.35">
      <c r="A397" s="1">
        <v>393</v>
      </c>
      <c r="B397" s="5" t="s">
        <v>111</v>
      </c>
      <c r="C397" s="2" t="s">
        <v>428</v>
      </c>
      <c r="D397" s="1"/>
      <c r="E397" s="6">
        <v>4374</v>
      </c>
      <c r="F397" s="6">
        <v>2557</v>
      </c>
      <c r="G397" s="6"/>
      <c r="H397" s="6"/>
      <c r="I397" s="6"/>
      <c r="J397" s="6"/>
      <c r="K397" s="6"/>
      <c r="L397" s="6"/>
      <c r="M397" s="6"/>
      <c r="N397" s="7">
        <f t="shared" si="5"/>
        <v>6931</v>
      </c>
      <c r="O397" s="6">
        <v>255752</v>
      </c>
    </row>
    <row r="398" spans="1:15" x14ac:dyDescent="0.35">
      <c r="A398" s="1">
        <v>394</v>
      </c>
      <c r="B398" s="5" t="s">
        <v>112</v>
      </c>
      <c r="C398" s="2" t="s">
        <v>428</v>
      </c>
      <c r="D398" s="1"/>
      <c r="E398" s="6"/>
      <c r="F398" s="6"/>
      <c r="G398" s="6"/>
      <c r="H398" s="6"/>
      <c r="I398" s="6"/>
      <c r="J398" s="6"/>
      <c r="K398" s="6"/>
      <c r="L398" s="6"/>
      <c r="M398" s="6"/>
      <c r="N398" s="7">
        <f t="shared" si="5"/>
        <v>0</v>
      </c>
      <c r="O398" s="6"/>
    </row>
    <row r="399" spans="1:15" x14ac:dyDescent="0.35">
      <c r="A399" s="1">
        <v>395</v>
      </c>
      <c r="B399" s="5" t="s">
        <v>113</v>
      </c>
      <c r="C399" s="2" t="s">
        <v>428</v>
      </c>
      <c r="D399" s="1"/>
      <c r="E399" s="6">
        <v>5460</v>
      </c>
      <c r="F399" s="6">
        <v>2229</v>
      </c>
      <c r="G399" s="6"/>
      <c r="H399" s="6"/>
      <c r="I399" s="6">
        <v>3061</v>
      </c>
      <c r="J399" s="6"/>
      <c r="K399" s="6"/>
      <c r="L399" s="6"/>
      <c r="M399" s="6"/>
      <c r="N399" s="7">
        <f t="shared" si="5"/>
        <v>10750</v>
      </c>
      <c r="O399" s="6">
        <v>222873</v>
      </c>
    </row>
    <row r="400" spans="1:15" x14ac:dyDescent="0.35">
      <c r="A400" s="1">
        <v>396</v>
      </c>
      <c r="B400" s="5" t="s">
        <v>114</v>
      </c>
      <c r="C400" s="2" t="s">
        <v>428</v>
      </c>
      <c r="D400" s="1"/>
      <c r="E400" s="6">
        <v>6939</v>
      </c>
      <c r="F400" s="6">
        <v>1459</v>
      </c>
      <c r="G400" s="6"/>
      <c r="H400" s="10"/>
      <c r="I400" s="6"/>
      <c r="J400" s="6"/>
      <c r="K400" s="6"/>
      <c r="L400" s="6"/>
      <c r="M400" s="6"/>
      <c r="N400" s="7">
        <f t="shared" si="5"/>
        <v>8398</v>
      </c>
      <c r="O400" s="6">
        <v>145942</v>
      </c>
    </row>
    <row r="401" spans="1:15" x14ac:dyDescent="0.35">
      <c r="A401" s="1">
        <v>397</v>
      </c>
      <c r="B401" s="5" t="s">
        <v>115</v>
      </c>
      <c r="C401" s="2" t="s">
        <v>428</v>
      </c>
      <c r="D401" s="1"/>
      <c r="E401" s="6"/>
      <c r="F401" s="6"/>
      <c r="G401" s="6"/>
      <c r="H401" s="6"/>
      <c r="I401" s="6"/>
      <c r="J401" s="6"/>
      <c r="K401" s="6"/>
      <c r="L401" s="6"/>
      <c r="M401" s="6"/>
      <c r="N401" s="7">
        <f t="shared" si="5"/>
        <v>0</v>
      </c>
      <c r="O401" s="6"/>
    </row>
    <row r="402" spans="1:15" x14ac:dyDescent="0.35">
      <c r="A402" s="1">
        <v>398</v>
      </c>
      <c r="B402" s="5" t="s">
        <v>441</v>
      </c>
      <c r="C402" s="2" t="s">
        <v>428</v>
      </c>
      <c r="D402" s="1"/>
      <c r="E402" s="6"/>
      <c r="F402" s="6"/>
      <c r="G402" s="6"/>
      <c r="H402" s="6"/>
      <c r="I402" s="6"/>
      <c r="J402" s="6"/>
      <c r="K402" s="6"/>
      <c r="L402" s="6"/>
      <c r="M402" s="6"/>
      <c r="N402" s="7">
        <f t="shared" si="5"/>
        <v>0</v>
      </c>
      <c r="O402" s="6"/>
    </row>
    <row r="403" spans="1:15" x14ac:dyDescent="0.35">
      <c r="A403" s="1">
        <v>399</v>
      </c>
      <c r="B403" s="5" t="s">
        <v>116</v>
      </c>
      <c r="C403" s="2" t="s">
        <v>428</v>
      </c>
      <c r="D403" s="1"/>
      <c r="E403" s="6"/>
      <c r="F403" s="6">
        <v>11656</v>
      </c>
      <c r="G403" s="6"/>
      <c r="H403" s="6"/>
      <c r="I403" s="6"/>
      <c r="J403" s="6">
        <v>9643</v>
      </c>
      <c r="K403" s="6"/>
      <c r="L403" s="6"/>
      <c r="M403" s="6"/>
      <c r="N403" s="7">
        <f t="shared" si="5"/>
        <v>21299</v>
      </c>
      <c r="O403" s="6"/>
    </row>
    <row r="404" spans="1:15" x14ac:dyDescent="0.35">
      <c r="A404" s="1">
        <v>400</v>
      </c>
      <c r="B404" s="5" t="s">
        <v>519</v>
      </c>
      <c r="C404" s="2" t="s">
        <v>428</v>
      </c>
      <c r="D404" s="1"/>
      <c r="E404" s="6">
        <v>25200</v>
      </c>
      <c r="F404" s="6">
        <v>2780</v>
      </c>
      <c r="G404" s="6"/>
      <c r="H404" s="6"/>
      <c r="I404" s="6"/>
      <c r="J404" s="6"/>
      <c r="K404" s="6"/>
      <c r="L404" s="6"/>
      <c r="M404" s="6"/>
      <c r="N404" s="7">
        <f t="shared" si="5"/>
        <v>27980</v>
      </c>
      <c r="O404" s="6">
        <v>278035</v>
      </c>
    </row>
    <row r="405" spans="1:15" x14ac:dyDescent="0.35">
      <c r="A405" s="1">
        <v>401</v>
      </c>
      <c r="B405" s="5" t="s">
        <v>509</v>
      </c>
      <c r="C405" s="2" t="s">
        <v>428</v>
      </c>
      <c r="D405" s="1"/>
      <c r="E405" s="6">
        <v>8267</v>
      </c>
      <c r="F405" s="6">
        <v>3815</v>
      </c>
      <c r="G405" s="6"/>
      <c r="H405" s="6">
        <v>3815</v>
      </c>
      <c r="I405" s="6"/>
      <c r="J405" s="6"/>
      <c r="K405" s="6"/>
      <c r="L405" s="6"/>
      <c r="M405" s="6"/>
      <c r="N405" s="7">
        <f t="shared" si="5"/>
        <v>15897</v>
      </c>
      <c r="O405" s="6">
        <v>381546</v>
      </c>
    </row>
    <row r="406" spans="1:15" x14ac:dyDescent="0.35">
      <c r="A406" s="1">
        <v>402</v>
      </c>
      <c r="B406" s="5" t="s">
        <v>117</v>
      </c>
      <c r="C406" s="2" t="s">
        <v>428</v>
      </c>
      <c r="D406" s="1"/>
      <c r="E406" s="6"/>
      <c r="F406" s="6"/>
      <c r="G406" s="6"/>
      <c r="H406" s="6"/>
      <c r="I406" s="6"/>
      <c r="J406" s="6"/>
      <c r="K406" s="6"/>
      <c r="L406" s="6"/>
      <c r="M406" s="6"/>
      <c r="N406" s="7">
        <f t="shared" si="5"/>
        <v>0</v>
      </c>
      <c r="O406" s="6"/>
    </row>
    <row r="407" spans="1:15" x14ac:dyDescent="0.35">
      <c r="A407" s="1">
        <v>403</v>
      </c>
      <c r="B407" s="5" t="s">
        <v>118</v>
      </c>
      <c r="C407" s="2" t="s">
        <v>428</v>
      </c>
      <c r="D407" s="1"/>
      <c r="E407" s="6">
        <v>18130</v>
      </c>
      <c r="F407" s="6">
        <f>8219+7821</f>
        <v>16040</v>
      </c>
      <c r="G407" s="6"/>
      <c r="H407" s="10"/>
      <c r="I407" s="6">
        <v>5022</v>
      </c>
      <c r="J407" s="6">
        <v>22528</v>
      </c>
      <c r="K407" s="6"/>
      <c r="L407" s="6"/>
      <c r="M407" s="6"/>
      <c r="N407" s="7">
        <f t="shared" si="5"/>
        <v>61720</v>
      </c>
      <c r="O407" s="6">
        <v>821987</v>
      </c>
    </row>
    <row r="408" spans="1:15" x14ac:dyDescent="0.35">
      <c r="A408" s="1">
        <v>404</v>
      </c>
      <c r="B408" s="5" t="s">
        <v>484</v>
      </c>
      <c r="C408" s="2" t="s">
        <v>428</v>
      </c>
      <c r="D408" s="1"/>
      <c r="E408" s="6"/>
      <c r="F408" s="6"/>
      <c r="G408" s="6"/>
      <c r="H408" s="10"/>
      <c r="I408" s="6"/>
      <c r="J408" s="6"/>
      <c r="K408" s="6"/>
      <c r="L408" s="6"/>
      <c r="M408" s="6"/>
      <c r="N408" s="7">
        <f t="shared" si="5"/>
        <v>0</v>
      </c>
      <c r="O408" s="6"/>
    </row>
    <row r="409" spans="1:15" x14ac:dyDescent="0.35">
      <c r="A409" s="1">
        <v>405</v>
      </c>
      <c r="B409" s="5" t="s">
        <v>119</v>
      </c>
      <c r="C409" s="2" t="s">
        <v>428</v>
      </c>
      <c r="D409" s="1"/>
      <c r="E409" s="6"/>
      <c r="F409" s="6"/>
      <c r="G409" s="6"/>
      <c r="H409" s="6"/>
      <c r="I409" s="6"/>
      <c r="J409" s="6"/>
      <c r="K409" s="6"/>
      <c r="L409" s="6"/>
      <c r="M409" s="6"/>
      <c r="N409" s="7">
        <f t="shared" si="5"/>
        <v>0</v>
      </c>
      <c r="O409" s="6"/>
    </row>
    <row r="410" spans="1:15" ht="41" x14ac:dyDescent="0.35">
      <c r="A410" s="1">
        <v>406</v>
      </c>
      <c r="B410" s="5" t="s">
        <v>120</v>
      </c>
      <c r="C410" s="2" t="s">
        <v>428</v>
      </c>
      <c r="D410" s="1"/>
      <c r="E410" s="6">
        <v>5626</v>
      </c>
      <c r="F410" s="6">
        <v>1973</v>
      </c>
      <c r="G410" s="6"/>
      <c r="H410" s="6"/>
      <c r="I410" s="6"/>
      <c r="J410" s="6">
        <v>2854</v>
      </c>
      <c r="K410" s="6"/>
      <c r="L410" s="6">
        <v>3083</v>
      </c>
      <c r="M410" s="6"/>
      <c r="N410" s="7">
        <f t="shared" si="5"/>
        <v>13536</v>
      </c>
      <c r="O410" s="6">
        <v>197301</v>
      </c>
    </row>
    <row r="411" spans="1:15" x14ac:dyDescent="0.35">
      <c r="A411" s="1">
        <v>407</v>
      </c>
      <c r="B411" s="5" t="s">
        <v>121</v>
      </c>
      <c r="C411" s="2" t="s">
        <v>428</v>
      </c>
      <c r="D411" s="1"/>
      <c r="E411" s="6"/>
      <c r="F411" s="6"/>
      <c r="G411" s="6"/>
      <c r="H411" s="6"/>
      <c r="I411" s="6"/>
      <c r="J411" s="6"/>
      <c r="K411" s="6"/>
      <c r="L411" s="6"/>
      <c r="M411" s="6"/>
      <c r="N411" s="7">
        <f t="shared" ref="N411:N477" si="7">SUM(E411:M411)</f>
        <v>0</v>
      </c>
      <c r="O411" s="6"/>
    </row>
    <row r="412" spans="1:15" x14ac:dyDescent="0.35">
      <c r="A412" s="1">
        <v>408</v>
      </c>
      <c r="B412" s="5" t="s">
        <v>122</v>
      </c>
      <c r="C412" s="2" t="s">
        <v>428</v>
      </c>
      <c r="D412" s="1"/>
      <c r="E412" s="6"/>
      <c r="F412" s="6"/>
      <c r="G412" s="6"/>
      <c r="H412" s="6"/>
      <c r="I412" s="6"/>
      <c r="J412" s="6"/>
      <c r="K412" s="6"/>
      <c r="L412" s="6"/>
      <c r="M412" s="6"/>
      <c r="N412" s="7">
        <f t="shared" si="7"/>
        <v>0</v>
      </c>
      <c r="O412" s="6"/>
    </row>
    <row r="413" spans="1:15" x14ac:dyDescent="0.35">
      <c r="A413" s="1">
        <v>409</v>
      </c>
      <c r="B413" s="5" t="s">
        <v>123</v>
      </c>
      <c r="C413" s="2" t="s">
        <v>428</v>
      </c>
      <c r="D413" s="1"/>
      <c r="E413" s="6">
        <v>5476</v>
      </c>
      <c r="F413" s="6">
        <v>3550</v>
      </c>
      <c r="G413" s="6"/>
      <c r="H413" s="6"/>
      <c r="I413" s="6"/>
      <c r="J413" s="6">
        <v>10400</v>
      </c>
      <c r="K413" s="6"/>
      <c r="L413" s="6"/>
      <c r="M413" s="6"/>
      <c r="N413" s="7">
        <f t="shared" si="7"/>
        <v>19426</v>
      </c>
      <c r="O413" s="6">
        <v>355036</v>
      </c>
    </row>
    <row r="414" spans="1:15" x14ac:dyDescent="0.35">
      <c r="A414" s="1">
        <v>410</v>
      </c>
      <c r="B414" s="5" t="s">
        <v>504</v>
      </c>
      <c r="C414" s="2" t="s">
        <v>428</v>
      </c>
      <c r="D414" s="1"/>
      <c r="E414" s="6">
        <v>17141</v>
      </c>
      <c r="F414" s="6">
        <v>1122</v>
      </c>
      <c r="G414" s="6"/>
      <c r="H414" s="6"/>
      <c r="I414" s="6"/>
      <c r="J414" s="6"/>
      <c r="K414" s="6"/>
      <c r="L414" s="6">
        <v>1343</v>
      </c>
      <c r="M414" s="6"/>
      <c r="N414" s="7">
        <f t="shared" si="7"/>
        <v>19606</v>
      </c>
      <c r="O414" s="6">
        <v>112216</v>
      </c>
    </row>
    <row r="415" spans="1:15" ht="34.5" customHeight="1" x14ac:dyDescent="0.35">
      <c r="A415" s="1">
        <v>411</v>
      </c>
      <c r="B415" s="5" t="s">
        <v>124</v>
      </c>
      <c r="C415" s="2" t="s">
        <v>428</v>
      </c>
      <c r="D415" s="1"/>
      <c r="E415" s="6"/>
      <c r="F415" s="6"/>
      <c r="G415" s="6"/>
      <c r="H415" s="6"/>
      <c r="I415" s="6"/>
      <c r="J415" s="6"/>
      <c r="K415" s="6"/>
      <c r="L415" s="6"/>
      <c r="M415" s="6"/>
      <c r="N415" s="7">
        <f t="shared" si="7"/>
        <v>0</v>
      </c>
      <c r="O415" s="6"/>
    </row>
    <row r="416" spans="1:15" x14ac:dyDescent="0.35">
      <c r="A416" s="1">
        <v>412</v>
      </c>
      <c r="B416" s="5" t="s">
        <v>110</v>
      </c>
      <c r="C416" s="2" t="s">
        <v>428</v>
      </c>
      <c r="D416" s="1"/>
      <c r="E416" s="6"/>
      <c r="F416" s="6"/>
      <c r="G416" s="6"/>
      <c r="H416" s="6"/>
      <c r="I416" s="6"/>
      <c r="J416" s="6"/>
      <c r="K416" s="6"/>
      <c r="L416" s="6"/>
      <c r="M416" s="6"/>
      <c r="N416" s="7">
        <f t="shared" si="7"/>
        <v>0</v>
      </c>
      <c r="O416" s="6"/>
    </row>
    <row r="417" spans="1:15" x14ac:dyDescent="0.35">
      <c r="A417" s="1">
        <v>413</v>
      </c>
      <c r="B417" s="5" t="s">
        <v>125</v>
      </c>
      <c r="C417" s="2" t="s">
        <v>428</v>
      </c>
      <c r="D417" s="1"/>
      <c r="E417" s="6">
        <v>21306</v>
      </c>
      <c r="F417" s="6">
        <v>6142</v>
      </c>
      <c r="G417" s="6"/>
      <c r="H417" s="10"/>
      <c r="I417" s="6"/>
      <c r="J417" s="6"/>
      <c r="K417" s="6"/>
      <c r="L417" s="6"/>
      <c r="M417" s="6"/>
      <c r="N417" s="7">
        <f t="shared" si="7"/>
        <v>27448</v>
      </c>
      <c r="O417" s="6">
        <v>614298</v>
      </c>
    </row>
    <row r="418" spans="1:15" x14ac:dyDescent="0.35">
      <c r="A418" s="1">
        <v>414</v>
      </c>
      <c r="B418" s="5" t="s">
        <v>412</v>
      </c>
      <c r="C418" s="2" t="s">
        <v>428</v>
      </c>
      <c r="D418" s="1"/>
      <c r="E418" s="6">
        <v>21455</v>
      </c>
      <c r="F418" s="6">
        <v>3277</v>
      </c>
      <c r="G418" s="6"/>
      <c r="H418" s="6"/>
      <c r="I418" s="6"/>
      <c r="J418" s="6"/>
      <c r="K418" s="6"/>
      <c r="L418" s="6">
        <v>1127</v>
      </c>
      <c r="M418" s="6"/>
      <c r="N418" s="7">
        <f t="shared" si="7"/>
        <v>25859</v>
      </c>
      <c r="O418" s="6">
        <v>327345</v>
      </c>
    </row>
    <row r="419" spans="1:15" x14ac:dyDescent="0.35">
      <c r="A419" s="1">
        <v>415</v>
      </c>
      <c r="B419" s="5" t="s">
        <v>126</v>
      </c>
      <c r="C419" s="2" t="s">
        <v>428</v>
      </c>
      <c r="D419" s="1"/>
      <c r="E419" s="6"/>
      <c r="F419" s="6"/>
      <c r="G419" s="6"/>
      <c r="H419" s="6"/>
      <c r="I419" s="6"/>
      <c r="J419" s="6"/>
      <c r="K419" s="6"/>
      <c r="L419" s="6"/>
      <c r="M419" s="6"/>
      <c r="N419" s="7">
        <f t="shared" si="7"/>
        <v>0</v>
      </c>
      <c r="O419" s="6"/>
    </row>
    <row r="420" spans="1:15" x14ac:dyDescent="0.35">
      <c r="A420" s="1">
        <v>416</v>
      </c>
      <c r="B420" s="5" t="s">
        <v>127</v>
      </c>
      <c r="C420" s="2" t="s">
        <v>428</v>
      </c>
      <c r="D420" s="1"/>
      <c r="E420" s="6"/>
      <c r="F420" s="6"/>
      <c r="G420" s="6"/>
      <c r="H420" s="6"/>
      <c r="I420" s="6"/>
      <c r="J420" s="6"/>
      <c r="K420" s="6"/>
      <c r="L420" s="6"/>
      <c r="M420" s="6"/>
      <c r="N420" s="7">
        <f t="shared" si="7"/>
        <v>0</v>
      </c>
      <c r="O420" s="6"/>
    </row>
    <row r="421" spans="1:15" x14ac:dyDescent="0.35">
      <c r="A421" s="1">
        <v>417</v>
      </c>
      <c r="B421" s="5" t="s">
        <v>128</v>
      </c>
      <c r="C421" s="2" t="s">
        <v>428</v>
      </c>
      <c r="D421" s="1"/>
      <c r="E421" s="6">
        <v>20002</v>
      </c>
      <c r="F421" s="6">
        <v>2114</v>
      </c>
      <c r="G421" s="6">
        <v>2830</v>
      </c>
      <c r="H421" s="6">
        <v>2114</v>
      </c>
      <c r="I421" s="6"/>
      <c r="J421" s="6">
        <v>3299</v>
      </c>
      <c r="K421" s="6"/>
      <c r="L421" s="6"/>
      <c r="M421" s="6"/>
      <c r="N421" s="7">
        <f t="shared" si="7"/>
        <v>30359</v>
      </c>
      <c r="O421" s="6">
        <v>211477</v>
      </c>
    </row>
    <row r="422" spans="1:15" x14ac:dyDescent="0.35">
      <c r="A422" s="1">
        <v>418</v>
      </c>
      <c r="B422" s="5" t="s">
        <v>400</v>
      </c>
      <c r="C422" s="2" t="s">
        <v>428</v>
      </c>
      <c r="D422" s="1"/>
      <c r="E422" s="6">
        <v>5502</v>
      </c>
      <c r="F422" s="6">
        <v>2851</v>
      </c>
      <c r="G422" s="6"/>
      <c r="H422" s="6">
        <v>2851</v>
      </c>
      <c r="I422" s="6">
        <v>11725</v>
      </c>
      <c r="J422" s="6">
        <f>4286+5929</f>
        <v>10215</v>
      </c>
      <c r="K422" s="6"/>
      <c r="L422" s="6">
        <v>3667</v>
      </c>
      <c r="M422" s="6"/>
      <c r="N422" s="7">
        <f t="shared" si="7"/>
        <v>36811</v>
      </c>
      <c r="O422" s="6">
        <v>285103</v>
      </c>
    </row>
    <row r="423" spans="1:15" x14ac:dyDescent="0.35">
      <c r="A423" s="1">
        <v>419</v>
      </c>
      <c r="B423" s="5" t="s">
        <v>518</v>
      </c>
      <c r="C423" s="2" t="s">
        <v>428</v>
      </c>
      <c r="D423" s="1"/>
      <c r="E423" s="6">
        <v>11428</v>
      </c>
      <c r="F423" s="6">
        <v>604</v>
      </c>
      <c r="G423" s="6"/>
      <c r="H423" s="6">
        <v>604</v>
      </c>
      <c r="I423" s="6"/>
      <c r="J423" s="6">
        <v>2540</v>
      </c>
      <c r="K423" s="6"/>
      <c r="L423" s="6">
        <v>1152</v>
      </c>
      <c r="M423" s="6"/>
      <c r="N423" s="7">
        <f t="shared" si="7"/>
        <v>16328</v>
      </c>
      <c r="O423" s="6">
        <v>60410</v>
      </c>
    </row>
    <row r="424" spans="1:15" x14ac:dyDescent="0.35">
      <c r="A424" s="1">
        <v>420</v>
      </c>
      <c r="B424" s="5" t="s">
        <v>411</v>
      </c>
      <c r="C424" s="2" t="s">
        <v>428</v>
      </c>
      <c r="D424" s="1"/>
      <c r="E424" s="6"/>
      <c r="F424" s="6"/>
      <c r="G424" s="6"/>
      <c r="H424" s="6"/>
      <c r="I424" s="6"/>
      <c r="J424" s="6"/>
      <c r="K424" s="6"/>
      <c r="L424" s="6"/>
      <c r="M424" s="6"/>
      <c r="N424" s="7">
        <f t="shared" si="7"/>
        <v>0</v>
      </c>
      <c r="O424" s="6"/>
    </row>
    <row r="425" spans="1:15" x14ac:dyDescent="0.35">
      <c r="A425" s="1">
        <v>421</v>
      </c>
      <c r="B425" s="5" t="s">
        <v>453</v>
      </c>
      <c r="C425" s="2" t="s">
        <v>428</v>
      </c>
      <c r="D425" s="1"/>
      <c r="E425" s="6">
        <v>23800</v>
      </c>
      <c r="F425" s="6">
        <v>2852</v>
      </c>
      <c r="G425" s="6"/>
      <c r="H425" s="6"/>
      <c r="I425" s="6"/>
      <c r="J425" s="6"/>
      <c r="K425" s="6"/>
      <c r="L425" s="6"/>
      <c r="M425" s="6"/>
      <c r="N425" s="7">
        <f t="shared" si="7"/>
        <v>26652</v>
      </c>
      <c r="O425" s="6">
        <v>285280</v>
      </c>
    </row>
    <row r="426" spans="1:15" x14ac:dyDescent="0.35">
      <c r="A426" s="1">
        <v>422</v>
      </c>
      <c r="B426" s="5" t="s">
        <v>455</v>
      </c>
      <c r="C426" s="2" t="s">
        <v>428</v>
      </c>
      <c r="D426" s="1"/>
      <c r="E426" s="6">
        <v>11432</v>
      </c>
      <c r="F426" s="6">
        <v>1995</v>
      </c>
      <c r="G426" s="6"/>
      <c r="H426" s="6">
        <v>1995</v>
      </c>
      <c r="I426" s="6"/>
      <c r="J426" s="6">
        <v>2151</v>
      </c>
      <c r="K426" s="6"/>
      <c r="M426" s="6"/>
      <c r="N426" s="7">
        <f t="shared" si="7"/>
        <v>17573</v>
      </c>
      <c r="O426" s="6">
        <v>199541</v>
      </c>
    </row>
    <row r="427" spans="1:15" x14ac:dyDescent="0.35">
      <c r="A427" s="1">
        <v>423</v>
      </c>
      <c r="B427" s="5" t="s">
        <v>456</v>
      </c>
      <c r="C427" s="2" t="s">
        <v>428</v>
      </c>
      <c r="D427" s="1"/>
      <c r="E427" s="6">
        <v>2856</v>
      </c>
      <c r="F427" s="6">
        <v>1050</v>
      </c>
      <c r="G427" s="6"/>
      <c r="H427" s="6">
        <v>1050</v>
      </c>
      <c r="I427" s="6"/>
      <c r="J427" s="6">
        <v>860</v>
      </c>
      <c r="K427" s="6"/>
      <c r="L427" s="6"/>
      <c r="M427" s="6"/>
      <c r="N427" s="7">
        <f t="shared" si="7"/>
        <v>5816</v>
      </c>
      <c r="O427" s="6">
        <v>105033</v>
      </c>
    </row>
    <row r="428" spans="1:15" x14ac:dyDescent="0.35">
      <c r="A428" s="1">
        <v>424</v>
      </c>
      <c r="B428" s="5" t="s">
        <v>520</v>
      </c>
      <c r="C428" s="2" t="s">
        <v>428</v>
      </c>
      <c r="D428" s="1"/>
      <c r="E428" s="6"/>
      <c r="F428" s="6">
        <v>2596</v>
      </c>
      <c r="G428" s="6"/>
      <c r="H428" s="6"/>
      <c r="I428" s="6"/>
      <c r="J428" s="6">
        <v>5000</v>
      </c>
      <c r="K428" s="6"/>
      <c r="L428" s="6">
        <v>642</v>
      </c>
      <c r="M428" s="6"/>
      <c r="N428" s="7">
        <f t="shared" si="7"/>
        <v>8238</v>
      </c>
      <c r="O428" s="6">
        <v>259640</v>
      </c>
    </row>
    <row r="429" spans="1:15" x14ac:dyDescent="0.35">
      <c r="A429" s="1">
        <v>425</v>
      </c>
      <c r="B429" s="5" t="s">
        <v>457</v>
      </c>
      <c r="C429" s="2" t="s">
        <v>428</v>
      </c>
      <c r="D429" s="1"/>
      <c r="E429" s="6">
        <v>1686</v>
      </c>
      <c r="F429" s="6"/>
      <c r="G429" s="6"/>
      <c r="H429" s="6"/>
      <c r="I429" s="6"/>
      <c r="J429" s="6">
        <v>10171</v>
      </c>
      <c r="K429" s="6"/>
      <c r="L429" s="6"/>
      <c r="M429" s="6"/>
      <c r="N429" s="7">
        <f t="shared" si="7"/>
        <v>11857</v>
      </c>
      <c r="O429" s="6">
        <v>341000</v>
      </c>
    </row>
    <row r="430" spans="1:15" x14ac:dyDescent="0.35">
      <c r="A430" s="1">
        <v>426</v>
      </c>
      <c r="B430" s="5" t="s">
        <v>454</v>
      </c>
      <c r="C430" s="2" t="s">
        <v>428</v>
      </c>
      <c r="D430" s="1"/>
      <c r="E430" s="6"/>
      <c r="F430" s="6">
        <v>6134</v>
      </c>
      <c r="G430" s="6"/>
      <c r="H430" s="6"/>
      <c r="I430" s="6"/>
      <c r="J430" s="6">
        <v>13571</v>
      </c>
      <c r="K430" s="6"/>
      <c r="L430" s="6"/>
      <c r="M430" s="6"/>
      <c r="N430" s="7">
        <f t="shared" si="7"/>
        <v>19705</v>
      </c>
      <c r="O430" s="6">
        <v>306747</v>
      </c>
    </row>
    <row r="431" spans="1:15" x14ac:dyDescent="0.35">
      <c r="A431" s="1">
        <v>427</v>
      </c>
      <c r="B431" s="5" t="s">
        <v>521</v>
      </c>
      <c r="C431" s="2" t="s">
        <v>428</v>
      </c>
      <c r="D431" s="1"/>
      <c r="E431" s="6">
        <v>5714</v>
      </c>
      <c r="F431" s="6">
        <v>1140</v>
      </c>
      <c r="G431" s="6"/>
      <c r="H431" s="6"/>
      <c r="I431" s="6"/>
      <c r="J431" s="6"/>
      <c r="K431" s="6"/>
      <c r="L431" s="6"/>
      <c r="M431" s="6"/>
      <c r="N431" s="7">
        <f t="shared" si="7"/>
        <v>6854</v>
      </c>
      <c r="O431" s="6">
        <v>114055</v>
      </c>
    </row>
    <row r="432" spans="1:15" x14ac:dyDescent="0.35">
      <c r="A432" s="1">
        <v>428</v>
      </c>
      <c r="B432" s="5" t="s">
        <v>488</v>
      </c>
      <c r="C432" s="2" t="s">
        <v>428</v>
      </c>
      <c r="D432" s="1"/>
      <c r="E432" s="6">
        <v>4286</v>
      </c>
      <c r="F432" s="6">
        <v>1651</v>
      </c>
      <c r="G432" s="6"/>
      <c r="H432" s="6">
        <v>1651</v>
      </c>
      <c r="I432" s="6">
        <v>943</v>
      </c>
      <c r="J432" s="6">
        <v>2152</v>
      </c>
      <c r="K432" s="6"/>
      <c r="L432" s="6">
        <v>2094</v>
      </c>
      <c r="M432" s="6"/>
      <c r="N432" s="7">
        <f t="shared" si="7"/>
        <v>12777</v>
      </c>
      <c r="O432" s="6">
        <v>165138</v>
      </c>
    </row>
    <row r="433" spans="1:15" x14ac:dyDescent="0.35">
      <c r="A433" s="1">
        <v>429</v>
      </c>
      <c r="B433" s="5" t="s">
        <v>494</v>
      </c>
      <c r="C433" s="2" t="s">
        <v>428</v>
      </c>
      <c r="D433" s="1"/>
      <c r="E433" s="6">
        <v>2704</v>
      </c>
      <c r="F433" s="6">
        <v>803</v>
      </c>
      <c r="G433" s="6"/>
      <c r="H433" s="6"/>
      <c r="I433" s="6"/>
      <c r="J433" s="6"/>
      <c r="K433" s="6"/>
      <c r="L433" s="6"/>
      <c r="M433" s="6"/>
      <c r="N433" s="7">
        <f t="shared" si="7"/>
        <v>3507</v>
      </c>
      <c r="O433" s="6">
        <v>80309</v>
      </c>
    </row>
    <row r="434" spans="1:15" x14ac:dyDescent="0.35">
      <c r="A434" s="1">
        <v>430</v>
      </c>
      <c r="B434" s="5" t="s">
        <v>506</v>
      </c>
      <c r="C434" s="2" t="s">
        <v>18</v>
      </c>
      <c r="D434" s="1"/>
      <c r="E434" s="6">
        <v>64296</v>
      </c>
      <c r="F434" s="6"/>
      <c r="G434" s="6"/>
      <c r="H434" s="6"/>
      <c r="I434" s="6"/>
      <c r="J434" s="6"/>
      <c r="K434" s="6"/>
      <c r="L434" s="6"/>
      <c r="M434" s="6"/>
      <c r="N434" s="7">
        <f t="shared" si="7"/>
        <v>64296</v>
      </c>
      <c r="O434" s="6">
        <v>911729</v>
      </c>
    </row>
    <row r="435" spans="1:15" x14ac:dyDescent="0.35">
      <c r="A435" s="1">
        <v>431</v>
      </c>
      <c r="B435" s="5" t="s">
        <v>522</v>
      </c>
      <c r="C435" s="2" t="s">
        <v>18</v>
      </c>
      <c r="D435" s="1"/>
      <c r="E435" s="6">
        <v>5994</v>
      </c>
      <c r="F435" s="6"/>
      <c r="G435" s="6"/>
      <c r="H435" s="6"/>
      <c r="I435" s="6"/>
      <c r="J435" s="6"/>
      <c r="K435" s="6"/>
      <c r="L435" s="6"/>
      <c r="M435" s="6"/>
      <c r="N435" s="7">
        <f t="shared" si="7"/>
        <v>5994</v>
      </c>
      <c r="O435" s="6">
        <v>316911</v>
      </c>
    </row>
    <row r="436" spans="1:15" x14ac:dyDescent="0.35">
      <c r="A436" s="1">
        <v>432</v>
      </c>
      <c r="B436" s="5" t="s">
        <v>129</v>
      </c>
      <c r="C436" s="2" t="s">
        <v>18</v>
      </c>
      <c r="D436" s="1"/>
      <c r="E436" s="6"/>
      <c r="F436" s="6"/>
      <c r="G436" s="6"/>
      <c r="H436" s="6"/>
      <c r="I436" s="6"/>
      <c r="J436" s="6"/>
      <c r="K436" s="6"/>
      <c r="L436" s="6"/>
      <c r="M436" s="6"/>
      <c r="N436" s="7">
        <f t="shared" si="7"/>
        <v>0</v>
      </c>
      <c r="O436" s="6"/>
    </row>
    <row r="437" spans="1:15" x14ac:dyDescent="0.35">
      <c r="A437" s="1">
        <v>433</v>
      </c>
      <c r="B437" s="5" t="s">
        <v>375</v>
      </c>
      <c r="C437" s="2" t="s">
        <v>18</v>
      </c>
      <c r="D437" s="1"/>
      <c r="E437" s="6">
        <v>4093</v>
      </c>
      <c r="F437" s="6"/>
      <c r="G437" s="6"/>
      <c r="H437" s="6"/>
      <c r="I437" s="6"/>
      <c r="J437" s="6"/>
      <c r="K437" s="6"/>
      <c r="L437" s="6"/>
      <c r="M437" s="6"/>
      <c r="N437" s="7">
        <f t="shared" si="7"/>
        <v>4093</v>
      </c>
      <c r="O437" s="6">
        <v>257547</v>
      </c>
    </row>
    <row r="438" spans="1:15" x14ac:dyDescent="0.35">
      <c r="A438" s="1">
        <v>434</v>
      </c>
      <c r="B438" s="5" t="s">
        <v>130</v>
      </c>
      <c r="C438" s="2" t="s">
        <v>18</v>
      </c>
      <c r="D438" s="1"/>
      <c r="E438" s="6">
        <v>26627</v>
      </c>
      <c r="F438" s="6"/>
      <c r="G438" s="6"/>
      <c r="H438" s="6"/>
      <c r="I438" s="6"/>
      <c r="J438" s="6"/>
      <c r="K438" s="6"/>
      <c r="L438" s="6"/>
      <c r="M438" s="6"/>
      <c r="N438" s="7">
        <f t="shared" si="7"/>
        <v>26627</v>
      </c>
      <c r="O438" s="6">
        <v>1127766</v>
      </c>
    </row>
    <row r="439" spans="1:15" x14ac:dyDescent="0.35">
      <c r="A439" s="1">
        <v>435</v>
      </c>
      <c r="B439" s="5" t="s">
        <v>131</v>
      </c>
      <c r="C439" s="2" t="s">
        <v>18</v>
      </c>
      <c r="D439" s="1"/>
      <c r="E439" s="6">
        <v>4249</v>
      </c>
      <c r="F439" s="6"/>
      <c r="G439" s="6"/>
      <c r="H439" s="6"/>
      <c r="I439" s="6"/>
      <c r="J439" s="6">
        <v>4577</v>
      </c>
      <c r="K439" s="6"/>
      <c r="L439" s="6"/>
      <c r="M439" s="6"/>
      <c r="N439" s="7">
        <f t="shared" si="7"/>
        <v>8826</v>
      </c>
      <c r="O439" s="6">
        <v>299000</v>
      </c>
    </row>
    <row r="440" spans="1:15" x14ac:dyDescent="0.35">
      <c r="A440" s="1">
        <v>436</v>
      </c>
      <c r="B440" s="5" t="s">
        <v>132</v>
      </c>
      <c r="C440" s="2" t="s">
        <v>18</v>
      </c>
      <c r="D440" s="1"/>
      <c r="E440" s="6"/>
      <c r="F440" s="6"/>
      <c r="G440" s="6"/>
      <c r="H440" s="6"/>
      <c r="I440" s="6"/>
      <c r="J440" s="6"/>
      <c r="K440" s="6"/>
      <c r="L440" s="6"/>
      <c r="M440" s="6"/>
      <c r="N440" s="7">
        <f t="shared" si="7"/>
        <v>0</v>
      </c>
      <c r="O440" s="6"/>
    </row>
    <row r="441" spans="1:15" x14ac:dyDescent="0.35">
      <c r="A441" s="1">
        <v>437</v>
      </c>
      <c r="B441" s="5" t="s">
        <v>133</v>
      </c>
      <c r="C441" s="2" t="s">
        <v>18</v>
      </c>
      <c r="D441" s="1"/>
      <c r="E441" s="6">
        <v>23976</v>
      </c>
      <c r="F441" s="6"/>
      <c r="G441" s="6"/>
      <c r="H441" s="6"/>
      <c r="I441" s="6"/>
      <c r="J441" s="6"/>
      <c r="K441" s="6"/>
      <c r="L441" s="6"/>
      <c r="M441" s="6"/>
      <c r="N441" s="7">
        <f t="shared" si="7"/>
        <v>23976</v>
      </c>
      <c r="O441" s="6">
        <v>850000</v>
      </c>
    </row>
    <row r="442" spans="1:15" x14ac:dyDescent="0.35">
      <c r="A442" s="1">
        <v>438</v>
      </c>
      <c r="B442" s="5" t="s">
        <v>134</v>
      </c>
      <c r="C442" s="2" t="s">
        <v>18</v>
      </c>
      <c r="D442" s="1"/>
      <c r="E442" s="6">
        <v>22670</v>
      </c>
      <c r="F442" s="6"/>
      <c r="G442" s="6"/>
      <c r="H442" s="6"/>
      <c r="I442" s="6"/>
      <c r="J442" s="6"/>
      <c r="K442" s="6"/>
      <c r="L442" s="6"/>
      <c r="M442" s="6"/>
      <c r="N442" s="7">
        <f t="shared" si="7"/>
        <v>22670</v>
      </c>
      <c r="O442" s="6">
        <v>764788</v>
      </c>
    </row>
    <row r="443" spans="1:15" x14ac:dyDescent="0.35">
      <c r="A443" s="1">
        <v>439</v>
      </c>
      <c r="B443" s="5" t="s">
        <v>135</v>
      </c>
      <c r="C443" s="2" t="s">
        <v>18</v>
      </c>
      <c r="D443" s="1"/>
      <c r="E443" s="6"/>
      <c r="F443" s="6">
        <v>30649</v>
      </c>
      <c r="G443" s="6">
        <v>1251</v>
      </c>
      <c r="H443" s="6">
        <v>29544</v>
      </c>
      <c r="I443" s="6"/>
      <c r="J443" s="6">
        <v>106225</v>
      </c>
      <c r="K443" s="6"/>
      <c r="L443" s="6">
        <f>18723+10836+8116+17661+6721+2980+7252</f>
        <v>72289</v>
      </c>
      <c r="M443" s="6">
        <v>223</v>
      </c>
      <c r="N443" s="7">
        <f t="shared" si="7"/>
        <v>240181</v>
      </c>
      <c r="O443" s="6">
        <v>5908835</v>
      </c>
    </row>
    <row r="444" spans="1:15" x14ac:dyDescent="0.35">
      <c r="A444" s="1">
        <v>440</v>
      </c>
      <c r="B444" s="5" t="s">
        <v>136</v>
      </c>
      <c r="C444" s="2" t="s">
        <v>18</v>
      </c>
      <c r="D444" s="1"/>
      <c r="E444" s="6"/>
      <c r="F444" s="6"/>
      <c r="G444" s="6"/>
      <c r="H444" s="6"/>
      <c r="I444" s="6"/>
      <c r="J444" s="6"/>
      <c r="K444" s="6"/>
      <c r="L444" s="6"/>
      <c r="M444" s="6"/>
      <c r="N444" s="7">
        <f t="shared" si="7"/>
        <v>0</v>
      </c>
      <c r="O444" s="6"/>
    </row>
    <row r="445" spans="1:15" x14ac:dyDescent="0.35">
      <c r="A445" s="1">
        <v>441</v>
      </c>
      <c r="B445" s="5" t="s">
        <v>137</v>
      </c>
      <c r="C445" s="2" t="s">
        <v>18</v>
      </c>
      <c r="D445" s="1"/>
      <c r="E445" s="6">
        <v>579</v>
      </c>
      <c r="F445" s="6">
        <v>717</v>
      </c>
      <c r="G445" s="6"/>
      <c r="H445" s="6"/>
      <c r="I445" s="6"/>
      <c r="J445" s="6">
        <v>2861</v>
      </c>
      <c r="K445" s="6"/>
      <c r="L445" s="6"/>
      <c r="M445" s="6"/>
      <c r="N445" s="7">
        <f t="shared" si="7"/>
        <v>4157</v>
      </c>
      <c r="O445" s="6">
        <v>221000</v>
      </c>
    </row>
    <row r="446" spans="1:15" x14ac:dyDescent="0.35">
      <c r="A446" s="1">
        <v>442</v>
      </c>
      <c r="B446" s="5" t="s">
        <v>138</v>
      </c>
      <c r="C446" s="2" t="s">
        <v>18</v>
      </c>
      <c r="D446" s="1"/>
      <c r="E446" s="6"/>
      <c r="F446" s="6"/>
      <c r="G446" s="6"/>
      <c r="H446" s="6"/>
      <c r="I446" s="6"/>
      <c r="J446" s="6"/>
      <c r="K446" s="6"/>
      <c r="L446" s="6"/>
      <c r="M446" s="6"/>
      <c r="N446" s="7">
        <f t="shared" si="7"/>
        <v>0</v>
      </c>
      <c r="O446" s="6"/>
    </row>
    <row r="447" spans="1:15" x14ac:dyDescent="0.35">
      <c r="A447" s="1">
        <v>443</v>
      </c>
      <c r="B447" s="5" t="s">
        <v>139</v>
      </c>
      <c r="C447" s="2" t="s">
        <v>18</v>
      </c>
      <c r="D447" s="1"/>
      <c r="E447" s="6">
        <v>17399</v>
      </c>
      <c r="F447" s="6"/>
      <c r="G447" s="6"/>
      <c r="H447" s="6"/>
      <c r="I447" s="6"/>
      <c r="J447" s="6"/>
      <c r="K447" s="6"/>
      <c r="L447" s="6"/>
      <c r="M447" s="6"/>
      <c r="N447" s="7">
        <f t="shared" si="7"/>
        <v>17399</v>
      </c>
      <c r="O447" s="6">
        <v>663000</v>
      </c>
    </row>
    <row r="448" spans="1:15" x14ac:dyDescent="0.35">
      <c r="A448" s="1">
        <v>444</v>
      </c>
      <c r="B448" s="5" t="s">
        <v>140</v>
      </c>
      <c r="C448" s="2" t="s">
        <v>18</v>
      </c>
      <c r="D448" s="1"/>
      <c r="E448" s="6">
        <v>6102</v>
      </c>
      <c r="F448" s="6">
        <v>2677</v>
      </c>
      <c r="G448" s="6"/>
      <c r="H448" s="6"/>
      <c r="I448" s="6"/>
      <c r="J448" s="6">
        <v>4958</v>
      </c>
      <c r="K448" s="6"/>
      <c r="L448" s="6">
        <v>2692</v>
      </c>
      <c r="M448" s="6"/>
      <c r="N448" s="7">
        <f t="shared" si="7"/>
        <v>16429</v>
      </c>
      <c r="O448" s="6">
        <v>321000</v>
      </c>
    </row>
    <row r="449" spans="1:15" x14ac:dyDescent="0.35">
      <c r="A449" s="1">
        <v>445</v>
      </c>
      <c r="B449" s="5" t="s">
        <v>141</v>
      </c>
      <c r="C449" s="2" t="s">
        <v>18</v>
      </c>
      <c r="D449" s="1"/>
      <c r="E449" s="6">
        <v>8700</v>
      </c>
      <c r="F449" s="6"/>
      <c r="G449" s="6"/>
      <c r="H449" s="6"/>
      <c r="I449" s="6"/>
      <c r="J449" s="6"/>
      <c r="K449" s="6"/>
      <c r="L449" s="6"/>
      <c r="M449" s="6"/>
      <c r="N449" s="7">
        <f t="shared" si="7"/>
        <v>8700</v>
      </c>
      <c r="O449" s="6">
        <v>439531</v>
      </c>
    </row>
    <row r="450" spans="1:15" x14ac:dyDescent="0.35">
      <c r="A450" s="1">
        <v>446</v>
      </c>
      <c r="B450" s="5" t="s">
        <v>142</v>
      </c>
      <c r="C450" s="2" t="s">
        <v>18</v>
      </c>
      <c r="D450" s="1"/>
      <c r="E450" s="6"/>
      <c r="F450" s="6"/>
      <c r="G450" s="6"/>
      <c r="H450" s="6"/>
      <c r="I450" s="6"/>
      <c r="J450" s="6"/>
      <c r="K450" s="6"/>
      <c r="L450" s="6"/>
      <c r="M450" s="6"/>
      <c r="N450" s="7">
        <f t="shared" si="7"/>
        <v>0</v>
      </c>
      <c r="O450" s="6"/>
    </row>
    <row r="451" spans="1:15" x14ac:dyDescent="0.35">
      <c r="A451" s="1">
        <v>447</v>
      </c>
      <c r="B451" s="5" t="s">
        <v>143</v>
      </c>
      <c r="C451" s="2" t="s">
        <v>18</v>
      </c>
      <c r="D451" s="1"/>
      <c r="E451" s="6"/>
      <c r="F451" s="6"/>
      <c r="G451" s="6"/>
      <c r="H451" s="6"/>
      <c r="I451" s="6"/>
      <c r="J451" s="6"/>
      <c r="K451" s="6"/>
      <c r="L451" s="6"/>
      <c r="M451" s="6"/>
      <c r="N451" s="7">
        <f t="shared" si="7"/>
        <v>0</v>
      </c>
      <c r="O451" s="6"/>
    </row>
    <row r="452" spans="1:15" x14ac:dyDescent="0.35">
      <c r="A452" s="1">
        <v>448</v>
      </c>
      <c r="B452" s="5" t="s">
        <v>144</v>
      </c>
      <c r="C452" s="2" t="s">
        <v>18</v>
      </c>
      <c r="D452" s="1"/>
      <c r="E452" s="6"/>
      <c r="F452" s="6"/>
      <c r="G452" s="6"/>
      <c r="H452" s="6"/>
      <c r="I452" s="6"/>
      <c r="J452" s="6"/>
      <c r="K452" s="6"/>
      <c r="L452" s="6"/>
      <c r="M452" s="6"/>
      <c r="N452" s="7">
        <f t="shared" si="7"/>
        <v>0</v>
      </c>
      <c r="O452" s="6"/>
    </row>
    <row r="453" spans="1:15" x14ac:dyDescent="0.35">
      <c r="A453" s="1">
        <v>449</v>
      </c>
      <c r="B453" s="5" t="s">
        <v>145</v>
      </c>
      <c r="C453" s="2" t="s">
        <v>18</v>
      </c>
      <c r="D453" s="1"/>
      <c r="E453" s="6"/>
      <c r="F453" s="6"/>
      <c r="G453" s="6"/>
      <c r="H453" s="6"/>
      <c r="I453" s="6"/>
      <c r="J453" s="6"/>
      <c r="K453" s="6"/>
      <c r="L453" s="6"/>
      <c r="M453" s="6"/>
      <c r="N453" s="7">
        <f t="shared" si="7"/>
        <v>0</v>
      </c>
      <c r="O453" s="6"/>
    </row>
    <row r="454" spans="1:15" x14ac:dyDescent="0.35">
      <c r="A454" s="1">
        <v>450</v>
      </c>
      <c r="B454" s="5" t="s">
        <v>146</v>
      </c>
      <c r="C454" s="2" t="s">
        <v>18</v>
      </c>
      <c r="D454" s="1"/>
      <c r="E454" s="6">
        <v>15307</v>
      </c>
      <c r="F454" s="6"/>
      <c r="G454" s="6"/>
      <c r="H454" s="6"/>
      <c r="I454" s="6">
        <v>1156</v>
      </c>
      <c r="J454" s="6"/>
      <c r="K454" s="6"/>
      <c r="L454" s="6"/>
      <c r="M454" s="6"/>
      <c r="N454" s="7">
        <f t="shared" si="7"/>
        <v>16463</v>
      </c>
      <c r="O454" s="6">
        <v>435000</v>
      </c>
    </row>
    <row r="455" spans="1:15" x14ac:dyDescent="0.35">
      <c r="A455" s="1">
        <v>451</v>
      </c>
      <c r="B455" s="5" t="s">
        <v>147</v>
      </c>
      <c r="C455" s="2" t="s">
        <v>18</v>
      </c>
      <c r="D455" s="1"/>
      <c r="E455" s="6"/>
      <c r="F455" s="6"/>
      <c r="G455" s="6"/>
      <c r="H455" s="6"/>
      <c r="I455" s="6"/>
      <c r="J455" s="6"/>
      <c r="K455" s="6"/>
      <c r="L455" s="6"/>
      <c r="M455" s="6"/>
      <c r="N455" s="7">
        <f t="shared" si="7"/>
        <v>0</v>
      </c>
      <c r="O455" s="6"/>
    </row>
    <row r="456" spans="1:15" x14ac:dyDescent="0.35">
      <c r="A456" s="1">
        <v>452</v>
      </c>
      <c r="B456" s="5" t="s">
        <v>148</v>
      </c>
      <c r="C456" s="2" t="s">
        <v>18</v>
      </c>
      <c r="D456" s="1"/>
      <c r="E456" s="6"/>
      <c r="F456" s="6"/>
      <c r="G456" s="6"/>
      <c r="H456" s="6"/>
      <c r="I456" s="6"/>
      <c r="J456" s="6"/>
      <c r="K456" s="6"/>
      <c r="L456" s="6"/>
      <c r="M456" s="6"/>
      <c r="N456" s="7">
        <f t="shared" si="7"/>
        <v>0</v>
      </c>
      <c r="O456" s="6"/>
    </row>
    <row r="457" spans="1:15" x14ac:dyDescent="0.35">
      <c r="A457" s="1">
        <v>453</v>
      </c>
      <c r="B457" s="5" t="s">
        <v>149</v>
      </c>
      <c r="C457" s="2" t="s">
        <v>18</v>
      </c>
      <c r="D457" s="1"/>
      <c r="E457" s="6"/>
      <c r="F457" s="6"/>
      <c r="G457" s="6"/>
      <c r="H457" s="6"/>
      <c r="I457" s="6"/>
      <c r="J457" s="6"/>
      <c r="K457" s="6"/>
      <c r="L457" s="6"/>
      <c r="M457" s="6"/>
      <c r="N457" s="7">
        <f t="shared" si="7"/>
        <v>0</v>
      </c>
      <c r="O457" s="6"/>
    </row>
    <row r="458" spans="1:15" x14ac:dyDescent="0.35">
      <c r="A458" s="1">
        <v>454</v>
      </c>
      <c r="B458" s="5" t="s">
        <v>150</v>
      </c>
      <c r="C458" s="2" t="s">
        <v>18</v>
      </c>
      <c r="D458" s="1"/>
      <c r="E458" s="6"/>
      <c r="F458" s="6"/>
      <c r="G458" s="6"/>
      <c r="H458" s="6"/>
      <c r="I458" s="6"/>
      <c r="J458" s="6"/>
      <c r="K458" s="6"/>
      <c r="L458" s="6"/>
      <c r="M458" s="6"/>
      <c r="N458" s="7">
        <f t="shared" si="7"/>
        <v>0</v>
      </c>
      <c r="O458" s="6"/>
    </row>
    <row r="459" spans="1:15" x14ac:dyDescent="0.35">
      <c r="A459" s="1">
        <v>455</v>
      </c>
      <c r="B459" s="5" t="s">
        <v>151</v>
      </c>
      <c r="C459" s="2" t="s">
        <v>18</v>
      </c>
      <c r="D459" s="1"/>
      <c r="E459" s="6">
        <v>9345</v>
      </c>
      <c r="F459" s="6"/>
      <c r="G459" s="6"/>
      <c r="H459" s="6"/>
      <c r="I459" s="6"/>
      <c r="J459" s="6"/>
      <c r="K459" s="6"/>
      <c r="L459" s="6"/>
      <c r="M459" s="6"/>
      <c r="N459" s="7">
        <f t="shared" si="7"/>
        <v>9345</v>
      </c>
      <c r="O459" s="6">
        <v>578000</v>
      </c>
    </row>
    <row r="460" spans="1:15" x14ac:dyDescent="0.35">
      <c r="A460" s="1">
        <v>456</v>
      </c>
      <c r="B460" s="5" t="s">
        <v>152</v>
      </c>
      <c r="C460" s="2" t="s">
        <v>18</v>
      </c>
      <c r="D460" s="1"/>
      <c r="E460" s="6"/>
      <c r="F460" s="6"/>
      <c r="G460" s="6"/>
      <c r="H460" s="6"/>
      <c r="I460" s="6"/>
      <c r="J460" s="6"/>
      <c r="K460" s="6"/>
      <c r="L460" s="6"/>
      <c r="M460" s="6"/>
      <c r="N460" s="7">
        <f t="shared" si="7"/>
        <v>0</v>
      </c>
      <c r="O460" s="6"/>
    </row>
    <row r="461" spans="1:15" x14ac:dyDescent="0.35">
      <c r="A461" s="1">
        <v>457</v>
      </c>
      <c r="B461" s="5" t="s">
        <v>153</v>
      </c>
      <c r="C461" s="2" t="s">
        <v>18</v>
      </c>
      <c r="D461" s="1"/>
      <c r="E461" s="6"/>
      <c r="F461" s="6"/>
      <c r="G461" s="6"/>
      <c r="H461" s="6"/>
      <c r="I461" s="6"/>
      <c r="J461" s="6"/>
      <c r="K461" s="6"/>
      <c r="L461" s="6"/>
      <c r="M461" s="6"/>
      <c r="N461" s="7">
        <f t="shared" si="7"/>
        <v>0</v>
      </c>
      <c r="O461" s="6"/>
    </row>
    <row r="462" spans="1:15" x14ac:dyDescent="0.35">
      <c r="A462" s="1">
        <v>458</v>
      </c>
      <c r="B462" s="5" t="s">
        <v>154</v>
      </c>
      <c r="C462" s="2" t="s">
        <v>18</v>
      </c>
      <c r="D462" s="1"/>
      <c r="E462" s="6">
        <v>2810</v>
      </c>
      <c r="F462" s="6"/>
      <c r="G462" s="6"/>
      <c r="H462" s="6"/>
      <c r="I462" s="6"/>
      <c r="J462" s="6"/>
      <c r="K462" s="6"/>
      <c r="L462" s="6"/>
      <c r="M462" s="6"/>
      <c r="N462" s="7">
        <f t="shared" si="7"/>
        <v>2810</v>
      </c>
      <c r="O462" s="6">
        <v>319354</v>
      </c>
    </row>
    <row r="463" spans="1:15" x14ac:dyDescent="0.35">
      <c r="A463" s="1">
        <v>459</v>
      </c>
      <c r="B463" s="5" t="s">
        <v>155</v>
      </c>
      <c r="C463" s="2" t="s">
        <v>18</v>
      </c>
      <c r="D463" s="1"/>
      <c r="E463" s="6">
        <v>4514</v>
      </c>
      <c r="F463" s="6"/>
      <c r="G463" s="6"/>
      <c r="H463" s="6"/>
      <c r="I463" s="6"/>
      <c r="J463" s="6"/>
      <c r="K463" s="6"/>
      <c r="L463" s="6"/>
      <c r="M463" s="6"/>
      <c r="N463" s="7">
        <f t="shared" si="7"/>
        <v>4514</v>
      </c>
      <c r="O463" s="6">
        <v>417000</v>
      </c>
    </row>
    <row r="464" spans="1:15" x14ac:dyDescent="0.35">
      <c r="A464" s="1">
        <v>460</v>
      </c>
      <c r="B464" s="5" t="s">
        <v>156</v>
      </c>
      <c r="C464" s="2" t="s">
        <v>18</v>
      </c>
      <c r="D464" s="1"/>
      <c r="E464" s="6">
        <v>915</v>
      </c>
      <c r="F464" s="6">
        <v>606</v>
      </c>
      <c r="G464" s="6"/>
      <c r="H464" s="6"/>
      <c r="I464" s="6"/>
      <c r="J464" s="6">
        <v>2670</v>
      </c>
      <c r="K464" s="6"/>
      <c r="L464" s="6"/>
      <c r="M464" s="6"/>
      <c r="N464" s="7">
        <f t="shared" si="7"/>
        <v>4191</v>
      </c>
      <c r="O464" s="6">
        <v>190000</v>
      </c>
    </row>
    <row r="465" spans="1:15" x14ac:dyDescent="0.35">
      <c r="A465" s="1">
        <v>461</v>
      </c>
      <c r="B465" s="5" t="s">
        <v>157</v>
      </c>
      <c r="C465" s="2" t="s">
        <v>18</v>
      </c>
      <c r="D465" s="1"/>
      <c r="E465" s="6"/>
      <c r="F465" s="6"/>
      <c r="G465" s="6"/>
      <c r="H465" s="6"/>
      <c r="I465" s="6"/>
      <c r="J465" s="6"/>
      <c r="K465" s="6"/>
      <c r="L465" s="6"/>
      <c r="M465" s="6"/>
      <c r="N465" s="7">
        <f t="shared" si="7"/>
        <v>0</v>
      </c>
      <c r="O465" s="6"/>
    </row>
    <row r="466" spans="1:15" x14ac:dyDescent="0.35">
      <c r="A466" s="1">
        <v>462</v>
      </c>
      <c r="B466" s="5" t="s">
        <v>158</v>
      </c>
      <c r="C466" s="2" t="s">
        <v>18</v>
      </c>
      <c r="D466" s="1"/>
      <c r="E466" s="6">
        <v>1758</v>
      </c>
      <c r="F466" s="6"/>
      <c r="G466" s="6"/>
      <c r="H466" s="6"/>
      <c r="I466" s="6"/>
      <c r="J466" s="6">
        <v>2861</v>
      </c>
      <c r="K466" s="6"/>
      <c r="L466" s="6"/>
      <c r="M466" s="6"/>
      <c r="N466" s="7">
        <f t="shared" si="7"/>
        <v>4619</v>
      </c>
      <c r="O466" s="6">
        <v>253000</v>
      </c>
    </row>
    <row r="467" spans="1:15" x14ac:dyDescent="0.35">
      <c r="A467" s="1">
        <v>463</v>
      </c>
      <c r="B467" s="5" t="s">
        <v>159</v>
      </c>
      <c r="C467" s="2" t="s">
        <v>18</v>
      </c>
      <c r="D467" s="1"/>
      <c r="E467" s="6"/>
      <c r="F467" s="6"/>
      <c r="G467" s="6"/>
      <c r="H467" s="6"/>
      <c r="I467" s="6"/>
      <c r="J467" s="6"/>
      <c r="K467" s="6"/>
      <c r="L467" s="6"/>
      <c r="M467" s="6"/>
      <c r="N467" s="7">
        <f t="shared" si="7"/>
        <v>0</v>
      </c>
      <c r="O467" s="6"/>
    </row>
    <row r="468" spans="1:15" x14ac:dyDescent="0.35">
      <c r="A468" s="1">
        <v>464</v>
      </c>
      <c r="B468" s="5" t="s">
        <v>160</v>
      </c>
      <c r="C468" s="2" t="s">
        <v>18</v>
      </c>
      <c r="D468" s="1"/>
      <c r="E468" s="6"/>
      <c r="F468" s="6"/>
      <c r="G468" s="6"/>
      <c r="H468" s="6"/>
      <c r="I468" s="6"/>
      <c r="J468" s="6"/>
      <c r="K468" s="6"/>
      <c r="L468" s="6"/>
      <c r="M468" s="6"/>
      <c r="N468" s="7">
        <f t="shared" si="7"/>
        <v>0</v>
      </c>
      <c r="O468" s="6"/>
    </row>
    <row r="469" spans="1:15" x14ac:dyDescent="0.35">
      <c r="A469" s="1">
        <v>465</v>
      </c>
      <c r="B469" s="5" t="s">
        <v>161</v>
      </c>
      <c r="C469" s="2" t="s">
        <v>18</v>
      </c>
      <c r="D469" s="1"/>
      <c r="E469" s="6">
        <v>6649</v>
      </c>
      <c r="F469" s="6">
        <v>450</v>
      </c>
      <c r="G469" s="6"/>
      <c r="H469" s="6"/>
      <c r="I469" s="6"/>
      <c r="J469" s="6"/>
      <c r="K469" s="6"/>
      <c r="L469" s="6"/>
      <c r="M469" s="6"/>
      <c r="N469" s="7">
        <f t="shared" si="7"/>
        <v>7099</v>
      </c>
      <c r="O469" s="6">
        <v>398852</v>
      </c>
    </row>
    <row r="470" spans="1:15" x14ac:dyDescent="0.35">
      <c r="A470" s="1">
        <v>466</v>
      </c>
      <c r="B470" s="5" t="s">
        <v>162</v>
      </c>
      <c r="C470" s="2" t="s">
        <v>18</v>
      </c>
      <c r="D470" s="1"/>
      <c r="E470" s="6">
        <v>15604</v>
      </c>
      <c r="F470" s="6"/>
      <c r="G470" s="6"/>
      <c r="H470" s="6"/>
      <c r="I470" s="6"/>
      <c r="J470" s="6"/>
      <c r="K470" s="6"/>
      <c r="L470" s="6"/>
      <c r="M470" s="6"/>
      <c r="N470" s="7">
        <f t="shared" si="7"/>
        <v>15604</v>
      </c>
      <c r="O470" s="6">
        <v>330000</v>
      </c>
    </row>
    <row r="471" spans="1:15" x14ac:dyDescent="0.35">
      <c r="A471" s="1">
        <v>467</v>
      </c>
      <c r="B471" s="5" t="s">
        <v>443</v>
      </c>
      <c r="C471" s="2" t="s">
        <v>18</v>
      </c>
      <c r="D471" s="1"/>
      <c r="E471" s="6">
        <v>326</v>
      </c>
      <c r="F471" s="6">
        <v>277</v>
      </c>
      <c r="G471" s="6"/>
      <c r="H471" s="6"/>
      <c r="I471" s="6"/>
      <c r="J471" s="6">
        <v>1616</v>
      </c>
      <c r="K471" s="6"/>
      <c r="L471" s="6"/>
      <c r="M471" s="6"/>
      <c r="N471" s="7">
        <f t="shared" si="7"/>
        <v>2219</v>
      </c>
      <c r="O471" s="6">
        <v>69000</v>
      </c>
    </row>
    <row r="472" spans="1:15" x14ac:dyDescent="0.35">
      <c r="A472" s="1">
        <v>468</v>
      </c>
      <c r="B472" s="5" t="s">
        <v>447</v>
      </c>
      <c r="C472" s="2" t="s">
        <v>18</v>
      </c>
      <c r="D472" s="1"/>
      <c r="E472" s="6">
        <v>7685</v>
      </c>
      <c r="F472" s="6"/>
      <c r="G472" s="6"/>
      <c r="H472" s="6"/>
      <c r="I472" s="6"/>
      <c r="J472" s="6"/>
      <c r="K472" s="6"/>
      <c r="L472" s="6">
        <v>1000</v>
      </c>
      <c r="M472" s="6"/>
      <c r="N472" s="7">
        <f t="shared" si="7"/>
        <v>8685</v>
      </c>
      <c r="O472" s="6">
        <v>473000</v>
      </c>
    </row>
    <row r="473" spans="1:15" x14ac:dyDescent="0.35">
      <c r="A473" s="1">
        <v>469</v>
      </c>
      <c r="B473" s="5" t="s">
        <v>399</v>
      </c>
      <c r="C473" s="2" t="s">
        <v>18</v>
      </c>
      <c r="D473" s="1"/>
      <c r="E473" s="6"/>
      <c r="F473" s="6"/>
      <c r="G473" s="6"/>
      <c r="H473" s="6"/>
      <c r="I473" s="6"/>
      <c r="J473" s="6"/>
      <c r="K473" s="6"/>
      <c r="L473" s="6"/>
      <c r="M473" s="6"/>
      <c r="N473" s="7">
        <f t="shared" si="7"/>
        <v>0</v>
      </c>
      <c r="O473" s="6"/>
    </row>
    <row r="474" spans="1:15" x14ac:dyDescent="0.35">
      <c r="A474" s="1">
        <v>470</v>
      </c>
      <c r="B474" s="5" t="s">
        <v>398</v>
      </c>
      <c r="C474" s="2" t="s">
        <v>18</v>
      </c>
      <c r="D474" s="1"/>
      <c r="E474" s="6"/>
      <c r="F474" s="6">
        <v>1101</v>
      </c>
      <c r="G474" s="6"/>
      <c r="H474" s="6"/>
      <c r="I474" s="6"/>
      <c r="J474" s="6">
        <v>4386</v>
      </c>
      <c r="K474" s="6"/>
      <c r="L474" s="6"/>
      <c r="M474" s="6"/>
      <c r="N474" s="7">
        <f t="shared" si="7"/>
        <v>5487</v>
      </c>
      <c r="O474" s="6">
        <v>195000</v>
      </c>
    </row>
    <row r="475" spans="1:15" x14ac:dyDescent="0.35">
      <c r="A475" s="1">
        <v>471</v>
      </c>
      <c r="B475" s="5" t="s">
        <v>470</v>
      </c>
      <c r="C475" s="2" t="s">
        <v>18</v>
      </c>
      <c r="D475" s="1"/>
      <c r="E475" s="6">
        <v>3367</v>
      </c>
      <c r="F475" s="6"/>
      <c r="G475" s="6"/>
      <c r="H475" s="6"/>
      <c r="I475" s="6"/>
      <c r="J475" s="6">
        <v>1335</v>
      </c>
      <c r="K475" s="6"/>
      <c r="L475" s="6"/>
      <c r="M475" s="6"/>
      <c r="N475" s="7">
        <f t="shared" si="7"/>
        <v>4702</v>
      </c>
      <c r="O475" s="6">
        <v>210000</v>
      </c>
    </row>
    <row r="476" spans="1:15" x14ac:dyDescent="0.35">
      <c r="A476" s="1">
        <v>472</v>
      </c>
      <c r="B476" s="5" t="s">
        <v>493</v>
      </c>
      <c r="C476" s="2" t="s">
        <v>18</v>
      </c>
      <c r="D476" s="1"/>
      <c r="E476" s="6"/>
      <c r="F476" s="6"/>
      <c r="G476" s="6"/>
      <c r="H476" s="6"/>
      <c r="I476" s="6"/>
      <c r="J476" s="6"/>
      <c r="K476" s="6"/>
      <c r="L476" s="6"/>
      <c r="M476" s="6"/>
      <c r="N476" s="7">
        <f t="shared" si="7"/>
        <v>0</v>
      </c>
      <c r="O476" s="6"/>
    </row>
    <row r="477" spans="1:15" x14ac:dyDescent="0.35">
      <c r="A477" s="1">
        <v>473</v>
      </c>
      <c r="B477" s="5" t="s">
        <v>148</v>
      </c>
      <c r="C477" s="2" t="s">
        <v>18</v>
      </c>
      <c r="D477" s="2"/>
      <c r="E477" s="6"/>
      <c r="F477" s="6"/>
      <c r="G477" s="6"/>
      <c r="H477" s="6"/>
      <c r="I477" s="6"/>
      <c r="J477" s="6"/>
      <c r="K477" s="6"/>
      <c r="L477" s="6"/>
      <c r="M477" s="6"/>
      <c r="N477" s="7">
        <f t="shared" si="7"/>
        <v>0</v>
      </c>
      <c r="O477" s="6"/>
    </row>
    <row r="478" spans="1:15" s="9" customFormat="1" x14ac:dyDescent="0.35">
      <c r="A478" s="1">
        <v>474</v>
      </c>
      <c r="B478" s="2" t="s">
        <v>374</v>
      </c>
      <c r="C478" s="2"/>
      <c r="D478" s="2"/>
      <c r="E478" s="7"/>
      <c r="F478" s="7"/>
      <c r="G478" s="7"/>
      <c r="H478" s="7"/>
      <c r="I478" s="7"/>
      <c r="J478" s="7"/>
      <c r="K478" s="7"/>
      <c r="L478" s="7"/>
      <c r="M478" s="7"/>
      <c r="N478" s="13">
        <f>SUM(N2:N477)</f>
        <v>4788708</v>
      </c>
      <c r="O478" s="13"/>
    </row>
    <row r="479" spans="1:15" s="9" customFormat="1" x14ac:dyDescent="0.35">
      <c r="A479" s="14"/>
      <c r="B479" s="15" t="s">
        <v>434</v>
      </c>
      <c r="C479" s="15"/>
      <c r="D479" s="15"/>
      <c r="E479" s="16">
        <f t="shared" ref="E479:H479" si="8">SUM(E2:E478)</f>
        <v>2012411</v>
      </c>
      <c r="F479" s="16">
        <f t="shared" si="8"/>
        <v>945043</v>
      </c>
      <c r="G479" s="16">
        <f t="shared" si="8"/>
        <v>209917</v>
      </c>
      <c r="H479" s="16">
        <f t="shared" si="8"/>
        <v>298214</v>
      </c>
      <c r="I479" s="16">
        <f>SUM(I2:I478)</f>
        <v>466508</v>
      </c>
      <c r="J479" s="16">
        <f t="shared" ref="J479:M479" si="9">SUM(J2:J478)</f>
        <v>489712</v>
      </c>
      <c r="K479" s="16">
        <f t="shared" si="9"/>
        <v>59355</v>
      </c>
      <c r="L479" s="16">
        <f t="shared" si="9"/>
        <v>265262</v>
      </c>
      <c r="M479" s="16">
        <f t="shared" si="9"/>
        <v>42286</v>
      </c>
      <c r="N479" s="17"/>
      <c r="O479" s="18"/>
    </row>
    <row r="480" spans="1:15" x14ac:dyDescent="0.35">
      <c r="A480" s="14"/>
      <c r="B480" s="19"/>
      <c r="C480" s="20"/>
      <c r="D480" s="20"/>
      <c r="E480" s="21"/>
      <c r="F480" s="21"/>
      <c r="G480" s="21"/>
      <c r="H480" s="21"/>
      <c r="I480" s="21"/>
      <c r="J480" s="22"/>
      <c r="K480" s="21"/>
      <c r="L480" s="21"/>
      <c r="M480" s="21"/>
      <c r="N480" s="21">
        <f>N479-N478</f>
        <v>-4788708</v>
      </c>
      <c r="O480" s="22"/>
    </row>
    <row r="481" spans="1:15" x14ac:dyDescent="0.35">
      <c r="A481" s="14"/>
      <c r="B481" s="19"/>
      <c r="C481" s="20"/>
      <c r="D481" s="20"/>
      <c r="E481" s="22"/>
      <c r="F481" s="22"/>
      <c r="G481" s="22"/>
      <c r="H481" s="22"/>
      <c r="I481" s="22"/>
      <c r="J481" s="22"/>
      <c r="K481" s="22"/>
      <c r="L481" s="22"/>
      <c r="M481" s="22"/>
      <c r="N481" s="18"/>
      <c r="O481" s="22"/>
    </row>
    <row r="482" spans="1:15" x14ac:dyDescent="0.35">
      <c r="A482" s="14"/>
      <c r="B482" s="19"/>
      <c r="C482" s="20"/>
      <c r="D482" s="20"/>
      <c r="E482" s="22"/>
      <c r="F482" s="22"/>
      <c r="G482" s="22"/>
      <c r="H482" s="22"/>
      <c r="I482" s="22"/>
      <c r="J482" s="22"/>
      <c r="K482" s="22"/>
      <c r="L482" s="22"/>
      <c r="M482" s="22"/>
      <c r="N482" s="18"/>
      <c r="O482" s="22"/>
    </row>
    <row r="483" spans="1:15" x14ac:dyDescent="0.35">
      <c r="A483" s="14"/>
      <c r="B483" s="19"/>
      <c r="C483" s="20"/>
      <c r="D483" s="20"/>
      <c r="E483" s="22"/>
      <c r="F483" s="22"/>
      <c r="G483" s="22"/>
      <c r="H483" s="22"/>
      <c r="I483" s="22"/>
      <c r="J483" s="22"/>
      <c r="K483" s="22"/>
      <c r="L483" s="22"/>
      <c r="M483" s="22"/>
      <c r="N483" s="18"/>
      <c r="O483" s="22"/>
    </row>
    <row r="484" spans="1:15" x14ac:dyDescent="0.35">
      <c r="A484" s="14"/>
      <c r="B484" s="19"/>
      <c r="C484" s="20"/>
      <c r="D484" s="20"/>
      <c r="E484" s="22"/>
      <c r="F484" s="22"/>
      <c r="G484" s="22"/>
      <c r="H484" s="22"/>
      <c r="I484" s="22"/>
      <c r="J484" s="22"/>
      <c r="K484" s="22"/>
      <c r="L484" s="22"/>
      <c r="M484" s="22"/>
      <c r="N484" s="18"/>
      <c r="O484" s="22"/>
    </row>
    <row r="485" spans="1:15" x14ac:dyDescent="0.35">
      <c r="A485" s="14"/>
      <c r="B485" s="19"/>
      <c r="C485" s="20"/>
      <c r="D485" s="20"/>
      <c r="E485" s="22"/>
      <c r="F485" s="22"/>
      <c r="G485" s="22"/>
      <c r="H485" s="22"/>
      <c r="I485" s="22"/>
      <c r="J485" s="22"/>
      <c r="K485" s="22"/>
      <c r="L485" s="22"/>
      <c r="M485" s="22"/>
      <c r="N485" s="18"/>
      <c r="O485" s="22"/>
    </row>
    <row r="486" spans="1:15" x14ac:dyDescent="0.35">
      <c r="A486" s="14"/>
      <c r="B486" s="19"/>
      <c r="C486" s="20"/>
      <c r="D486" s="20"/>
      <c r="E486" s="22"/>
      <c r="F486" s="22"/>
      <c r="G486" s="22"/>
      <c r="H486" s="22"/>
      <c r="I486" s="22"/>
      <c r="J486" s="22"/>
      <c r="K486" s="22"/>
      <c r="L486" s="22"/>
      <c r="M486" s="22"/>
      <c r="N486" s="18"/>
      <c r="O486" s="22"/>
    </row>
    <row r="511" spans="1:1" x14ac:dyDescent="0.35">
      <c r="A511" s="23"/>
    </row>
    <row r="512" spans="1:1" x14ac:dyDescent="0.35">
      <c r="A512" s="23"/>
    </row>
    <row r="513" spans="1:1" x14ac:dyDescent="0.35">
      <c r="A513" s="23"/>
    </row>
    <row r="514" spans="1:1" x14ac:dyDescent="0.35">
      <c r="A514" s="23"/>
    </row>
  </sheetData>
  <conditionalFormatting sqref="E480:I480">
    <cfRule type="cellIs" dxfId="15" priority="5" operator="equal">
      <formula>0</formula>
    </cfRule>
    <cfRule type="cellIs" dxfId="14" priority="6" operator="lessThan">
      <formula>$E$453&lt;$E$454</formula>
    </cfRule>
    <cfRule type="cellIs" dxfId="13" priority="7" operator="greaterThan">
      <formula>$E$453&gt;$E$454</formula>
    </cfRule>
    <cfRule type="cellIs" dxfId="12" priority="8" operator="equal">
      <formula>$E$453=$E$454</formula>
    </cfRule>
  </conditionalFormatting>
  <conditionalFormatting sqref="K480:N480">
    <cfRule type="cellIs" dxfId="11" priority="1" operator="equal">
      <formula>0</formula>
    </cfRule>
    <cfRule type="cellIs" dxfId="10" priority="2" operator="lessThan">
      <formula>$E$453&lt;$E$454</formula>
    </cfRule>
    <cfRule type="cellIs" dxfId="9" priority="3" operator="greaterThan">
      <formula>$E$453&gt;$E$454</formula>
    </cfRule>
    <cfRule type="cellIs" dxfId="8" priority="4" operator="equal">
      <formula>$E$453=$E$454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E4055-9B67-49B7-935D-01DB47F804A8}">
  <dimension ref="A1:AF535"/>
  <sheetViews>
    <sheetView topLeftCell="C1" workbookViewId="0">
      <pane ySplit="1" topLeftCell="A158" activePane="bottomLeft" state="frozen"/>
      <selection pane="bottomLeft" activeCell="C1" sqref="A1:XFD1048576"/>
    </sheetView>
  </sheetViews>
  <sheetFormatPr defaultColWidth="9" defaultRowHeight="21" x14ac:dyDescent="0.35"/>
  <cols>
    <col min="1" max="1" width="5.81640625" style="4" bestFit="1" customWidth="1"/>
    <col min="2" max="2" width="52.54296875" style="4" bestFit="1" customWidth="1"/>
    <col min="3" max="3" width="19" style="24" bestFit="1" customWidth="1"/>
    <col min="4" max="4" width="4.54296875" style="24" bestFit="1" customWidth="1"/>
    <col min="5" max="6" width="15.453125" style="8" bestFit="1" customWidth="1"/>
    <col min="7" max="10" width="13.81640625" style="8" bestFit="1" customWidth="1"/>
    <col min="11" max="11" width="12.81640625" style="8" bestFit="1" customWidth="1"/>
    <col min="12" max="12" width="18.1796875" style="8" bestFit="1" customWidth="1"/>
    <col min="13" max="13" width="12.453125" style="8" bestFit="1" customWidth="1"/>
    <col min="14" max="14" width="15.453125" style="9" bestFit="1" customWidth="1"/>
    <col min="15" max="15" width="16.1796875" style="8" bestFit="1" customWidth="1"/>
    <col min="16" max="16" width="13.54296875" style="8" bestFit="1" customWidth="1"/>
    <col min="17" max="17" width="10.453125" style="8" bestFit="1" customWidth="1"/>
    <col min="18" max="18" width="4.54296875" style="8" bestFit="1" customWidth="1"/>
    <col min="19" max="19" width="6.1796875" style="8" bestFit="1" customWidth="1"/>
    <col min="20" max="20" width="11.81640625" style="8" bestFit="1" customWidth="1"/>
    <col min="21" max="21" width="7.453125" style="8" bestFit="1" customWidth="1"/>
    <col min="22" max="22" width="9.453125" style="8" bestFit="1" customWidth="1"/>
    <col min="23" max="23" width="9.81640625" style="8" bestFit="1" customWidth="1"/>
    <col min="24" max="24" width="12.1796875" style="8" bestFit="1" customWidth="1"/>
    <col min="25" max="25" width="4" style="8" bestFit="1" customWidth="1"/>
    <col min="26" max="26" width="14.1796875" style="8" bestFit="1" customWidth="1"/>
    <col min="27" max="27" width="7.54296875" style="8" bestFit="1" customWidth="1"/>
    <col min="28" max="28" width="5.1796875" style="8" bestFit="1" customWidth="1"/>
    <col min="29" max="29" width="13.81640625" style="8" bestFit="1" customWidth="1"/>
    <col min="30" max="30" width="5.54296875" style="8" bestFit="1" customWidth="1"/>
    <col min="31" max="31" width="10.453125" style="8" bestFit="1" customWidth="1"/>
    <col min="32" max="32" width="7.453125" style="8" bestFit="1" customWidth="1"/>
    <col min="33" max="16384" width="9" style="8"/>
  </cols>
  <sheetData>
    <row r="1" spans="1:32" s="4" customFormat="1" ht="100" x14ac:dyDescent="0.35">
      <c r="A1" s="1"/>
      <c r="B1" s="2" t="s">
        <v>1</v>
      </c>
      <c r="C1" s="2" t="s">
        <v>2</v>
      </c>
      <c r="D1" s="2" t="s">
        <v>3</v>
      </c>
      <c r="E1" s="3" t="s">
        <v>431</v>
      </c>
      <c r="F1" s="3" t="s">
        <v>4</v>
      </c>
      <c r="G1" s="3" t="s">
        <v>430</v>
      </c>
      <c r="H1" s="3" t="s">
        <v>432</v>
      </c>
      <c r="I1" s="3" t="s">
        <v>5</v>
      </c>
      <c r="J1" s="3" t="s">
        <v>439</v>
      </c>
      <c r="K1" s="3" t="s">
        <v>437</v>
      </c>
      <c r="L1" s="3" t="s">
        <v>436</v>
      </c>
      <c r="M1" s="3" t="s">
        <v>438</v>
      </c>
      <c r="N1" s="2" t="s">
        <v>6</v>
      </c>
      <c r="O1" s="2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164</v>
      </c>
      <c r="X1" s="4" t="s">
        <v>15</v>
      </c>
      <c r="Y1" s="4" t="s">
        <v>16</v>
      </c>
      <c r="Z1" s="4" t="s">
        <v>428</v>
      </c>
      <c r="AA1" s="4" t="s">
        <v>17</v>
      </c>
      <c r="AB1" s="4" t="s">
        <v>75</v>
      </c>
      <c r="AC1" s="4" t="s">
        <v>18</v>
      </c>
      <c r="AD1" s="4" t="s">
        <v>19</v>
      </c>
      <c r="AE1" s="4" t="s">
        <v>20</v>
      </c>
      <c r="AF1" s="4" t="s">
        <v>6</v>
      </c>
    </row>
    <row r="2" spans="1:32" ht="40" x14ac:dyDescent="0.35">
      <c r="A2" s="1">
        <v>1</v>
      </c>
      <c r="B2" s="5" t="s">
        <v>555</v>
      </c>
      <c r="C2" s="2" t="s">
        <v>419</v>
      </c>
      <c r="D2" s="1"/>
      <c r="E2" s="6">
        <v>13660</v>
      </c>
      <c r="F2" s="6">
        <v>1118</v>
      </c>
      <c r="G2" s="6"/>
      <c r="H2" s="6"/>
      <c r="I2" s="6"/>
      <c r="J2" s="6">
        <v>3335</v>
      </c>
      <c r="K2" s="6"/>
      <c r="L2" s="6"/>
      <c r="M2" s="6"/>
      <c r="N2" s="7">
        <f t="shared" ref="N2:N75" si="0">SUM(E2:M2)</f>
        <v>18113</v>
      </c>
      <c r="O2" s="6">
        <v>702486</v>
      </c>
      <c r="AF2" s="9">
        <f>SUM(P2:AE2)</f>
        <v>0</v>
      </c>
    </row>
    <row r="3" spans="1:32" ht="40" x14ac:dyDescent="0.35">
      <c r="A3" s="1">
        <v>2</v>
      </c>
      <c r="B3" s="5" t="s">
        <v>76</v>
      </c>
      <c r="C3" s="2" t="s">
        <v>419</v>
      </c>
      <c r="D3" s="1"/>
      <c r="E3" s="6"/>
      <c r="F3" s="6"/>
      <c r="G3" s="6"/>
      <c r="H3" s="6"/>
      <c r="I3" s="6"/>
      <c r="J3" s="6"/>
      <c r="K3" s="6"/>
      <c r="L3" s="6"/>
      <c r="M3" s="6"/>
      <c r="N3" s="7">
        <f t="shared" si="0"/>
        <v>0</v>
      </c>
      <c r="O3" s="6"/>
    </row>
    <row r="4" spans="1:32" ht="40" x14ac:dyDescent="0.35">
      <c r="A4" s="1"/>
      <c r="B4" s="5" t="s">
        <v>506</v>
      </c>
      <c r="C4" s="2" t="s">
        <v>419</v>
      </c>
      <c r="D4" s="1"/>
      <c r="E4" s="6">
        <v>57214</v>
      </c>
      <c r="F4" s="6">
        <v>5720</v>
      </c>
      <c r="G4" s="6">
        <v>5428</v>
      </c>
      <c r="H4" s="6"/>
      <c r="I4" s="6"/>
      <c r="J4" s="6">
        <f>9037+3072</f>
        <v>12109</v>
      </c>
      <c r="K4" s="6"/>
      <c r="L4" s="6"/>
      <c r="M4" s="6"/>
      <c r="N4" s="7">
        <f t="shared" si="0"/>
        <v>80471</v>
      </c>
      <c r="O4" s="6">
        <v>704939</v>
      </c>
    </row>
    <row r="5" spans="1:32" ht="40" x14ac:dyDescent="0.35">
      <c r="A5" s="1">
        <v>3</v>
      </c>
      <c r="B5" s="5" t="s">
        <v>77</v>
      </c>
      <c r="C5" s="2" t="s">
        <v>419</v>
      </c>
      <c r="D5" s="1"/>
      <c r="E5" s="6">
        <v>82969</v>
      </c>
      <c r="F5" s="6"/>
      <c r="G5" s="6"/>
      <c r="H5" s="6"/>
      <c r="I5" s="6"/>
      <c r="J5" s="6">
        <f>4303+4478</f>
        <v>8781</v>
      </c>
      <c r="K5" s="6">
        <v>1841</v>
      </c>
      <c r="L5" s="6">
        <v>1428</v>
      </c>
      <c r="M5" s="6"/>
      <c r="N5" s="7">
        <f t="shared" si="0"/>
        <v>95019</v>
      </c>
      <c r="O5" s="6">
        <v>1274472</v>
      </c>
    </row>
    <row r="6" spans="1:32" ht="40" x14ac:dyDescent="0.35">
      <c r="A6" s="1">
        <v>4</v>
      </c>
      <c r="B6" s="5" t="s">
        <v>502</v>
      </c>
      <c r="C6" s="2" t="s">
        <v>419</v>
      </c>
      <c r="D6" s="1"/>
      <c r="E6" s="6"/>
      <c r="F6" s="6"/>
      <c r="G6" s="6"/>
      <c r="H6" s="6">
        <v>44548</v>
      </c>
      <c r="I6" s="6"/>
      <c r="J6" s="6">
        <f>6312+4071</f>
        <v>10383</v>
      </c>
      <c r="K6" s="6"/>
      <c r="L6" s="6"/>
      <c r="M6" s="6"/>
      <c r="N6" s="7">
        <f t="shared" si="0"/>
        <v>54931</v>
      </c>
      <c r="O6" s="6">
        <v>343205</v>
      </c>
    </row>
    <row r="7" spans="1:32" ht="40" x14ac:dyDescent="0.35">
      <c r="A7" s="1"/>
      <c r="B7" s="5" t="s">
        <v>560</v>
      </c>
      <c r="C7" s="2" t="s">
        <v>419</v>
      </c>
      <c r="D7" s="1"/>
      <c r="E7" s="6"/>
      <c r="F7" s="6"/>
      <c r="G7" s="6"/>
      <c r="H7" s="6"/>
      <c r="I7" s="6"/>
      <c r="J7" s="6">
        <f>3299+1357</f>
        <v>4656</v>
      </c>
      <c r="K7" s="6"/>
      <c r="L7" s="6"/>
      <c r="M7" s="6"/>
      <c r="N7" s="7">
        <f t="shared" si="0"/>
        <v>4656</v>
      </c>
      <c r="O7" s="6">
        <v>206435</v>
      </c>
    </row>
    <row r="8" spans="1:32" ht="40" x14ac:dyDescent="0.35">
      <c r="A8" s="1"/>
      <c r="B8" s="5" t="s">
        <v>561</v>
      </c>
      <c r="C8" s="2" t="s">
        <v>419</v>
      </c>
      <c r="D8" s="1"/>
      <c r="E8" s="6">
        <v>980</v>
      </c>
      <c r="F8" s="6"/>
      <c r="G8" s="6"/>
      <c r="H8" s="6"/>
      <c r="I8" s="6"/>
      <c r="J8" s="6">
        <v>1976</v>
      </c>
      <c r="K8" s="6"/>
      <c r="L8" s="6"/>
      <c r="M8" s="6"/>
      <c r="N8" s="7">
        <f t="shared" si="0"/>
        <v>2956</v>
      </c>
      <c r="O8" s="6">
        <v>233353</v>
      </c>
    </row>
    <row r="9" spans="1:32" ht="40" x14ac:dyDescent="0.35">
      <c r="A9" s="1">
        <v>5</v>
      </c>
      <c r="B9" s="5" t="s">
        <v>78</v>
      </c>
      <c r="C9" s="2" t="s">
        <v>419</v>
      </c>
      <c r="D9" s="1"/>
      <c r="E9" s="6">
        <v>17924</v>
      </c>
      <c r="F9" s="6">
        <v>17196</v>
      </c>
      <c r="G9" s="6"/>
      <c r="H9" s="6"/>
      <c r="I9" s="6"/>
      <c r="J9" s="6">
        <f>6312+7328</f>
        <v>13640</v>
      </c>
      <c r="K9" s="6"/>
      <c r="L9" s="6">
        <v>168</v>
      </c>
      <c r="M9" s="6"/>
      <c r="N9" s="7">
        <f t="shared" si="0"/>
        <v>48928</v>
      </c>
      <c r="O9" s="6">
        <v>1286376</v>
      </c>
    </row>
    <row r="10" spans="1:32" ht="40" x14ac:dyDescent="0.35">
      <c r="A10" s="1">
        <v>6</v>
      </c>
      <c r="B10" s="5" t="s">
        <v>79</v>
      </c>
      <c r="C10" s="2" t="s">
        <v>419</v>
      </c>
      <c r="D10" s="1"/>
      <c r="E10" s="6">
        <v>33863</v>
      </c>
      <c r="F10" s="6">
        <v>10412</v>
      </c>
      <c r="G10" s="6"/>
      <c r="H10" s="6"/>
      <c r="I10" s="6"/>
      <c r="J10" s="6">
        <f>6886+4945</f>
        <v>11831</v>
      </c>
      <c r="K10" s="6"/>
      <c r="L10" s="6"/>
      <c r="M10" s="6"/>
      <c r="N10" s="7">
        <f t="shared" si="0"/>
        <v>56106</v>
      </c>
      <c r="O10" s="6">
        <v>1056366</v>
      </c>
    </row>
    <row r="11" spans="1:32" ht="40" x14ac:dyDescent="0.35">
      <c r="A11" s="1">
        <v>7</v>
      </c>
      <c r="B11" s="5" t="s">
        <v>80</v>
      </c>
      <c r="C11" s="2" t="s">
        <v>419</v>
      </c>
      <c r="D11" s="1"/>
      <c r="E11" s="6"/>
      <c r="F11" s="6"/>
      <c r="G11" s="6"/>
      <c r="H11" s="6"/>
      <c r="I11" s="6"/>
      <c r="J11" s="6"/>
      <c r="K11" s="6"/>
      <c r="L11" s="6"/>
      <c r="M11" s="6"/>
      <c r="N11" s="7">
        <f t="shared" si="0"/>
        <v>0</v>
      </c>
      <c r="O11" s="6"/>
    </row>
    <row r="12" spans="1:32" ht="40" x14ac:dyDescent="0.35">
      <c r="A12" s="1">
        <v>8</v>
      </c>
      <c r="B12" s="5" t="s">
        <v>81</v>
      </c>
      <c r="C12" s="2" t="s">
        <v>419</v>
      </c>
      <c r="D12" s="1"/>
      <c r="E12" s="6">
        <v>15871</v>
      </c>
      <c r="F12" s="6">
        <v>13468</v>
      </c>
      <c r="G12" s="6"/>
      <c r="H12" s="10"/>
      <c r="I12" s="6"/>
      <c r="J12" s="6">
        <f>5848+5164</f>
        <v>11012</v>
      </c>
      <c r="K12" s="6"/>
      <c r="L12" s="6">
        <v>1006</v>
      </c>
      <c r="M12" s="6"/>
      <c r="N12" s="7">
        <f t="shared" si="0"/>
        <v>41357</v>
      </c>
      <c r="O12" s="6">
        <v>1045942</v>
      </c>
    </row>
    <row r="13" spans="1:32" ht="40" x14ac:dyDescent="0.35">
      <c r="A13" s="1">
        <v>9</v>
      </c>
      <c r="B13" s="5" t="s">
        <v>82</v>
      </c>
      <c r="C13" s="2" t="s">
        <v>419</v>
      </c>
      <c r="D13" s="1"/>
      <c r="E13" s="6">
        <v>26283</v>
      </c>
      <c r="F13" s="6">
        <v>6225</v>
      </c>
      <c r="G13" s="6"/>
      <c r="H13" s="10"/>
      <c r="I13" s="6"/>
      <c r="J13" s="6">
        <f>9755+12892</f>
        <v>22647</v>
      </c>
      <c r="K13" s="6"/>
      <c r="L13" s="6"/>
      <c r="M13" s="6"/>
      <c r="N13" s="7">
        <f t="shared" si="0"/>
        <v>55155</v>
      </c>
      <c r="O13" s="6">
        <v>1110882</v>
      </c>
    </row>
    <row r="14" spans="1:32" ht="40" x14ac:dyDescent="0.35">
      <c r="A14" s="1">
        <v>10</v>
      </c>
      <c r="B14" s="5" t="s">
        <v>83</v>
      </c>
      <c r="C14" s="2" t="s">
        <v>419</v>
      </c>
      <c r="D14" s="1"/>
      <c r="E14" s="6">
        <v>3263</v>
      </c>
      <c r="F14" s="6"/>
      <c r="G14" s="6"/>
      <c r="H14" s="6"/>
      <c r="I14" s="6"/>
      <c r="J14" s="6">
        <f>3156+814</f>
        <v>3970</v>
      </c>
      <c r="K14" s="6"/>
      <c r="L14" s="6"/>
      <c r="M14" s="6"/>
      <c r="N14" s="7">
        <f t="shared" si="0"/>
        <v>7233</v>
      </c>
      <c r="O14" s="6">
        <v>199595</v>
      </c>
    </row>
    <row r="15" spans="1:32" ht="40" x14ac:dyDescent="0.35">
      <c r="A15" s="1">
        <v>11</v>
      </c>
      <c r="B15" s="5" t="s">
        <v>84</v>
      </c>
      <c r="C15" s="2" t="s">
        <v>419</v>
      </c>
      <c r="D15" s="1"/>
      <c r="E15" s="6">
        <v>9745</v>
      </c>
      <c r="F15" s="6"/>
      <c r="G15" s="6"/>
      <c r="H15" s="6"/>
      <c r="I15" s="6"/>
      <c r="J15" s="6">
        <f>2008+2645</f>
        <v>4653</v>
      </c>
      <c r="K15" s="6"/>
      <c r="L15" s="6">
        <v>1500</v>
      </c>
      <c r="M15" s="6"/>
      <c r="N15" s="7">
        <f t="shared" si="0"/>
        <v>15898</v>
      </c>
      <c r="O15" s="6">
        <v>644080</v>
      </c>
    </row>
    <row r="16" spans="1:32" ht="40" x14ac:dyDescent="0.35">
      <c r="A16" s="1">
        <v>12</v>
      </c>
      <c r="B16" s="5" t="s">
        <v>85</v>
      </c>
      <c r="C16" s="2" t="s">
        <v>419</v>
      </c>
      <c r="D16" s="1"/>
      <c r="E16" s="6">
        <v>15368</v>
      </c>
      <c r="F16" s="6">
        <v>2036</v>
      </c>
      <c r="G16" s="6"/>
      <c r="H16" s="6"/>
      <c r="I16" s="6"/>
      <c r="J16" s="6"/>
      <c r="K16" s="6">
        <v>196</v>
      </c>
      <c r="L16" s="6"/>
      <c r="M16" s="6"/>
      <c r="N16" s="7">
        <f t="shared" si="0"/>
        <v>17600</v>
      </c>
      <c r="O16" s="6">
        <v>689961</v>
      </c>
    </row>
    <row r="17" spans="1:15" ht="40" x14ac:dyDescent="0.35">
      <c r="A17" s="1"/>
      <c r="B17" s="5" t="s">
        <v>556</v>
      </c>
      <c r="C17" s="2" t="s">
        <v>419</v>
      </c>
      <c r="D17" s="1"/>
      <c r="E17" s="6"/>
      <c r="F17" s="6"/>
      <c r="G17" s="6"/>
      <c r="H17" s="6"/>
      <c r="I17" s="6"/>
      <c r="J17" s="6">
        <f>4447+3257</f>
        <v>7704</v>
      </c>
      <c r="K17" s="6"/>
      <c r="L17" s="6"/>
      <c r="M17" s="6"/>
      <c r="N17" s="7">
        <f t="shared" si="0"/>
        <v>7704</v>
      </c>
      <c r="O17" s="6">
        <v>548645</v>
      </c>
    </row>
    <row r="18" spans="1:15" ht="40" x14ac:dyDescent="0.35">
      <c r="A18" s="1">
        <v>13</v>
      </c>
      <c r="B18" s="5" t="s">
        <v>86</v>
      </c>
      <c r="C18" s="2" t="s">
        <v>419</v>
      </c>
      <c r="D18" s="1"/>
      <c r="E18" s="6"/>
      <c r="F18" s="6"/>
      <c r="G18" s="6"/>
      <c r="H18" s="6"/>
      <c r="I18" s="6"/>
      <c r="J18" s="6"/>
      <c r="K18" s="6"/>
      <c r="L18" s="6"/>
      <c r="M18" s="6"/>
      <c r="N18" s="7">
        <f t="shared" si="0"/>
        <v>0</v>
      </c>
      <c r="O18" s="6"/>
    </row>
    <row r="19" spans="1:15" ht="40" x14ac:dyDescent="0.35">
      <c r="A19" s="1"/>
      <c r="B19" s="5" t="s">
        <v>559</v>
      </c>
      <c r="C19" s="2" t="s">
        <v>419</v>
      </c>
      <c r="D19" s="1"/>
      <c r="E19" s="6">
        <v>4744</v>
      </c>
      <c r="F19" s="6">
        <v>1309</v>
      </c>
      <c r="G19" s="6">
        <v>12850</v>
      </c>
      <c r="H19" s="6"/>
      <c r="I19" s="6"/>
      <c r="J19" s="6">
        <f>7603+5980</f>
        <v>13583</v>
      </c>
      <c r="K19" s="6"/>
      <c r="L19" s="6">
        <v>1774</v>
      </c>
      <c r="M19" s="6"/>
      <c r="N19" s="7">
        <f t="shared" si="0"/>
        <v>34260</v>
      </c>
      <c r="O19" s="6">
        <v>922452</v>
      </c>
    </row>
    <row r="20" spans="1:15" ht="40" x14ac:dyDescent="0.35">
      <c r="A20" s="1">
        <v>14</v>
      </c>
      <c r="B20" s="5" t="s">
        <v>87</v>
      </c>
      <c r="C20" s="2" t="s">
        <v>419</v>
      </c>
      <c r="D20" s="1"/>
      <c r="E20" s="6">
        <v>11000</v>
      </c>
      <c r="F20" s="6">
        <v>1911</v>
      </c>
      <c r="G20" s="6">
        <v>3150</v>
      </c>
      <c r="H20" s="6"/>
      <c r="I20" s="6"/>
      <c r="J20" s="6">
        <f>5881+5890</f>
        <v>11771</v>
      </c>
      <c r="K20" s="6"/>
      <c r="L20" s="6">
        <v>1000</v>
      </c>
      <c r="M20" s="6"/>
      <c r="N20" s="7">
        <f t="shared" si="0"/>
        <v>28832</v>
      </c>
      <c r="O20" s="6">
        <v>663767</v>
      </c>
    </row>
    <row r="21" spans="1:15" ht="40" x14ac:dyDescent="0.35">
      <c r="A21" s="1">
        <v>15</v>
      </c>
      <c r="B21" s="5" t="s">
        <v>88</v>
      </c>
      <c r="C21" s="2" t="s">
        <v>419</v>
      </c>
      <c r="D21" s="1"/>
      <c r="E21" s="6">
        <v>6903</v>
      </c>
      <c r="F21" s="6">
        <v>2654</v>
      </c>
      <c r="G21" s="6">
        <v>3000</v>
      </c>
      <c r="H21" s="6"/>
      <c r="I21" s="6"/>
      <c r="J21" s="6"/>
      <c r="K21" s="6"/>
      <c r="L21" s="6"/>
      <c r="M21" s="6"/>
      <c r="N21" s="7">
        <f t="shared" si="0"/>
        <v>12557</v>
      </c>
      <c r="O21" s="6" t="s">
        <v>557</v>
      </c>
    </row>
    <row r="22" spans="1:15" ht="40" x14ac:dyDescent="0.35">
      <c r="A22" s="1">
        <v>16</v>
      </c>
      <c r="B22" s="5" t="s">
        <v>89</v>
      </c>
      <c r="C22" s="2" t="s">
        <v>419</v>
      </c>
      <c r="D22" s="1"/>
      <c r="E22" s="6"/>
      <c r="F22" s="6"/>
      <c r="G22" s="6"/>
      <c r="H22" s="6"/>
      <c r="I22" s="6"/>
      <c r="J22" s="6"/>
      <c r="K22" s="6"/>
      <c r="L22" s="6"/>
      <c r="M22" s="6"/>
      <c r="N22" s="7">
        <f t="shared" si="0"/>
        <v>0</v>
      </c>
      <c r="O22" s="6"/>
    </row>
    <row r="23" spans="1:15" ht="40" x14ac:dyDescent="0.35">
      <c r="A23" s="1">
        <v>17</v>
      </c>
      <c r="B23" s="5" t="s">
        <v>90</v>
      </c>
      <c r="C23" s="2" t="s">
        <v>419</v>
      </c>
      <c r="D23" s="1"/>
      <c r="E23" s="6">
        <v>3452</v>
      </c>
      <c r="F23" s="6">
        <v>5875</v>
      </c>
      <c r="G23" s="6"/>
      <c r="H23" s="10"/>
      <c r="I23" s="6"/>
      <c r="J23" s="6">
        <f>7459+2760</f>
        <v>10219</v>
      </c>
      <c r="K23" s="6"/>
      <c r="L23" s="6"/>
      <c r="M23" s="6"/>
      <c r="N23" s="7">
        <f t="shared" si="0"/>
        <v>19546</v>
      </c>
      <c r="O23" s="6">
        <v>889239</v>
      </c>
    </row>
    <row r="24" spans="1:15" ht="40" x14ac:dyDescent="0.35">
      <c r="A24" s="1">
        <v>18</v>
      </c>
      <c r="B24" s="5" t="s">
        <v>529</v>
      </c>
      <c r="C24" s="2" t="s">
        <v>419</v>
      </c>
      <c r="D24" s="1"/>
      <c r="E24" s="6">
        <v>1149</v>
      </c>
      <c r="F24" s="6">
        <v>3845</v>
      </c>
      <c r="G24" s="6"/>
      <c r="H24" s="6"/>
      <c r="I24" s="6"/>
      <c r="J24" s="6">
        <v>2875</v>
      </c>
      <c r="K24" s="6"/>
      <c r="L24" s="6"/>
      <c r="M24" s="6"/>
      <c r="N24" s="7">
        <f t="shared" si="0"/>
        <v>7869</v>
      </c>
      <c r="O24" s="6">
        <v>669999</v>
      </c>
    </row>
    <row r="25" spans="1:15" ht="40" x14ac:dyDescent="0.35">
      <c r="A25" s="1">
        <v>19</v>
      </c>
      <c r="B25" s="5" t="s">
        <v>530</v>
      </c>
      <c r="C25" s="2" t="s">
        <v>419</v>
      </c>
      <c r="D25" s="1"/>
      <c r="E25" s="6"/>
      <c r="F25" s="6">
        <v>2394</v>
      </c>
      <c r="G25" s="6"/>
      <c r="H25" s="6"/>
      <c r="I25" s="6"/>
      <c r="J25" s="6">
        <f>3873+6325</f>
        <v>10198</v>
      </c>
      <c r="K25" s="6"/>
      <c r="L25" s="6"/>
      <c r="M25" s="6"/>
      <c r="N25" s="7">
        <f t="shared" si="0"/>
        <v>12592</v>
      </c>
      <c r="O25" s="6">
        <v>397338</v>
      </c>
    </row>
    <row r="26" spans="1:15" ht="40" x14ac:dyDescent="0.35">
      <c r="A26" s="1">
        <v>20</v>
      </c>
      <c r="B26" s="5" t="s">
        <v>464</v>
      </c>
      <c r="C26" s="2" t="s">
        <v>419</v>
      </c>
      <c r="D26" s="1"/>
      <c r="E26" s="6">
        <v>26061</v>
      </c>
      <c r="F26" s="6">
        <v>12526</v>
      </c>
      <c r="G26" s="6"/>
      <c r="H26" s="6"/>
      <c r="I26" s="6"/>
      <c r="J26" s="6">
        <f>8607+8142</f>
        <v>16749</v>
      </c>
      <c r="K26" s="6"/>
      <c r="L26" s="6">
        <f>2247+1092</f>
        <v>3339</v>
      </c>
      <c r="M26" s="6">
        <v>13074</v>
      </c>
      <c r="N26" s="7">
        <f t="shared" si="0"/>
        <v>71749</v>
      </c>
      <c r="O26" s="6">
        <v>1307479</v>
      </c>
    </row>
    <row r="27" spans="1:15" ht="40" x14ac:dyDescent="0.35">
      <c r="A27" s="1">
        <v>21</v>
      </c>
      <c r="B27" s="5" t="s">
        <v>92</v>
      </c>
      <c r="C27" s="2" t="s">
        <v>419</v>
      </c>
      <c r="D27" s="1"/>
      <c r="E27" s="6">
        <v>10994</v>
      </c>
      <c r="F27" s="6">
        <v>1353</v>
      </c>
      <c r="G27" s="6"/>
      <c r="H27" s="6"/>
      <c r="I27" s="6"/>
      <c r="J27" s="6">
        <f>6312+2307</f>
        <v>8619</v>
      </c>
      <c r="K27" s="6"/>
      <c r="L27" s="6"/>
      <c r="M27" s="6"/>
      <c r="N27" s="7">
        <f t="shared" si="0"/>
        <v>20966</v>
      </c>
      <c r="O27" s="6">
        <v>522556</v>
      </c>
    </row>
    <row r="28" spans="1:15" ht="40" x14ac:dyDescent="0.35">
      <c r="A28" s="1">
        <v>22</v>
      </c>
      <c r="B28" s="5" t="s">
        <v>93</v>
      </c>
      <c r="C28" s="2" t="s">
        <v>419</v>
      </c>
      <c r="D28" s="1"/>
      <c r="E28" s="6"/>
      <c r="F28" s="6"/>
      <c r="G28" s="6"/>
      <c r="H28" s="6"/>
      <c r="I28" s="6"/>
      <c r="J28" s="6"/>
      <c r="K28" s="6"/>
      <c r="L28" s="6"/>
      <c r="M28" s="6"/>
      <c r="N28" s="7">
        <f t="shared" si="0"/>
        <v>0</v>
      </c>
      <c r="O28" s="6"/>
    </row>
    <row r="29" spans="1:15" ht="40" x14ac:dyDescent="0.35">
      <c r="A29" s="1">
        <v>23</v>
      </c>
      <c r="B29" s="5" t="s">
        <v>94</v>
      </c>
      <c r="C29" s="2" t="s">
        <v>419</v>
      </c>
      <c r="D29" s="1"/>
      <c r="E29" s="6">
        <v>14783</v>
      </c>
      <c r="F29" s="6">
        <v>5036</v>
      </c>
      <c r="G29" s="6"/>
      <c r="H29" s="10"/>
      <c r="I29" s="6"/>
      <c r="J29" s="6">
        <f>4303+2714</f>
        <v>7017</v>
      </c>
      <c r="K29" s="6"/>
      <c r="L29" s="6">
        <v>595</v>
      </c>
      <c r="M29" s="6"/>
      <c r="N29" s="7">
        <f t="shared" si="0"/>
        <v>27431</v>
      </c>
      <c r="O29" s="6">
        <v>776661</v>
      </c>
    </row>
    <row r="30" spans="1:15" ht="40" x14ac:dyDescent="0.35">
      <c r="A30" s="1">
        <v>24</v>
      </c>
      <c r="B30" s="5" t="s">
        <v>95</v>
      </c>
      <c r="C30" s="2" t="s">
        <v>419</v>
      </c>
      <c r="D30" s="1"/>
      <c r="E30" s="6">
        <v>29331</v>
      </c>
      <c r="F30" s="6">
        <v>3679</v>
      </c>
      <c r="G30" s="6"/>
      <c r="H30" s="6"/>
      <c r="I30" s="6"/>
      <c r="J30" s="6">
        <f>1629+8463</f>
        <v>10092</v>
      </c>
      <c r="K30" s="6"/>
      <c r="L30" s="6"/>
      <c r="M30" s="6"/>
      <c r="N30" s="7">
        <f t="shared" si="0"/>
        <v>43102</v>
      </c>
      <c r="O30" s="6">
        <v>602000</v>
      </c>
    </row>
    <row r="31" spans="1:15" ht="40" x14ac:dyDescent="0.35">
      <c r="A31" s="1">
        <v>25</v>
      </c>
      <c r="B31" s="5" t="s">
        <v>96</v>
      </c>
      <c r="C31" s="2" t="s">
        <v>419</v>
      </c>
      <c r="D31" s="1"/>
      <c r="E31" s="6"/>
      <c r="F31" s="6">
        <v>74292</v>
      </c>
      <c r="G31" s="6"/>
      <c r="H31" s="6"/>
      <c r="I31" s="6">
        <v>19666</v>
      </c>
      <c r="J31" s="6"/>
      <c r="K31" s="6"/>
      <c r="L31" s="6">
        <v>2712</v>
      </c>
      <c r="M31" s="6"/>
      <c r="N31" s="7">
        <f t="shared" si="0"/>
        <v>96670</v>
      </c>
      <c r="O31" s="6">
        <v>4884582</v>
      </c>
    </row>
    <row r="32" spans="1:15" ht="40" x14ac:dyDescent="0.35">
      <c r="A32" s="1">
        <v>26</v>
      </c>
      <c r="B32" s="5" t="s">
        <v>97</v>
      </c>
      <c r="C32" s="2" t="s">
        <v>419</v>
      </c>
      <c r="D32" s="1"/>
      <c r="E32" s="6">
        <v>11758</v>
      </c>
      <c r="F32" s="6">
        <v>2106</v>
      </c>
      <c r="G32" s="6"/>
      <c r="H32" s="6"/>
      <c r="I32" s="6"/>
      <c r="J32" s="6">
        <f>5966+5472</f>
        <v>11438</v>
      </c>
      <c r="K32" s="6"/>
      <c r="L32" s="6"/>
      <c r="M32" s="6"/>
      <c r="N32" s="7">
        <f t="shared" si="0"/>
        <v>25302</v>
      </c>
      <c r="O32" s="6">
        <v>462159</v>
      </c>
    </row>
    <row r="33" spans="1:15" ht="40" x14ac:dyDescent="0.35">
      <c r="A33" s="1">
        <v>27</v>
      </c>
      <c r="B33" s="5" t="s">
        <v>98</v>
      </c>
      <c r="C33" s="2" t="s">
        <v>419</v>
      </c>
      <c r="D33" s="1"/>
      <c r="E33" s="6"/>
      <c r="F33" s="6"/>
      <c r="G33" s="6"/>
      <c r="H33" s="6"/>
      <c r="I33" s="6"/>
      <c r="J33" s="6"/>
      <c r="K33" s="6"/>
      <c r="L33" s="6"/>
      <c r="M33" s="6"/>
      <c r="N33" s="7">
        <f t="shared" si="0"/>
        <v>0</v>
      </c>
      <c r="O33" s="6"/>
    </row>
    <row r="34" spans="1:15" ht="40" x14ac:dyDescent="0.35">
      <c r="A34" s="1">
        <v>28</v>
      </c>
      <c r="B34" s="5" t="s">
        <v>99</v>
      </c>
      <c r="C34" s="2" t="s">
        <v>419</v>
      </c>
      <c r="D34" s="1"/>
      <c r="E34" s="6">
        <v>6502</v>
      </c>
      <c r="F34" s="6">
        <v>742</v>
      </c>
      <c r="G34" s="6"/>
      <c r="H34" s="6"/>
      <c r="I34" s="6"/>
      <c r="J34" s="6">
        <f>3156+1064</f>
        <v>4220</v>
      </c>
      <c r="K34" s="6"/>
      <c r="L34" s="6">
        <v>651</v>
      </c>
      <c r="M34" s="6"/>
      <c r="N34" s="7">
        <f t="shared" si="0"/>
        <v>12115</v>
      </c>
      <c r="O34" s="6">
        <v>394221</v>
      </c>
    </row>
    <row r="35" spans="1:15" ht="40" x14ac:dyDescent="0.35">
      <c r="A35" s="1"/>
      <c r="B35" s="5" t="s">
        <v>551</v>
      </c>
      <c r="C35" s="2" t="s">
        <v>419</v>
      </c>
      <c r="D35" s="1"/>
      <c r="E35" s="6">
        <v>15009</v>
      </c>
      <c r="F35" s="6"/>
      <c r="G35" s="6"/>
      <c r="H35" s="6"/>
      <c r="I35" s="6"/>
      <c r="J35" s="6">
        <v>3664</v>
      </c>
      <c r="K35" s="6"/>
      <c r="L35" s="6"/>
      <c r="M35" s="6"/>
      <c r="N35" s="7">
        <f t="shared" si="0"/>
        <v>18673</v>
      </c>
      <c r="O35" s="6">
        <v>541107</v>
      </c>
    </row>
    <row r="36" spans="1:15" ht="40" x14ac:dyDescent="0.35">
      <c r="A36" s="1">
        <v>29</v>
      </c>
      <c r="B36" s="5" t="s">
        <v>100</v>
      </c>
      <c r="C36" s="2" t="s">
        <v>419</v>
      </c>
      <c r="D36" s="1"/>
      <c r="E36" s="6">
        <v>24443</v>
      </c>
      <c r="F36" s="6">
        <v>7542</v>
      </c>
      <c r="G36" s="6"/>
      <c r="H36" s="10"/>
      <c r="I36" s="6">
        <v>10547</v>
      </c>
      <c r="J36" s="6">
        <f>13628+9906</f>
        <v>23534</v>
      </c>
      <c r="K36" s="6"/>
      <c r="L36" s="6"/>
      <c r="M36" s="6"/>
      <c r="N36" s="7">
        <f t="shared" si="0"/>
        <v>66066</v>
      </c>
      <c r="O36" s="6">
        <v>1583000</v>
      </c>
    </row>
    <row r="37" spans="1:15" ht="41" x14ac:dyDescent="0.35">
      <c r="A37" s="1">
        <v>30</v>
      </c>
      <c r="B37" s="5" t="s">
        <v>101</v>
      </c>
      <c r="C37" s="2" t="s">
        <v>419</v>
      </c>
      <c r="D37" s="1"/>
      <c r="E37" s="6"/>
      <c r="F37" s="6">
        <v>2394</v>
      </c>
      <c r="G37" s="6"/>
      <c r="H37" s="6"/>
      <c r="I37" s="6"/>
      <c r="J37" s="6">
        <f>2869+2036</f>
        <v>4905</v>
      </c>
      <c r="K37" s="6"/>
      <c r="L37" s="6">
        <v>290</v>
      </c>
      <c r="M37" s="6"/>
      <c r="N37" s="7">
        <f t="shared" si="0"/>
        <v>7589</v>
      </c>
      <c r="O37" s="6">
        <v>451945</v>
      </c>
    </row>
    <row r="38" spans="1:15" ht="40" x14ac:dyDescent="0.35">
      <c r="A38" s="1">
        <v>31</v>
      </c>
      <c r="B38" s="5" t="s">
        <v>102</v>
      </c>
      <c r="C38" s="2" t="s">
        <v>419</v>
      </c>
      <c r="D38" s="1"/>
      <c r="E38" s="6"/>
      <c r="F38" s="6"/>
      <c r="G38" s="6"/>
      <c r="H38" s="6"/>
      <c r="I38" s="6"/>
      <c r="J38" s="6"/>
      <c r="K38" s="6"/>
      <c r="L38" s="6"/>
      <c r="M38" s="6"/>
      <c r="N38" s="7">
        <f t="shared" si="0"/>
        <v>0</v>
      </c>
      <c r="O38" s="6"/>
    </row>
    <row r="39" spans="1:15" ht="40" x14ac:dyDescent="0.35">
      <c r="A39" s="1">
        <v>32</v>
      </c>
      <c r="B39" s="5" t="s">
        <v>103</v>
      </c>
      <c r="C39" s="2" t="s">
        <v>419</v>
      </c>
      <c r="D39" s="1"/>
      <c r="E39" s="6">
        <v>8959</v>
      </c>
      <c r="F39" s="6"/>
      <c r="G39" s="6">
        <v>481</v>
      </c>
      <c r="H39" s="6"/>
      <c r="I39" s="6"/>
      <c r="J39" s="6">
        <f>2151+3257</f>
        <v>5408</v>
      </c>
      <c r="K39" s="6"/>
      <c r="L39" s="6"/>
      <c r="M39" s="6"/>
      <c r="N39" s="7">
        <f t="shared" si="0"/>
        <v>14848</v>
      </c>
      <c r="O39" s="6">
        <v>446210</v>
      </c>
    </row>
    <row r="40" spans="1:15" ht="40" x14ac:dyDescent="0.35">
      <c r="A40" s="1">
        <v>33</v>
      </c>
      <c r="B40" s="5" t="s">
        <v>537</v>
      </c>
      <c r="C40" s="2" t="s">
        <v>419</v>
      </c>
      <c r="D40" s="1"/>
      <c r="E40" s="6">
        <v>10914</v>
      </c>
      <c r="F40" s="6"/>
      <c r="G40" s="6"/>
      <c r="H40" s="6"/>
      <c r="I40" s="6"/>
      <c r="J40" s="6">
        <v>2986</v>
      </c>
      <c r="K40" s="6"/>
      <c r="L40" s="6"/>
      <c r="M40" s="6"/>
      <c r="N40" s="7">
        <f t="shared" si="0"/>
        <v>13900</v>
      </c>
      <c r="O40" s="6">
        <v>369086</v>
      </c>
    </row>
    <row r="41" spans="1:15" ht="40" x14ac:dyDescent="0.35">
      <c r="A41" s="1">
        <v>34</v>
      </c>
      <c r="B41" s="5" t="s">
        <v>104</v>
      </c>
      <c r="C41" s="2" t="s">
        <v>419</v>
      </c>
      <c r="D41" s="1"/>
      <c r="E41" s="6"/>
      <c r="F41" s="6"/>
      <c r="G41" s="6"/>
      <c r="H41" s="6"/>
      <c r="I41" s="6"/>
      <c r="J41" s="6"/>
      <c r="K41" s="6"/>
      <c r="L41" s="6"/>
      <c r="M41" s="6"/>
      <c r="N41" s="7">
        <f t="shared" si="0"/>
        <v>0</v>
      </c>
      <c r="O41" s="6"/>
    </row>
    <row r="42" spans="1:15" ht="40" x14ac:dyDescent="0.35">
      <c r="A42" s="1">
        <v>35</v>
      </c>
      <c r="B42" s="5" t="s">
        <v>401</v>
      </c>
      <c r="C42" s="2" t="s">
        <v>419</v>
      </c>
      <c r="D42" s="1"/>
      <c r="E42" s="6">
        <v>1018</v>
      </c>
      <c r="F42" s="6">
        <v>3595</v>
      </c>
      <c r="G42" s="6"/>
      <c r="H42" s="6"/>
      <c r="I42" s="6"/>
      <c r="J42" s="6"/>
      <c r="K42" s="6"/>
      <c r="L42" s="6"/>
      <c r="M42" s="6"/>
      <c r="N42" s="7">
        <f t="shared" si="0"/>
        <v>4613</v>
      </c>
      <c r="O42" s="6">
        <v>335281</v>
      </c>
    </row>
    <row r="43" spans="1:15" ht="40" x14ac:dyDescent="0.35">
      <c r="A43" s="1">
        <v>36</v>
      </c>
      <c r="B43" s="5" t="s">
        <v>448</v>
      </c>
      <c r="C43" s="2" t="s">
        <v>419</v>
      </c>
      <c r="D43" s="1"/>
      <c r="E43" s="6">
        <v>6665</v>
      </c>
      <c r="F43" s="6">
        <v>2460</v>
      </c>
      <c r="G43" s="6"/>
      <c r="H43" s="6"/>
      <c r="I43" s="6"/>
      <c r="J43" s="6">
        <f>2438+6688</f>
        <v>9126</v>
      </c>
      <c r="K43" s="6"/>
      <c r="L43" s="6">
        <v>1119</v>
      </c>
      <c r="M43" s="6"/>
      <c r="N43" s="7">
        <f t="shared" si="0"/>
        <v>19370</v>
      </c>
      <c r="O43" s="6">
        <v>505271</v>
      </c>
    </row>
    <row r="44" spans="1:15" ht="40" x14ac:dyDescent="0.35">
      <c r="A44" s="1">
        <v>37</v>
      </c>
      <c r="B44" s="5" t="s">
        <v>105</v>
      </c>
      <c r="C44" s="2" t="s">
        <v>419</v>
      </c>
      <c r="D44" s="1"/>
      <c r="E44" s="6"/>
      <c r="F44" s="6">
        <v>1253</v>
      </c>
      <c r="G44" s="6"/>
      <c r="H44" s="6"/>
      <c r="I44" s="6"/>
      <c r="J44" s="6">
        <f>2438+1150</f>
        <v>3588</v>
      </c>
      <c r="K44" s="6"/>
      <c r="L44" s="6">
        <v>200</v>
      </c>
      <c r="M44" s="6"/>
      <c r="N44" s="7">
        <f t="shared" si="0"/>
        <v>5041</v>
      </c>
      <c r="O44" s="6">
        <v>317861</v>
      </c>
    </row>
    <row r="45" spans="1:15" ht="40" x14ac:dyDescent="0.35">
      <c r="A45" s="1">
        <v>38</v>
      </c>
      <c r="B45" s="5" t="s">
        <v>449</v>
      </c>
      <c r="C45" s="2" t="s">
        <v>419</v>
      </c>
      <c r="D45" s="1"/>
      <c r="E45" s="6"/>
      <c r="F45" s="6">
        <v>5990</v>
      </c>
      <c r="G45" s="6"/>
      <c r="H45" s="6"/>
      <c r="I45" s="6"/>
      <c r="J45" s="6">
        <f>4016+1086</f>
        <v>5102</v>
      </c>
      <c r="K45" s="6"/>
      <c r="L45" s="6"/>
      <c r="M45" s="6"/>
      <c r="N45" s="7">
        <f t="shared" si="0"/>
        <v>11092</v>
      </c>
      <c r="O45" s="6">
        <v>351758</v>
      </c>
    </row>
    <row r="46" spans="1:15" ht="40" x14ac:dyDescent="0.35">
      <c r="A46" s="1">
        <v>39</v>
      </c>
      <c r="B46" s="5" t="s">
        <v>452</v>
      </c>
      <c r="C46" s="2" t="s">
        <v>419</v>
      </c>
      <c r="D46" s="1"/>
      <c r="E46" s="6"/>
      <c r="F46" s="6"/>
      <c r="G46" s="6"/>
      <c r="H46" s="6"/>
      <c r="I46" s="6"/>
      <c r="J46" s="6"/>
      <c r="K46" s="6"/>
      <c r="L46" s="6"/>
      <c r="M46" s="6"/>
      <c r="N46" s="7">
        <f t="shared" si="0"/>
        <v>0</v>
      </c>
      <c r="O46" s="6"/>
    </row>
    <row r="47" spans="1:15" x14ac:dyDescent="0.35">
      <c r="A47" s="1">
        <v>40</v>
      </c>
      <c r="B47" s="5" t="s">
        <v>475</v>
      </c>
      <c r="C47" s="2" t="s">
        <v>423</v>
      </c>
      <c r="D47" s="1"/>
      <c r="E47" s="6"/>
      <c r="F47" s="6"/>
      <c r="G47" s="6"/>
      <c r="H47" s="6"/>
      <c r="I47" s="6"/>
      <c r="J47" s="6"/>
      <c r="K47" s="6"/>
      <c r="L47" s="6"/>
      <c r="M47" s="6"/>
      <c r="N47" s="7">
        <f t="shared" si="0"/>
        <v>0</v>
      </c>
      <c r="O47" s="6"/>
    </row>
    <row r="48" spans="1:15" x14ac:dyDescent="0.35">
      <c r="A48" s="1">
        <v>41</v>
      </c>
      <c r="B48" s="5" t="s">
        <v>324</v>
      </c>
      <c r="C48" s="2" t="s">
        <v>423</v>
      </c>
      <c r="D48" s="2"/>
      <c r="E48" s="6"/>
      <c r="F48" s="6">
        <v>88486</v>
      </c>
      <c r="G48" s="6"/>
      <c r="H48" s="6">
        <v>18004</v>
      </c>
      <c r="I48" s="6"/>
      <c r="J48" s="6"/>
      <c r="K48" s="6">
        <v>5971</v>
      </c>
      <c r="L48" s="6"/>
      <c r="M48" s="6"/>
      <c r="N48" s="7">
        <f t="shared" si="0"/>
        <v>112461</v>
      </c>
      <c r="O48" s="6">
        <v>3600708</v>
      </c>
    </row>
    <row r="49" spans="1:18" x14ac:dyDescent="0.35">
      <c r="A49" s="1">
        <v>42</v>
      </c>
      <c r="B49" s="5" t="s">
        <v>325</v>
      </c>
      <c r="C49" s="2" t="s">
        <v>423</v>
      </c>
      <c r="D49" s="2"/>
      <c r="E49" s="6">
        <v>8029</v>
      </c>
      <c r="F49" s="6">
        <v>2833</v>
      </c>
      <c r="G49" s="6"/>
      <c r="H49" s="6"/>
      <c r="I49" s="6"/>
      <c r="J49" s="6">
        <f>2443+3500</f>
        <v>5943</v>
      </c>
      <c r="K49" s="6"/>
      <c r="L49" s="6"/>
      <c r="M49" s="6"/>
      <c r="N49" s="7">
        <f t="shared" si="0"/>
        <v>16805</v>
      </c>
      <c r="O49" s="6">
        <v>669000</v>
      </c>
    </row>
    <row r="50" spans="1:18" x14ac:dyDescent="0.35">
      <c r="A50" s="1">
        <v>43</v>
      </c>
      <c r="B50" s="5" t="s">
        <v>326</v>
      </c>
      <c r="C50" s="2" t="s">
        <v>423</v>
      </c>
      <c r="D50" s="2"/>
      <c r="E50" s="6">
        <v>410</v>
      </c>
      <c r="F50" s="6"/>
      <c r="G50" s="6"/>
      <c r="H50" s="6"/>
      <c r="I50" s="6"/>
      <c r="J50" s="6"/>
      <c r="K50" s="6"/>
      <c r="L50" s="6"/>
      <c r="M50" s="6"/>
      <c r="N50" s="7">
        <f t="shared" si="0"/>
        <v>410</v>
      </c>
      <c r="O50" s="6">
        <v>172000</v>
      </c>
    </row>
    <row r="51" spans="1:18" x14ac:dyDescent="0.35">
      <c r="A51" s="1">
        <v>44</v>
      </c>
      <c r="B51" s="5" t="s">
        <v>327</v>
      </c>
      <c r="C51" s="2" t="s">
        <v>423</v>
      </c>
      <c r="D51" s="2"/>
      <c r="E51" s="6"/>
      <c r="F51" s="6"/>
      <c r="G51" s="6"/>
      <c r="H51" s="6"/>
      <c r="I51" s="6"/>
      <c r="J51" s="6"/>
      <c r="K51" s="6"/>
      <c r="L51" s="6"/>
      <c r="M51" s="6"/>
      <c r="N51" s="7">
        <f t="shared" si="0"/>
        <v>0</v>
      </c>
      <c r="O51" s="6"/>
    </row>
    <row r="52" spans="1:18" x14ac:dyDescent="0.35">
      <c r="A52" s="1">
        <v>45</v>
      </c>
      <c r="B52" s="5" t="s">
        <v>328</v>
      </c>
      <c r="C52" s="2" t="s">
        <v>423</v>
      </c>
      <c r="D52" s="2"/>
      <c r="E52" s="6"/>
      <c r="F52" s="6"/>
      <c r="G52" s="6"/>
      <c r="H52" s="6"/>
      <c r="I52" s="6"/>
      <c r="J52" s="6"/>
      <c r="K52" s="6"/>
      <c r="L52" s="6"/>
      <c r="M52" s="6"/>
      <c r="N52" s="7">
        <f t="shared" si="0"/>
        <v>0</v>
      </c>
      <c r="O52" s="6"/>
    </row>
    <row r="53" spans="1:18" x14ac:dyDescent="0.35">
      <c r="A53" s="1">
        <v>46</v>
      </c>
      <c r="B53" s="5" t="s">
        <v>329</v>
      </c>
      <c r="C53" s="2" t="s">
        <v>423</v>
      </c>
      <c r="D53" s="2"/>
      <c r="E53" s="6"/>
      <c r="F53" s="6"/>
      <c r="G53" s="6"/>
      <c r="H53" s="6"/>
      <c r="I53" s="6"/>
      <c r="J53" s="6"/>
      <c r="K53" s="6"/>
      <c r="L53" s="6"/>
      <c r="M53" s="6"/>
      <c r="N53" s="7">
        <f t="shared" si="0"/>
        <v>0</v>
      </c>
      <c r="O53" s="6"/>
    </row>
    <row r="54" spans="1:18" x14ac:dyDescent="0.35">
      <c r="A54" s="1">
        <v>47</v>
      </c>
      <c r="B54" s="5" t="s">
        <v>333</v>
      </c>
      <c r="C54" s="2" t="s">
        <v>423</v>
      </c>
      <c r="D54" s="2"/>
      <c r="E54" s="6">
        <v>10885</v>
      </c>
      <c r="F54" s="6">
        <v>9041</v>
      </c>
      <c r="G54" s="6"/>
      <c r="H54" s="6"/>
      <c r="I54" s="6"/>
      <c r="J54" s="6">
        <f>4888+3121</f>
        <v>8009</v>
      </c>
      <c r="K54" s="6"/>
      <c r="L54" s="6"/>
      <c r="M54" s="6"/>
      <c r="N54" s="7">
        <f t="shared" si="0"/>
        <v>27935</v>
      </c>
      <c r="O54" s="6">
        <v>1094697</v>
      </c>
    </row>
    <row r="55" spans="1:18" x14ac:dyDescent="0.35">
      <c r="A55" s="1">
        <v>48</v>
      </c>
      <c r="B55" s="5" t="s">
        <v>415</v>
      </c>
      <c r="C55" s="2" t="s">
        <v>423</v>
      </c>
      <c r="D55" s="2"/>
      <c r="E55" s="6">
        <v>1544</v>
      </c>
      <c r="F55" s="6">
        <v>326</v>
      </c>
      <c r="G55" s="6"/>
      <c r="H55" s="6"/>
      <c r="I55" s="6"/>
      <c r="J55" s="6">
        <v>950</v>
      </c>
      <c r="K55" s="6"/>
      <c r="L55" s="6"/>
      <c r="M55" s="6"/>
      <c r="N55" s="7">
        <f t="shared" si="0"/>
        <v>2820</v>
      </c>
      <c r="O55" s="6">
        <v>89000</v>
      </c>
    </row>
    <row r="56" spans="1:18" x14ac:dyDescent="0.35">
      <c r="A56" s="1">
        <v>49</v>
      </c>
      <c r="B56" s="5" t="s">
        <v>514</v>
      </c>
      <c r="C56" s="2" t="s">
        <v>423</v>
      </c>
      <c r="D56" s="2"/>
      <c r="E56" s="6">
        <v>418</v>
      </c>
      <c r="F56" s="6"/>
      <c r="G56" s="6"/>
      <c r="H56" s="6"/>
      <c r="I56" s="6">
        <v>290</v>
      </c>
      <c r="J56" s="6">
        <v>14285</v>
      </c>
      <c r="K56" s="6"/>
      <c r="L56" s="6"/>
      <c r="M56" s="6"/>
      <c r="N56" s="7">
        <f t="shared" si="0"/>
        <v>14993</v>
      </c>
      <c r="O56" s="6">
        <v>85000</v>
      </c>
    </row>
    <row r="57" spans="1:18" x14ac:dyDescent="0.35">
      <c r="A57" s="1">
        <v>50</v>
      </c>
      <c r="B57" s="5" t="s">
        <v>543</v>
      </c>
      <c r="C57" s="2" t="s">
        <v>423</v>
      </c>
      <c r="D57" s="2"/>
      <c r="E57" s="6">
        <v>3017</v>
      </c>
      <c r="F57" s="6">
        <v>2740</v>
      </c>
      <c r="G57" s="6"/>
      <c r="H57" s="6"/>
      <c r="I57" s="6"/>
      <c r="J57" s="6">
        <v>814</v>
      </c>
      <c r="K57" s="6"/>
      <c r="L57" s="6"/>
      <c r="M57" s="6"/>
      <c r="N57" s="7">
        <f t="shared" si="0"/>
        <v>6571</v>
      </c>
      <c r="O57" s="6">
        <v>376000</v>
      </c>
    </row>
    <row r="58" spans="1:18" x14ac:dyDescent="0.35">
      <c r="A58" s="1">
        <v>51</v>
      </c>
      <c r="B58" s="5" t="s">
        <v>469</v>
      </c>
      <c r="C58" s="2" t="s">
        <v>423</v>
      </c>
      <c r="D58" s="2"/>
      <c r="E58" s="6">
        <v>13407</v>
      </c>
      <c r="F58" s="6">
        <v>745</v>
      </c>
      <c r="G58" s="6">
        <v>1629</v>
      </c>
      <c r="H58" s="6"/>
      <c r="I58" s="6"/>
      <c r="J58" s="6"/>
      <c r="K58" s="6"/>
      <c r="L58" s="6"/>
      <c r="M58" s="6"/>
      <c r="N58" s="7">
        <f t="shared" si="0"/>
        <v>15781</v>
      </c>
      <c r="O58" s="6">
        <v>611000</v>
      </c>
    </row>
    <row r="59" spans="1:18" x14ac:dyDescent="0.35">
      <c r="A59" s="1">
        <v>52</v>
      </c>
      <c r="B59" s="5" t="s">
        <v>21</v>
      </c>
      <c r="C59" s="2" t="s">
        <v>8</v>
      </c>
      <c r="D59" s="2"/>
      <c r="E59" s="6"/>
      <c r="F59" s="6"/>
      <c r="G59" s="6"/>
      <c r="H59" s="6"/>
      <c r="I59" s="6"/>
      <c r="J59" s="6"/>
      <c r="K59" s="6"/>
      <c r="L59" s="6"/>
      <c r="M59" s="6"/>
      <c r="N59" s="7">
        <f t="shared" si="0"/>
        <v>0</v>
      </c>
      <c r="O59" s="6"/>
    </row>
    <row r="60" spans="1:18" x14ac:dyDescent="0.35">
      <c r="A60" s="1">
        <v>53</v>
      </c>
      <c r="B60" s="5" t="s">
        <v>487</v>
      </c>
      <c r="C60" s="2" t="s">
        <v>8</v>
      </c>
      <c r="D60" s="2"/>
      <c r="E60" s="6">
        <v>67947</v>
      </c>
      <c r="F60" s="6"/>
      <c r="G60" s="6"/>
      <c r="H60" s="6"/>
      <c r="I60" s="6">
        <v>6005</v>
      </c>
      <c r="J60" s="6"/>
      <c r="K60" s="6"/>
      <c r="L60" s="6"/>
      <c r="M60" s="6"/>
      <c r="N60" s="7">
        <f t="shared" si="0"/>
        <v>73952</v>
      </c>
      <c r="O60" s="6">
        <v>6794000</v>
      </c>
    </row>
    <row r="61" spans="1:18" x14ac:dyDescent="0.35">
      <c r="A61" s="1">
        <v>54</v>
      </c>
      <c r="B61" s="5" t="s">
        <v>22</v>
      </c>
      <c r="C61" s="2" t="s">
        <v>8</v>
      </c>
      <c r="D61" s="2"/>
      <c r="E61" s="6">
        <v>11085</v>
      </c>
      <c r="F61" s="6">
        <v>2052</v>
      </c>
      <c r="G61" s="6"/>
      <c r="H61" s="6"/>
      <c r="I61" s="6"/>
      <c r="J61" s="6">
        <v>2578</v>
      </c>
      <c r="K61" s="6"/>
      <c r="L61" s="6">
        <f>11370+1612</f>
        <v>12982</v>
      </c>
      <c r="M61" s="6"/>
      <c r="N61" s="7">
        <f t="shared" si="0"/>
        <v>28697</v>
      </c>
      <c r="O61" s="6">
        <v>812000</v>
      </c>
      <c r="R61" s="8" t="s">
        <v>376</v>
      </c>
    </row>
    <row r="62" spans="1:18" x14ac:dyDescent="0.35">
      <c r="A62" s="1">
        <v>55</v>
      </c>
      <c r="B62" s="5" t="s">
        <v>23</v>
      </c>
      <c r="C62" s="2" t="s">
        <v>8</v>
      </c>
      <c r="D62" s="2"/>
      <c r="E62" s="6">
        <v>41913</v>
      </c>
      <c r="F62" s="6"/>
      <c r="G62" s="6"/>
      <c r="H62" s="6"/>
      <c r="I62" s="6"/>
      <c r="J62" s="6">
        <f>4749+1712</f>
        <v>6461</v>
      </c>
      <c r="K62" s="6"/>
      <c r="L62" s="6"/>
      <c r="M62" s="6"/>
      <c r="N62" s="7">
        <f t="shared" si="0"/>
        <v>48374</v>
      </c>
      <c r="O62" s="6">
        <v>1143000</v>
      </c>
    </row>
    <row r="63" spans="1:18" x14ac:dyDescent="0.35">
      <c r="A63" s="1">
        <v>56</v>
      </c>
      <c r="B63" s="5" t="s">
        <v>377</v>
      </c>
      <c r="C63" s="2" t="s">
        <v>8</v>
      </c>
      <c r="D63" s="2"/>
      <c r="E63" s="6">
        <v>16787</v>
      </c>
      <c r="F63" s="6"/>
      <c r="G63" s="6"/>
      <c r="H63" s="6"/>
      <c r="I63" s="6">
        <v>634</v>
      </c>
      <c r="J63" s="6">
        <v>1899</v>
      </c>
      <c r="K63" s="6">
        <v>1000</v>
      </c>
      <c r="L63" s="6"/>
      <c r="M63" s="6"/>
      <c r="N63" s="7">
        <f t="shared" si="0"/>
        <v>20320</v>
      </c>
      <c r="O63" s="6">
        <v>915000</v>
      </c>
    </row>
    <row r="64" spans="1:18" x14ac:dyDescent="0.35">
      <c r="A64" s="1">
        <v>57</v>
      </c>
      <c r="B64" s="5" t="s">
        <v>24</v>
      </c>
      <c r="C64" s="2" t="s">
        <v>8</v>
      </c>
      <c r="D64" s="2"/>
      <c r="E64" s="6">
        <v>14633</v>
      </c>
      <c r="F64" s="6"/>
      <c r="G64" s="6">
        <v>996</v>
      </c>
      <c r="H64" s="10"/>
      <c r="I64" s="6"/>
      <c r="J64" s="6">
        <f>3257+2112</f>
        <v>5369</v>
      </c>
      <c r="K64" s="6"/>
      <c r="L64" s="6"/>
      <c r="M64" s="6"/>
      <c r="N64" s="7">
        <f t="shared" si="0"/>
        <v>20998</v>
      </c>
      <c r="O64" s="6">
        <v>1000000</v>
      </c>
    </row>
    <row r="65" spans="1:15" x14ac:dyDescent="0.35">
      <c r="A65" s="1">
        <v>58</v>
      </c>
      <c r="B65" s="5" t="s">
        <v>25</v>
      </c>
      <c r="C65" s="2" t="s">
        <v>8</v>
      </c>
      <c r="D65" s="2"/>
      <c r="E65" s="6">
        <v>9951</v>
      </c>
      <c r="F65" s="6"/>
      <c r="G65" s="6"/>
      <c r="H65" s="6"/>
      <c r="I65" s="6"/>
      <c r="J65" s="6">
        <v>2171</v>
      </c>
      <c r="K65" s="6"/>
      <c r="L65" s="6"/>
      <c r="M65" s="6"/>
      <c r="N65" s="7">
        <f t="shared" si="0"/>
        <v>12122</v>
      </c>
      <c r="O65" s="6">
        <v>399044</v>
      </c>
    </row>
    <row r="66" spans="1:15" x14ac:dyDescent="0.35">
      <c r="A66" s="1">
        <v>59</v>
      </c>
      <c r="B66" s="5" t="s">
        <v>26</v>
      </c>
      <c r="C66" s="2" t="s">
        <v>8</v>
      </c>
      <c r="D66" s="2"/>
      <c r="E66" s="6"/>
      <c r="F66" s="6"/>
      <c r="G66" s="6"/>
      <c r="H66" s="6"/>
      <c r="I66" s="6"/>
      <c r="J66" s="6"/>
      <c r="K66" s="6"/>
      <c r="L66" s="6"/>
      <c r="M66" s="6"/>
      <c r="N66" s="7">
        <f t="shared" si="0"/>
        <v>0</v>
      </c>
      <c r="O66" s="6"/>
    </row>
    <row r="67" spans="1:15" x14ac:dyDescent="0.35">
      <c r="A67" s="1">
        <v>60</v>
      </c>
      <c r="B67" s="5" t="s">
        <v>503</v>
      </c>
      <c r="C67" s="2" t="s">
        <v>8</v>
      </c>
      <c r="D67" s="2"/>
      <c r="E67" s="6">
        <v>6838</v>
      </c>
      <c r="F67" s="6"/>
      <c r="G67" s="6"/>
      <c r="H67" s="6"/>
      <c r="I67" s="6"/>
      <c r="J67" s="6"/>
      <c r="K67" s="6"/>
      <c r="L67" s="6"/>
      <c r="M67" s="6"/>
      <c r="N67" s="7">
        <f t="shared" si="0"/>
        <v>6838</v>
      </c>
      <c r="O67" s="6">
        <v>509000</v>
      </c>
    </row>
    <row r="68" spans="1:15" x14ac:dyDescent="0.35">
      <c r="A68" s="1">
        <v>61</v>
      </c>
      <c r="B68" s="5" t="s">
        <v>27</v>
      </c>
      <c r="C68" s="2" t="s">
        <v>8</v>
      </c>
      <c r="D68" s="2"/>
      <c r="E68" s="6">
        <v>16571</v>
      </c>
      <c r="F68" s="6"/>
      <c r="G68" s="6">
        <v>3000</v>
      </c>
      <c r="H68" s="6"/>
      <c r="I68" s="6"/>
      <c r="J68" s="6">
        <v>2849</v>
      </c>
      <c r="K68" s="6"/>
      <c r="L68" s="6"/>
      <c r="M68" s="6"/>
      <c r="N68" s="7">
        <f t="shared" si="0"/>
        <v>22420</v>
      </c>
      <c r="O68" s="6">
        <v>750000</v>
      </c>
    </row>
    <row r="69" spans="1:15" x14ac:dyDescent="0.35">
      <c r="A69" s="1">
        <v>62</v>
      </c>
      <c r="B69" s="5" t="s">
        <v>28</v>
      </c>
      <c r="C69" s="2" t="s">
        <v>8</v>
      </c>
      <c r="D69" s="2"/>
      <c r="E69" s="6">
        <v>39672</v>
      </c>
      <c r="F69" s="6"/>
      <c r="G69" s="6"/>
      <c r="H69" s="10"/>
      <c r="I69" s="6"/>
      <c r="J69" s="6">
        <v>23131</v>
      </c>
      <c r="K69" s="6"/>
      <c r="L69" s="6">
        <v>3496</v>
      </c>
      <c r="M69" s="6"/>
      <c r="N69" s="7">
        <f t="shared" si="0"/>
        <v>66299</v>
      </c>
      <c r="O69" s="6">
        <v>1261000</v>
      </c>
    </row>
    <row r="70" spans="1:15" x14ac:dyDescent="0.35">
      <c r="A70" s="1">
        <v>63</v>
      </c>
      <c r="B70" s="5" t="s">
        <v>29</v>
      </c>
      <c r="C70" s="2" t="s">
        <v>8</v>
      </c>
      <c r="D70" s="2"/>
      <c r="E70" s="6">
        <v>6459</v>
      </c>
      <c r="F70" s="6">
        <v>1660</v>
      </c>
      <c r="G70" s="6"/>
      <c r="H70" s="6"/>
      <c r="I70" s="6"/>
      <c r="J70" s="6">
        <v>2307</v>
      </c>
      <c r="K70" s="6"/>
      <c r="L70" s="6"/>
      <c r="M70" s="6"/>
      <c r="N70" s="7">
        <f t="shared" si="0"/>
        <v>10426</v>
      </c>
      <c r="O70" s="6">
        <v>320000</v>
      </c>
    </row>
    <row r="71" spans="1:15" x14ac:dyDescent="0.35">
      <c r="A71" s="1">
        <v>64</v>
      </c>
      <c r="B71" s="5" t="s">
        <v>505</v>
      </c>
      <c r="C71" s="2" t="s">
        <v>8</v>
      </c>
      <c r="D71" s="2"/>
      <c r="E71" s="6"/>
      <c r="F71" s="6"/>
      <c r="G71" s="6"/>
      <c r="H71" s="6"/>
      <c r="I71" s="6"/>
      <c r="J71" s="6"/>
      <c r="K71" s="6"/>
      <c r="L71" s="6"/>
      <c r="M71" s="6"/>
      <c r="N71" s="7">
        <f t="shared" si="0"/>
        <v>0</v>
      </c>
      <c r="O71" s="6"/>
    </row>
    <row r="72" spans="1:15" x14ac:dyDescent="0.35">
      <c r="A72" s="1">
        <v>65</v>
      </c>
      <c r="B72" s="5" t="s">
        <v>30</v>
      </c>
      <c r="C72" s="2" t="s">
        <v>8</v>
      </c>
      <c r="D72" s="2"/>
      <c r="E72" s="6">
        <v>10188</v>
      </c>
      <c r="F72" s="6"/>
      <c r="G72" s="6"/>
      <c r="H72" s="6">
        <v>13450</v>
      </c>
      <c r="I72" s="6"/>
      <c r="J72" s="6">
        <v>5699</v>
      </c>
      <c r="K72" s="6"/>
      <c r="L72" s="6"/>
      <c r="M72" s="6"/>
      <c r="N72" s="7">
        <f t="shared" ref="N72" si="1">SUM(E72:M72)</f>
        <v>29337</v>
      </c>
      <c r="O72" s="6">
        <v>1350000</v>
      </c>
    </row>
    <row r="73" spans="1:15" x14ac:dyDescent="0.35">
      <c r="A73" s="1">
        <v>66</v>
      </c>
      <c r="B73" s="5" t="s">
        <v>31</v>
      </c>
      <c r="C73" s="2" t="s">
        <v>8</v>
      </c>
      <c r="D73" s="2"/>
      <c r="E73" s="6"/>
      <c r="F73" s="6"/>
      <c r="G73" s="6"/>
      <c r="H73" s="6"/>
      <c r="I73" s="6"/>
      <c r="J73" s="6"/>
      <c r="K73" s="6"/>
      <c r="L73" s="6"/>
      <c r="M73" s="6"/>
      <c r="N73" s="7">
        <f t="shared" si="0"/>
        <v>0</v>
      </c>
      <c r="O73" s="6"/>
    </row>
    <row r="74" spans="1:15" x14ac:dyDescent="0.35">
      <c r="A74" s="1">
        <v>67</v>
      </c>
      <c r="B74" s="5" t="s">
        <v>444</v>
      </c>
      <c r="C74" s="2" t="s">
        <v>8</v>
      </c>
      <c r="D74" s="2"/>
      <c r="E74" s="6">
        <v>44605</v>
      </c>
      <c r="F74" s="6"/>
      <c r="G74" s="6"/>
      <c r="H74" s="10"/>
      <c r="I74" s="6"/>
      <c r="J74" s="6">
        <f>23955+2858</f>
        <v>26813</v>
      </c>
      <c r="K74" s="6"/>
      <c r="L74" s="6"/>
      <c r="M74" s="6"/>
      <c r="N74" s="7">
        <f t="shared" si="0"/>
        <v>71418</v>
      </c>
      <c r="O74" s="6">
        <v>1166000</v>
      </c>
    </row>
    <row r="75" spans="1:15" x14ac:dyDescent="0.35">
      <c r="A75" s="1">
        <v>68</v>
      </c>
      <c r="B75" s="5" t="s">
        <v>32</v>
      </c>
      <c r="C75" s="2" t="s">
        <v>8</v>
      </c>
      <c r="D75" s="2"/>
      <c r="E75" s="6">
        <v>24420</v>
      </c>
      <c r="F75" s="6">
        <v>956</v>
      </c>
      <c r="G75" s="6">
        <v>3121</v>
      </c>
      <c r="H75" s="6"/>
      <c r="I75" s="6"/>
      <c r="J75" s="6"/>
      <c r="K75" s="6"/>
      <c r="L75" s="6"/>
      <c r="M75" s="6"/>
      <c r="N75" s="7">
        <f t="shared" si="0"/>
        <v>28497</v>
      </c>
      <c r="O75" s="6">
        <v>721000</v>
      </c>
    </row>
    <row r="76" spans="1:15" x14ac:dyDescent="0.35">
      <c r="A76" s="1">
        <v>69</v>
      </c>
      <c r="B76" s="5" t="s">
        <v>33</v>
      </c>
      <c r="C76" s="2" t="s">
        <v>8</v>
      </c>
      <c r="D76" s="2"/>
      <c r="E76" s="6">
        <v>104595</v>
      </c>
      <c r="F76" s="6"/>
      <c r="G76" s="6"/>
      <c r="H76" s="6"/>
      <c r="I76" s="6"/>
      <c r="J76" s="6"/>
      <c r="K76" s="6"/>
      <c r="L76" s="6"/>
      <c r="M76" s="6"/>
      <c r="N76" s="7">
        <f t="shared" ref="N76:N142" si="2">SUM(E76:M76)</f>
        <v>104595</v>
      </c>
      <c r="O76" s="6">
        <v>1268525</v>
      </c>
    </row>
    <row r="77" spans="1:15" x14ac:dyDescent="0.35">
      <c r="A77" s="1">
        <v>70</v>
      </c>
      <c r="B77" s="5" t="s">
        <v>395</v>
      </c>
      <c r="C77" s="2" t="s">
        <v>8</v>
      </c>
      <c r="D77" s="2"/>
      <c r="E77" s="6">
        <v>16758</v>
      </c>
      <c r="F77" s="6">
        <v>1842</v>
      </c>
      <c r="G77" s="6"/>
      <c r="H77" s="6"/>
      <c r="I77" s="6">
        <v>9921</v>
      </c>
      <c r="J77" s="6">
        <v>14525</v>
      </c>
      <c r="K77" s="6"/>
      <c r="L77" s="6"/>
      <c r="M77" s="6"/>
      <c r="N77" s="7">
        <f t="shared" si="2"/>
        <v>43046</v>
      </c>
      <c r="O77" s="6">
        <v>465000</v>
      </c>
    </row>
    <row r="78" spans="1:15" x14ac:dyDescent="0.35">
      <c r="A78" s="1">
        <v>71</v>
      </c>
      <c r="B78" s="5" t="s">
        <v>34</v>
      </c>
      <c r="C78" s="2" t="s">
        <v>8</v>
      </c>
      <c r="D78" s="2"/>
      <c r="E78" s="6">
        <v>13666</v>
      </c>
      <c r="F78" s="6"/>
      <c r="G78" s="6"/>
      <c r="H78" s="10"/>
      <c r="I78" s="6">
        <v>5216</v>
      </c>
      <c r="J78" s="6">
        <v>6514</v>
      </c>
      <c r="K78" s="6"/>
      <c r="L78" s="6"/>
      <c r="M78" s="6"/>
      <c r="N78" s="7">
        <f t="shared" si="2"/>
        <v>25396</v>
      </c>
      <c r="O78" s="6">
        <v>1058000</v>
      </c>
    </row>
    <row r="79" spans="1:15" x14ac:dyDescent="0.35">
      <c r="A79" s="1">
        <v>72</v>
      </c>
      <c r="B79" s="5" t="s">
        <v>35</v>
      </c>
      <c r="C79" s="2" t="s">
        <v>8</v>
      </c>
      <c r="D79" s="2"/>
      <c r="E79" s="6">
        <v>24609</v>
      </c>
      <c r="F79" s="6">
        <v>28911</v>
      </c>
      <c r="G79" s="6"/>
      <c r="H79" s="10"/>
      <c r="I79" s="6"/>
      <c r="J79" s="6">
        <v>5835</v>
      </c>
      <c r="K79" s="6"/>
      <c r="L79" s="6"/>
      <c r="M79" s="6"/>
      <c r="N79" s="7">
        <f t="shared" si="2"/>
        <v>59355</v>
      </c>
      <c r="O79" s="6">
        <v>1036000</v>
      </c>
    </row>
    <row r="80" spans="1:15" x14ac:dyDescent="0.35">
      <c r="A80" s="1">
        <v>73</v>
      </c>
      <c r="B80" s="5" t="s">
        <v>36</v>
      </c>
      <c r="C80" s="2" t="s">
        <v>8</v>
      </c>
      <c r="D80" s="2"/>
      <c r="E80" s="6"/>
      <c r="F80" s="6"/>
      <c r="G80" s="6"/>
      <c r="H80" s="6"/>
      <c r="I80" s="6"/>
      <c r="J80" s="6"/>
      <c r="K80" s="6"/>
      <c r="L80" s="6"/>
      <c r="M80" s="6"/>
      <c r="N80" s="7">
        <f t="shared" si="2"/>
        <v>0</v>
      </c>
      <c r="O80" s="6"/>
    </row>
    <row r="81" spans="1:15" x14ac:dyDescent="0.35">
      <c r="A81" s="1">
        <v>74</v>
      </c>
      <c r="B81" s="5" t="s">
        <v>510</v>
      </c>
      <c r="C81" s="2" t="s">
        <v>8</v>
      </c>
      <c r="D81" s="2"/>
      <c r="E81" s="6"/>
      <c r="F81" s="6"/>
      <c r="G81" s="6"/>
      <c r="H81" s="6"/>
      <c r="I81" s="6"/>
      <c r="J81" s="6"/>
      <c r="K81" s="6"/>
      <c r="L81" s="6"/>
      <c r="M81" s="6"/>
      <c r="N81" s="7">
        <f t="shared" si="2"/>
        <v>0</v>
      </c>
      <c r="O81" s="6"/>
    </row>
    <row r="82" spans="1:15" x14ac:dyDescent="0.35">
      <c r="A82" s="1">
        <v>75</v>
      </c>
      <c r="B82" s="5" t="s">
        <v>37</v>
      </c>
      <c r="C82" s="2" t="s">
        <v>8</v>
      </c>
      <c r="D82" s="2"/>
      <c r="E82" s="6">
        <v>16172</v>
      </c>
      <c r="F82" s="6"/>
      <c r="G82" s="6"/>
      <c r="H82" s="6"/>
      <c r="I82" s="6"/>
      <c r="J82" s="6">
        <f>2160+2035</f>
        <v>4195</v>
      </c>
      <c r="K82" s="6"/>
      <c r="L82" s="6"/>
      <c r="M82" s="6"/>
      <c r="N82" s="7">
        <f t="shared" si="2"/>
        <v>20367</v>
      </c>
      <c r="O82" s="6">
        <v>654000</v>
      </c>
    </row>
    <row r="83" spans="1:15" x14ac:dyDescent="0.35">
      <c r="A83" s="1">
        <v>76</v>
      </c>
      <c r="B83" s="5" t="s">
        <v>38</v>
      </c>
      <c r="C83" s="2" t="s">
        <v>8</v>
      </c>
      <c r="D83" s="2"/>
      <c r="E83" s="6">
        <v>796</v>
      </c>
      <c r="F83" s="6">
        <v>3500</v>
      </c>
      <c r="G83" s="6"/>
      <c r="H83" s="6"/>
      <c r="I83" s="6"/>
      <c r="J83" s="6">
        <v>271</v>
      </c>
      <c r="K83" s="6"/>
      <c r="L83" s="6"/>
      <c r="M83" s="6"/>
      <c r="N83" s="7">
        <f t="shared" si="2"/>
        <v>4567</v>
      </c>
      <c r="O83" s="6">
        <v>415692</v>
      </c>
    </row>
    <row r="84" spans="1:15" x14ac:dyDescent="0.35">
      <c r="A84" s="1">
        <v>77</v>
      </c>
      <c r="B84" s="5" t="s">
        <v>39</v>
      </c>
      <c r="C84" s="2" t="s">
        <v>8</v>
      </c>
      <c r="D84" s="2"/>
      <c r="E84" s="6">
        <v>6469</v>
      </c>
      <c r="F84" s="6"/>
      <c r="G84" s="6"/>
      <c r="H84" s="6"/>
      <c r="I84" s="6">
        <v>2767</v>
      </c>
      <c r="J84" s="6">
        <f>2578+1540</f>
        <v>4118</v>
      </c>
      <c r="K84" s="6"/>
      <c r="L84" s="6"/>
      <c r="M84" s="6"/>
      <c r="N84" s="7">
        <f t="shared" si="2"/>
        <v>13354</v>
      </c>
      <c r="O84" s="6">
        <v>445868</v>
      </c>
    </row>
    <row r="85" spans="1:15" x14ac:dyDescent="0.35">
      <c r="A85" s="1">
        <v>78</v>
      </c>
      <c r="B85" s="5" t="s">
        <v>40</v>
      </c>
      <c r="C85" s="2" t="s">
        <v>8</v>
      </c>
      <c r="D85" s="2"/>
      <c r="E85" s="6">
        <v>9381</v>
      </c>
      <c r="F85" s="6"/>
      <c r="G85" s="6"/>
      <c r="H85" s="6"/>
      <c r="I85" s="6"/>
      <c r="J85" s="6">
        <v>4614</v>
      </c>
      <c r="K85" s="6"/>
      <c r="L85" s="6"/>
      <c r="M85" s="6"/>
      <c r="N85" s="7">
        <f t="shared" si="2"/>
        <v>13995</v>
      </c>
      <c r="O85" s="6">
        <v>654000</v>
      </c>
    </row>
    <row r="86" spans="1:15" x14ac:dyDescent="0.35">
      <c r="A86" s="1">
        <v>79</v>
      </c>
      <c r="B86" s="5" t="s">
        <v>41</v>
      </c>
      <c r="C86" s="2" t="s">
        <v>8</v>
      </c>
      <c r="D86" s="2"/>
      <c r="E86" s="6">
        <v>14363</v>
      </c>
      <c r="F86" s="6"/>
      <c r="G86" s="6"/>
      <c r="H86" s="6">
        <v>7410</v>
      </c>
      <c r="I86" s="6"/>
      <c r="J86" s="6">
        <v>3664</v>
      </c>
      <c r="K86" s="6"/>
      <c r="L86" s="6">
        <v>6693</v>
      </c>
      <c r="M86" s="6"/>
      <c r="N86" s="7">
        <f t="shared" si="2"/>
        <v>32130</v>
      </c>
      <c r="O86" s="6">
        <v>741000</v>
      </c>
    </row>
    <row r="87" spans="1:15" x14ac:dyDescent="0.35">
      <c r="A87" s="1">
        <v>80</v>
      </c>
      <c r="B87" s="5" t="s">
        <v>42</v>
      </c>
      <c r="C87" s="2" t="s">
        <v>8</v>
      </c>
      <c r="D87" s="2"/>
      <c r="E87" s="6"/>
      <c r="F87" s="6"/>
      <c r="G87" s="6"/>
      <c r="H87" s="6"/>
      <c r="I87" s="6"/>
      <c r="J87" s="6"/>
      <c r="K87" s="6"/>
      <c r="L87" s="6"/>
      <c r="M87" s="6"/>
      <c r="N87" s="7">
        <f t="shared" si="2"/>
        <v>0</v>
      </c>
      <c r="O87" s="6"/>
    </row>
    <row r="88" spans="1:15" x14ac:dyDescent="0.35">
      <c r="A88" s="1">
        <v>81</v>
      </c>
      <c r="B88" s="5" t="s">
        <v>43</v>
      </c>
      <c r="C88" s="2" t="s">
        <v>8</v>
      </c>
      <c r="D88" s="2"/>
      <c r="E88" s="6"/>
      <c r="F88" s="6"/>
      <c r="G88" s="6"/>
      <c r="H88" s="6"/>
      <c r="I88" s="6"/>
      <c r="J88" s="6"/>
      <c r="K88" s="6"/>
      <c r="L88" s="6"/>
      <c r="M88" s="6"/>
      <c r="N88" s="7">
        <f t="shared" si="2"/>
        <v>0</v>
      </c>
      <c r="O88" s="6"/>
    </row>
    <row r="89" spans="1:15" x14ac:dyDescent="0.35">
      <c r="A89" s="1">
        <v>82</v>
      </c>
      <c r="B89" s="5" t="s">
        <v>44</v>
      </c>
      <c r="C89" s="2" t="s">
        <v>8</v>
      </c>
      <c r="D89" s="2"/>
      <c r="E89" s="6">
        <v>11988</v>
      </c>
      <c r="F89" s="6"/>
      <c r="G89" s="6"/>
      <c r="H89" s="10"/>
      <c r="I89" s="6"/>
      <c r="J89" s="6">
        <v>4071</v>
      </c>
      <c r="K89" s="6"/>
      <c r="L89" s="6"/>
      <c r="M89" s="6"/>
      <c r="N89" s="7">
        <f t="shared" si="2"/>
        <v>16059</v>
      </c>
      <c r="O89" s="6">
        <v>777000</v>
      </c>
    </row>
    <row r="90" spans="1:15" ht="41" x14ac:dyDescent="0.35">
      <c r="A90" s="1">
        <v>83</v>
      </c>
      <c r="B90" s="5" t="s">
        <v>45</v>
      </c>
      <c r="C90" s="2" t="s">
        <v>8</v>
      </c>
      <c r="D90" s="2"/>
      <c r="E90" s="6">
        <v>27822</v>
      </c>
      <c r="F90" s="6"/>
      <c r="G90" s="6"/>
      <c r="H90" s="6"/>
      <c r="I90" s="6">
        <v>12678</v>
      </c>
      <c r="J90" s="6">
        <v>1976</v>
      </c>
      <c r="K90" s="6"/>
      <c r="L90" s="6"/>
      <c r="M90" s="6"/>
      <c r="N90" s="7">
        <f t="shared" si="2"/>
        <v>42476</v>
      </c>
      <c r="O90" s="6">
        <v>678497</v>
      </c>
    </row>
    <row r="91" spans="1:15" x14ac:dyDescent="0.35">
      <c r="A91" s="1">
        <v>84</v>
      </c>
      <c r="B91" s="5" t="s">
        <v>442</v>
      </c>
      <c r="C91" s="2" t="s">
        <v>8</v>
      </c>
      <c r="D91" s="2"/>
      <c r="E91" s="6">
        <v>68377</v>
      </c>
      <c r="F91" s="6"/>
      <c r="G91" s="6"/>
      <c r="H91" s="6"/>
      <c r="I91" s="6">
        <v>12560</v>
      </c>
      <c r="J91" s="6">
        <v>1064</v>
      </c>
      <c r="K91" s="6"/>
      <c r="L91" s="6"/>
      <c r="M91" s="6"/>
      <c r="N91" s="7">
        <f t="shared" si="2"/>
        <v>82001</v>
      </c>
      <c r="O91" s="6">
        <v>1393345</v>
      </c>
    </row>
    <row r="92" spans="1:15" x14ac:dyDescent="0.35">
      <c r="A92" s="1">
        <v>85</v>
      </c>
      <c r="B92" s="5" t="s">
        <v>46</v>
      </c>
      <c r="C92" s="2" t="s">
        <v>8</v>
      </c>
      <c r="D92" s="2"/>
      <c r="E92" s="6">
        <v>13929</v>
      </c>
      <c r="F92" s="6"/>
      <c r="G92" s="6">
        <v>1700</v>
      </c>
      <c r="H92" s="6"/>
      <c r="I92" s="6">
        <v>17300</v>
      </c>
      <c r="J92" s="6">
        <v>6488</v>
      </c>
      <c r="K92" s="6"/>
      <c r="L92" s="6"/>
      <c r="M92" s="6"/>
      <c r="N92" s="7">
        <f t="shared" si="2"/>
        <v>39417</v>
      </c>
      <c r="O92" s="6">
        <v>1216374</v>
      </c>
    </row>
    <row r="93" spans="1:15" ht="41" x14ac:dyDescent="0.35">
      <c r="A93" s="1">
        <v>86</v>
      </c>
      <c r="B93" s="5" t="s">
        <v>47</v>
      </c>
      <c r="C93" s="2" t="s">
        <v>8</v>
      </c>
      <c r="D93" s="2"/>
      <c r="E93" s="6"/>
      <c r="F93" s="6"/>
      <c r="G93" s="6"/>
      <c r="H93" s="10"/>
      <c r="I93" s="6"/>
      <c r="J93" s="6"/>
      <c r="K93" s="6"/>
      <c r="L93" s="6"/>
      <c r="M93" s="6"/>
      <c r="N93" s="7">
        <f t="shared" si="2"/>
        <v>0</v>
      </c>
      <c r="O93" s="6"/>
    </row>
    <row r="94" spans="1:15" x14ac:dyDescent="0.35">
      <c r="A94" s="1">
        <v>87</v>
      </c>
      <c r="B94" s="5" t="s">
        <v>48</v>
      </c>
      <c r="C94" s="2" t="s">
        <v>8</v>
      </c>
      <c r="D94" s="2"/>
      <c r="E94" s="6"/>
      <c r="F94" s="6"/>
      <c r="G94" s="6"/>
      <c r="H94" s="6"/>
      <c r="I94" s="6"/>
      <c r="J94" s="6"/>
      <c r="K94" s="6"/>
      <c r="L94" s="6"/>
      <c r="M94" s="6"/>
      <c r="N94" s="7">
        <f t="shared" si="2"/>
        <v>0</v>
      </c>
      <c r="O94" s="6"/>
    </row>
    <row r="95" spans="1:15" x14ac:dyDescent="0.35">
      <c r="A95" s="1">
        <v>88</v>
      </c>
      <c r="B95" s="5" t="s">
        <v>49</v>
      </c>
      <c r="C95" s="2" t="s">
        <v>8</v>
      </c>
      <c r="D95" s="2"/>
      <c r="E95" s="6">
        <v>3022</v>
      </c>
      <c r="F95" s="6"/>
      <c r="G95" s="6"/>
      <c r="H95" s="6"/>
      <c r="I95" s="6"/>
      <c r="J95" s="6">
        <v>6626</v>
      </c>
      <c r="K95" s="6"/>
      <c r="L95" s="6"/>
      <c r="M95" s="6"/>
      <c r="N95" s="7">
        <f t="shared" si="2"/>
        <v>9648</v>
      </c>
      <c r="O95" s="6">
        <v>287822</v>
      </c>
    </row>
    <row r="96" spans="1:15" x14ac:dyDescent="0.35">
      <c r="A96" s="1">
        <v>89</v>
      </c>
      <c r="B96" s="5" t="s">
        <v>50</v>
      </c>
      <c r="C96" s="2" t="s">
        <v>8</v>
      </c>
      <c r="D96" s="2"/>
      <c r="E96" s="6">
        <v>12298</v>
      </c>
      <c r="F96" s="6"/>
      <c r="G96" s="6"/>
      <c r="H96" s="6">
        <v>7430</v>
      </c>
      <c r="I96" s="6"/>
      <c r="J96" s="6">
        <v>3935</v>
      </c>
      <c r="K96" s="6">
        <v>26250</v>
      </c>
      <c r="L96" s="6"/>
      <c r="M96" s="6"/>
      <c r="N96" s="7">
        <f t="shared" si="2"/>
        <v>49913</v>
      </c>
      <c r="O96" s="6">
        <v>743000</v>
      </c>
    </row>
    <row r="97" spans="1:15" x14ac:dyDescent="0.35">
      <c r="A97" s="1">
        <v>90</v>
      </c>
      <c r="B97" s="5" t="s">
        <v>51</v>
      </c>
      <c r="C97" s="2" t="s">
        <v>8</v>
      </c>
      <c r="D97" s="2"/>
      <c r="E97" s="6"/>
      <c r="F97" s="6"/>
      <c r="G97" s="6"/>
      <c r="H97" s="6"/>
      <c r="I97" s="6"/>
      <c r="J97" s="6"/>
      <c r="K97" s="6"/>
      <c r="L97" s="6"/>
      <c r="M97" s="6"/>
      <c r="N97" s="7">
        <f t="shared" si="2"/>
        <v>0</v>
      </c>
      <c r="O97" s="6"/>
    </row>
    <row r="98" spans="1:15" ht="41" x14ac:dyDescent="0.35">
      <c r="A98" s="1">
        <v>91</v>
      </c>
      <c r="B98" s="5" t="s">
        <v>52</v>
      </c>
      <c r="C98" s="2" t="s">
        <v>8</v>
      </c>
      <c r="D98" s="2"/>
      <c r="E98" s="6">
        <v>10104</v>
      </c>
      <c r="F98" s="6"/>
      <c r="G98" s="6"/>
      <c r="H98" s="6">
        <v>10509</v>
      </c>
      <c r="I98" s="6"/>
      <c r="J98" s="6">
        <v>5157</v>
      </c>
      <c r="K98" s="6"/>
      <c r="L98" s="6"/>
      <c r="M98" s="6"/>
      <c r="N98" s="7">
        <f t="shared" si="2"/>
        <v>25770</v>
      </c>
      <c r="O98" s="6">
        <v>1050000</v>
      </c>
    </row>
    <row r="99" spans="1:15" x14ac:dyDescent="0.35">
      <c r="A99" s="1">
        <v>92</v>
      </c>
      <c r="B99" s="5" t="s">
        <v>492</v>
      </c>
      <c r="C99" s="2" t="s">
        <v>8</v>
      </c>
      <c r="D99" s="2"/>
      <c r="E99" s="6"/>
      <c r="F99" s="6"/>
      <c r="G99" s="6"/>
      <c r="H99" s="6"/>
      <c r="I99" s="6"/>
      <c r="J99" s="6"/>
      <c r="K99" s="6"/>
      <c r="L99" s="6"/>
      <c r="M99" s="6"/>
      <c r="N99" s="7">
        <f t="shared" si="2"/>
        <v>0</v>
      </c>
      <c r="O99" s="6"/>
    </row>
    <row r="100" spans="1:15" x14ac:dyDescent="0.35">
      <c r="A100" s="1">
        <v>93</v>
      </c>
      <c r="B100" s="5" t="s">
        <v>54</v>
      </c>
      <c r="C100" s="2" t="s">
        <v>8</v>
      </c>
      <c r="D100" s="2"/>
      <c r="E100" s="6">
        <v>7125</v>
      </c>
      <c r="F100" s="6">
        <v>1610</v>
      </c>
      <c r="G100" s="6"/>
      <c r="H100" s="6"/>
      <c r="I100" s="6">
        <v>10051</v>
      </c>
      <c r="J100" s="6"/>
      <c r="K100" s="6"/>
      <c r="L100" s="6"/>
      <c r="M100" s="6"/>
      <c r="N100" s="7">
        <f t="shared" si="2"/>
        <v>18786</v>
      </c>
      <c r="O100" s="6">
        <v>423939</v>
      </c>
    </row>
    <row r="101" spans="1:15" x14ac:dyDescent="0.35">
      <c r="A101" s="1">
        <v>94</v>
      </c>
      <c r="B101" s="5" t="s">
        <v>381</v>
      </c>
      <c r="C101" s="2" t="s">
        <v>8</v>
      </c>
      <c r="D101" s="2"/>
      <c r="E101" s="6">
        <v>18133</v>
      </c>
      <c r="F101" s="6">
        <v>8600</v>
      </c>
      <c r="G101" s="6"/>
      <c r="H101" s="10"/>
      <c r="I101" s="6"/>
      <c r="J101" s="6">
        <v>7056</v>
      </c>
      <c r="K101" s="6"/>
      <c r="L101" s="6"/>
      <c r="M101" s="6"/>
      <c r="N101" s="7">
        <f t="shared" si="2"/>
        <v>33789</v>
      </c>
      <c r="O101" s="6">
        <v>850000</v>
      </c>
    </row>
    <row r="102" spans="1:15" x14ac:dyDescent="0.35">
      <c r="A102" s="1">
        <v>95</v>
      </c>
      <c r="B102" s="5" t="s">
        <v>463</v>
      </c>
      <c r="C102" s="2" t="s">
        <v>8</v>
      </c>
      <c r="D102" s="2"/>
      <c r="E102" s="6">
        <v>2443</v>
      </c>
      <c r="F102" s="6"/>
      <c r="G102" s="6"/>
      <c r="H102" s="10"/>
      <c r="I102" s="6"/>
      <c r="J102" s="6">
        <v>2578</v>
      </c>
      <c r="K102" s="6"/>
      <c r="L102" s="6"/>
      <c r="M102" s="6"/>
      <c r="N102" s="7">
        <f t="shared" si="2"/>
        <v>5021</v>
      </c>
      <c r="O102" s="6">
        <v>522000</v>
      </c>
    </row>
    <row r="103" spans="1:15" ht="40" x14ac:dyDescent="0.35">
      <c r="A103" s="1">
        <v>96</v>
      </c>
      <c r="B103" s="5" t="s">
        <v>64</v>
      </c>
      <c r="C103" s="2" t="s">
        <v>420</v>
      </c>
      <c r="D103" s="1"/>
      <c r="E103" s="6"/>
      <c r="F103" s="6"/>
      <c r="G103" s="6"/>
      <c r="H103" s="6"/>
      <c r="I103" s="6"/>
      <c r="J103" s="6"/>
      <c r="K103" s="6"/>
      <c r="L103" s="6"/>
      <c r="M103" s="6"/>
      <c r="N103" s="7">
        <f t="shared" si="2"/>
        <v>0</v>
      </c>
      <c r="O103" s="6"/>
    </row>
    <row r="104" spans="1:15" ht="40" x14ac:dyDescent="0.35">
      <c r="A104" s="1">
        <v>97</v>
      </c>
      <c r="B104" s="5" t="s">
        <v>513</v>
      </c>
      <c r="C104" s="2" t="s">
        <v>420</v>
      </c>
      <c r="D104" s="1"/>
      <c r="E104" s="6"/>
      <c r="F104" s="6"/>
      <c r="G104" s="6"/>
      <c r="H104" s="6"/>
      <c r="I104" s="6"/>
      <c r="J104" s="6"/>
      <c r="K104" s="6"/>
      <c r="L104" s="6"/>
      <c r="M104" s="6"/>
      <c r="N104" s="7">
        <f t="shared" si="2"/>
        <v>0</v>
      </c>
      <c r="O104" s="6"/>
    </row>
    <row r="105" spans="1:15" ht="40" x14ac:dyDescent="0.35">
      <c r="A105" s="1">
        <v>98</v>
      </c>
      <c r="B105" s="5" t="s">
        <v>264</v>
      </c>
      <c r="C105" s="2" t="s">
        <v>420</v>
      </c>
      <c r="D105" s="2"/>
      <c r="E105" s="6">
        <v>1787</v>
      </c>
      <c r="F105" s="6">
        <v>2215</v>
      </c>
      <c r="G105" s="6"/>
      <c r="H105" s="6"/>
      <c r="I105" s="6"/>
      <c r="J105" s="6">
        <v>4071</v>
      </c>
      <c r="K105" s="6">
        <v>6000</v>
      </c>
      <c r="L105" s="6">
        <v>243</v>
      </c>
      <c r="M105" s="6"/>
      <c r="N105" s="7">
        <f t="shared" si="2"/>
        <v>14316</v>
      </c>
      <c r="O105" s="6">
        <v>511898</v>
      </c>
    </row>
    <row r="106" spans="1:15" ht="40" x14ac:dyDescent="0.35">
      <c r="A106" s="1">
        <v>99</v>
      </c>
      <c r="B106" s="5" t="s">
        <v>267</v>
      </c>
      <c r="C106" s="2" t="s">
        <v>420</v>
      </c>
      <c r="D106" s="2"/>
      <c r="E106" s="6">
        <v>1728</v>
      </c>
      <c r="F106" s="6">
        <v>7661</v>
      </c>
      <c r="G106" s="6">
        <v>3900</v>
      </c>
      <c r="H106" s="6"/>
      <c r="I106" s="6"/>
      <c r="J106" s="6">
        <v>4614</v>
      </c>
      <c r="K106" s="6">
        <v>1699</v>
      </c>
      <c r="L106" s="6">
        <v>7050</v>
      </c>
      <c r="M106" s="6"/>
      <c r="N106" s="7">
        <f t="shared" si="2"/>
        <v>26652</v>
      </c>
      <c r="O106" s="6">
        <v>1138000</v>
      </c>
    </row>
    <row r="107" spans="1:15" ht="40" x14ac:dyDescent="0.35">
      <c r="A107" s="1">
        <v>100</v>
      </c>
      <c r="B107" s="5" t="s">
        <v>270</v>
      </c>
      <c r="C107" s="2" t="s">
        <v>420</v>
      </c>
      <c r="D107" s="2"/>
      <c r="E107" s="6">
        <v>3482</v>
      </c>
      <c r="F107" s="6"/>
      <c r="G107" s="6"/>
      <c r="H107" s="6"/>
      <c r="I107" s="6"/>
      <c r="J107" s="6">
        <v>3935</v>
      </c>
      <c r="K107" s="6">
        <v>2303</v>
      </c>
      <c r="L107" s="6">
        <v>1411</v>
      </c>
      <c r="M107" s="6"/>
      <c r="N107" s="7">
        <f t="shared" si="2"/>
        <v>11131</v>
      </c>
      <c r="O107" s="6">
        <v>665770</v>
      </c>
    </row>
    <row r="108" spans="1:15" ht="40" x14ac:dyDescent="0.35">
      <c r="A108" s="1">
        <v>101</v>
      </c>
      <c r="B108" s="5" t="s">
        <v>271</v>
      </c>
      <c r="C108" s="2" t="s">
        <v>420</v>
      </c>
      <c r="D108" s="2"/>
      <c r="E108" s="6">
        <v>11404</v>
      </c>
      <c r="F108" s="6">
        <v>1722</v>
      </c>
      <c r="G108" s="6">
        <v>900</v>
      </c>
      <c r="H108" s="6"/>
      <c r="I108" s="6"/>
      <c r="J108" s="6"/>
      <c r="K108" s="6"/>
      <c r="L108" s="6">
        <v>4500</v>
      </c>
      <c r="M108" s="6"/>
      <c r="N108" s="7">
        <f t="shared" si="2"/>
        <v>18526</v>
      </c>
      <c r="O108" s="6">
        <v>817000</v>
      </c>
    </row>
    <row r="109" spans="1:15" ht="40" x14ac:dyDescent="0.35">
      <c r="A109" s="1">
        <v>102</v>
      </c>
      <c r="B109" s="5" t="s">
        <v>538</v>
      </c>
      <c r="C109" s="2" t="s">
        <v>420</v>
      </c>
      <c r="D109" s="2"/>
      <c r="E109" s="6"/>
      <c r="F109" s="6">
        <v>2916</v>
      </c>
      <c r="G109" s="6">
        <v>200</v>
      </c>
      <c r="H109" s="6"/>
      <c r="I109" s="6"/>
      <c r="J109" s="6">
        <v>2171</v>
      </c>
      <c r="K109" s="6"/>
      <c r="L109" s="6">
        <v>12792</v>
      </c>
      <c r="M109" s="6"/>
      <c r="N109" s="7">
        <f t="shared" si="2"/>
        <v>18079</v>
      </c>
      <c r="O109" s="6">
        <v>484834</v>
      </c>
    </row>
    <row r="110" spans="1:15" ht="40" x14ac:dyDescent="0.35">
      <c r="A110" s="1">
        <v>103</v>
      </c>
      <c r="B110" s="5" t="s">
        <v>285</v>
      </c>
      <c r="C110" s="2" t="s">
        <v>420</v>
      </c>
      <c r="D110" s="2"/>
      <c r="E110" s="6"/>
      <c r="F110" s="6"/>
      <c r="G110" s="6"/>
      <c r="H110" s="6"/>
      <c r="I110" s="6"/>
      <c r="J110" s="6"/>
      <c r="K110" s="6"/>
      <c r="L110" s="6"/>
      <c r="M110" s="6"/>
      <c r="N110" s="7">
        <f t="shared" si="2"/>
        <v>0</v>
      </c>
      <c r="O110" s="6"/>
    </row>
    <row r="111" spans="1:15" ht="40" x14ac:dyDescent="0.35">
      <c r="A111" s="1">
        <v>104</v>
      </c>
      <c r="B111" s="5" t="s">
        <v>287</v>
      </c>
      <c r="C111" s="2" t="s">
        <v>420</v>
      </c>
      <c r="D111" s="2"/>
      <c r="E111" s="6"/>
      <c r="F111" s="6"/>
      <c r="G111" s="6"/>
      <c r="H111" s="6"/>
      <c r="I111" s="6"/>
      <c r="J111" s="6"/>
      <c r="K111" s="6"/>
      <c r="L111" s="6"/>
      <c r="M111" s="6"/>
      <c r="N111" s="7">
        <f t="shared" si="2"/>
        <v>0</v>
      </c>
      <c r="O111" s="6"/>
    </row>
    <row r="112" spans="1:15" ht="40" x14ac:dyDescent="0.35">
      <c r="A112" s="1">
        <v>105</v>
      </c>
      <c r="B112" s="5" t="s">
        <v>450</v>
      </c>
      <c r="C112" s="2" t="s">
        <v>420</v>
      </c>
      <c r="D112" s="2"/>
      <c r="E112" s="6">
        <v>938</v>
      </c>
      <c r="F112" s="6"/>
      <c r="G112" s="6"/>
      <c r="H112" s="6"/>
      <c r="I112" s="6">
        <v>4529</v>
      </c>
      <c r="J112" s="6">
        <v>2307</v>
      </c>
      <c r="K112" s="6"/>
      <c r="L112" s="6"/>
      <c r="M112" s="6"/>
      <c r="N112" s="7">
        <f t="shared" si="2"/>
        <v>7774</v>
      </c>
      <c r="O112" s="6">
        <v>488000</v>
      </c>
    </row>
    <row r="113" spans="1:15" ht="40" x14ac:dyDescent="0.35">
      <c r="A113" s="1">
        <v>106</v>
      </c>
      <c r="B113" s="5" t="s">
        <v>290</v>
      </c>
      <c r="C113" s="2" t="s">
        <v>420</v>
      </c>
      <c r="D113" s="2"/>
      <c r="E113" s="6"/>
      <c r="F113" s="6">
        <v>2803</v>
      </c>
      <c r="G113" s="6">
        <v>600</v>
      </c>
      <c r="H113" s="6"/>
      <c r="I113" s="6"/>
      <c r="J113" s="6">
        <v>5428</v>
      </c>
      <c r="K113" s="6"/>
      <c r="L113" s="6"/>
      <c r="M113" s="6"/>
      <c r="N113" s="7">
        <f t="shared" si="2"/>
        <v>8831</v>
      </c>
      <c r="O113" s="6">
        <v>994000</v>
      </c>
    </row>
    <row r="114" spans="1:15" ht="40" x14ac:dyDescent="0.35">
      <c r="A114" s="1">
        <v>107</v>
      </c>
      <c r="B114" s="5" t="s">
        <v>292</v>
      </c>
      <c r="C114" s="2" t="s">
        <v>420</v>
      </c>
      <c r="D114" s="2"/>
      <c r="E114" s="6">
        <v>7625</v>
      </c>
      <c r="F114" s="6">
        <v>8542</v>
      </c>
      <c r="G114" s="6">
        <v>400</v>
      </c>
      <c r="H114" s="6"/>
      <c r="I114" s="6"/>
      <c r="J114" s="6">
        <v>8931</v>
      </c>
      <c r="K114" s="6"/>
      <c r="L114" s="6">
        <v>10178</v>
      </c>
      <c r="M114" s="6"/>
      <c r="N114" s="7">
        <f t="shared" si="2"/>
        <v>35676</v>
      </c>
      <c r="O114" s="6">
        <v>1144000</v>
      </c>
    </row>
    <row r="115" spans="1:15" ht="40" x14ac:dyDescent="0.35">
      <c r="A115" s="1">
        <v>108</v>
      </c>
      <c r="B115" s="5" t="s">
        <v>497</v>
      </c>
      <c r="C115" s="2" t="s">
        <v>420</v>
      </c>
      <c r="D115" s="2"/>
      <c r="E115" s="6"/>
      <c r="F115" s="6">
        <v>1685</v>
      </c>
      <c r="G115" s="6"/>
      <c r="H115" s="6"/>
      <c r="I115" s="6"/>
      <c r="J115" s="6">
        <v>1357</v>
      </c>
      <c r="K115" s="6"/>
      <c r="L115" s="6"/>
      <c r="M115" s="6"/>
      <c r="N115" s="7">
        <f t="shared" si="2"/>
        <v>3042</v>
      </c>
      <c r="O115" s="6">
        <v>460200</v>
      </c>
    </row>
    <row r="116" spans="1:15" ht="40" x14ac:dyDescent="0.35">
      <c r="A116" s="1">
        <v>109</v>
      </c>
      <c r="B116" s="5" t="s">
        <v>549</v>
      </c>
      <c r="C116" s="2" t="s">
        <v>420</v>
      </c>
      <c r="D116" s="2"/>
      <c r="E116" s="6"/>
      <c r="F116" s="6">
        <v>2113</v>
      </c>
      <c r="G116" s="6">
        <f>800+5000</f>
        <v>5800</v>
      </c>
      <c r="H116" s="6"/>
      <c r="I116" s="6"/>
      <c r="J116" s="6">
        <v>2578</v>
      </c>
      <c r="K116" s="6"/>
      <c r="L116" s="6"/>
      <c r="M116" s="6"/>
      <c r="N116" s="7">
        <f t="shared" si="2"/>
        <v>10491</v>
      </c>
      <c r="O116" s="6">
        <v>259000</v>
      </c>
    </row>
    <row r="117" spans="1:15" ht="40" x14ac:dyDescent="0.35">
      <c r="A117" s="1">
        <v>110</v>
      </c>
      <c r="B117" s="5" t="s">
        <v>293</v>
      </c>
      <c r="C117" s="2" t="s">
        <v>420</v>
      </c>
      <c r="D117" s="2"/>
      <c r="E117" s="6">
        <v>9268</v>
      </c>
      <c r="F117" s="6">
        <v>5535</v>
      </c>
      <c r="G117" s="6">
        <v>600</v>
      </c>
      <c r="H117" s="6"/>
      <c r="I117" s="6">
        <v>3342</v>
      </c>
      <c r="J117" s="6">
        <v>6345</v>
      </c>
      <c r="K117" s="6"/>
      <c r="L117" s="6">
        <v>3800</v>
      </c>
      <c r="M117" s="6"/>
      <c r="N117" s="7">
        <f t="shared" si="2"/>
        <v>28890</v>
      </c>
      <c r="O117" s="6">
        <v>1169548</v>
      </c>
    </row>
    <row r="118" spans="1:15" ht="40" x14ac:dyDescent="0.35">
      <c r="A118" s="1">
        <v>111</v>
      </c>
      <c r="B118" s="5" t="s">
        <v>297</v>
      </c>
      <c r="C118" s="2" t="s">
        <v>420</v>
      </c>
      <c r="D118" s="2"/>
      <c r="E118" s="6">
        <v>1054</v>
      </c>
      <c r="F118" s="6">
        <v>3847</v>
      </c>
      <c r="G118" s="6">
        <v>2700</v>
      </c>
      <c r="H118" s="10"/>
      <c r="I118" s="6"/>
      <c r="J118" s="6"/>
      <c r="K118" s="6"/>
      <c r="L118" s="6"/>
      <c r="M118" s="6"/>
      <c r="N118" s="7">
        <f t="shared" si="2"/>
        <v>7601</v>
      </c>
      <c r="O118" s="6">
        <v>769415</v>
      </c>
    </row>
    <row r="119" spans="1:15" ht="40" x14ac:dyDescent="0.35">
      <c r="A119" s="1">
        <v>112</v>
      </c>
      <c r="B119" s="5" t="s">
        <v>302</v>
      </c>
      <c r="C119" s="2" t="s">
        <v>420</v>
      </c>
      <c r="D119" s="2"/>
      <c r="E119" s="6"/>
      <c r="F119" s="6"/>
      <c r="G119" s="6">
        <v>1500</v>
      </c>
      <c r="H119" s="6"/>
      <c r="I119" s="6">
        <v>3333</v>
      </c>
      <c r="J119" s="6">
        <v>4017</v>
      </c>
      <c r="K119" s="6"/>
      <c r="L119" s="6"/>
      <c r="M119" s="6"/>
      <c r="N119" s="7">
        <f t="shared" si="2"/>
        <v>8850</v>
      </c>
      <c r="O119" s="6">
        <v>714380</v>
      </c>
    </row>
    <row r="120" spans="1:15" ht="40" x14ac:dyDescent="0.35">
      <c r="A120" s="1">
        <v>113</v>
      </c>
      <c r="B120" s="5" t="s">
        <v>303</v>
      </c>
      <c r="C120" s="2" t="s">
        <v>420</v>
      </c>
      <c r="D120" s="2"/>
      <c r="E120" s="6"/>
      <c r="F120" s="6">
        <v>14645</v>
      </c>
      <c r="G120" s="6">
        <v>600</v>
      </c>
      <c r="H120" s="6"/>
      <c r="I120" s="6"/>
      <c r="J120" s="6">
        <v>3393</v>
      </c>
      <c r="K120" s="6"/>
      <c r="L120" s="6"/>
      <c r="M120" s="6"/>
      <c r="N120" s="7">
        <f t="shared" si="2"/>
        <v>18638</v>
      </c>
      <c r="O120" s="6">
        <v>759957</v>
      </c>
    </row>
    <row r="121" spans="1:15" ht="40" x14ac:dyDescent="0.35">
      <c r="A121" s="1">
        <v>114</v>
      </c>
      <c r="B121" s="5" t="s">
        <v>305</v>
      </c>
      <c r="C121" s="2" t="s">
        <v>420</v>
      </c>
      <c r="D121" s="2"/>
      <c r="E121" s="6">
        <v>11298</v>
      </c>
      <c r="F121" s="6">
        <v>15687</v>
      </c>
      <c r="G121" s="6"/>
      <c r="H121" s="11"/>
      <c r="I121" s="6">
        <v>10251</v>
      </c>
      <c r="J121" s="6">
        <v>10721</v>
      </c>
      <c r="K121" s="6"/>
      <c r="L121" s="6">
        <v>13220</v>
      </c>
      <c r="M121" s="6"/>
      <c r="N121" s="7">
        <f t="shared" si="2"/>
        <v>61177</v>
      </c>
      <c r="O121" s="6">
        <v>1645863</v>
      </c>
    </row>
    <row r="122" spans="1:15" ht="40" x14ac:dyDescent="0.35">
      <c r="A122" s="1">
        <v>115</v>
      </c>
      <c r="B122" s="5" t="s">
        <v>306</v>
      </c>
      <c r="C122" s="2" t="s">
        <v>420</v>
      </c>
      <c r="D122" s="2"/>
      <c r="E122" s="6"/>
      <c r="F122" s="6"/>
      <c r="G122" s="6"/>
      <c r="H122" s="10"/>
      <c r="I122" s="6"/>
      <c r="J122" s="6"/>
      <c r="K122" s="6"/>
      <c r="L122" s="6"/>
      <c r="M122" s="6"/>
      <c r="N122" s="7">
        <f t="shared" si="2"/>
        <v>0</v>
      </c>
      <c r="O122" s="6"/>
    </row>
    <row r="123" spans="1:15" ht="40" x14ac:dyDescent="0.35">
      <c r="A123" s="1">
        <v>116</v>
      </c>
      <c r="B123" s="5" t="s">
        <v>307</v>
      </c>
      <c r="C123" s="2" t="s">
        <v>420</v>
      </c>
      <c r="D123" s="2"/>
      <c r="E123" s="6"/>
      <c r="F123" s="6"/>
      <c r="G123" s="6"/>
      <c r="H123" s="10"/>
      <c r="I123" s="6"/>
      <c r="J123" s="6"/>
      <c r="K123" s="6"/>
      <c r="L123" s="6"/>
      <c r="M123" s="6"/>
      <c r="N123" s="7">
        <f t="shared" si="2"/>
        <v>0</v>
      </c>
      <c r="O123" s="6"/>
    </row>
    <row r="124" spans="1:15" ht="40" x14ac:dyDescent="0.35">
      <c r="A124" s="1">
        <v>117</v>
      </c>
      <c r="B124" s="5" t="s">
        <v>309</v>
      </c>
      <c r="C124" s="2" t="s">
        <v>420</v>
      </c>
      <c r="D124" s="2"/>
      <c r="E124" s="6"/>
      <c r="F124" s="6"/>
      <c r="G124" s="6"/>
      <c r="H124" s="6"/>
      <c r="I124" s="6"/>
      <c r="J124" s="6">
        <v>1677</v>
      </c>
      <c r="K124" s="6"/>
      <c r="L124" s="6"/>
      <c r="M124" s="6"/>
      <c r="N124" s="7">
        <f t="shared" si="2"/>
        <v>1677</v>
      </c>
      <c r="O124" s="6">
        <v>334000</v>
      </c>
    </row>
    <row r="125" spans="1:15" ht="40" x14ac:dyDescent="0.35">
      <c r="A125" s="1">
        <v>118</v>
      </c>
      <c r="B125" s="5" t="s">
        <v>512</v>
      </c>
      <c r="C125" s="2" t="s">
        <v>420</v>
      </c>
      <c r="D125" s="2"/>
      <c r="E125" s="6"/>
      <c r="F125" s="6"/>
      <c r="G125" s="6">
        <v>3121</v>
      </c>
      <c r="H125" s="6"/>
      <c r="I125" s="6"/>
      <c r="J125" s="6"/>
      <c r="K125" s="6"/>
      <c r="L125" s="6"/>
      <c r="M125" s="6"/>
      <c r="N125" s="7">
        <f t="shared" si="2"/>
        <v>3121</v>
      </c>
      <c r="O125" s="6">
        <v>495000</v>
      </c>
    </row>
    <row r="126" spans="1:15" ht="40" x14ac:dyDescent="0.35">
      <c r="A126" s="1">
        <v>119</v>
      </c>
      <c r="B126" s="5" t="s">
        <v>467</v>
      </c>
      <c r="C126" s="2" t="s">
        <v>420</v>
      </c>
      <c r="D126" s="2"/>
      <c r="E126" s="6"/>
      <c r="F126" s="6">
        <v>3677</v>
      </c>
      <c r="G126" s="6">
        <f>7300+800</f>
        <v>8100</v>
      </c>
      <c r="H126" s="6"/>
      <c r="I126" s="6"/>
      <c r="J126" s="6"/>
      <c r="K126" s="6"/>
      <c r="L126" s="6"/>
      <c r="M126" s="6"/>
      <c r="N126" s="7">
        <f t="shared" si="2"/>
        <v>11777</v>
      </c>
      <c r="O126" s="6">
        <v>428053</v>
      </c>
    </row>
    <row r="127" spans="1:15" x14ac:dyDescent="0.35">
      <c r="A127" s="1">
        <v>120</v>
      </c>
      <c r="B127" s="5" t="s">
        <v>206</v>
      </c>
      <c r="C127" s="2" t="s">
        <v>11</v>
      </c>
      <c r="D127" s="2"/>
      <c r="E127" s="6"/>
      <c r="F127" s="6"/>
      <c r="G127" s="6"/>
      <c r="H127" s="6"/>
      <c r="I127" s="6"/>
      <c r="J127" s="6"/>
      <c r="K127" s="6"/>
      <c r="L127" s="6"/>
      <c r="M127" s="6"/>
      <c r="N127" s="7">
        <f t="shared" si="2"/>
        <v>0</v>
      </c>
      <c r="O127" s="6"/>
    </row>
    <row r="128" spans="1:15" x14ac:dyDescent="0.35">
      <c r="A128" s="1">
        <v>121</v>
      </c>
      <c r="B128" s="5" t="s">
        <v>390</v>
      </c>
      <c r="C128" s="2" t="s">
        <v>11</v>
      </c>
      <c r="D128" s="2"/>
      <c r="E128" s="6"/>
      <c r="F128" s="6"/>
      <c r="G128" s="6"/>
      <c r="H128" s="6"/>
      <c r="I128" s="6"/>
      <c r="J128" s="6"/>
      <c r="K128" s="6"/>
      <c r="L128" s="6"/>
      <c r="M128" s="6"/>
      <c r="N128" s="7">
        <f t="shared" si="2"/>
        <v>0</v>
      </c>
      <c r="O128" s="6"/>
    </row>
    <row r="129" spans="1:15" x14ac:dyDescent="0.35">
      <c r="A129" s="1">
        <v>122</v>
      </c>
      <c r="B129" s="5" t="s">
        <v>207</v>
      </c>
      <c r="C129" s="2" t="s">
        <v>11</v>
      </c>
      <c r="D129" s="2"/>
      <c r="E129" s="6"/>
      <c r="F129" s="6"/>
      <c r="G129" s="6"/>
      <c r="H129" s="6"/>
      <c r="I129" s="6"/>
      <c r="J129" s="6"/>
      <c r="K129" s="6"/>
      <c r="L129" s="6"/>
      <c r="M129" s="6"/>
      <c r="N129" s="7">
        <f t="shared" si="2"/>
        <v>0</v>
      </c>
      <c r="O129" s="6"/>
    </row>
    <row r="130" spans="1:15" x14ac:dyDescent="0.35">
      <c r="A130" s="1">
        <v>123</v>
      </c>
      <c r="B130" s="5" t="s">
        <v>208</v>
      </c>
      <c r="C130" s="2" t="s">
        <v>11</v>
      </c>
      <c r="D130" s="2"/>
      <c r="E130" s="6"/>
      <c r="F130" s="6"/>
      <c r="G130" s="6"/>
      <c r="H130" s="6"/>
      <c r="I130" s="6"/>
      <c r="J130" s="6"/>
      <c r="K130" s="6"/>
      <c r="L130" s="6"/>
      <c r="M130" s="6"/>
      <c r="N130" s="7">
        <f t="shared" si="2"/>
        <v>0</v>
      </c>
      <c r="O130" s="6"/>
    </row>
    <row r="131" spans="1:15" x14ac:dyDescent="0.35">
      <c r="A131" s="1">
        <v>124</v>
      </c>
      <c r="B131" s="5" t="s">
        <v>209</v>
      </c>
      <c r="C131" s="2" t="s">
        <v>11</v>
      </c>
      <c r="D131" s="2"/>
      <c r="E131" s="6"/>
      <c r="F131" s="6"/>
      <c r="G131" s="6"/>
      <c r="H131" s="6"/>
      <c r="I131" s="6"/>
      <c r="J131" s="6"/>
      <c r="K131" s="6"/>
      <c r="L131" s="6"/>
      <c r="M131" s="6"/>
      <c r="N131" s="7">
        <f t="shared" si="2"/>
        <v>0</v>
      </c>
      <c r="O131" s="6"/>
    </row>
    <row r="132" spans="1:15" x14ac:dyDescent="0.35">
      <c r="A132" s="1">
        <v>125</v>
      </c>
      <c r="B132" s="5" t="s">
        <v>210</v>
      </c>
      <c r="C132" s="2" t="s">
        <v>11</v>
      </c>
      <c r="D132" s="2"/>
      <c r="E132" s="6"/>
      <c r="F132" s="6"/>
      <c r="G132" s="6"/>
      <c r="H132" s="6"/>
      <c r="I132" s="6"/>
      <c r="J132" s="6"/>
      <c r="K132" s="6"/>
      <c r="L132" s="6"/>
      <c r="M132" s="6"/>
      <c r="N132" s="7">
        <f t="shared" si="2"/>
        <v>0</v>
      </c>
      <c r="O132" s="6"/>
    </row>
    <row r="133" spans="1:15" x14ac:dyDescent="0.35">
      <c r="A133" s="1">
        <v>126</v>
      </c>
      <c r="B133" s="5" t="s">
        <v>211</v>
      </c>
      <c r="C133" s="2" t="s">
        <v>11</v>
      </c>
      <c r="D133" s="2"/>
      <c r="E133" s="6"/>
      <c r="F133" s="6"/>
      <c r="G133" s="6"/>
      <c r="H133" s="6"/>
      <c r="I133" s="6"/>
      <c r="J133" s="6"/>
      <c r="K133" s="6"/>
      <c r="L133" s="6"/>
      <c r="M133" s="6"/>
      <c r="N133" s="7">
        <f t="shared" si="2"/>
        <v>0</v>
      </c>
      <c r="O133" s="6"/>
    </row>
    <row r="134" spans="1:15" x14ac:dyDescent="0.35">
      <c r="A134" s="1">
        <v>127</v>
      </c>
      <c r="B134" s="5" t="s">
        <v>212</v>
      </c>
      <c r="C134" s="2" t="s">
        <v>11</v>
      </c>
      <c r="D134" s="2"/>
      <c r="E134" s="6"/>
      <c r="F134" s="6"/>
      <c r="G134" s="6"/>
      <c r="H134" s="6"/>
      <c r="I134" s="6"/>
      <c r="J134" s="6"/>
      <c r="K134" s="6"/>
      <c r="L134" s="6"/>
      <c r="M134" s="6"/>
      <c r="N134" s="7">
        <f t="shared" si="2"/>
        <v>0</v>
      </c>
      <c r="O134" s="6"/>
    </row>
    <row r="135" spans="1:15" x14ac:dyDescent="0.35">
      <c r="A135" s="1">
        <v>128</v>
      </c>
      <c r="B135" s="5" t="s">
        <v>213</v>
      </c>
      <c r="C135" s="2" t="s">
        <v>11</v>
      </c>
      <c r="D135" s="2"/>
      <c r="E135" s="6"/>
      <c r="F135" s="6"/>
      <c r="G135" s="6"/>
      <c r="H135" s="6"/>
      <c r="I135" s="6"/>
      <c r="J135" s="6"/>
      <c r="K135" s="6"/>
      <c r="L135" s="6"/>
      <c r="M135" s="6"/>
      <c r="N135" s="7">
        <f t="shared" si="2"/>
        <v>0</v>
      </c>
      <c r="O135" s="6"/>
    </row>
    <row r="136" spans="1:15" x14ac:dyDescent="0.35">
      <c r="A136" s="1">
        <v>129</v>
      </c>
      <c r="B136" s="5" t="s">
        <v>214</v>
      </c>
      <c r="C136" s="2" t="s">
        <v>11</v>
      </c>
      <c r="D136" s="2"/>
      <c r="E136" s="6"/>
      <c r="F136" s="6"/>
      <c r="G136" s="6"/>
      <c r="H136" s="6"/>
      <c r="I136" s="6"/>
      <c r="J136" s="6"/>
      <c r="K136" s="6"/>
      <c r="L136" s="6"/>
      <c r="M136" s="6"/>
      <c r="N136" s="7">
        <f t="shared" si="2"/>
        <v>0</v>
      </c>
      <c r="O136" s="6"/>
    </row>
    <row r="137" spans="1:15" x14ac:dyDescent="0.35">
      <c r="A137" s="1">
        <v>130</v>
      </c>
      <c r="B137" s="5" t="s">
        <v>215</v>
      </c>
      <c r="C137" s="2" t="s">
        <v>11</v>
      </c>
      <c r="D137" s="2"/>
      <c r="E137" s="6"/>
      <c r="F137" s="6"/>
      <c r="G137" s="6"/>
      <c r="H137" s="12"/>
      <c r="I137" s="6"/>
      <c r="J137" s="6"/>
      <c r="K137" s="6"/>
      <c r="L137" s="6"/>
      <c r="M137" s="6"/>
      <c r="N137" s="7">
        <f t="shared" si="2"/>
        <v>0</v>
      </c>
      <c r="O137" s="6"/>
    </row>
    <row r="138" spans="1:15" x14ac:dyDescent="0.35">
      <c r="A138" s="1">
        <v>131</v>
      </c>
      <c r="B138" s="5" t="s">
        <v>216</v>
      </c>
      <c r="C138" s="2" t="s">
        <v>11</v>
      </c>
      <c r="D138" s="2"/>
      <c r="E138" s="6"/>
      <c r="F138" s="6"/>
      <c r="G138" s="6"/>
      <c r="H138" s="6"/>
      <c r="I138" s="6"/>
      <c r="J138" s="6"/>
      <c r="K138" s="6"/>
      <c r="L138" s="6"/>
      <c r="M138" s="6"/>
      <c r="N138" s="7">
        <f t="shared" si="2"/>
        <v>0</v>
      </c>
      <c r="O138" s="6"/>
    </row>
    <row r="139" spans="1:15" x14ac:dyDescent="0.35">
      <c r="A139" s="1">
        <v>132</v>
      </c>
      <c r="B139" s="5" t="s">
        <v>389</v>
      </c>
      <c r="C139" s="2" t="s">
        <v>11</v>
      </c>
      <c r="D139" s="2"/>
      <c r="E139" s="6"/>
      <c r="F139" s="6"/>
      <c r="G139" s="6"/>
      <c r="H139" s="6"/>
      <c r="I139" s="6"/>
      <c r="J139" s="6"/>
      <c r="K139" s="6"/>
      <c r="L139" s="6"/>
      <c r="M139" s="6"/>
      <c r="N139" s="7">
        <f t="shared" si="2"/>
        <v>0</v>
      </c>
      <c r="O139" s="6"/>
    </row>
    <row r="140" spans="1:15" x14ac:dyDescent="0.35">
      <c r="A140" s="1">
        <v>133</v>
      </c>
      <c r="B140" s="5" t="s">
        <v>390</v>
      </c>
      <c r="C140" s="2" t="s">
        <v>11</v>
      </c>
      <c r="D140" s="2"/>
      <c r="E140" s="6"/>
      <c r="F140" s="6"/>
      <c r="G140" s="6"/>
      <c r="H140" s="6"/>
      <c r="I140" s="6"/>
      <c r="J140" s="6"/>
      <c r="K140" s="6"/>
      <c r="L140" s="6"/>
      <c r="M140" s="6"/>
      <c r="N140" s="7">
        <f t="shared" si="2"/>
        <v>0</v>
      </c>
      <c r="O140" s="6"/>
    </row>
    <row r="141" spans="1:15" x14ac:dyDescent="0.35">
      <c r="A141" s="1">
        <v>134</v>
      </c>
      <c r="B141" s="5" t="s">
        <v>223</v>
      </c>
      <c r="C141" s="2" t="s">
        <v>416</v>
      </c>
      <c r="D141" s="2"/>
      <c r="E141" s="6"/>
      <c r="F141" s="6"/>
      <c r="G141" s="6"/>
      <c r="H141" s="6"/>
      <c r="I141" s="6"/>
      <c r="J141" s="6"/>
      <c r="K141" s="6"/>
      <c r="L141" s="6"/>
      <c r="M141" s="6"/>
      <c r="N141" s="7">
        <f t="shared" si="2"/>
        <v>0</v>
      </c>
      <c r="O141" s="6"/>
    </row>
    <row r="142" spans="1:15" x14ac:dyDescent="0.35">
      <c r="A142" s="1">
        <v>135</v>
      </c>
      <c r="B142" s="5" t="s">
        <v>224</v>
      </c>
      <c r="C142" s="2" t="s">
        <v>416</v>
      </c>
      <c r="D142" s="2"/>
      <c r="E142" s="6"/>
      <c r="F142" s="6"/>
      <c r="G142" s="6"/>
      <c r="H142" s="6"/>
      <c r="I142" s="6"/>
      <c r="J142" s="6"/>
      <c r="K142" s="6"/>
      <c r="L142" s="6"/>
      <c r="M142" s="6"/>
      <c r="N142" s="7">
        <f t="shared" si="2"/>
        <v>0</v>
      </c>
      <c r="O142" s="6"/>
    </row>
    <row r="143" spans="1:15" x14ac:dyDescent="0.35">
      <c r="A143" s="1">
        <v>136</v>
      </c>
      <c r="B143" s="5" t="s">
        <v>225</v>
      </c>
      <c r="C143" s="2" t="s">
        <v>416</v>
      </c>
      <c r="D143" s="2"/>
      <c r="E143" s="6"/>
      <c r="F143" s="6"/>
      <c r="G143" s="6"/>
      <c r="H143" s="6"/>
      <c r="I143" s="6"/>
      <c r="J143" s="6"/>
      <c r="K143" s="6"/>
      <c r="L143" s="6"/>
      <c r="M143" s="6"/>
      <c r="N143" s="7">
        <f t="shared" ref="N143:N208" si="3">SUM(E143:M143)</f>
        <v>0</v>
      </c>
      <c r="O143" s="6"/>
    </row>
    <row r="144" spans="1:15" x14ac:dyDescent="0.35">
      <c r="A144" s="1">
        <v>137</v>
      </c>
      <c r="B144" s="5" t="s">
        <v>379</v>
      </c>
      <c r="C144" s="2" t="s">
        <v>416</v>
      </c>
      <c r="D144" s="2"/>
      <c r="E144" s="6"/>
      <c r="F144" s="6"/>
      <c r="G144" s="6"/>
      <c r="H144" s="6"/>
      <c r="I144" s="6"/>
      <c r="J144" s="6"/>
      <c r="K144" s="6"/>
      <c r="L144" s="6"/>
      <c r="M144" s="6"/>
      <c r="N144" s="7">
        <f t="shared" si="3"/>
        <v>0</v>
      </c>
      <c r="O144" s="6"/>
    </row>
    <row r="145" spans="1:15" x14ac:dyDescent="0.35">
      <c r="A145" s="1">
        <v>138</v>
      </c>
      <c r="B145" s="5" t="s">
        <v>226</v>
      </c>
      <c r="C145" s="2" t="s">
        <v>416</v>
      </c>
      <c r="D145" s="2"/>
      <c r="E145" s="6"/>
      <c r="F145" s="6"/>
      <c r="G145" s="6"/>
      <c r="H145" s="6"/>
      <c r="I145" s="6"/>
      <c r="J145" s="6"/>
      <c r="K145" s="6"/>
      <c r="L145" s="6"/>
      <c r="M145" s="6"/>
      <c r="N145" s="7">
        <f t="shared" si="3"/>
        <v>0</v>
      </c>
      <c r="O145" s="6"/>
    </row>
    <row r="146" spans="1:15" x14ac:dyDescent="0.35">
      <c r="A146" s="1">
        <v>139</v>
      </c>
      <c r="B146" s="5" t="s">
        <v>227</v>
      </c>
      <c r="C146" s="2" t="s">
        <v>416</v>
      </c>
      <c r="D146" s="2"/>
      <c r="E146" s="6"/>
      <c r="F146" s="6"/>
      <c r="G146" s="6"/>
      <c r="H146" s="6"/>
      <c r="I146" s="6"/>
      <c r="J146" s="6"/>
      <c r="K146" s="6"/>
      <c r="L146" s="6"/>
      <c r="M146" s="6"/>
      <c r="N146" s="7">
        <f t="shared" si="3"/>
        <v>0</v>
      </c>
      <c r="O146" s="6"/>
    </row>
    <row r="147" spans="1:15" x14ac:dyDescent="0.35">
      <c r="A147" s="1">
        <v>140</v>
      </c>
      <c r="B147" s="5" t="s">
        <v>228</v>
      </c>
      <c r="C147" s="2" t="s">
        <v>416</v>
      </c>
      <c r="D147" s="2"/>
      <c r="E147" s="6"/>
      <c r="F147" s="6"/>
      <c r="G147" s="6"/>
      <c r="H147" s="6"/>
      <c r="I147" s="6"/>
      <c r="J147" s="6"/>
      <c r="K147" s="6"/>
      <c r="L147" s="6"/>
      <c r="M147" s="6"/>
      <c r="N147" s="7">
        <f t="shared" si="3"/>
        <v>0</v>
      </c>
      <c r="O147" s="6"/>
    </row>
    <row r="148" spans="1:15" x14ac:dyDescent="0.35">
      <c r="A148" s="1">
        <v>141</v>
      </c>
      <c r="B148" s="5" t="s">
        <v>229</v>
      </c>
      <c r="C148" s="2" t="s">
        <v>416</v>
      </c>
      <c r="D148" s="2"/>
      <c r="E148" s="6"/>
      <c r="F148" s="6"/>
      <c r="G148" s="6"/>
      <c r="H148" s="6"/>
      <c r="I148" s="6"/>
      <c r="J148" s="6"/>
      <c r="K148" s="6"/>
      <c r="L148" s="6"/>
      <c r="M148" s="6"/>
      <c r="N148" s="7">
        <f t="shared" si="3"/>
        <v>0</v>
      </c>
      <c r="O148" s="6"/>
    </row>
    <row r="149" spans="1:15" x14ac:dyDescent="0.35">
      <c r="A149" s="1">
        <v>142</v>
      </c>
      <c r="B149" s="5" t="s">
        <v>230</v>
      </c>
      <c r="C149" s="2" t="s">
        <v>416</v>
      </c>
      <c r="D149" s="2"/>
      <c r="E149" s="6"/>
      <c r="F149" s="6"/>
      <c r="G149" s="6"/>
      <c r="H149" s="6"/>
      <c r="I149" s="6"/>
      <c r="J149" s="6"/>
      <c r="K149" s="6"/>
      <c r="L149" s="6"/>
      <c r="M149" s="6"/>
      <c r="N149" s="7">
        <f t="shared" si="3"/>
        <v>0</v>
      </c>
      <c r="O149" s="6"/>
    </row>
    <row r="150" spans="1:15" x14ac:dyDescent="0.35">
      <c r="A150" s="1">
        <v>143</v>
      </c>
      <c r="B150" s="5" t="s">
        <v>231</v>
      </c>
      <c r="C150" s="2" t="s">
        <v>416</v>
      </c>
      <c r="D150" s="2"/>
      <c r="E150" s="6"/>
      <c r="F150" s="6"/>
      <c r="G150" s="6"/>
      <c r="H150" s="6"/>
      <c r="I150" s="6"/>
      <c r="J150" s="6"/>
      <c r="K150" s="6"/>
      <c r="L150" s="6"/>
      <c r="M150" s="6"/>
      <c r="N150" s="7">
        <f t="shared" si="3"/>
        <v>0</v>
      </c>
      <c r="O150" s="6"/>
    </row>
    <row r="151" spans="1:15" x14ac:dyDescent="0.35">
      <c r="A151" s="1">
        <v>144</v>
      </c>
      <c r="B151" s="5" t="s">
        <v>232</v>
      </c>
      <c r="C151" s="2" t="s">
        <v>416</v>
      </c>
      <c r="D151" s="2"/>
      <c r="E151" s="6"/>
      <c r="F151" s="6"/>
      <c r="G151" s="6"/>
      <c r="H151" s="6"/>
      <c r="I151" s="6"/>
      <c r="J151" s="6"/>
      <c r="K151" s="6"/>
      <c r="L151" s="6"/>
      <c r="M151" s="6"/>
      <c r="N151" s="7">
        <f t="shared" si="3"/>
        <v>0</v>
      </c>
      <c r="O151" s="6"/>
    </row>
    <row r="152" spans="1:15" x14ac:dyDescent="0.35">
      <c r="A152" s="1">
        <v>145</v>
      </c>
      <c r="B152" s="5" t="s">
        <v>233</v>
      </c>
      <c r="C152" s="2" t="s">
        <v>416</v>
      </c>
      <c r="D152" s="2"/>
      <c r="E152" s="6"/>
      <c r="F152" s="6"/>
      <c r="G152" s="6"/>
      <c r="H152" s="6"/>
      <c r="I152" s="6"/>
      <c r="J152" s="6"/>
      <c r="K152" s="6"/>
      <c r="L152" s="6"/>
      <c r="M152" s="6"/>
      <c r="N152" s="7">
        <f t="shared" si="3"/>
        <v>0</v>
      </c>
      <c r="O152" s="6"/>
    </row>
    <row r="153" spans="1:15" x14ac:dyDescent="0.35">
      <c r="A153" s="1">
        <v>146</v>
      </c>
      <c r="B153" s="5" t="s">
        <v>234</v>
      </c>
      <c r="C153" s="2" t="s">
        <v>416</v>
      </c>
      <c r="D153" s="2"/>
      <c r="E153" s="6"/>
      <c r="F153" s="6"/>
      <c r="G153" s="6"/>
      <c r="H153" s="6"/>
      <c r="I153" s="6"/>
      <c r="J153" s="6"/>
      <c r="K153" s="6"/>
      <c r="L153" s="6"/>
      <c r="M153" s="6"/>
      <c r="N153" s="7">
        <f t="shared" si="3"/>
        <v>0</v>
      </c>
      <c r="O153" s="6"/>
    </row>
    <row r="154" spans="1:15" x14ac:dyDescent="0.35">
      <c r="A154" s="1">
        <v>147</v>
      </c>
      <c r="B154" s="5" t="s">
        <v>235</v>
      </c>
      <c r="C154" s="2" t="s">
        <v>416</v>
      </c>
      <c r="D154" s="2"/>
      <c r="E154" s="6"/>
      <c r="F154" s="6"/>
      <c r="G154" s="6"/>
      <c r="H154" s="6"/>
      <c r="I154" s="6"/>
      <c r="J154" s="6"/>
      <c r="K154" s="6"/>
      <c r="L154" s="6"/>
      <c r="M154" s="6"/>
      <c r="N154" s="7">
        <f t="shared" si="3"/>
        <v>0</v>
      </c>
      <c r="O154" s="6"/>
    </row>
    <row r="155" spans="1:15" x14ac:dyDescent="0.35">
      <c r="A155" s="1">
        <v>148</v>
      </c>
      <c r="B155" s="5" t="s">
        <v>236</v>
      </c>
      <c r="C155" s="2" t="s">
        <v>416</v>
      </c>
      <c r="D155" s="2"/>
      <c r="E155" s="6"/>
      <c r="F155" s="6"/>
      <c r="G155" s="6"/>
      <c r="H155" s="6"/>
      <c r="I155" s="6"/>
      <c r="J155" s="6"/>
      <c r="K155" s="6"/>
      <c r="L155" s="6"/>
      <c r="M155" s="6"/>
      <c r="N155" s="7">
        <f t="shared" si="3"/>
        <v>0</v>
      </c>
      <c r="O155" s="6"/>
    </row>
    <row r="156" spans="1:15" x14ac:dyDescent="0.35">
      <c r="A156" s="1">
        <v>149</v>
      </c>
      <c r="B156" s="5" t="s">
        <v>378</v>
      </c>
      <c r="C156" s="2" t="s">
        <v>416</v>
      </c>
      <c r="D156" s="2"/>
      <c r="E156" s="6"/>
      <c r="F156" s="6"/>
      <c r="G156" s="6"/>
      <c r="H156" s="6"/>
      <c r="I156" s="6"/>
      <c r="J156" s="6"/>
      <c r="K156" s="6"/>
      <c r="L156" s="6"/>
      <c r="M156" s="6"/>
      <c r="N156" s="7">
        <f t="shared" si="3"/>
        <v>0</v>
      </c>
      <c r="O156" s="6"/>
    </row>
    <row r="157" spans="1:15" x14ac:dyDescent="0.35">
      <c r="A157" s="1">
        <v>150</v>
      </c>
      <c r="B157" s="5" t="s">
        <v>237</v>
      </c>
      <c r="C157" s="2" t="s">
        <v>416</v>
      </c>
      <c r="D157" s="2"/>
      <c r="E157" s="6"/>
      <c r="F157" s="6"/>
      <c r="G157" s="6"/>
      <c r="H157" s="6"/>
      <c r="I157" s="6"/>
      <c r="J157" s="6"/>
      <c r="K157" s="6"/>
      <c r="L157" s="6"/>
      <c r="M157" s="6"/>
      <c r="N157" s="7">
        <f t="shared" si="3"/>
        <v>0</v>
      </c>
      <c r="O157" s="6"/>
    </row>
    <row r="158" spans="1:15" x14ac:dyDescent="0.35">
      <c r="A158" s="1">
        <v>151</v>
      </c>
      <c r="B158" s="5" t="s">
        <v>402</v>
      </c>
      <c r="C158" s="2" t="s">
        <v>416</v>
      </c>
      <c r="D158" s="2"/>
      <c r="E158" s="6"/>
      <c r="F158" s="6"/>
      <c r="G158" s="6"/>
      <c r="H158" s="6"/>
      <c r="I158" s="6"/>
      <c r="J158" s="6"/>
      <c r="K158" s="6"/>
      <c r="L158" s="6"/>
      <c r="M158" s="6"/>
      <c r="N158" s="7">
        <f t="shared" si="3"/>
        <v>0</v>
      </c>
      <c r="O158" s="6"/>
    </row>
    <row r="159" spans="1:15" x14ac:dyDescent="0.35">
      <c r="A159" s="1">
        <v>152</v>
      </c>
      <c r="B159" s="5" t="s">
        <v>238</v>
      </c>
      <c r="C159" s="2" t="s">
        <v>416</v>
      </c>
      <c r="D159" s="2"/>
      <c r="E159" s="6"/>
      <c r="F159" s="6"/>
      <c r="G159" s="6"/>
      <c r="H159" s="6"/>
      <c r="I159" s="6"/>
      <c r="J159" s="6"/>
      <c r="K159" s="6"/>
      <c r="L159" s="6"/>
      <c r="M159" s="6"/>
      <c r="N159" s="7">
        <f t="shared" si="3"/>
        <v>0</v>
      </c>
      <c r="O159" s="6"/>
    </row>
    <row r="160" spans="1:15" x14ac:dyDescent="0.35">
      <c r="A160" s="1">
        <v>153</v>
      </c>
      <c r="B160" s="5" t="s">
        <v>230</v>
      </c>
      <c r="C160" s="2" t="s">
        <v>416</v>
      </c>
      <c r="D160" s="2"/>
      <c r="E160" s="6"/>
      <c r="F160" s="6"/>
      <c r="G160" s="6"/>
      <c r="H160" s="6"/>
      <c r="I160" s="6"/>
      <c r="J160" s="6"/>
      <c r="K160" s="6"/>
      <c r="L160" s="6"/>
      <c r="M160" s="6"/>
      <c r="N160" s="7">
        <f t="shared" si="3"/>
        <v>0</v>
      </c>
      <c r="O160" s="6"/>
    </row>
    <row r="161" spans="1:15" x14ac:dyDescent="0.35">
      <c r="A161" s="1">
        <v>154</v>
      </c>
      <c r="B161" s="5" t="s">
        <v>239</v>
      </c>
      <c r="C161" s="2" t="s">
        <v>416</v>
      </c>
      <c r="D161" s="2"/>
      <c r="E161" s="6"/>
      <c r="F161" s="6"/>
      <c r="G161" s="6"/>
      <c r="H161" s="6"/>
      <c r="I161" s="6"/>
      <c r="J161" s="6"/>
      <c r="K161" s="6"/>
      <c r="L161" s="6"/>
      <c r="M161" s="6"/>
      <c r="N161" s="7">
        <f t="shared" si="3"/>
        <v>0</v>
      </c>
      <c r="O161" s="6"/>
    </row>
    <row r="162" spans="1:15" x14ac:dyDescent="0.35">
      <c r="A162" s="1">
        <v>155</v>
      </c>
      <c r="B162" s="5" t="s">
        <v>240</v>
      </c>
      <c r="C162" s="2" t="s">
        <v>417</v>
      </c>
      <c r="D162" s="2"/>
      <c r="E162" s="6"/>
      <c r="F162" s="6"/>
      <c r="G162" s="6"/>
      <c r="H162" s="6"/>
      <c r="I162" s="6"/>
      <c r="J162" s="6"/>
      <c r="K162" s="6"/>
      <c r="L162" s="6"/>
      <c r="M162" s="6"/>
      <c r="N162" s="7">
        <f t="shared" si="3"/>
        <v>0</v>
      </c>
      <c r="O162" s="6"/>
    </row>
    <row r="163" spans="1:15" x14ac:dyDescent="0.35">
      <c r="A163" s="1">
        <v>156</v>
      </c>
      <c r="B163" s="5" t="s">
        <v>241</v>
      </c>
      <c r="C163" s="2" t="s">
        <v>417</v>
      </c>
      <c r="D163" s="2"/>
      <c r="E163" s="6"/>
      <c r="F163" s="6"/>
      <c r="G163" s="6"/>
      <c r="H163" s="6"/>
      <c r="I163" s="6"/>
      <c r="J163" s="6"/>
      <c r="K163" s="6"/>
      <c r="L163" s="6"/>
      <c r="M163" s="6"/>
      <c r="N163" s="7">
        <f t="shared" si="3"/>
        <v>0</v>
      </c>
      <c r="O163" s="6"/>
    </row>
    <row r="164" spans="1:15" x14ac:dyDescent="0.35">
      <c r="A164" s="1">
        <v>157</v>
      </c>
      <c r="B164" s="5" t="s">
        <v>458</v>
      </c>
      <c r="C164" s="2" t="s">
        <v>417</v>
      </c>
      <c r="D164" s="2"/>
      <c r="E164" s="6"/>
      <c r="F164" s="6"/>
      <c r="G164" s="6"/>
      <c r="H164" s="6"/>
      <c r="I164" s="6">
        <v>890</v>
      </c>
      <c r="J164" s="6">
        <v>516</v>
      </c>
      <c r="K164" s="6"/>
      <c r="L164" s="6"/>
      <c r="M164" s="6"/>
      <c r="N164" s="7">
        <f t="shared" si="3"/>
        <v>1406</v>
      </c>
      <c r="O164" s="6">
        <v>210000</v>
      </c>
    </row>
    <row r="165" spans="1:15" x14ac:dyDescent="0.35">
      <c r="A165" s="1">
        <v>158</v>
      </c>
      <c r="B165" s="5" t="s">
        <v>242</v>
      </c>
      <c r="C165" s="2" t="s">
        <v>417</v>
      </c>
      <c r="D165" s="2"/>
      <c r="E165" s="6"/>
      <c r="F165" s="6"/>
      <c r="G165" s="6"/>
      <c r="H165" s="6"/>
      <c r="I165" s="6">
        <v>690</v>
      </c>
      <c r="J165" s="6">
        <v>218</v>
      </c>
      <c r="K165" s="6"/>
      <c r="L165" s="6"/>
      <c r="M165" s="6"/>
      <c r="N165" s="7">
        <f t="shared" si="3"/>
        <v>908</v>
      </c>
      <c r="O165" s="6">
        <v>138000</v>
      </c>
    </row>
    <row r="166" spans="1:15" x14ac:dyDescent="0.35">
      <c r="A166" s="1">
        <v>159</v>
      </c>
      <c r="B166" s="5" t="s">
        <v>243</v>
      </c>
      <c r="C166" s="2" t="s">
        <v>417</v>
      </c>
      <c r="D166" s="2"/>
      <c r="E166" s="6">
        <v>163</v>
      </c>
      <c r="F166" s="6"/>
      <c r="G166" s="6"/>
      <c r="H166" s="6"/>
      <c r="I166" s="6"/>
      <c r="J166" s="6">
        <v>1292</v>
      </c>
      <c r="K166" s="6"/>
      <c r="L166" s="6"/>
      <c r="M166" s="6"/>
      <c r="N166" s="7">
        <f t="shared" si="3"/>
        <v>1455</v>
      </c>
      <c r="O166" s="6">
        <v>429000</v>
      </c>
    </row>
    <row r="167" spans="1:15" x14ac:dyDescent="0.35">
      <c r="A167" s="1">
        <v>160</v>
      </c>
      <c r="B167" s="5" t="s">
        <v>244</v>
      </c>
      <c r="C167" s="2" t="s">
        <v>417</v>
      </c>
      <c r="D167" s="2"/>
      <c r="E167" s="6"/>
      <c r="F167" s="6"/>
      <c r="G167" s="6"/>
      <c r="H167" s="6"/>
      <c r="I167" s="6"/>
      <c r="J167" s="6">
        <v>904</v>
      </c>
      <c r="K167" s="6"/>
      <c r="L167" s="6"/>
      <c r="M167" s="6"/>
      <c r="N167" s="7">
        <f t="shared" si="3"/>
        <v>904</v>
      </c>
      <c r="O167" s="6">
        <v>356000</v>
      </c>
    </row>
    <row r="168" spans="1:15" x14ac:dyDescent="0.35">
      <c r="A168" s="1">
        <v>161</v>
      </c>
      <c r="B168" s="5" t="s">
        <v>460</v>
      </c>
      <c r="C168" s="2" t="s">
        <v>417</v>
      </c>
      <c r="D168" s="2"/>
      <c r="E168" s="6"/>
      <c r="F168" s="6"/>
      <c r="G168" s="6"/>
      <c r="H168" s="6"/>
      <c r="I168" s="6">
        <v>945</v>
      </c>
      <c r="J168" s="6">
        <v>1421</v>
      </c>
      <c r="K168" s="6"/>
      <c r="L168" s="6"/>
      <c r="M168" s="6"/>
      <c r="N168" s="7">
        <f t="shared" si="3"/>
        <v>2366</v>
      </c>
      <c r="O168" s="6">
        <v>189000</v>
      </c>
    </row>
    <row r="169" spans="1:15" x14ac:dyDescent="0.35">
      <c r="A169" s="1">
        <v>162</v>
      </c>
      <c r="B169" s="5" t="s">
        <v>245</v>
      </c>
      <c r="C169" s="2" t="s">
        <v>417</v>
      </c>
      <c r="D169" s="2"/>
      <c r="E169" s="6"/>
      <c r="F169" s="6"/>
      <c r="G169" s="6"/>
      <c r="H169" s="6"/>
      <c r="I169" s="6"/>
      <c r="J169" s="6"/>
      <c r="K169" s="6"/>
      <c r="L169" s="6"/>
      <c r="M169" s="6"/>
      <c r="N169" s="7">
        <f t="shared" si="3"/>
        <v>0</v>
      </c>
      <c r="O169" s="6"/>
    </row>
    <row r="170" spans="1:15" x14ac:dyDescent="0.35">
      <c r="A170" s="1">
        <v>163</v>
      </c>
      <c r="B170" s="5" t="s">
        <v>246</v>
      </c>
      <c r="C170" s="2" t="s">
        <v>417</v>
      </c>
      <c r="D170" s="2"/>
      <c r="E170" s="6"/>
      <c r="F170" s="6"/>
      <c r="G170" s="6"/>
      <c r="H170" s="6"/>
      <c r="I170" s="6">
        <v>1275</v>
      </c>
      <c r="J170" s="6"/>
      <c r="K170" s="6"/>
      <c r="L170" s="6"/>
      <c r="M170" s="6"/>
      <c r="N170" s="7">
        <f t="shared" si="3"/>
        <v>1275</v>
      </c>
      <c r="O170" s="6">
        <v>255000</v>
      </c>
    </row>
    <row r="171" spans="1:15" x14ac:dyDescent="0.35">
      <c r="A171" s="1">
        <v>164</v>
      </c>
      <c r="B171" s="5" t="s">
        <v>247</v>
      </c>
      <c r="C171" s="2" t="s">
        <v>417</v>
      </c>
      <c r="D171" s="2"/>
      <c r="E171" s="6"/>
      <c r="F171" s="6"/>
      <c r="G171" s="6"/>
      <c r="H171" s="6"/>
      <c r="I171" s="6"/>
      <c r="J171" s="6">
        <v>904</v>
      </c>
      <c r="K171" s="6"/>
      <c r="L171" s="6"/>
      <c r="M171" s="6"/>
      <c r="N171" s="7">
        <f t="shared" si="3"/>
        <v>904</v>
      </c>
      <c r="O171" s="6">
        <v>278000</v>
      </c>
    </row>
    <row r="172" spans="1:15" x14ac:dyDescent="0.35">
      <c r="A172" s="1">
        <v>165</v>
      </c>
      <c r="B172" s="5" t="s">
        <v>248</v>
      </c>
      <c r="C172" s="2" t="s">
        <v>417</v>
      </c>
      <c r="D172" s="2"/>
      <c r="E172" s="6"/>
      <c r="F172" s="6"/>
      <c r="G172" s="6"/>
      <c r="H172" s="6"/>
      <c r="I172" s="6"/>
      <c r="J172" s="6"/>
      <c r="K172" s="6"/>
      <c r="L172" s="6"/>
      <c r="M172" s="6"/>
      <c r="N172" s="7">
        <f t="shared" si="3"/>
        <v>0</v>
      </c>
      <c r="O172" s="6"/>
    </row>
    <row r="173" spans="1:15" x14ac:dyDescent="0.35">
      <c r="A173" s="1">
        <v>166</v>
      </c>
      <c r="B173" s="5" t="s">
        <v>249</v>
      </c>
      <c r="C173" s="2" t="s">
        <v>417</v>
      </c>
      <c r="D173" s="2"/>
      <c r="E173" s="6"/>
      <c r="F173" s="6"/>
      <c r="G173" s="6"/>
      <c r="H173" s="6"/>
      <c r="I173" s="6"/>
      <c r="J173" s="6"/>
      <c r="K173" s="6"/>
      <c r="L173" s="6"/>
      <c r="M173" s="6"/>
      <c r="N173" s="7">
        <f t="shared" si="3"/>
        <v>0</v>
      </c>
      <c r="O173" s="6"/>
    </row>
    <row r="174" spans="1:15" x14ac:dyDescent="0.35">
      <c r="A174" s="1">
        <v>167</v>
      </c>
      <c r="B174" s="5" t="s">
        <v>250</v>
      </c>
      <c r="C174" s="2" t="s">
        <v>417</v>
      </c>
      <c r="D174" s="2"/>
      <c r="E174" s="6"/>
      <c r="F174" s="6"/>
      <c r="G174" s="6"/>
      <c r="H174" s="6"/>
      <c r="I174" s="6"/>
      <c r="J174" s="6"/>
      <c r="K174" s="6"/>
      <c r="L174" s="6"/>
      <c r="M174" s="6"/>
      <c r="N174" s="7">
        <f t="shared" si="3"/>
        <v>0</v>
      </c>
      <c r="O174" s="6"/>
    </row>
    <row r="175" spans="1:15" x14ac:dyDescent="0.35">
      <c r="A175" s="1">
        <v>168</v>
      </c>
      <c r="B175" s="5" t="s">
        <v>251</v>
      </c>
      <c r="C175" s="2" t="s">
        <v>417</v>
      </c>
      <c r="D175" s="2"/>
      <c r="E175" s="6"/>
      <c r="F175" s="6"/>
      <c r="G175" s="6"/>
      <c r="H175" s="6"/>
      <c r="I175" s="6"/>
      <c r="J175" s="6"/>
      <c r="K175" s="6"/>
      <c r="L175" s="6"/>
      <c r="M175" s="6"/>
      <c r="N175" s="7">
        <f t="shared" si="3"/>
        <v>0</v>
      </c>
      <c r="O175" s="6"/>
    </row>
    <row r="176" spans="1:15" x14ac:dyDescent="0.35">
      <c r="A176" s="1">
        <v>169</v>
      </c>
      <c r="B176" s="5" t="s">
        <v>252</v>
      </c>
      <c r="C176" s="2" t="s">
        <v>417</v>
      </c>
      <c r="D176" s="2"/>
      <c r="E176" s="6"/>
      <c r="F176" s="6"/>
      <c r="G176" s="6"/>
      <c r="H176" s="6"/>
      <c r="I176" s="6"/>
      <c r="J176" s="6"/>
      <c r="K176" s="6"/>
      <c r="L176" s="6"/>
      <c r="M176" s="6"/>
      <c r="N176" s="7">
        <f t="shared" si="3"/>
        <v>0</v>
      </c>
      <c r="O176" s="6"/>
    </row>
    <row r="177" spans="1:15" x14ac:dyDescent="0.35">
      <c r="A177" s="1">
        <v>170</v>
      </c>
      <c r="B177" s="5" t="s">
        <v>253</v>
      </c>
      <c r="C177" s="2" t="s">
        <v>417</v>
      </c>
      <c r="D177" s="2"/>
      <c r="E177" s="6"/>
      <c r="F177" s="6"/>
      <c r="G177" s="6"/>
      <c r="H177" s="6"/>
      <c r="I177" s="6"/>
      <c r="J177" s="6"/>
      <c r="K177" s="6"/>
      <c r="L177" s="6"/>
      <c r="M177" s="6"/>
      <c r="N177" s="7">
        <f t="shared" si="3"/>
        <v>0</v>
      </c>
      <c r="O177" s="6"/>
    </row>
    <row r="178" spans="1:15" x14ac:dyDescent="0.35">
      <c r="A178" s="1">
        <v>171</v>
      </c>
      <c r="B178" s="5" t="s">
        <v>254</v>
      </c>
      <c r="C178" s="2" t="s">
        <v>417</v>
      </c>
      <c r="D178" s="2"/>
      <c r="E178" s="6"/>
      <c r="F178" s="6"/>
      <c r="G178" s="6"/>
      <c r="H178" s="6"/>
      <c r="I178" s="6"/>
      <c r="J178" s="6"/>
      <c r="K178" s="6"/>
      <c r="L178" s="6"/>
      <c r="M178" s="6"/>
      <c r="N178" s="7">
        <f t="shared" si="3"/>
        <v>0</v>
      </c>
      <c r="O178" s="6"/>
    </row>
    <row r="179" spans="1:15" x14ac:dyDescent="0.35">
      <c r="A179" s="1">
        <v>172</v>
      </c>
      <c r="B179" s="5" t="s">
        <v>255</v>
      </c>
      <c r="C179" s="2" t="s">
        <v>417</v>
      </c>
      <c r="D179" s="2"/>
      <c r="E179" s="6"/>
      <c r="F179" s="6"/>
      <c r="G179" s="6"/>
      <c r="H179" s="6"/>
      <c r="I179" s="6"/>
      <c r="J179" s="6"/>
      <c r="K179" s="6"/>
      <c r="L179" s="6"/>
      <c r="M179" s="6"/>
      <c r="N179" s="7">
        <f t="shared" si="3"/>
        <v>0</v>
      </c>
      <c r="O179" s="6"/>
    </row>
    <row r="180" spans="1:15" x14ac:dyDescent="0.35">
      <c r="A180" s="1">
        <v>173</v>
      </c>
      <c r="B180" s="5" t="s">
        <v>256</v>
      </c>
      <c r="C180" s="2" t="s">
        <v>417</v>
      </c>
      <c r="D180" s="2"/>
      <c r="E180" s="6"/>
      <c r="F180" s="6"/>
      <c r="G180" s="6"/>
      <c r="H180" s="6"/>
      <c r="I180" s="6"/>
      <c r="J180" s="6"/>
      <c r="K180" s="6"/>
      <c r="L180" s="6"/>
      <c r="M180" s="6"/>
      <c r="N180" s="7">
        <f t="shared" si="3"/>
        <v>0</v>
      </c>
      <c r="O180" s="6"/>
    </row>
    <row r="181" spans="1:15" x14ac:dyDescent="0.35">
      <c r="A181" s="1">
        <v>174</v>
      </c>
      <c r="B181" s="5" t="s">
        <v>257</v>
      </c>
      <c r="C181" s="2" t="s">
        <v>417</v>
      </c>
      <c r="D181" s="2"/>
      <c r="E181" s="6"/>
      <c r="F181" s="6"/>
      <c r="G181" s="6"/>
      <c r="H181" s="6"/>
      <c r="I181" s="6"/>
      <c r="J181" s="6"/>
      <c r="K181" s="6"/>
      <c r="L181" s="6"/>
      <c r="M181" s="6"/>
      <c r="N181" s="7">
        <f t="shared" si="3"/>
        <v>0</v>
      </c>
      <c r="O181" s="6"/>
    </row>
    <row r="182" spans="1:15" x14ac:dyDescent="0.35">
      <c r="A182" s="1">
        <v>175</v>
      </c>
      <c r="B182" s="5" t="s">
        <v>258</v>
      </c>
      <c r="C182" s="2" t="s">
        <v>417</v>
      </c>
      <c r="D182" s="2"/>
      <c r="E182" s="6"/>
      <c r="F182" s="6"/>
      <c r="G182" s="6"/>
      <c r="H182" s="6"/>
      <c r="I182" s="6"/>
      <c r="J182" s="6"/>
      <c r="K182" s="6"/>
      <c r="L182" s="6"/>
      <c r="M182" s="6"/>
      <c r="N182" s="7">
        <f t="shared" si="3"/>
        <v>0</v>
      </c>
      <c r="O182" s="6"/>
    </row>
    <row r="183" spans="1:15" x14ac:dyDescent="0.35">
      <c r="A183" s="1">
        <v>176</v>
      </c>
      <c r="B183" s="5" t="s">
        <v>259</v>
      </c>
      <c r="C183" s="2" t="s">
        <v>417</v>
      </c>
      <c r="D183" s="2"/>
      <c r="E183" s="6">
        <v>16650</v>
      </c>
      <c r="F183" s="6"/>
      <c r="G183" s="6"/>
      <c r="H183" s="6"/>
      <c r="I183" s="6"/>
      <c r="J183" s="6">
        <v>1033</v>
      </c>
      <c r="K183" s="6"/>
      <c r="L183" s="6"/>
      <c r="M183" s="6"/>
      <c r="N183" s="7">
        <f t="shared" si="3"/>
        <v>17683</v>
      </c>
      <c r="O183" s="6">
        <v>333000</v>
      </c>
    </row>
    <row r="184" spans="1:15" x14ac:dyDescent="0.35">
      <c r="A184" s="1">
        <v>177</v>
      </c>
      <c r="B184" s="5" t="s">
        <v>260</v>
      </c>
      <c r="C184" s="2" t="s">
        <v>417</v>
      </c>
      <c r="D184" s="2"/>
      <c r="E184" s="6"/>
      <c r="F184" s="6"/>
      <c r="G184" s="6"/>
      <c r="H184" s="6"/>
      <c r="I184" s="6"/>
      <c r="J184" s="6"/>
      <c r="K184" s="6"/>
      <c r="L184" s="6"/>
      <c r="M184" s="6"/>
      <c r="N184" s="7">
        <f t="shared" si="3"/>
        <v>0</v>
      </c>
      <c r="O184" s="6"/>
    </row>
    <row r="185" spans="1:15" x14ac:dyDescent="0.35">
      <c r="A185" s="1">
        <v>178</v>
      </c>
      <c r="B185" s="5" t="s">
        <v>459</v>
      </c>
      <c r="C185" s="2" t="s">
        <v>417</v>
      </c>
      <c r="D185" s="2"/>
      <c r="E185" s="6"/>
      <c r="F185" s="6"/>
      <c r="G185" s="6"/>
      <c r="H185" s="6"/>
      <c r="I185" s="6"/>
      <c r="J185" s="6"/>
      <c r="K185" s="6"/>
      <c r="L185" s="6"/>
      <c r="M185" s="6"/>
      <c r="N185" s="7">
        <f t="shared" si="3"/>
        <v>0</v>
      </c>
      <c r="O185" s="6"/>
    </row>
    <row r="186" spans="1:15" x14ac:dyDescent="0.35">
      <c r="A186" s="1">
        <v>179</v>
      </c>
      <c r="B186" s="5" t="s">
        <v>440</v>
      </c>
      <c r="C186" s="2" t="s">
        <v>417</v>
      </c>
      <c r="D186" s="2"/>
      <c r="E186" s="6"/>
      <c r="F186" s="6"/>
      <c r="G186" s="6"/>
      <c r="H186" s="6"/>
      <c r="I186" s="6">
        <v>795</v>
      </c>
      <c r="J186" s="6">
        <v>387</v>
      </c>
      <c r="K186" s="6"/>
      <c r="L186" s="6"/>
      <c r="M186" s="6"/>
      <c r="N186" s="7">
        <f t="shared" si="3"/>
        <v>1182</v>
      </c>
      <c r="O186" s="6">
        <v>159000</v>
      </c>
    </row>
    <row r="187" spans="1:15" x14ac:dyDescent="0.35">
      <c r="A187" s="1">
        <v>180</v>
      </c>
      <c r="B187" s="5" t="s">
        <v>474</v>
      </c>
      <c r="C187" s="2" t="s">
        <v>417</v>
      </c>
      <c r="D187" s="2"/>
      <c r="E187" s="6"/>
      <c r="F187" s="6">
        <v>71244</v>
      </c>
      <c r="G187" s="6"/>
      <c r="H187" s="6"/>
      <c r="I187" s="6"/>
      <c r="J187" s="6"/>
      <c r="K187" s="6"/>
      <c r="L187" s="6"/>
      <c r="M187" s="6">
        <v>33964</v>
      </c>
      <c r="N187" s="7">
        <f t="shared" si="3"/>
        <v>105208</v>
      </c>
      <c r="O187" s="6">
        <v>3396000</v>
      </c>
    </row>
    <row r="188" spans="1:15" x14ac:dyDescent="0.35">
      <c r="A188" s="1">
        <v>181</v>
      </c>
      <c r="B188" s="5" t="s">
        <v>314</v>
      </c>
      <c r="C188" s="2" t="s">
        <v>15</v>
      </c>
      <c r="D188" s="2"/>
      <c r="E188" s="6">
        <v>4556</v>
      </c>
      <c r="F188" s="6"/>
      <c r="G188" s="6"/>
      <c r="H188" s="6"/>
      <c r="I188" s="6"/>
      <c r="J188" s="6">
        <v>5014</v>
      </c>
      <c r="K188" s="6"/>
      <c r="L188" s="6"/>
      <c r="M188" s="6"/>
      <c r="N188" s="7">
        <f t="shared" si="3"/>
        <v>9570</v>
      </c>
      <c r="O188" s="6">
        <v>915104</v>
      </c>
    </row>
    <row r="189" spans="1:15" x14ac:dyDescent="0.35">
      <c r="A189" s="1">
        <v>182</v>
      </c>
      <c r="B189" s="5" t="s">
        <v>517</v>
      </c>
      <c r="C189" s="2" t="s">
        <v>15</v>
      </c>
      <c r="D189" s="2"/>
      <c r="E189" s="6"/>
      <c r="F189" s="6"/>
      <c r="G189" s="6"/>
      <c r="H189" s="6"/>
      <c r="I189" s="6"/>
      <c r="J189" s="6">
        <v>2172</v>
      </c>
      <c r="K189" s="6"/>
      <c r="L189" s="6"/>
      <c r="M189" s="6"/>
      <c r="N189" s="7">
        <f t="shared" si="3"/>
        <v>2172</v>
      </c>
      <c r="O189" s="6">
        <v>170000</v>
      </c>
    </row>
    <row r="190" spans="1:15" x14ac:dyDescent="0.35">
      <c r="A190" s="1">
        <v>183</v>
      </c>
      <c r="B190" s="5" t="s">
        <v>315</v>
      </c>
      <c r="C190" s="2" t="s">
        <v>15</v>
      </c>
      <c r="D190" s="2"/>
      <c r="E190" s="6">
        <v>357</v>
      </c>
      <c r="F190" s="6"/>
      <c r="G190" s="6"/>
      <c r="H190" s="6"/>
      <c r="I190" s="6"/>
      <c r="J190" s="6">
        <v>2443</v>
      </c>
      <c r="K190" s="6"/>
      <c r="L190" s="6"/>
      <c r="M190" s="6"/>
      <c r="N190" s="7">
        <f t="shared" si="3"/>
        <v>2800</v>
      </c>
      <c r="O190" s="6">
        <v>329000</v>
      </c>
    </row>
    <row r="191" spans="1:15" x14ac:dyDescent="0.35">
      <c r="A191" s="1">
        <v>184</v>
      </c>
      <c r="B191" s="5" t="s">
        <v>316</v>
      </c>
      <c r="C191" s="2" t="s">
        <v>15</v>
      </c>
      <c r="D191" s="2"/>
      <c r="E191" s="6">
        <v>1849</v>
      </c>
      <c r="F191" s="6"/>
      <c r="G191" s="6"/>
      <c r="H191" s="6"/>
      <c r="I191" s="6"/>
      <c r="J191" s="6">
        <v>2172</v>
      </c>
      <c r="K191" s="6"/>
      <c r="L191" s="6"/>
      <c r="M191" s="6"/>
      <c r="N191" s="7">
        <f t="shared" si="3"/>
        <v>4021</v>
      </c>
      <c r="O191" s="6">
        <v>310000</v>
      </c>
    </row>
    <row r="192" spans="1:15" x14ac:dyDescent="0.35">
      <c r="A192" s="1">
        <v>185</v>
      </c>
      <c r="B192" s="5" t="s">
        <v>317</v>
      </c>
      <c r="C192" s="2" t="s">
        <v>15</v>
      </c>
      <c r="D192" s="2"/>
      <c r="E192" s="6"/>
      <c r="F192" s="6"/>
      <c r="G192" s="6"/>
      <c r="H192" s="6"/>
      <c r="I192" s="6"/>
      <c r="J192" s="6"/>
      <c r="K192" s="6"/>
      <c r="L192" s="6"/>
      <c r="M192" s="6"/>
      <c r="N192" s="7">
        <f t="shared" si="3"/>
        <v>0</v>
      </c>
      <c r="O192" s="6"/>
    </row>
    <row r="193" spans="1:15" x14ac:dyDescent="0.35">
      <c r="A193" s="1">
        <v>186</v>
      </c>
      <c r="B193" s="5" t="s">
        <v>318</v>
      </c>
      <c r="C193" s="2" t="s">
        <v>15</v>
      </c>
      <c r="D193" s="2"/>
      <c r="E193" s="6">
        <v>1127</v>
      </c>
      <c r="F193" s="6"/>
      <c r="G193" s="6"/>
      <c r="H193" s="6"/>
      <c r="I193" s="6"/>
      <c r="J193" s="6">
        <v>2714</v>
      </c>
      <c r="K193" s="6"/>
      <c r="L193" s="6"/>
      <c r="M193" s="6"/>
      <c r="N193" s="7">
        <f t="shared" si="3"/>
        <v>3841</v>
      </c>
      <c r="O193" s="6">
        <v>225000</v>
      </c>
    </row>
    <row r="194" spans="1:15" x14ac:dyDescent="0.35">
      <c r="A194" s="1">
        <v>187</v>
      </c>
      <c r="B194" s="5" t="s">
        <v>319</v>
      </c>
      <c r="C194" s="2" t="s">
        <v>15</v>
      </c>
      <c r="D194" s="2"/>
      <c r="E194" s="6"/>
      <c r="F194" s="6"/>
      <c r="G194" s="6"/>
      <c r="H194" s="6"/>
      <c r="I194" s="6"/>
      <c r="J194" s="6"/>
      <c r="K194" s="6"/>
      <c r="L194" s="6"/>
      <c r="M194" s="6"/>
      <c r="N194" s="7">
        <f t="shared" si="3"/>
        <v>0</v>
      </c>
      <c r="O194" s="6"/>
    </row>
    <row r="195" spans="1:15" x14ac:dyDescent="0.35">
      <c r="A195" s="1">
        <v>188</v>
      </c>
      <c r="B195" s="5" t="s">
        <v>320</v>
      </c>
      <c r="C195" s="2" t="s">
        <v>15</v>
      </c>
      <c r="D195" s="2"/>
      <c r="E195" s="6"/>
      <c r="F195" s="6"/>
      <c r="G195" s="6"/>
      <c r="H195" s="6"/>
      <c r="I195" s="6"/>
      <c r="J195" s="6"/>
      <c r="K195" s="6"/>
      <c r="L195" s="6"/>
      <c r="M195" s="6"/>
      <c r="N195" s="7">
        <f t="shared" si="3"/>
        <v>0</v>
      </c>
      <c r="O195" s="6"/>
    </row>
    <row r="196" spans="1:15" x14ac:dyDescent="0.35">
      <c r="A196" s="1">
        <v>189</v>
      </c>
      <c r="B196" s="5" t="s">
        <v>321</v>
      </c>
      <c r="C196" s="2" t="s">
        <v>15</v>
      </c>
      <c r="D196" s="2"/>
      <c r="E196" s="6"/>
      <c r="F196" s="6">
        <v>43975</v>
      </c>
      <c r="G196" s="6"/>
      <c r="H196" s="6">
        <v>15215</v>
      </c>
      <c r="I196" s="6"/>
      <c r="J196" s="6"/>
      <c r="K196" s="6"/>
      <c r="L196" s="6">
        <v>960</v>
      </c>
      <c r="M196" s="6"/>
      <c r="N196" s="7">
        <f t="shared" si="3"/>
        <v>60150</v>
      </c>
      <c r="O196" s="6">
        <v>3043000</v>
      </c>
    </row>
    <row r="197" spans="1:15" x14ac:dyDescent="0.35">
      <c r="A197" s="1">
        <v>190</v>
      </c>
      <c r="B197" s="5" t="s">
        <v>405</v>
      </c>
      <c r="C197" s="2" t="s">
        <v>15</v>
      </c>
      <c r="D197" s="2"/>
      <c r="E197" s="6"/>
      <c r="F197" s="6"/>
      <c r="G197" s="6"/>
      <c r="H197" s="6"/>
      <c r="I197" s="6"/>
      <c r="J197" s="6">
        <v>1357</v>
      </c>
      <c r="K197" s="6"/>
      <c r="L197" s="6"/>
      <c r="M197" s="6"/>
      <c r="N197" s="7">
        <f t="shared" si="3"/>
        <v>1357</v>
      </c>
      <c r="O197" s="6">
        <v>105000</v>
      </c>
    </row>
    <row r="198" spans="1:15" x14ac:dyDescent="0.35">
      <c r="A198" s="1">
        <v>191</v>
      </c>
      <c r="B198" s="5" t="s">
        <v>472</v>
      </c>
      <c r="C198" s="2" t="s">
        <v>15</v>
      </c>
      <c r="D198" s="2"/>
      <c r="E198" s="6"/>
      <c r="F198" s="6"/>
      <c r="G198" s="6"/>
      <c r="H198" s="6"/>
      <c r="I198" s="6"/>
      <c r="J198" s="6">
        <v>2714</v>
      </c>
      <c r="K198" s="6"/>
      <c r="L198" s="6"/>
      <c r="M198" s="6"/>
      <c r="N198" s="7">
        <f t="shared" si="3"/>
        <v>2714</v>
      </c>
      <c r="O198" s="6">
        <v>473000</v>
      </c>
    </row>
    <row r="199" spans="1:15" x14ac:dyDescent="0.35">
      <c r="A199" s="1">
        <v>192</v>
      </c>
      <c r="B199" s="5" t="s">
        <v>406</v>
      </c>
      <c r="C199" s="2" t="s">
        <v>15</v>
      </c>
      <c r="D199" s="2"/>
      <c r="E199" s="6"/>
      <c r="F199" s="6"/>
      <c r="G199" s="6"/>
      <c r="H199" s="6"/>
      <c r="I199" s="6"/>
      <c r="J199" s="6">
        <v>2579</v>
      </c>
      <c r="K199" s="6"/>
      <c r="L199" s="6"/>
      <c r="M199" s="6"/>
      <c r="N199" s="7">
        <f t="shared" si="3"/>
        <v>2579</v>
      </c>
      <c r="O199" s="6">
        <v>173000</v>
      </c>
    </row>
    <row r="200" spans="1:15" x14ac:dyDescent="0.35">
      <c r="A200" s="1">
        <v>193</v>
      </c>
      <c r="B200" s="5" t="s">
        <v>322</v>
      </c>
      <c r="C200" s="2" t="s">
        <v>15</v>
      </c>
      <c r="D200" s="2"/>
      <c r="E200" s="6"/>
      <c r="F200" s="6">
        <v>4387</v>
      </c>
      <c r="G200" s="6"/>
      <c r="H200" s="6"/>
      <c r="I200" s="6"/>
      <c r="J200" s="6">
        <v>2036</v>
      </c>
      <c r="K200" s="6"/>
      <c r="L200" s="6"/>
      <c r="M200" s="6"/>
      <c r="N200" s="7">
        <f t="shared" si="3"/>
        <v>6423</v>
      </c>
      <c r="O200" s="6">
        <v>374000</v>
      </c>
    </row>
    <row r="201" spans="1:15" x14ac:dyDescent="0.35">
      <c r="A201" s="1">
        <v>194</v>
      </c>
      <c r="B201" s="5" t="s">
        <v>408</v>
      </c>
      <c r="C201" s="2" t="s">
        <v>15</v>
      </c>
      <c r="D201" s="2"/>
      <c r="E201" s="6"/>
      <c r="F201" s="6"/>
      <c r="G201" s="6"/>
      <c r="H201" s="6"/>
      <c r="I201" s="6"/>
      <c r="J201" s="6"/>
      <c r="K201" s="6"/>
      <c r="L201" s="6"/>
      <c r="M201" s="6"/>
      <c r="N201" s="7">
        <f t="shared" si="3"/>
        <v>0</v>
      </c>
      <c r="O201" s="6"/>
    </row>
    <row r="202" spans="1:15" x14ac:dyDescent="0.35">
      <c r="A202" s="1">
        <v>195</v>
      </c>
      <c r="B202" s="5" t="s">
        <v>323</v>
      </c>
      <c r="C202" s="2" t="s">
        <v>15</v>
      </c>
      <c r="D202" s="2"/>
      <c r="E202" s="6">
        <v>1222</v>
      </c>
      <c r="F202" s="6"/>
      <c r="G202" s="6"/>
      <c r="H202" s="6"/>
      <c r="I202" s="6"/>
      <c r="J202" s="6">
        <v>1900</v>
      </c>
      <c r="K202" s="6"/>
      <c r="L202" s="6"/>
      <c r="M202" s="6"/>
      <c r="N202" s="7">
        <f t="shared" si="3"/>
        <v>3122</v>
      </c>
      <c r="O202" s="6">
        <v>279000</v>
      </c>
    </row>
    <row r="203" spans="1:15" x14ac:dyDescent="0.35">
      <c r="A203" s="1">
        <v>196</v>
      </c>
      <c r="B203" s="5" t="s">
        <v>446</v>
      </c>
      <c r="C203" s="2" t="s">
        <v>15</v>
      </c>
      <c r="D203" s="2"/>
      <c r="E203" s="6"/>
      <c r="F203" s="6"/>
      <c r="G203" s="6"/>
      <c r="H203" s="6"/>
      <c r="I203" s="6"/>
      <c r="J203" s="6">
        <v>950</v>
      </c>
      <c r="K203" s="6"/>
      <c r="L203" s="6"/>
      <c r="M203" s="6"/>
      <c r="N203" s="7">
        <f t="shared" si="3"/>
        <v>950</v>
      </c>
      <c r="O203" s="6">
        <v>120000</v>
      </c>
    </row>
    <row r="204" spans="1:15" x14ac:dyDescent="0.35">
      <c r="A204" s="1">
        <v>197</v>
      </c>
      <c r="B204" s="5" t="s">
        <v>413</v>
      </c>
      <c r="C204" s="2" t="s">
        <v>15</v>
      </c>
      <c r="D204" s="2"/>
      <c r="E204" s="6"/>
      <c r="F204" s="6"/>
      <c r="G204" s="6"/>
      <c r="H204" s="6"/>
      <c r="I204" s="6"/>
      <c r="J204" s="6">
        <v>1629</v>
      </c>
      <c r="K204" s="6"/>
      <c r="L204" s="6"/>
      <c r="M204" s="6"/>
      <c r="N204" s="7">
        <f t="shared" si="3"/>
        <v>1629</v>
      </c>
      <c r="O204" s="6">
        <v>190000</v>
      </c>
    </row>
    <row r="205" spans="1:15" x14ac:dyDescent="0.35">
      <c r="A205" s="1">
        <v>198</v>
      </c>
      <c r="B205" s="5" t="s">
        <v>496</v>
      </c>
      <c r="C205" s="2" t="s">
        <v>15</v>
      </c>
      <c r="D205" s="2"/>
      <c r="E205" s="6"/>
      <c r="F205" s="6"/>
      <c r="G205" s="6"/>
      <c r="H205" s="6"/>
      <c r="I205" s="6"/>
      <c r="J205" s="6">
        <v>1493</v>
      </c>
      <c r="K205" s="6"/>
      <c r="L205" s="6"/>
      <c r="M205" s="6"/>
      <c r="N205" s="7">
        <f t="shared" si="3"/>
        <v>1493</v>
      </c>
      <c r="O205" s="6">
        <v>279000</v>
      </c>
    </row>
    <row r="206" spans="1:15" x14ac:dyDescent="0.35">
      <c r="A206" s="1">
        <v>199</v>
      </c>
      <c r="B206" s="5" t="s">
        <v>334</v>
      </c>
      <c r="C206" s="2" t="s">
        <v>15</v>
      </c>
      <c r="D206" s="2"/>
      <c r="E206" s="6"/>
      <c r="F206" s="6">
        <v>4234</v>
      </c>
      <c r="G206" s="6"/>
      <c r="H206" s="6"/>
      <c r="I206" s="6"/>
      <c r="J206" s="6">
        <v>1900</v>
      </c>
      <c r="K206" s="6"/>
      <c r="L206" s="6"/>
      <c r="M206" s="6"/>
      <c r="N206" s="7">
        <f t="shared" si="3"/>
        <v>6134</v>
      </c>
      <c r="O206" s="6">
        <v>451526</v>
      </c>
    </row>
    <row r="207" spans="1:15" x14ac:dyDescent="0.35">
      <c r="A207" s="1">
        <v>200</v>
      </c>
      <c r="B207" s="5" t="s">
        <v>550</v>
      </c>
      <c r="C207" s="2"/>
      <c r="D207" s="2"/>
      <c r="E207" s="6">
        <v>5326</v>
      </c>
      <c r="F207" s="6"/>
      <c r="G207" s="6"/>
      <c r="H207" s="6"/>
      <c r="I207" s="6">
        <v>1465</v>
      </c>
      <c r="J207" s="6">
        <v>2714</v>
      </c>
      <c r="K207" s="6"/>
      <c r="L207" s="6"/>
      <c r="M207" s="6"/>
      <c r="N207" s="7">
        <f t="shared" si="3"/>
        <v>9505</v>
      </c>
      <c r="O207" s="6">
        <v>518000</v>
      </c>
    </row>
    <row r="208" spans="1:15" ht="40" x14ac:dyDescent="0.35">
      <c r="A208" s="1">
        <v>201</v>
      </c>
      <c r="B208" s="5" t="s">
        <v>217</v>
      </c>
      <c r="C208" s="2" t="s">
        <v>418</v>
      </c>
      <c r="D208" s="2"/>
      <c r="E208" s="6"/>
      <c r="F208" s="6"/>
      <c r="G208" s="6"/>
      <c r="H208" s="6"/>
      <c r="I208" s="6"/>
      <c r="J208" s="6"/>
      <c r="K208" s="6"/>
      <c r="L208" s="6"/>
      <c r="M208" s="6"/>
      <c r="N208" s="7">
        <f t="shared" si="3"/>
        <v>0</v>
      </c>
      <c r="O208" s="6"/>
    </row>
    <row r="209" spans="1:15" ht="40" x14ac:dyDescent="0.35">
      <c r="A209" s="1">
        <v>202</v>
      </c>
      <c r="B209" s="5" t="s">
        <v>218</v>
      </c>
      <c r="C209" s="2" t="s">
        <v>418</v>
      </c>
      <c r="D209" s="2"/>
      <c r="E209" s="6"/>
      <c r="F209" s="6"/>
      <c r="G209" s="6"/>
      <c r="H209" s="6"/>
      <c r="I209" s="6"/>
      <c r="J209" s="6"/>
      <c r="K209" s="6"/>
      <c r="L209" s="6"/>
      <c r="M209" s="6"/>
      <c r="N209" s="7">
        <f t="shared" ref="N209:N278" si="4">SUM(E209:M209)</f>
        <v>0</v>
      </c>
      <c r="O209" s="6"/>
    </row>
    <row r="210" spans="1:15" ht="40" x14ac:dyDescent="0.35">
      <c r="A210" s="1">
        <v>203</v>
      </c>
      <c r="B210" s="5" t="s">
        <v>219</v>
      </c>
      <c r="C210" s="2" t="s">
        <v>418</v>
      </c>
      <c r="D210" s="2"/>
      <c r="E210" s="6"/>
      <c r="F210" s="6"/>
      <c r="G210" s="6"/>
      <c r="H210" s="6"/>
      <c r="I210" s="6">
        <v>2028</v>
      </c>
      <c r="J210" s="6">
        <v>4207</v>
      </c>
      <c r="K210" s="6"/>
      <c r="L210" s="6"/>
      <c r="M210" s="6"/>
      <c r="N210" s="7">
        <f t="shared" si="4"/>
        <v>6235</v>
      </c>
      <c r="O210" s="6">
        <v>1029000</v>
      </c>
    </row>
    <row r="211" spans="1:15" ht="40" x14ac:dyDescent="0.35">
      <c r="A211" s="1">
        <v>204</v>
      </c>
      <c r="B211" s="5" t="s">
        <v>220</v>
      </c>
      <c r="C211" s="2" t="s">
        <v>418</v>
      </c>
      <c r="D211" s="2"/>
      <c r="E211" s="6">
        <v>2163</v>
      </c>
      <c r="F211" s="6">
        <v>6564</v>
      </c>
      <c r="G211" s="6">
        <v>1500</v>
      </c>
      <c r="H211" s="11"/>
      <c r="I211" s="6"/>
      <c r="J211" s="6">
        <v>4243</v>
      </c>
      <c r="K211" s="6"/>
      <c r="L211" s="6"/>
      <c r="M211" s="6"/>
      <c r="N211" s="7">
        <f t="shared" si="4"/>
        <v>14470</v>
      </c>
      <c r="O211" s="6">
        <v>912000</v>
      </c>
    </row>
    <row r="212" spans="1:15" ht="40" x14ac:dyDescent="0.35">
      <c r="A212" s="1">
        <v>205</v>
      </c>
      <c r="B212" s="5" t="s">
        <v>222</v>
      </c>
      <c r="C212" s="2" t="s">
        <v>418</v>
      </c>
      <c r="D212" s="2"/>
      <c r="E212" s="6"/>
      <c r="F212" s="6"/>
      <c r="G212" s="6"/>
      <c r="H212" s="6"/>
      <c r="I212" s="6">
        <v>2272</v>
      </c>
      <c r="J212" s="6">
        <v>3257</v>
      </c>
      <c r="K212" s="6"/>
      <c r="L212" s="6"/>
      <c r="M212" s="6"/>
      <c r="N212" s="7">
        <f t="shared" si="4"/>
        <v>5529</v>
      </c>
      <c r="O212" s="6">
        <v>573000</v>
      </c>
    </row>
    <row r="213" spans="1:15" ht="40" x14ac:dyDescent="0.35">
      <c r="A213" s="1">
        <v>206</v>
      </c>
      <c r="B213" s="5" t="s">
        <v>221</v>
      </c>
      <c r="C213" s="2" t="s">
        <v>418</v>
      </c>
      <c r="D213" s="2"/>
      <c r="E213" s="6">
        <v>4260</v>
      </c>
      <c r="F213" s="6"/>
      <c r="G213" s="6">
        <v>1500</v>
      </c>
      <c r="H213" s="6"/>
      <c r="I213" s="6"/>
      <c r="J213" s="6">
        <v>4072</v>
      </c>
      <c r="K213" s="6"/>
      <c r="L213" s="6"/>
      <c r="M213" s="6"/>
      <c r="N213" s="7">
        <f t="shared" si="4"/>
        <v>9832</v>
      </c>
      <c r="O213" s="6">
        <v>838000</v>
      </c>
    </row>
    <row r="214" spans="1:15" ht="40" x14ac:dyDescent="0.35">
      <c r="A214" s="1">
        <v>207</v>
      </c>
      <c r="B214" s="5" t="s">
        <v>548</v>
      </c>
      <c r="C214" s="2" t="s">
        <v>418</v>
      </c>
      <c r="D214" s="2"/>
      <c r="E214" s="6"/>
      <c r="F214" s="6"/>
      <c r="G214" s="6"/>
      <c r="H214" s="6"/>
      <c r="I214" s="6">
        <v>911</v>
      </c>
      <c r="J214" s="6">
        <v>1900</v>
      </c>
      <c r="K214" s="6"/>
      <c r="L214" s="6">
        <v>11143</v>
      </c>
      <c r="M214" s="6"/>
      <c r="N214" s="7">
        <f t="shared" si="4"/>
        <v>13954</v>
      </c>
      <c r="O214" s="6">
        <v>212000</v>
      </c>
    </row>
    <row r="215" spans="1:15" ht="40" x14ac:dyDescent="0.35">
      <c r="A215" s="1">
        <v>208</v>
      </c>
      <c r="B215" s="5" t="s">
        <v>222</v>
      </c>
      <c r="C215" s="2" t="s">
        <v>418</v>
      </c>
      <c r="D215" s="2"/>
      <c r="E215" s="6"/>
      <c r="F215" s="6"/>
      <c r="G215" s="6"/>
      <c r="H215" s="6"/>
      <c r="I215" s="6"/>
      <c r="J215" s="6"/>
      <c r="K215" s="6"/>
      <c r="L215" s="6"/>
      <c r="M215" s="6"/>
      <c r="N215" s="7">
        <f t="shared" si="4"/>
        <v>0</v>
      </c>
      <c r="O215" s="6"/>
    </row>
    <row r="216" spans="1:15" x14ac:dyDescent="0.35">
      <c r="A216" s="1">
        <v>209</v>
      </c>
      <c r="B216" s="5" t="s">
        <v>338</v>
      </c>
      <c r="C216" s="2" t="s">
        <v>422</v>
      </c>
      <c r="D216" s="2"/>
      <c r="E216" s="6"/>
      <c r="F216" s="6">
        <v>30285</v>
      </c>
      <c r="G216" s="6"/>
      <c r="H216" s="6">
        <v>11179</v>
      </c>
      <c r="I216" s="6"/>
      <c r="J216" s="6"/>
      <c r="K216" s="6"/>
      <c r="L216" s="6"/>
      <c r="M216" s="6"/>
      <c r="N216" s="7">
        <f t="shared" si="4"/>
        <v>41464</v>
      </c>
      <c r="O216" s="6">
        <v>2235874</v>
      </c>
    </row>
    <row r="217" spans="1:15" x14ac:dyDescent="0.35">
      <c r="A217" s="1">
        <v>210</v>
      </c>
      <c r="B217" s="5" t="s">
        <v>339</v>
      </c>
      <c r="C217" s="2" t="s">
        <v>422</v>
      </c>
      <c r="D217" s="2"/>
      <c r="E217" s="6">
        <v>25784</v>
      </c>
      <c r="F217" s="6">
        <v>1844</v>
      </c>
      <c r="G217" s="6">
        <v>2500</v>
      </c>
      <c r="H217" s="6"/>
      <c r="I217" s="6"/>
      <c r="J217" s="6">
        <v>3121</v>
      </c>
      <c r="K217" s="6"/>
      <c r="L217" s="6"/>
      <c r="M217" s="6"/>
      <c r="N217" s="7">
        <f t="shared" si="4"/>
        <v>33249</v>
      </c>
      <c r="O217" s="6">
        <v>1416782</v>
      </c>
    </row>
    <row r="218" spans="1:15" x14ac:dyDescent="0.35">
      <c r="A218" s="1">
        <v>211</v>
      </c>
      <c r="B218" s="5" t="s">
        <v>403</v>
      </c>
      <c r="C218" s="2" t="s">
        <v>422</v>
      </c>
      <c r="D218" s="2"/>
      <c r="E218" s="6"/>
      <c r="F218" s="6"/>
      <c r="G218" s="6"/>
      <c r="H218" s="6"/>
      <c r="I218" s="6"/>
      <c r="J218" s="6"/>
      <c r="K218" s="6"/>
      <c r="L218" s="6"/>
      <c r="M218" s="6"/>
      <c r="N218" s="7">
        <f t="shared" si="4"/>
        <v>0</v>
      </c>
      <c r="O218" s="6"/>
    </row>
    <row r="219" spans="1:15" x14ac:dyDescent="0.35">
      <c r="A219" s="1">
        <v>212</v>
      </c>
      <c r="B219" s="5" t="s">
        <v>499</v>
      </c>
      <c r="C219" s="2" t="s">
        <v>422</v>
      </c>
      <c r="D219" s="2"/>
      <c r="E219" s="6"/>
      <c r="F219" s="6"/>
      <c r="G219" s="6"/>
      <c r="H219" s="6"/>
      <c r="I219" s="6"/>
      <c r="J219" s="6">
        <v>814</v>
      </c>
      <c r="K219" s="6"/>
      <c r="L219" s="6"/>
      <c r="M219" s="6"/>
      <c r="N219" s="7">
        <f t="shared" si="4"/>
        <v>814</v>
      </c>
      <c r="O219" s="6">
        <v>130000</v>
      </c>
    </row>
    <row r="220" spans="1:15" x14ac:dyDescent="0.35">
      <c r="A220" s="1">
        <v>213</v>
      </c>
      <c r="B220" s="5" t="s">
        <v>542</v>
      </c>
      <c r="C220" s="2" t="s">
        <v>422</v>
      </c>
      <c r="D220" s="2"/>
      <c r="E220" s="6"/>
      <c r="F220" s="6"/>
      <c r="G220" s="6">
        <v>1250</v>
      </c>
      <c r="H220" s="6"/>
      <c r="I220" s="6"/>
      <c r="J220" s="6">
        <v>1764</v>
      </c>
      <c r="K220" s="6"/>
      <c r="L220" s="6"/>
      <c r="M220" s="6"/>
      <c r="N220" s="7">
        <f t="shared" si="4"/>
        <v>3014</v>
      </c>
      <c r="O220" s="6">
        <v>236068</v>
      </c>
    </row>
    <row r="221" spans="1:15" x14ac:dyDescent="0.35">
      <c r="A221" s="1">
        <v>214</v>
      </c>
      <c r="B221" s="5" t="s">
        <v>546</v>
      </c>
      <c r="C221" s="2" t="s">
        <v>422</v>
      </c>
      <c r="D221" s="2"/>
      <c r="E221" s="6"/>
      <c r="F221" s="6"/>
      <c r="G221" s="6"/>
      <c r="H221" s="6"/>
      <c r="I221" s="6"/>
      <c r="J221" s="6">
        <v>679</v>
      </c>
      <c r="K221" s="6"/>
      <c r="L221" s="6"/>
      <c r="M221" s="6"/>
      <c r="N221" s="7">
        <f t="shared" si="4"/>
        <v>679</v>
      </c>
      <c r="O221" s="6">
        <v>130000</v>
      </c>
    </row>
    <row r="222" spans="1:15" x14ac:dyDescent="0.35">
      <c r="A222" s="1">
        <v>215</v>
      </c>
      <c r="B222" s="5" t="s">
        <v>545</v>
      </c>
      <c r="C222" s="2" t="s">
        <v>422</v>
      </c>
      <c r="D222" s="2"/>
      <c r="E222" s="6"/>
      <c r="F222" s="6"/>
      <c r="G222" s="6">
        <v>4000</v>
      </c>
      <c r="H222" s="6"/>
      <c r="I222" s="6"/>
      <c r="J222" s="6">
        <v>814</v>
      </c>
      <c r="K222" s="6"/>
      <c r="L222" s="6"/>
      <c r="M222" s="6"/>
      <c r="N222" s="7">
        <f t="shared" si="4"/>
        <v>4814</v>
      </c>
      <c r="O222" s="6">
        <v>293432</v>
      </c>
    </row>
    <row r="223" spans="1:15" x14ac:dyDescent="0.35">
      <c r="A223" s="1">
        <v>216</v>
      </c>
      <c r="B223" s="5" t="s">
        <v>414</v>
      </c>
      <c r="C223" s="2" t="s">
        <v>422</v>
      </c>
      <c r="D223" s="2"/>
      <c r="E223" s="6"/>
      <c r="F223" s="6"/>
      <c r="G223" s="6"/>
      <c r="H223" s="6"/>
      <c r="I223" s="6"/>
      <c r="J223" s="6"/>
      <c r="K223" s="6"/>
      <c r="L223" s="6"/>
      <c r="M223" s="6"/>
      <c r="N223" s="7">
        <f t="shared" si="4"/>
        <v>0</v>
      </c>
      <c r="O223" s="6"/>
    </row>
    <row r="224" spans="1:15" x14ac:dyDescent="0.35">
      <c r="A224" s="1">
        <v>217</v>
      </c>
      <c r="B224" s="5" t="s">
        <v>409</v>
      </c>
      <c r="C224" s="2" t="s">
        <v>410</v>
      </c>
      <c r="D224" s="2"/>
      <c r="E224" s="6"/>
      <c r="F224" s="6">
        <v>29779</v>
      </c>
      <c r="G224" s="6"/>
      <c r="H224" s="6"/>
      <c r="I224" s="6"/>
      <c r="J224" s="6">
        <v>116946</v>
      </c>
      <c r="K224" s="6"/>
      <c r="L224" s="6"/>
      <c r="M224" s="6"/>
      <c r="N224" s="7">
        <f t="shared" si="4"/>
        <v>146725</v>
      </c>
      <c r="O224" s="6">
        <v>8681802</v>
      </c>
    </row>
    <row r="225" spans="1:15" x14ac:dyDescent="0.35">
      <c r="A225" s="1">
        <v>218</v>
      </c>
      <c r="B225" s="5" t="s">
        <v>55</v>
      </c>
      <c r="C225" s="2" t="s">
        <v>9</v>
      </c>
      <c r="D225" s="1"/>
      <c r="E225" s="6">
        <v>14716</v>
      </c>
      <c r="F225" s="6">
        <v>7189</v>
      </c>
      <c r="G225" s="6"/>
      <c r="H225" s="6">
        <v>5210</v>
      </c>
      <c r="I225" s="6">
        <v>5890</v>
      </c>
      <c r="J225" s="6">
        <v>1492</v>
      </c>
      <c r="K225" s="6"/>
      <c r="L225" s="6"/>
      <c r="M225" s="6"/>
      <c r="N225" s="7">
        <f t="shared" si="4"/>
        <v>34497</v>
      </c>
      <c r="O225" s="6">
        <v>521040</v>
      </c>
    </row>
    <row r="226" spans="1:15" x14ac:dyDescent="0.35">
      <c r="A226" s="1">
        <v>219</v>
      </c>
      <c r="B226" s="5" t="s">
        <v>391</v>
      </c>
      <c r="C226" s="2" t="s">
        <v>9</v>
      </c>
      <c r="D226" s="1"/>
      <c r="E226" s="6">
        <v>17675</v>
      </c>
      <c r="F226" s="6"/>
      <c r="G226" s="6"/>
      <c r="H226" s="12"/>
      <c r="I226" s="6">
        <v>6778</v>
      </c>
      <c r="J226" s="6">
        <v>3800</v>
      </c>
      <c r="K226" s="6"/>
      <c r="L226" s="6">
        <v>7380</v>
      </c>
      <c r="M226" s="6"/>
      <c r="N226" s="7">
        <f t="shared" si="4"/>
        <v>35633</v>
      </c>
      <c r="O226" s="6">
        <v>677416</v>
      </c>
    </row>
    <row r="227" spans="1:15" x14ac:dyDescent="0.35">
      <c r="A227" s="1">
        <v>220</v>
      </c>
      <c r="B227" s="5" t="s">
        <v>445</v>
      </c>
      <c r="C227" s="2" t="s">
        <v>9</v>
      </c>
      <c r="D227" s="1"/>
      <c r="E227" s="6">
        <v>12100</v>
      </c>
      <c r="F227" s="6"/>
      <c r="G227" s="6"/>
      <c r="H227" s="12"/>
      <c r="I227" s="6">
        <v>6697</v>
      </c>
      <c r="J227" s="6">
        <v>2578</v>
      </c>
      <c r="K227" s="6"/>
      <c r="L227" s="6"/>
      <c r="M227" s="6"/>
      <c r="N227" s="7">
        <f t="shared" si="4"/>
        <v>21375</v>
      </c>
      <c r="O227" s="6">
        <v>595603</v>
      </c>
    </row>
    <row r="228" spans="1:15" x14ac:dyDescent="0.35">
      <c r="A228" s="1">
        <v>221</v>
      </c>
      <c r="B228" s="5" t="s">
        <v>56</v>
      </c>
      <c r="C228" s="2" t="s">
        <v>9</v>
      </c>
      <c r="D228" s="1"/>
      <c r="E228" s="6">
        <v>5115</v>
      </c>
      <c r="F228" s="6"/>
      <c r="G228" s="6"/>
      <c r="H228" s="6"/>
      <c r="I228" s="6">
        <v>9129</v>
      </c>
      <c r="J228" s="6"/>
      <c r="K228" s="6"/>
      <c r="L228" s="6"/>
      <c r="M228" s="6"/>
      <c r="N228" s="7">
        <f t="shared" si="4"/>
        <v>14244</v>
      </c>
      <c r="O228" s="6">
        <v>309859</v>
      </c>
    </row>
    <row r="229" spans="1:15" x14ac:dyDescent="0.35">
      <c r="A229" s="1">
        <v>222</v>
      </c>
      <c r="B229" s="5" t="s">
        <v>483</v>
      </c>
      <c r="C229" s="2" t="s">
        <v>9</v>
      </c>
      <c r="D229" s="1"/>
      <c r="E229" s="6">
        <v>5991</v>
      </c>
      <c r="F229" s="6"/>
      <c r="G229" s="6"/>
      <c r="H229" s="6"/>
      <c r="I229" s="6"/>
      <c r="J229" s="6"/>
      <c r="K229" s="6"/>
      <c r="L229" s="6"/>
      <c r="M229" s="6"/>
      <c r="N229" s="7">
        <f t="shared" si="4"/>
        <v>5991</v>
      </c>
      <c r="O229" s="6">
        <v>187738</v>
      </c>
    </row>
    <row r="230" spans="1:15" x14ac:dyDescent="0.35">
      <c r="A230" s="1">
        <v>223</v>
      </c>
      <c r="B230" s="5" t="s">
        <v>58</v>
      </c>
      <c r="C230" s="2" t="s">
        <v>9</v>
      </c>
      <c r="D230" s="1"/>
      <c r="E230" s="6">
        <v>11495</v>
      </c>
      <c r="F230" s="6">
        <v>7019</v>
      </c>
      <c r="G230" s="6"/>
      <c r="H230" s="6">
        <v>6690</v>
      </c>
      <c r="I230" s="6">
        <v>3388</v>
      </c>
      <c r="J230" s="6">
        <v>4071</v>
      </c>
      <c r="K230" s="6"/>
      <c r="L230" s="6"/>
      <c r="M230" s="6"/>
      <c r="N230" s="7">
        <f t="shared" si="4"/>
        <v>32663</v>
      </c>
      <c r="O230" s="6">
        <v>669545</v>
      </c>
    </row>
    <row r="231" spans="1:15" x14ac:dyDescent="0.35">
      <c r="A231" s="1">
        <v>224</v>
      </c>
      <c r="B231" s="5" t="s">
        <v>523</v>
      </c>
      <c r="C231" s="2" t="s">
        <v>9</v>
      </c>
      <c r="D231" s="1"/>
      <c r="E231" s="6">
        <v>13250</v>
      </c>
      <c r="F231" s="6">
        <v>7181</v>
      </c>
      <c r="G231" s="6"/>
      <c r="H231" s="6"/>
      <c r="I231" s="6">
        <v>12921</v>
      </c>
      <c r="J231" s="6">
        <v>6649</v>
      </c>
      <c r="K231" s="6"/>
      <c r="L231" s="6"/>
      <c r="M231" s="6"/>
      <c r="N231" s="7">
        <f t="shared" si="4"/>
        <v>40001</v>
      </c>
      <c r="O231" s="6">
        <v>860000</v>
      </c>
    </row>
    <row r="232" spans="1:15" x14ac:dyDescent="0.35">
      <c r="A232" s="1">
        <v>225</v>
      </c>
      <c r="B232" s="5" t="s">
        <v>59</v>
      </c>
      <c r="C232" s="2" t="s">
        <v>9</v>
      </c>
      <c r="D232" s="1"/>
      <c r="E232" s="6">
        <v>4557</v>
      </c>
      <c r="F232" s="6"/>
      <c r="G232" s="6"/>
      <c r="H232" s="10"/>
      <c r="I232" s="6"/>
      <c r="J232" s="6">
        <v>2578</v>
      </c>
      <c r="K232" s="6"/>
      <c r="L232" s="6"/>
      <c r="M232" s="6"/>
      <c r="N232" s="7">
        <f t="shared" si="4"/>
        <v>7135</v>
      </c>
      <c r="O232" s="6">
        <v>315641</v>
      </c>
    </row>
    <row r="233" spans="1:15" x14ac:dyDescent="0.35">
      <c r="A233" s="1">
        <v>226</v>
      </c>
      <c r="B233" s="5" t="s">
        <v>60</v>
      </c>
      <c r="C233" s="2" t="s">
        <v>9</v>
      </c>
      <c r="D233" s="1"/>
      <c r="E233" s="6">
        <v>24899</v>
      </c>
      <c r="F233" s="6">
        <v>2448</v>
      </c>
      <c r="G233" s="6"/>
      <c r="H233" s="6"/>
      <c r="I233" s="6"/>
      <c r="J233" s="6">
        <v>3808</v>
      </c>
      <c r="K233" s="6"/>
      <c r="L233" s="6"/>
      <c r="M233" s="6"/>
      <c r="N233" s="7">
        <f t="shared" si="4"/>
        <v>31155</v>
      </c>
      <c r="O233" s="6">
        <v>789000</v>
      </c>
    </row>
    <row r="234" spans="1:15" x14ac:dyDescent="0.35">
      <c r="A234" s="1">
        <v>227</v>
      </c>
      <c r="B234" s="5" t="s">
        <v>532</v>
      </c>
      <c r="C234" s="2" t="s">
        <v>9</v>
      </c>
      <c r="D234" s="1"/>
      <c r="E234" s="6">
        <v>8802</v>
      </c>
      <c r="F234" s="6">
        <v>6031</v>
      </c>
      <c r="G234" s="6"/>
      <c r="H234" s="6"/>
      <c r="I234" s="6"/>
      <c r="J234" s="6">
        <v>5564</v>
      </c>
      <c r="K234" s="6"/>
      <c r="L234" s="6"/>
      <c r="M234" s="6"/>
      <c r="N234" s="7">
        <f t="shared" si="4"/>
        <v>20397</v>
      </c>
      <c r="O234" s="6">
        <v>603119</v>
      </c>
    </row>
    <row r="235" spans="1:15" x14ac:dyDescent="0.35">
      <c r="A235" s="1">
        <v>228</v>
      </c>
      <c r="B235" s="5" t="s">
        <v>62</v>
      </c>
      <c r="C235" s="2" t="s">
        <v>9</v>
      </c>
      <c r="D235" s="1"/>
      <c r="E235" s="6"/>
      <c r="F235" s="6"/>
      <c r="G235" s="6"/>
      <c r="H235" s="6"/>
      <c r="I235" s="6"/>
      <c r="J235" s="6"/>
      <c r="K235" s="6"/>
      <c r="L235" s="6"/>
      <c r="M235" s="6"/>
      <c r="N235" s="7">
        <f t="shared" si="4"/>
        <v>0</v>
      </c>
      <c r="O235" s="6"/>
    </row>
    <row r="236" spans="1:15" x14ac:dyDescent="0.35">
      <c r="A236" s="1">
        <v>229</v>
      </c>
      <c r="B236" s="5" t="s">
        <v>63</v>
      </c>
      <c r="C236" s="2" t="s">
        <v>9</v>
      </c>
      <c r="D236" s="1"/>
      <c r="E236" s="6">
        <v>7969</v>
      </c>
      <c r="F236" s="6">
        <v>7834</v>
      </c>
      <c r="G236" s="6">
        <v>949</v>
      </c>
      <c r="H236" s="6"/>
      <c r="I236" s="6"/>
      <c r="J236" s="6"/>
      <c r="K236" s="6"/>
      <c r="L236" s="6"/>
      <c r="M236" s="6">
        <v>6826</v>
      </c>
      <c r="N236" s="7">
        <f t="shared" si="4"/>
        <v>23578</v>
      </c>
      <c r="O236" s="6">
        <v>682622</v>
      </c>
    </row>
    <row r="237" spans="1:15" x14ac:dyDescent="0.35">
      <c r="A237" s="1">
        <v>230</v>
      </c>
      <c r="B237" s="5" t="s">
        <v>65</v>
      </c>
      <c r="C237" s="2" t="s">
        <v>9</v>
      </c>
      <c r="D237" s="1"/>
      <c r="E237" s="6"/>
      <c r="F237" s="6"/>
      <c r="G237" s="6"/>
      <c r="H237" s="6"/>
      <c r="I237" s="6"/>
      <c r="J237" s="6">
        <v>2172</v>
      </c>
      <c r="K237" s="6"/>
      <c r="L237" s="6"/>
      <c r="M237" s="6"/>
      <c r="N237" s="7">
        <f t="shared" si="4"/>
        <v>2172</v>
      </c>
      <c r="O237" s="6">
        <v>418000</v>
      </c>
    </row>
    <row r="238" spans="1:15" x14ac:dyDescent="0.35">
      <c r="A238" s="1">
        <v>231</v>
      </c>
      <c r="B238" s="5" t="s">
        <v>66</v>
      </c>
      <c r="C238" s="2" t="s">
        <v>9</v>
      </c>
      <c r="D238" s="1"/>
      <c r="E238" s="6">
        <v>13497</v>
      </c>
      <c r="F238" s="6"/>
      <c r="G238" s="6"/>
      <c r="H238" s="6"/>
      <c r="I238" s="6"/>
      <c r="J238" s="6">
        <v>2849</v>
      </c>
      <c r="K238" s="6"/>
      <c r="L238" s="6">
        <v>15160</v>
      </c>
      <c r="M238" s="6"/>
      <c r="N238" s="7">
        <f t="shared" si="4"/>
        <v>31506</v>
      </c>
      <c r="O238" s="6">
        <v>644532</v>
      </c>
    </row>
    <row r="239" spans="1:15" x14ac:dyDescent="0.35">
      <c r="A239" s="1">
        <v>232</v>
      </c>
      <c r="B239" s="5" t="s">
        <v>67</v>
      </c>
      <c r="C239" s="2" t="s">
        <v>9</v>
      </c>
      <c r="D239" s="1"/>
      <c r="E239" s="6">
        <v>30681</v>
      </c>
      <c r="F239" s="6">
        <v>9428</v>
      </c>
      <c r="G239" s="6">
        <v>1737</v>
      </c>
      <c r="H239" s="6">
        <v>9428</v>
      </c>
      <c r="I239" s="6"/>
      <c r="J239" s="6"/>
      <c r="K239" s="6"/>
      <c r="L239" s="6">
        <v>5428</v>
      </c>
      <c r="M239" s="6"/>
      <c r="N239" s="7">
        <f t="shared" si="4"/>
        <v>56702</v>
      </c>
      <c r="O239" s="6">
        <v>942828</v>
      </c>
    </row>
    <row r="240" spans="1:15" x14ac:dyDescent="0.35">
      <c r="A240" s="1">
        <v>233</v>
      </c>
      <c r="B240" s="5" t="s">
        <v>68</v>
      </c>
      <c r="C240" s="2" t="s">
        <v>9</v>
      </c>
      <c r="D240" s="1"/>
      <c r="E240" s="6">
        <v>33258</v>
      </c>
      <c r="F240" s="6">
        <v>13305</v>
      </c>
      <c r="G240" s="6"/>
      <c r="H240" s="6">
        <v>13305</v>
      </c>
      <c r="I240" s="6"/>
      <c r="J240" s="6">
        <v>6242</v>
      </c>
      <c r="K240" s="6"/>
      <c r="L240" s="6"/>
      <c r="M240" s="6"/>
      <c r="N240" s="7">
        <f t="shared" si="4"/>
        <v>66110</v>
      </c>
      <c r="O240" s="6">
        <v>1330523</v>
      </c>
    </row>
    <row r="241" spans="1:15" x14ac:dyDescent="0.35">
      <c r="A241" s="1">
        <v>234</v>
      </c>
      <c r="B241" s="5" t="s">
        <v>471</v>
      </c>
      <c r="C241" s="2" t="s">
        <v>9</v>
      </c>
      <c r="D241" s="1"/>
      <c r="E241" s="6">
        <v>40545</v>
      </c>
      <c r="F241" s="6"/>
      <c r="G241" s="6"/>
      <c r="H241" s="10"/>
      <c r="I241" s="6">
        <v>8201</v>
      </c>
      <c r="J241" s="6">
        <v>6649</v>
      </c>
      <c r="K241" s="6"/>
      <c r="L241" s="6"/>
      <c r="M241" s="6"/>
      <c r="N241" s="7">
        <f t="shared" si="4"/>
        <v>55395</v>
      </c>
      <c r="O241" s="6">
        <v>824943</v>
      </c>
    </row>
    <row r="242" spans="1:15" x14ac:dyDescent="0.35">
      <c r="A242" s="1">
        <v>235</v>
      </c>
      <c r="B242" s="5" t="s">
        <v>69</v>
      </c>
      <c r="C242" s="2" t="s">
        <v>9</v>
      </c>
      <c r="D242" s="1"/>
      <c r="E242" s="6">
        <v>38766</v>
      </c>
      <c r="F242" s="6">
        <v>14922</v>
      </c>
      <c r="G242" s="6"/>
      <c r="H242" s="6">
        <v>14922</v>
      </c>
      <c r="I242" s="6"/>
      <c r="J242" s="6">
        <v>7192</v>
      </c>
      <c r="K242" s="6"/>
      <c r="L242" s="6"/>
      <c r="M242" s="6"/>
      <c r="N242" s="7">
        <f t="shared" si="4"/>
        <v>75802</v>
      </c>
      <c r="O242" s="6">
        <v>1492154</v>
      </c>
    </row>
    <row r="243" spans="1:15" x14ac:dyDescent="0.35">
      <c r="A243" s="1">
        <v>236</v>
      </c>
      <c r="B243" s="5" t="s">
        <v>392</v>
      </c>
      <c r="C243" s="2" t="s">
        <v>9</v>
      </c>
      <c r="D243" s="1"/>
      <c r="E243" s="6"/>
      <c r="F243" s="6"/>
      <c r="G243" s="6"/>
      <c r="H243" s="6"/>
      <c r="I243" s="6"/>
      <c r="J243" s="6"/>
      <c r="K243" s="6"/>
      <c r="L243" s="6"/>
      <c r="M243" s="6"/>
      <c r="N243" s="7">
        <f t="shared" si="4"/>
        <v>0</v>
      </c>
      <c r="O243" s="6"/>
    </row>
    <row r="244" spans="1:15" x14ac:dyDescent="0.35">
      <c r="A244" s="1">
        <v>237</v>
      </c>
      <c r="B244" s="5" t="s">
        <v>70</v>
      </c>
      <c r="C244" s="2" t="s">
        <v>9</v>
      </c>
      <c r="D244" s="1"/>
      <c r="E244" s="6"/>
      <c r="F244" s="6"/>
      <c r="G244" s="6"/>
      <c r="H244" s="6"/>
      <c r="I244" s="6"/>
      <c r="J244" s="6"/>
      <c r="K244" s="6"/>
      <c r="L244" s="6"/>
      <c r="M244" s="6"/>
      <c r="N244" s="7">
        <f t="shared" si="4"/>
        <v>0</v>
      </c>
      <c r="O244" s="6"/>
    </row>
    <row r="245" spans="1:15" x14ac:dyDescent="0.35">
      <c r="A245" s="1">
        <v>238</v>
      </c>
      <c r="B245" s="5" t="s">
        <v>71</v>
      </c>
      <c r="C245" s="2" t="s">
        <v>9</v>
      </c>
      <c r="D245" s="1"/>
      <c r="E245" s="6"/>
      <c r="F245" s="6"/>
      <c r="G245" s="6"/>
      <c r="H245" s="6"/>
      <c r="I245" s="6"/>
      <c r="J245" s="6"/>
      <c r="K245" s="6"/>
      <c r="L245" s="6"/>
      <c r="M245" s="6"/>
      <c r="N245" s="7">
        <f t="shared" si="4"/>
        <v>0</v>
      </c>
      <c r="O245" s="6"/>
    </row>
    <row r="246" spans="1:15" x14ac:dyDescent="0.35">
      <c r="A246" s="1">
        <v>239</v>
      </c>
      <c r="B246" s="5" t="s">
        <v>72</v>
      </c>
      <c r="C246" s="2" t="s">
        <v>9</v>
      </c>
      <c r="D246" s="1"/>
      <c r="E246" s="6">
        <v>4977</v>
      </c>
      <c r="F246" s="6">
        <v>2793</v>
      </c>
      <c r="G246" s="6">
        <v>1701</v>
      </c>
      <c r="H246" s="6"/>
      <c r="I246" s="6"/>
      <c r="J246" s="6"/>
      <c r="K246" s="6"/>
      <c r="L246" s="6"/>
      <c r="M246" s="6"/>
      <c r="N246" s="7">
        <f t="shared" si="4"/>
        <v>9471</v>
      </c>
      <c r="O246" s="6">
        <v>515000</v>
      </c>
    </row>
    <row r="247" spans="1:15" x14ac:dyDescent="0.35">
      <c r="A247" s="1">
        <v>240</v>
      </c>
      <c r="B247" s="5" t="s">
        <v>534</v>
      </c>
      <c r="C247" s="2" t="s">
        <v>9</v>
      </c>
      <c r="D247" s="1"/>
      <c r="E247" s="6">
        <v>8700</v>
      </c>
      <c r="F247" s="6">
        <v>863</v>
      </c>
      <c r="G247" s="6"/>
      <c r="H247" s="6"/>
      <c r="I247" s="6"/>
      <c r="J247" s="6">
        <v>6650</v>
      </c>
      <c r="K247" s="6"/>
      <c r="L247" s="6"/>
      <c r="M247" s="6"/>
      <c r="N247" s="7">
        <f t="shared" si="4"/>
        <v>16213</v>
      </c>
      <c r="O247" s="6">
        <v>1060000</v>
      </c>
    </row>
    <row r="248" spans="1:15" x14ac:dyDescent="0.35">
      <c r="A248" s="1">
        <v>241</v>
      </c>
      <c r="B248" s="5" t="s">
        <v>73</v>
      </c>
      <c r="C248" s="2" t="s">
        <v>9</v>
      </c>
      <c r="D248" s="1"/>
      <c r="E248" s="6">
        <v>5541</v>
      </c>
      <c r="F248" s="6"/>
      <c r="G248" s="6"/>
      <c r="H248" s="6"/>
      <c r="I248" s="6">
        <v>4690</v>
      </c>
      <c r="J248" s="6"/>
      <c r="K248" s="6"/>
      <c r="L248" s="6"/>
      <c r="M248" s="6"/>
      <c r="N248" s="7">
        <f t="shared" si="4"/>
        <v>10231</v>
      </c>
      <c r="O248" s="6">
        <v>501743</v>
      </c>
    </row>
    <row r="249" spans="1:15" x14ac:dyDescent="0.35">
      <c r="A249" s="1">
        <v>242</v>
      </c>
      <c r="B249" s="5" t="s">
        <v>340</v>
      </c>
      <c r="C249" s="2" t="s">
        <v>425</v>
      </c>
      <c r="D249" s="2"/>
      <c r="E249" s="6"/>
      <c r="F249" s="6">
        <v>72443</v>
      </c>
      <c r="G249" s="6"/>
      <c r="H249" s="6">
        <v>26247</v>
      </c>
      <c r="I249" s="6"/>
      <c r="J249" s="6"/>
      <c r="K249" s="6"/>
      <c r="L249" s="6">
        <v>9095</v>
      </c>
      <c r="M249" s="6"/>
      <c r="N249" s="7">
        <f t="shared" si="4"/>
        <v>107785</v>
      </c>
      <c r="O249" s="6">
        <v>5249306</v>
      </c>
    </row>
    <row r="250" spans="1:15" x14ac:dyDescent="0.35">
      <c r="A250" s="1">
        <v>243</v>
      </c>
      <c r="B250" s="5" t="s">
        <v>515</v>
      </c>
      <c r="C250" s="2" t="s">
        <v>425</v>
      </c>
      <c r="D250" s="2"/>
      <c r="E250" s="6">
        <v>15053</v>
      </c>
      <c r="F250" s="6">
        <v>7412</v>
      </c>
      <c r="G250" s="6"/>
      <c r="H250" s="6"/>
      <c r="I250" s="6"/>
      <c r="J250" s="6"/>
      <c r="K250" s="6"/>
      <c r="L250" s="6"/>
      <c r="M250" s="6"/>
      <c r="N250" s="7">
        <f t="shared" si="4"/>
        <v>22465</v>
      </c>
      <c r="O250" s="6">
        <v>926460</v>
      </c>
    </row>
    <row r="251" spans="1:15" x14ac:dyDescent="0.35">
      <c r="A251" s="1">
        <v>244</v>
      </c>
      <c r="B251" s="5" t="s">
        <v>384</v>
      </c>
      <c r="C251" s="2" t="s">
        <v>425</v>
      </c>
      <c r="D251" s="2"/>
      <c r="E251" s="6"/>
      <c r="F251" s="6"/>
      <c r="G251" s="6"/>
      <c r="H251" s="6"/>
      <c r="I251" s="6"/>
      <c r="J251" s="6"/>
      <c r="K251" s="6"/>
      <c r="L251" s="6"/>
      <c r="M251" s="6"/>
      <c r="N251" s="7">
        <f t="shared" si="4"/>
        <v>0</v>
      </c>
      <c r="O251" s="6"/>
    </row>
    <row r="252" spans="1:15" x14ac:dyDescent="0.35">
      <c r="A252" s="1">
        <v>245</v>
      </c>
      <c r="B252" s="5" t="s">
        <v>341</v>
      </c>
      <c r="C252" s="2" t="s">
        <v>425</v>
      </c>
      <c r="D252" s="2"/>
      <c r="E252" s="6">
        <v>2035</v>
      </c>
      <c r="F252" s="6">
        <v>3776</v>
      </c>
      <c r="G252" s="6"/>
      <c r="H252" s="6">
        <v>2230</v>
      </c>
      <c r="I252" s="6"/>
      <c r="J252" s="6">
        <v>1493</v>
      </c>
      <c r="K252" s="6"/>
      <c r="L252" s="6"/>
      <c r="M252" s="6"/>
      <c r="N252" s="7">
        <f t="shared" si="4"/>
        <v>9534</v>
      </c>
      <c r="O252" s="6">
        <v>223012</v>
      </c>
    </row>
    <row r="253" spans="1:15" x14ac:dyDescent="0.35">
      <c r="A253" s="1">
        <v>246</v>
      </c>
      <c r="B253" s="5" t="s">
        <v>342</v>
      </c>
      <c r="C253" s="2" t="s">
        <v>425</v>
      </c>
      <c r="D253" s="2"/>
      <c r="E253" s="6"/>
      <c r="F253" s="6"/>
      <c r="G253" s="6"/>
      <c r="H253" s="6"/>
      <c r="I253" s="6"/>
      <c r="J253" s="6"/>
      <c r="K253" s="6"/>
      <c r="L253" s="6"/>
      <c r="M253" s="6"/>
      <c r="N253" s="7">
        <f t="shared" si="4"/>
        <v>0</v>
      </c>
      <c r="O253" s="6"/>
    </row>
    <row r="254" spans="1:15" x14ac:dyDescent="0.35">
      <c r="A254" s="1">
        <v>247</v>
      </c>
      <c r="B254" s="5" t="s">
        <v>343</v>
      </c>
      <c r="C254" s="2" t="s">
        <v>425</v>
      </c>
      <c r="D254" s="2"/>
      <c r="E254" s="6">
        <v>19674</v>
      </c>
      <c r="F254" s="6">
        <v>7240</v>
      </c>
      <c r="G254" s="6"/>
      <c r="H254" s="6"/>
      <c r="I254" s="6">
        <v>1636</v>
      </c>
      <c r="J254" s="6">
        <v>6558</v>
      </c>
      <c r="K254" s="6"/>
      <c r="L254" s="6"/>
      <c r="M254" s="6"/>
      <c r="N254" s="7">
        <f t="shared" si="4"/>
        <v>35108</v>
      </c>
      <c r="O254" s="6">
        <v>655798</v>
      </c>
    </row>
    <row r="255" spans="1:15" x14ac:dyDescent="0.35">
      <c r="A255" s="1">
        <v>248</v>
      </c>
      <c r="B255" s="5" t="s">
        <v>344</v>
      </c>
      <c r="C255" s="2" t="s">
        <v>425</v>
      </c>
      <c r="D255" s="2"/>
      <c r="E255" s="6">
        <v>6775</v>
      </c>
      <c r="F255" s="6"/>
      <c r="G255" s="6"/>
      <c r="H255" s="6"/>
      <c r="I255" s="6"/>
      <c r="J255" s="6"/>
      <c r="K255" s="6"/>
      <c r="L255" s="6"/>
      <c r="M255" s="6"/>
      <c r="N255" s="7">
        <f t="shared" si="4"/>
        <v>6775</v>
      </c>
      <c r="O255" s="6">
        <v>534000</v>
      </c>
    </row>
    <row r="256" spans="1:15" x14ac:dyDescent="0.35">
      <c r="A256" s="1">
        <v>249</v>
      </c>
      <c r="B256" s="5" t="s">
        <v>345</v>
      </c>
      <c r="C256" s="2" t="s">
        <v>425</v>
      </c>
      <c r="D256" s="2"/>
      <c r="E256" s="6">
        <v>45775</v>
      </c>
      <c r="F256" s="6">
        <v>14176</v>
      </c>
      <c r="G256" s="6">
        <v>2200</v>
      </c>
      <c r="H256" s="6"/>
      <c r="I256" s="6">
        <v>3816</v>
      </c>
      <c r="J256" s="6">
        <v>15258</v>
      </c>
      <c r="K256" s="6"/>
      <c r="L256" s="6"/>
      <c r="M256" s="6"/>
      <c r="N256" s="7">
        <f t="shared" si="4"/>
        <v>81225</v>
      </c>
      <c r="O256" s="6">
        <v>1525828</v>
      </c>
    </row>
    <row r="257" spans="1:15" x14ac:dyDescent="0.35">
      <c r="A257" s="1">
        <v>250</v>
      </c>
      <c r="B257" s="5" t="s">
        <v>346</v>
      </c>
      <c r="C257" s="2" t="s">
        <v>425</v>
      </c>
      <c r="D257" s="2"/>
      <c r="E257" s="6"/>
      <c r="F257" s="6"/>
      <c r="G257" s="6"/>
      <c r="H257" s="6"/>
      <c r="I257" s="6"/>
      <c r="J257" s="6"/>
      <c r="K257" s="6"/>
      <c r="L257" s="6"/>
      <c r="M257" s="6"/>
      <c r="N257" s="7">
        <f t="shared" si="4"/>
        <v>0</v>
      </c>
      <c r="O257" s="6"/>
    </row>
    <row r="258" spans="1:15" x14ac:dyDescent="0.35">
      <c r="A258" s="1">
        <v>251</v>
      </c>
      <c r="B258" s="5" t="s">
        <v>347</v>
      </c>
      <c r="C258" s="2" t="s">
        <v>425</v>
      </c>
      <c r="D258" s="2"/>
      <c r="E258" s="6"/>
      <c r="F258" s="6"/>
      <c r="G258" s="6"/>
      <c r="H258" s="6"/>
      <c r="I258" s="6"/>
      <c r="J258" s="6"/>
      <c r="K258" s="6"/>
      <c r="L258" s="6"/>
      <c r="M258" s="6"/>
      <c r="N258" s="7">
        <f t="shared" si="4"/>
        <v>0</v>
      </c>
      <c r="O258" s="6"/>
    </row>
    <row r="259" spans="1:15" x14ac:dyDescent="0.35">
      <c r="A259" s="1">
        <v>252</v>
      </c>
      <c r="B259" s="5" t="s">
        <v>394</v>
      </c>
      <c r="C259" s="2" t="s">
        <v>425</v>
      </c>
      <c r="D259" s="2"/>
      <c r="E259" s="6"/>
      <c r="F259" s="6"/>
      <c r="G259" s="6"/>
      <c r="H259" s="6"/>
      <c r="I259" s="6"/>
      <c r="J259" s="6"/>
      <c r="K259" s="6"/>
      <c r="L259" s="6"/>
      <c r="M259" s="6"/>
      <c r="N259" s="7">
        <f t="shared" si="4"/>
        <v>0</v>
      </c>
      <c r="O259" s="6"/>
    </row>
    <row r="260" spans="1:15" x14ac:dyDescent="0.35">
      <c r="A260" s="1">
        <v>253</v>
      </c>
      <c r="B260" s="5" t="s">
        <v>189</v>
      </c>
      <c r="C260" s="2" t="s">
        <v>429</v>
      </c>
      <c r="D260" s="1"/>
      <c r="E260" s="6"/>
      <c r="F260" s="6"/>
      <c r="G260" s="6"/>
      <c r="H260" s="6"/>
      <c r="I260" s="6"/>
      <c r="J260" s="6"/>
      <c r="K260" s="6"/>
      <c r="L260" s="6"/>
      <c r="M260" s="6"/>
      <c r="N260" s="7">
        <f t="shared" si="4"/>
        <v>0</v>
      </c>
      <c r="O260" s="6"/>
    </row>
    <row r="261" spans="1:15" x14ac:dyDescent="0.35">
      <c r="A261" s="1">
        <v>254</v>
      </c>
      <c r="B261" s="5" t="s">
        <v>190</v>
      </c>
      <c r="C261" s="2" t="s">
        <v>429</v>
      </c>
      <c r="D261" s="1"/>
      <c r="E261" s="6"/>
      <c r="F261" s="6"/>
      <c r="G261" s="6"/>
      <c r="H261" s="6"/>
      <c r="I261" s="6"/>
      <c r="J261" s="6"/>
      <c r="K261" s="6"/>
      <c r="L261" s="6"/>
      <c r="M261" s="6"/>
      <c r="N261" s="7">
        <f t="shared" si="4"/>
        <v>0</v>
      </c>
      <c r="O261" s="6"/>
    </row>
    <row r="262" spans="1:15" x14ac:dyDescent="0.35">
      <c r="A262" s="1">
        <v>255</v>
      </c>
      <c r="B262" s="5" t="s">
        <v>191</v>
      </c>
      <c r="C262" s="2" t="s">
        <v>429</v>
      </c>
      <c r="D262" s="1"/>
      <c r="E262" s="6"/>
      <c r="F262" s="6"/>
      <c r="G262" s="6"/>
      <c r="H262" s="6"/>
      <c r="I262" s="6"/>
      <c r="J262" s="6"/>
      <c r="K262" s="6"/>
      <c r="L262" s="6"/>
      <c r="M262" s="6"/>
      <c r="N262" s="7">
        <f t="shared" si="4"/>
        <v>0</v>
      </c>
      <c r="O262" s="6"/>
    </row>
    <row r="263" spans="1:15" x14ac:dyDescent="0.35">
      <c r="A263" s="1">
        <v>256</v>
      </c>
      <c r="B263" s="5" t="s">
        <v>192</v>
      </c>
      <c r="C263" s="2" t="s">
        <v>429</v>
      </c>
      <c r="D263" s="1"/>
      <c r="E263" s="6"/>
      <c r="F263" s="6"/>
      <c r="G263" s="6"/>
      <c r="H263" s="6"/>
      <c r="I263" s="6"/>
      <c r="J263" s="6"/>
      <c r="K263" s="6"/>
      <c r="L263" s="6"/>
      <c r="M263" s="6"/>
      <c r="N263" s="7">
        <f t="shared" si="4"/>
        <v>0</v>
      </c>
      <c r="O263" s="6"/>
    </row>
    <row r="264" spans="1:15" x14ac:dyDescent="0.35">
      <c r="A264" s="1">
        <v>257</v>
      </c>
      <c r="B264" s="5" t="s">
        <v>193</v>
      </c>
      <c r="C264" s="2" t="s">
        <v>429</v>
      </c>
      <c r="D264" s="1"/>
      <c r="E264" s="6"/>
      <c r="F264" s="6"/>
      <c r="G264" s="6"/>
      <c r="H264" s="6"/>
      <c r="I264" s="6"/>
      <c r="J264" s="6"/>
      <c r="K264" s="6"/>
      <c r="L264" s="6"/>
      <c r="M264" s="6"/>
      <c r="N264" s="7">
        <f t="shared" si="4"/>
        <v>0</v>
      </c>
      <c r="O264" s="6"/>
    </row>
    <row r="265" spans="1:15" x14ac:dyDescent="0.35">
      <c r="A265" s="1">
        <v>258</v>
      </c>
      <c r="B265" s="5" t="s">
        <v>393</v>
      </c>
      <c r="C265" s="2" t="s">
        <v>429</v>
      </c>
      <c r="D265" s="1"/>
      <c r="E265" s="6"/>
      <c r="F265" s="6"/>
      <c r="G265" s="6"/>
      <c r="H265" s="6"/>
      <c r="I265" s="6"/>
      <c r="J265" s="6"/>
      <c r="K265" s="6"/>
      <c r="L265" s="6"/>
      <c r="M265" s="6"/>
      <c r="N265" s="7">
        <f t="shared" si="4"/>
        <v>0</v>
      </c>
      <c r="O265" s="6"/>
    </row>
    <row r="266" spans="1:15" x14ac:dyDescent="0.35">
      <c r="A266" s="1">
        <v>259</v>
      </c>
      <c r="B266" s="5" t="s">
        <v>194</v>
      </c>
      <c r="C266" s="2" t="s">
        <v>429</v>
      </c>
      <c r="D266" s="1"/>
      <c r="E266" s="6"/>
      <c r="F266" s="6"/>
      <c r="G266" s="6"/>
      <c r="H266" s="6"/>
      <c r="I266" s="6"/>
      <c r="J266" s="6"/>
      <c r="K266" s="6"/>
      <c r="L266" s="6"/>
      <c r="M266" s="6"/>
      <c r="N266" s="7">
        <f t="shared" si="4"/>
        <v>0</v>
      </c>
      <c r="O266" s="6"/>
    </row>
    <row r="267" spans="1:15" x14ac:dyDescent="0.35">
      <c r="A267" s="1">
        <v>260</v>
      </c>
      <c r="B267" s="5" t="s">
        <v>195</v>
      </c>
      <c r="C267" s="2" t="s">
        <v>429</v>
      </c>
      <c r="D267" s="1"/>
      <c r="E267" s="6"/>
      <c r="F267" s="6"/>
      <c r="G267" s="6"/>
      <c r="H267" s="6"/>
      <c r="I267" s="6"/>
      <c r="J267" s="6"/>
      <c r="K267" s="6"/>
      <c r="L267" s="6"/>
      <c r="M267" s="6"/>
      <c r="N267" s="7">
        <f t="shared" si="4"/>
        <v>0</v>
      </c>
      <c r="O267" s="6"/>
    </row>
    <row r="268" spans="1:15" x14ac:dyDescent="0.35">
      <c r="A268" s="1">
        <v>261</v>
      </c>
      <c r="B268" s="5" t="s">
        <v>196</v>
      </c>
      <c r="C268" s="2" t="s">
        <v>429</v>
      </c>
      <c r="D268" s="1"/>
      <c r="E268" s="6"/>
      <c r="F268" s="6"/>
      <c r="G268" s="6"/>
      <c r="H268" s="6"/>
      <c r="I268" s="6"/>
      <c r="J268" s="6"/>
      <c r="K268" s="6"/>
      <c r="L268" s="6"/>
      <c r="M268" s="6"/>
      <c r="N268" s="7">
        <f t="shared" si="4"/>
        <v>0</v>
      </c>
      <c r="O268" s="6"/>
    </row>
    <row r="269" spans="1:15" x14ac:dyDescent="0.35">
      <c r="A269" s="1">
        <v>262</v>
      </c>
      <c r="B269" s="5" t="s">
        <v>197</v>
      </c>
      <c r="C269" s="2" t="s">
        <v>429</v>
      </c>
      <c r="D269" s="1"/>
      <c r="E269" s="6"/>
      <c r="F269" s="6"/>
      <c r="G269" s="6"/>
      <c r="H269" s="6"/>
      <c r="I269" s="6"/>
      <c r="J269" s="6"/>
      <c r="K269" s="6"/>
      <c r="L269" s="6"/>
      <c r="M269" s="6"/>
      <c r="N269" s="7">
        <f t="shared" si="4"/>
        <v>0</v>
      </c>
      <c r="O269" s="6"/>
    </row>
    <row r="270" spans="1:15" x14ac:dyDescent="0.35">
      <c r="A270" s="1">
        <v>263</v>
      </c>
      <c r="B270" s="5" t="s">
        <v>198</v>
      </c>
      <c r="C270" s="2" t="s">
        <v>429</v>
      </c>
      <c r="D270" s="1"/>
      <c r="E270" s="6"/>
      <c r="F270" s="6"/>
      <c r="G270" s="6"/>
      <c r="H270" s="6"/>
      <c r="I270" s="6"/>
      <c r="J270" s="6"/>
      <c r="K270" s="6"/>
      <c r="L270" s="6"/>
      <c r="M270" s="6"/>
      <c r="N270" s="7">
        <f t="shared" si="4"/>
        <v>0</v>
      </c>
      <c r="O270" s="6"/>
    </row>
    <row r="271" spans="1:15" x14ac:dyDescent="0.35">
      <c r="A271" s="1">
        <v>264</v>
      </c>
      <c r="B271" s="5" t="s">
        <v>199</v>
      </c>
      <c r="C271" s="2" t="s">
        <v>429</v>
      </c>
      <c r="D271" s="1"/>
      <c r="E271" s="6"/>
      <c r="F271" s="6"/>
      <c r="G271" s="6"/>
      <c r="H271" s="6"/>
      <c r="I271" s="6"/>
      <c r="J271" s="6"/>
      <c r="K271" s="6"/>
      <c r="L271" s="6"/>
      <c r="M271" s="6"/>
      <c r="N271" s="7">
        <f t="shared" si="4"/>
        <v>0</v>
      </c>
      <c r="O271" s="6"/>
    </row>
    <row r="272" spans="1:15" x14ac:dyDescent="0.35">
      <c r="A272" s="1">
        <v>265</v>
      </c>
      <c r="B272" s="5" t="s">
        <v>200</v>
      </c>
      <c r="C272" s="2" t="s">
        <v>429</v>
      </c>
      <c r="D272" s="1"/>
      <c r="E272" s="6"/>
      <c r="F272" s="6"/>
      <c r="G272" s="6"/>
      <c r="H272" s="6"/>
      <c r="I272" s="6"/>
      <c r="J272" s="6"/>
      <c r="K272" s="6"/>
      <c r="L272" s="6"/>
      <c r="M272" s="6"/>
      <c r="N272" s="7">
        <f t="shared" si="4"/>
        <v>0</v>
      </c>
      <c r="O272" s="6"/>
    </row>
    <row r="273" spans="1:15" x14ac:dyDescent="0.35">
      <c r="A273" s="1">
        <v>266</v>
      </c>
      <c r="B273" s="5" t="s">
        <v>201</v>
      </c>
      <c r="C273" s="2" t="s">
        <v>429</v>
      </c>
      <c r="D273" s="1"/>
      <c r="E273" s="6"/>
      <c r="F273" s="6"/>
      <c r="G273" s="6"/>
      <c r="H273" s="10"/>
      <c r="I273" s="6"/>
      <c r="J273" s="6"/>
      <c r="K273" s="6"/>
      <c r="L273" s="6"/>
      <c r="M273" s="6"/>
      <c r="N273" s="7">
        <f t="shared" si="4"/>
        <v>0</v>
      </c>
      <c r="O273" s="6"/>
    </row>
    <row r="274" spans="1:15" x14ac:dyDescent="0.35">
      <c r="A274" s="1">
        <v>267</v>
      </c>
      <c r="B274" s="5" t="s">
        <v>202</v>
      </c>
      <c r="C274" s="2" t="s">
        <v>429</v>
      </c>
      <c r="D274" s="1"/>
      <c r="E274" s="6"/>
      <c r="F274" s="6"/>
      <c r="G274" s="6"/>
      <c r="H274" s="12"/>
      <c r="I274" s="6"/>
      <c r="J274" s="6"/>
      <c r="K274" s="6"/>
      <c r="L274" s="6"/>
      <c r="M274" s="6"/>
      <c r="N274" s="7">
        <f t="shared" si="4"/>
        <v>0</v>
      </c>
      <c r="O274" s="6"/>
    </row>
    <row r="275" spans="1:15" x14ac:dyDescent="0.35">
      <c r="A275" s="1">
        <v>268</v>
      </c>
      <c r="B275" s="5" t="s">
        <v>203</v>
      </c>
      <c r="C275" s="2" t="s">
        <v>429</v>
      </c>
      <c r="D275" s="1"/>
      <c r="E275" s="6"/>
      <c r="F275" s="6"/>
      <c r="G275" s="6"/>
      <c r="H275" s="6"/>
      <c r="I275" s="6"/>
      <c r="J275" s="6"/>
      <c r="K275" s="6"/>
      <c r="L275" s="6"/>
      <c r="M275" s="6"/>
      <c r="N275" s="7">
        <f t="shared" si="4"/>
        <v>0</v>
      </c>
      <c r="O275" s="6"/>
    </row>
    <row r="276" spans="1:15" x14ac:dyDescent="0.35">
      <c r="A276" s="1">
        <v>269</v>
      </c>
      <c r="B276" s="5" t="s">
        <v>204</v>
      </c>
      <c r="C276" s="2" t="s">
        <v>429</v>
      </c>
      <c r="D276" s="1"/>
      <c r="E276" s="6"/>
      <c r="F276" s="6"/>
      <c r="G276" s="6"/>
      <c r="H276" s="6"/>
      <c r="I276" s="6"/>
      <c r="J276" s="6"/>
      <c r="K276" s="6"/>
      <c r="L276" s="6"/>
      <c r="M276" s="6"/>
      <c r="N276" s="7">
        <f t="shared" si="4"/>
        <v>0</v>
      </c>
      <c r="O276" s="6"/>
    </row>
    <row r="277" spans="1:15" x14ac:dyDescent="0.35">
      <c r="A277" s="1">
        <v>270</v>
      </c>
      <c r="B277" s="5" t="s">
        <v>205</v>
      </c>
      <c r="C277" s="2" t="s">
        <v>429</v>
      </c>
      <c r="D277" s="1"/>
      <c r="E277" s="6"/>
      <c r="F277" s="6"/>
      <c r="G277" s="6"/>
      <c r="H277" s="6"/>
      <c r="I277" s="6"/>
      <c r="J277" s="6"/>
      <c r="K277" s="6"/>
      <c r="L277" s="6"/>
      <c r="M277" s="6"/>
      <c r="N277" s="7">
        <f t="shared" si="4"/>
        <v>0</v>
      </c>
      <c r="O277" s="6"/>
    </row>
    <row r="278" spans="1:15" ht="40" x14ac:dyDescent="0.35">
      <c r="A278" s="1">
        <v>271</v>
      </c>
      <c r="B278" s="5" t="s">
        <v>380</v>
      </c>
      <c r="C278" s="2" t="s">
        <v>421</v>
      </c>
      <c r="D278" s="2"/>
      <c r="E278" s="6">
        <v>2274</v>
      </c>
      <c r="F278" s="6"/>
      <c r="G278" s="6"/>
      <c r="H278" s="6"/>
      <c r="I278" s="6"/>
      <c r="J278" s="6">
        <v>1764</v>
      </c>
      <c r="K278" s="6"/>
      <c r="L278" s="6"/>
      <c r="M278" s="6"/>
      <c r="N278" s="7">
        <f t="shared" si="4"/>
        <v>4038</v>
      </c>
      <c r="O278" s="6">
        <v>241000</v>
      </c>
    </row>
    <row r="279" spans="1:15" ht="40" x14ac:dyDescent="0.35">
      <c r="A279" s="1">
        <v>272</v>
      </c>
      <c r="B279" s="5" t="s">
        <v>396</v>
      </c>
      <c r="C279" s="2" t="s">
        <v>421</v>
      </c>
      <c r="D279" s="2"/>
      <c r="E279" s="6">
        <v>1328</v>
      </c>
      <c r="F279" s="6"/>
      <c r="G279" s="6"/>
      <c r="H279" s="6"/>
      <c r="I279" s="6"/>
      <c r="J279" s="6">
        <v>3528</v>
      </c>
      <c r="K279" s="6"/>
      <c r="L279" s="6"/>
      <c r="M279" s="6"/>
      <c r="N279" s="7">
        <f t="shared" ref="N279:N346" si="5">SUM(E279:M279)</f>
        <v>4856</v>
      </c>
      <c r="O279" s="6">
        <v>631000</v>
      </c>
    </row>
    <row r="280" spans="1:15" ht="40" x14ac:dyDescent="0.35">
      <c r="A280" s="1">
        <v>273</v>
      </c>
      <c r="B280" s="5" t="s">
        <v>261</v>
      </c>
      <c r="C280" s="2" t="s">
        <v>421</v>
      </c>
      <c r="D280" s="2"/>
      <c r="E280" s="6"/>
      <c r="F280" s="6"/>
      <c r="G280" s="6"/>
      <c r="H280" s="6"/>
      <c r="I280" s="6"/>
      <c r="J280" s="6"/>
      <c r="K280" s="6"/>
      <c r="L280" s="6"/>
      <c r="M280" s="6"/>
      <c r="N280" s="7">
        <f t="shared" si="5"/>
        <v>0</v>
      </c>
      <c r="O280" s="6"/>
    </row>
    <row r="281" spans="1:15" ht="40" x14ac:dyDescent="0.35">
      <c r="A281" s="1">
        <v>274</v>
      </c>
      <c r="B281" s="5" t="s">
        <v>262</v>
      </c>
      <c r="C281" s="2" t="s">
        <v>421</v>
      </c>
      <c r="D281" s="2"/>
      <c r="E281" s="6"/>
      <c r="F281" s="6"/>
      <c r="G281" s="6"/>
      <c r="H281" s="6"/>
      <c r="I281" s="6"/>
      <c r="J281" s="6"/>
      <c r="K281" s="6"/>
      <c r="L281" s="6"/>
      <c r="M281" s="6"/>
      <c r="N281" s="7">
        <f t="shared" si="5"/>
        <v>0</v>
      </c>
      <c r="O281" s="6"/>
    </row>
    <row r="282" spans="1:15" ht="40" x14ac:dyDescent="0.35">
      <c r="A282" s="1">
        <v>275</v>
      </c>
      <c r="B282" s="5" t="s">
        <v>263</v>
      </c>
      <c r="C282" s="2" t="s">
        <v>421</v>
      </c>
      <c r="D282" s="2"/>
      <c r="E282" s="6"/>
      <c r="F282" s="6"/>
      <c r="G282" s="6"/>
      <c r="H282" s="6"/>
      <c r="I282" s="6"/>
      <c r="J282" s="6"/>
      <c r="K282" s="6"/>
      <c r="L282" s="6"/>
      <c r="M282" s="6"/>
      <c r="N282" s="7">
        <f t="shared" si="5"/>
        <v>0</v>
      </c>
      <c r="O282" s="6"/>
    </row>
    <row r="283" spans="1:15" ht="40" x14ac:dyDescent="0.35">
      <c r="A283" s="1">
        <v>276</v>
      </c>
      <c r="B283" s="5" t="s">
        <v>539</v>
      </c>
      <c r="C283" s="2" t="s">
        <v>421</v>
      </c>
      <c r="D283" s="2"/>
      <c r="E283" s="6">
        <v>1638</v>
      </c>
      <c r="F283" s="6"/>
      <c r="G283" s="6">
        <v>1000</v>
      </c>
      <c r="H283" s="6"/>
      <c r="I283" s="6"/>
      <c r="J283" s="6"/>
      <c r="K283" s="6"/>
      <c r="L283" s="6"/>
      <c r="M283" s="6"/>
      <c r="N283" s="7">
        <f t="shared" si="5"/>
        <v>2638</v>
      </c>
      <c r="O283" s="6">
        <v>231000</v>
      </c>
    </row>
    <row r="284" spans="1:15" ht="40" x14ac:dyDescent="0.35">
      <c r="A284" s="1">
        <v>277</v>
      </c>
      <c r="B284" s="5" t="s">
        <v>265</v>
      </c>
      <c r="C284" s="2" t="s">
        <v>421</v>
      </c>
      <c r="D284" s="2"/>
      <c r="E284" s="6"/>
      <c r="F284" s="6"/>
      <c r="G284" s="6"/>
      <c r="H284" s="6"/>
      <c r="I284" s="6"/>
      <c r="J284" s="6"/>
      <c r="K284" s="6"/>
      <c r="L284" s="6"/>
      <c r="M284" s="6"/>
      <c r="N284" s="7">
        <f t="shared" si="5"/>
        <v>0</v>
      </c>
      <c r="O284" s="6"/>
    </row>
    <row r="285" spans="1:15" ht="40" x14ac:dyDescent="0.35">
      <c r="A285" s="1">
        <v>278</v>
      </c>
      <c r="B285" s="5" t="s">
        <v>266</v>
      </c>
      <c r="C285" s="2" t="s">
        <v>421</v>
      </c>
      <c r="D285" s="2"/>
      <c r="E285" s="6">
        <v>4903</v>
      </c>
      <c r="F285" s="6">
        <v>2836</v>
      </c>
      <c r="G285" s="6"/>
      <c r="H285" s="6"/>
      <c r="I285" s="6"/>
      <c r="J285" s="6"/>
      <c r="K285" s="6"/>
      <c r="L285" s="6"/>
      <c r="M285" s="6"/>
      <c r="N285" s="7">
        <f t="shared" si="5"/>
        <v>7739</v>
      </c>
      <c r="O285" s="6">
        <v>637094</v>
      </c>
    </row>
    <row r="286" spans="1:15" x14ac:dyDescent="0.35">
      <c r="A286" s="1">
        <v>279</v>
      </c>
      <c r="B286" s="5" t="s">
        <v>511</v>
      </c>
      <c r="C286" s="2"/>
      <c r="D286" s="2"/>
      <c r="E286" s="6">
        <v>2088</v>
      </c>
      <c r="F286" s="6"/>
      <c r="G286" s="6"/>
      <c r="H286" s="6"/>
      <c r="I286" s="6"/>
      <c r="J286" s="6">
        <v>6120</v>
      </c>
      <c r="K286" s="6"/>
      <c r="L286" s="6"/>
      <c r="M286" s="6"/>
      <c r="N286" s="7">
        <f t="shared" si="5"/>
        <v>8208</v>
      </c>
      <c r="O286" s="6">
        <v>415703</v>
      </c>
    </row>
    <row r="287" spans="1:15" ht="40" x14ac:dyDescent="0.35">
      <c r="A287" s="1">
        <v>280</v>
      </c>
      <c r="B287" s="5" t="s">
        <v>268</v>
      </c>
      <c r="C287" s="2" t="s">
        <v>421</v>
      </c>
      <c r="D287" s="2"/>
      <c r="E287" s="6">
        <v>15752</v>
      </c>
      <c r="F287" s="6">
        <v>18614</v>
      </c>
      <c r="G287" s="6"/>
      <c r="H287" s="6"/>
      <c r="I287" s="6"/>
      <c r="J287" s="6">
        <v>8360</v>
      </c>
      <c r="K287" s="6"/>
      <c r="L287" s="6"/>
      <c r="M287" s="6">
        <v>7455</v>
      </c>
      <c r="N287" s="7">
        <f t="shared" si="5"/>
        <v>50181</v>
      </c>
      <c r="O287" s="6">
        <v>1491000</v>
      </c>
    </row>
    <row r="288" spans="1:15" ht="40" x14ac:dyDescent="0.35">
      <c r="A288" s="1">
        <v>281</v>
      </c>
      <c r="B288" s="5" t="s">
        <v>269</v>
      </c>
      <c r="C288" s="2" t="s">
        <v>421</v>
      </c>
      <c r="D288" s="2"/>
      <c r="E288" s="6"/>
      <c r="F288" s="6">
        <v>7537</v>
      </c>
      <c r="G288" s="6">
        <v>6350</v>
      </c>
      <c r="H288" s="6"/>
      <c r="I288" s="6">
        <v>2983</v>
      </c>
      <c r="J288" s="6"/>
      <c r="K288" s="6"/>
      <c r="L288" s="6">
        <v>23756</v>
      </c>
      <c r="M288" s="6"/>
      <c r="N288" s="7">
        <f t="shared" si="5"/>
        <v>40626</v>
      </c>
      <c r="O288" s="6">
        <v>718000</v>
      </c>
    </row>
    <row r="289" spans="1:15" ht="40" x14ac:dyDescent="0.35">
      <c r="A289" s="1">
        <v>282</v>
      </c>
      <c r="B289" s="5" t="s">
        <v>272</v>
      </c>
      <c r="C289" s="2" t="s">
        <v>421</v>
      </c>
      <c r="D289" s="2"/>
      <c r="E289" s="6">
        <v>4145</v>
      </c>
      <c r="F289" s="6">
        <v>508</v>
      </c>
      <c r="G289" s="6">
        <v>2000</v>
      </c>
      <c r="H289" s="6"/>
      <c r="I289" s="6"/>
      <c r="J289" s="6">
        <v>3800</v>
      </c>
      <c r="K289" s="6"/>
      <c r="L289" s="6"/>
      <c r="M289" s="6"/>
      <c r="N289" s="7">
        <f t="shared" si="5"/>
        <v>10453</v>
      </c>
      <c r="O289" s="6">
        <v>849210</v>
      </c>
    </row>
    <row r="290" spans="1:15" ht="40" x14ac:dyDescent="0.35">
      <c r="A290" s="1">
        <v>283</v>
      </c>
      <c r="B290" s="5" t="s">
        <v>273</v>
      </c>
      <c r="C290" s="2" t="s">
        <v>421</v>
      </c>
      <c r="D290" s="2"/>
      <c r="E290" s="6">
        <v>8045</v>
      </c>
      <c r="F290" s="6"/>
      <c r="G290" s="6">
        <v>1800</v>
      </c>
      <c r="H290" s="6"/>
      <c r="I290" s="6"/>
      <c r="J290" s="6">
        <v>5428</v>
      </c>
      <c r="K290" s="6"/>
      <c r="L290" s="6"/>
      <c r="M290" s="6">
        <v>3780</v>
      </c>
      <c r="N290" s="7">
        <f t="shared" si="5"/>
        <v>19053</v>
      </c>
      <c r="O290" s="6">
        <v>755865</v>
      </c>
    </row>
    <row r="291" spans="1:15" ht="40" x14ac:dyDescent="0.35">
      <c r="A291" s="1">
        <v>284</v>
      </c>
      <c r="B291" s="5" t="s">
        <v>274</v>
      </c>
      <c r="C291" s="2" t="s">
        <v>421</v>
      </c>
      <c r="D291" s="2"/>
      <c r="E291" s="6">
        <v>3941</v>
      </c>
      <c r="F291" s="6"/>
      <c r="G291" s="6">
        <v>5848</v>
      </c>
      <c r="H291" s="6"/>
      <c r="I291" s="6"/>
      <c r="J291" s="6"/>
      <c r="K291" s="6"/>
      <c r="L291" s="6">
        <v>1171</v>
      </c>
      <c r="M291" s="6"/>
      <c r="N291" s="7">
        <f t="shared" si="5"/>
        <v>10960</v>
      </c>
      <c r="O291" s="6">
        <v>1018018</v>
      </c>
    </row>
    <row r="292" spans="1:15" ht="40" x14ac:dyDescent="0.35">
      <c r="A292" s="1">
        <v>285</v>
      </c>
      <c r="B292" s="5" t="s">
        <v>275</v>
      </c>
      <c r="C292" s="2" t="s">
        <v>421</v>
      </c>
      <c r="D292" s="2"/>
      <c r="E292" s="6">
        <v>2376</v>
      </c>
      <c r="F292" s="6"/>
      <c r="G292" s="6"/>
      <c r="H292" s="6"/>
      <c r="I292" s="6"/>
      <c r="J292" s="6">
        <v>2322</v>
      </c>
      <c r="K292" s="6"/>
      <c r="L292" s="6"/>
      <c r="M292" s="6"/>
      <c r="N292" s="7">
        <f t="shared" si="5"/>
        <v>4698</v>
      </c>
      <c r="O292" s="6">
        <v>592000</v>
      </c>
    </row>
    <row r="293" spans="1:15" ht="40" x14ac:dyDescent="0.35">
      <c r="A293" s="1">
        <v>286</v>
      </c>
      <c r="B293" s="5" t="s">
        <v>277</v>
      </c>
      <c r="C293" s="2" t="s">
        <v>421</v>
      </c>
      <c r="D293" s="2"/>
      <c r="E293" s="6">
        <v>3443</v>
      </c>
      <c r="F293" s="6"/>
      <c r="G293" s="6">
        <v>5428</v>
      </c>
      <c r="H293" s="6"/>
      <c r="I293" s="6"/>
      <c r="J293" s="6"/>
      <c r="K293" s="6"/>
      <c r="L293" s="6"/>
      <c r="M293" s="6"/>
      <c r="N293" s="7">
        <f t="shared" si="5"/>
        <v>8871</v>
      </c>
      <c r="O293" s="6">
        <v>728000</v>
      </c>
    </row>
    <row r="294" spans="1:15" ht="40" x14ac:dyDescent="0.35">
      <c r="A294" s="1">
        <v>287</v>
      </c>
      <c r="B294" s="5" t="s">
        <v>278</v>
      </c>
      <c r="C294" s="2" t="s">
        <v>421</v>
      </c>
      <c r="D294" s="2"/>
      <c r="E294" s="6">
        <v>4197</v>
      </c>
      <c r="F294" s="6"/>
      <c r="G294" s="6"/>
      <c r="H294" s="6"/>
      <c r="I294" s="6"/>
      <c r="J294" s="6">
        <v>2171</v>
      </c>
      <c r="K294" s="6"/>
      <c r="L294" s="6"/>
      <c r="M294" s="6"/>
      <c r="N294" s="7">
        <f t="shared" si="5"/>
        <v>6368</v>
      </c>
      <c r="O294" s="6">
        <v>592000</v>
      </c>
    </row>
    <row r="295" spans="1:15" ht="40" x14ac:dyDescent="0.35">
      <c r="A295" s="1">
        <v>288</v>
      </c>
      <c r="B295" s="5" t="s">
        <v>279</v>
      </c>
      <c r="C295" s="2" t="s">
        <v>421</v>
      </c>
      <c r="D295" s="2"/>
      <c r="E295" s="6">
        <v>3385</v>
      </c>
      <c r="F295" s="6">
        <v>6831</v>
      </c>
      <c r="G295" s="6">
        <v>1800</v>
      </c>
      <c r="H295" s="6"/>
      <c r="I295" s="6"/>
      <c r="J295" s="6"/>
      <c r="K295" s="6"/>
      <c r="L295" s="6"/>
      <c r="M295" s="6"/>
      <c r="N295" s="7">
        <f t="shared" si="5"/>
        <v>12016</v>
      </c>
      <c r="O295" s="6">
        <v>758946</v>
      </c>
    </row>
    <row r="296" spans="1:15" ht="40" x14ac:dyDescent="0.35">
      <c r="A296" s="1">
        <v>289</v>
      </c>
      <c r="B296" s="5" t="s">
        <v>280</v>
      </c>
      <c r="C296" s="2" t="s">
        <v>421</v>
      </c>
      <c r="D296" s="2"/>
      <c r="E296" s="6"/>
      <c r="F296" s="6"/>
      <c r="G296" s="6"/>
      <c r="H296" s="6"/>
      <c r="I296" s="6"/>
      <c r="J296" s="6">
        <v>407</v>
      </c>
      <c r="K296" s="6"/>
      <c r="L296" s="6"/>
      <c r="M296" s="6"/>
      <c r="N296" s="7">
        <f t="shared" si="5"/>
        <v>407</v>
      </c>
      <c r="O296" s="6">
        <v>187768</v>
      </c>
    </row>
    <row r="297" spans="1:15" ht="40" x14ac:dyDescent="0.35">
      <c r="A297" s="1">
        <v>290</v>
      </c>
      <c r="B297" s="5" t="s">
        <v>281</v>
      </c>
      <c r="C297" s="2" t="s">
        <v>421</v>
      </c>
      <c r="D297" s="2"/>
      <c r="E297" s="6">
        <v>17528</v>
      </c>
      <c r="F297" s="6"/>
      <c r="G297" s="6">
        <v>3257</v>
      </c>
      <c r="H297" s="6"/>
      <c r="I297" s="6">
        <v>9907</v>
      </c>
      <c r="J297" s="6"/>
      <c r="K297" s="6"/>
      <c r="L297" s="6"/>
      <c r="M297" s="6">
        <v>10590</v>
      </c>
      <c r="N297" s="7">
        <f t="shared" si="5"/>
        <v>41282</v>
      </c>
      <c r="O297" s="6">
        <v>897473</v>
      </c>
    </row>
    <row r="298" spans="1:15" ht="40" x14ac:dyDescent="0.35">
      <c r="A298" s="1">
        <v>291</v>
      </c>
      <c r="B298" s="5" t="s">
        <v>282</v>
      </c>
      <c r="C298" s="2" t="s">
        <v>421</v>
      </c>
      <c r="D298" s="2"/>
      <c r="E298" s="6"/>
      <c r="F298" s="6">
        <v>145580</v>
      </c>
      <c r="G298" s="6"/>
      <c r="H298" s="6"/>
      <c r="I298" s="6"/>
      <c r="J298" s="6"/>
      <c r="K298" s="6"/>
      <c r="L298" s="6">
        <v>516</v>
      </c>
      <c r="M298" s="6"/>
      <c r="N298" s="7">
        <f t="shared" si="5"/>
        <v>146096</v>
      </c>
      <c r="O298" s="6">
        <v>7259219</v>
      </c>
    </row>
    <row r="299" spans="1:15" ht="40" x14ac:dyDescent="0.35">
      <c r="A299" s="1">
        <v>292</v>
      </c>
      <c r="B299" s="5" t="s">
        <v>283</v>
      </c>
      <c r="C299" s="2" t="s">
        <v>421</v>
      </c>
      <c r="D299" s="2"/>
      <c r="E299" s="6">
        <v>16071</v>
      </c>
      <c r="F299" s="6"/>
      <c r="G299" s="6">
        <v>3500</v>
      </c>
      <c r="H299" s="6"/>
      <c r="I299" s="6"/>
      <c r="J299" s="6">
        <v>4885</v>
      </c>
      <c r="K299" s="6"/>
      <c r="L299" s="6">
        <v>2785</v>
      </c>
      <c r="M299" s="6"/>
      <c r="N299" s="7">
        <f t="shared" si="5"/>
        <v>27241</v>
      </c>
      <c r="O299" s="6">
        <v>1164000</v>
      </c>
    </row>
    <row r="300" spans="1:15" ht="40" x14ac:dyDescent="0.35">
      <c r="A300" s="1">
        <v>293</v>
      </c>
      <c r="B300" s="5" t="s">
        <v>284</v>
      </c>
      <c r="C300" s="2" t="s">
        <v>421</v>
      </c>
      <c r="D300" s="2"/>
      <c r="E300" s="6"/>
      <c r="F300" s="6"/>
      <c r="G300" s="6"/>
      <c r="H300" s="6"/>
      <c r="I300" s="6"/>
      <c r="J300" s="6"/>
      <c r="K300" s="6"/>
      <c r="L300" s="6"/>
      <c r="M300" s="6"/>
      <c r="N300" s="7">
        <f t="shared" si="5"/>
        <v>0</v>
      </c>
      <c r="O300" s="6"/>
    </row>
    <row r="301" spans="1:15" ht="40" x14ac:dyDescent="0.35">
      <c r="A301" s="1">
        <v>294</v>
      </c>
      <c r="B301" s="5" t="s">
        <v>286</v>
      </c>
      <c r="C301" s="2" t="s">
        <v>421</v>
      </c>
      <c r="D301" s="2"/>
      <c r="E301" s="6">
        <v>928</v>
      </c>
      <c r="F301" s="6">
        <v>1800</v>
      </c>
      <c r="G301" s="6"/>
      <c r="H301" s="6"/>
      <c r="I301" s="6"/>
      <c r="J301" s="6">
        <f>4185</f>
        <v>4185</v>
      </c>
      <c r="K301" s="6">
        <v>3750</v>
      </c>
      <c r="L301" s="6">
        <v>10000</v>
      </c>
      <c r="M301" s="6"/>
      <c r="N301" s="7">
        <f t="shared" si="5"/>
        <v>20663</v>
      </c>
      <c r="O301" s="6">
        <v>1675000</v>
      </c>
    </row>
    <row r="302" spans="1:15" ht="40" x14ac:dyDescent="0.35">
      <c r="A302" s="1">
        <v>295</v>
      </c>
      <c r="B302" s="5" t="s">
        <v>288</v>
      </c>
      <c r="C302" s="2" t="s">
        <v>421</v>
      </c>
      <c r="D302" s="2"/>
      <c r="E302" s="6"/>
      <c r="F302" s="6">
        <v>1054</v>
      </c>
      <c r="G302" s="6"/>
      <c r="H302" s="6"/>
      <c r="I302" s="6"/>
      <c r="J302" s="6">
        <v>2171</v>
      </c>
      <c r="K302" s="6"/>
      <c r="L302" s="6">
        <v>944</v>
      </c>
      <c r="M302" s="6"/>
      <c r="N302" s="7">
        <f t="shared" si="5"/>
        <v>4169</v>
      </c>
      <c r="O302" s="6">
        <v>351000</v>
      </c>
    </row>
    <row r="303" spans="1:15" ht="40" x14ac:dyDescent="0.35">
      <c r="A303" s="1">
        <v>296</v>
      </c>
      <c r="B303" s="5" t="s">
        <v>289</v>
      </c>
      <c r="C303" s="2" t="s">
        <v>421</v>
      </c>
      <c r="D303" s="2"/>
      <c r="E303" s="6"/>
      <c r="F303" s="6"/>
      <c r="G303" s="6"/>
      <c r="H303" s="6"/>
      <c r="I303" s="6"/>
      <c r="J303" s="6"/>
      <c r="K303" s="6"/>
      <c r="L303" s="6"/>
      <c r="M303" s="6"/>
      <c r="N303" s="7">
        <f t="shared" si="5"/>
        <v>0</v>
      </c>
      <c r="O303" s="6"/>
    </row>
    <row r="304" spans="1:15" ht="40" x14ac:dyDescent="0.35">
      <c r="A304" s="1">
        <v>297</v>
      </c>
      <c r="B304" s="5" t="s">
        <v>291</v>
      </c>
      <c r="C304" s="2" t="s">
        <v>421</v>
      </c>
      <c r="D304" s="2"/>
      <c r="E304" s="6">
        <v>15333</v>
      </c>
      <c r="F304" s="6"/>
      <c r="G304" s="6"/>
      <c r="H304" s="6"/>
      <c r="I304" s="6">
        <v>19879</v>
      </c>
      <c r="J304" s="6">
        <v>2986</v>
      </c>
      <c r="K304" s="6"/>
      <c r="L304" s="6"/>
      <c r="M304" s="6"/>
      <c r="N304" s="7">
        <f t="shared" si="5"/>
        <v>38198</v>
      </c>
      <c r="O304" s="6">
        <v>494000</v>
      </c>
    </row>
    <row r="305" spans="1:15" ht="40" x14ac:dyDescent="0.35">
      <c r="A305" s="1">
        <v>298</v>
      </c>
      <c r="B305" s="5" t="s">
        <v>481</v>
      </c>
      <c r="C305" s="2" t="s">
        <v>421</v>
      </c>
      <c r="D305" s="2"/>
      <c r="E305" s="6"/>
      <c r="F305" s="6"/>
      <c r="G305" s="6"/>
      <c r="H305" s="6"/>
      <c r="I305" s="6"/>
      <c r="J305" s="6">
        <v>2035</v>
      </c>
      <c r="K305" s="6"/>
      <c r="L305" s="6"/>
      <c r="M305" s="6"/>
      <c r="N305" s="7">
        <f t="shared" si="5"/>
        <v>2035</v>
      </c>
      <c r="O305" s="6">
        <v>293000</v>
      </c>
    </row>
    <row r="306" spans="1:15" ht="40" x14ac:dyDescent="0.35">
      <c r="A306" s="1">
        <v>299</v>
      </c>
      <c r="B306" s="5" t="s">
        <v>294</v>
      </c>
      <c r="C306" s="2" t="s">
        <v>421</v>
      </c>
      <c r="D306" s="2"/>
      <c r="E306" s="6"/>
      <c r="F306" s="6">
        <v>2798</v>
      </c>
      <c r="G306" s="6"/>
      <c r="H306" s="6"/>
      <c r="I306" s="6"/>
      <c r="J306" s="6"/>
      <c r="K306" s="6"/>
      <c r="L306" s="6">
        <v>1061</v>
      </c>
      <c r="M306" s="6"/>
      <c r="N306" s="7">
        <f t="shared" si="5"/>
        <v>3859</v>
      </c>
      <c r="O306" s="6">
        <v>503205</v>
      </c>
    </row>
    <row r="307" spans="1:15" ht="40" x14ac:dyDescent="0.35">
      <c r="A307" s="1">
        <v>300</v>
      </c>
      <c r="B307" s="5" t="s">
        <v>295</v>
      </c>
      <c r="C307" s="2" t="s">
        <v>421</v>
      </c>
      <c r="D307" s="2"/>
      <c r="E307" s="6"/>
      <c r="F307" s="6"/>
      <c r="G307" s="6">
        <v>3700</v>
      </c>
      <c r="H307" s="6"/>
      <c r="I307" s="6"/>
      <c r="J307" s="6"/>
      <c r="K307" s="6"/>
      <c r="L307" s="6"/>
      <c r="M307" s="6"/>
      <c r="N307" s="7">
        <f t="shared" si="5"/>
        <v>3700</v>
      </c>
      <c r="O307" s="6">
        <v>446524</v>
      </c>
    </row>
    <row r="308" spans="1:15" ht="40" x14ac:dyDescent="0.35">
      <c r="A308" s="1">
        <v>301</v>
      </c>
      <c r="B308" s="5" t="s">
        <v>540</v>
      </c>
      <c r="C308" s="2" t="s">
        <v>421</v>
      </c>
      <c r="D308" s="2"/>
      <c r="E308" s="6">
        <v>4269</v>
      </c>
      <c r="F308" s="6">
        <v>3354</v>
      </c>
      <c r="G308" s="6">
        <v>1050</v>
      </c>
      <c r="H308" s="6"/>
      <c r="I308" s="6">
        <v>1152</v>
      </c>
      <c r="J308" s="6">
        <v>1493</v>
      </c>
      <c r="K308" s="6"/>
      <c r="L308" s="6"/>
      <c r="M308" s="6"/>
      <c r="N308" s="7">
        <f t="shared" si="5"/>
        <v>11318</v>
      </c>
      <c r="O308" s="6">
        <v>641529</v>
      </c>
    </row>
    <row r="309" spans="1:15" ht="40" x14ac:dyDescent="0.35">
      <c r="A309" s="1">
        <v>302</v>
      </c>
      <c r="B309" s="5" t="s">
        <v>296</v>
      </c>
      <c r="C309" s="2" t="s">
        <v>421</v>
      </c>
      <c r="D309" s="2"/>
      <c r="E309" s="6">
        <v>4846</v>
      </c>
      <c r="F309" s="6">
        <v>11640</v>
      </c>
      <c r="G309" s="6"/>
      <c r="H309" s="6"/>
      <c r="I309" s="6">
        <v>2216</v>
      </c>
      <c r="J309" s="6">
        <v>6615</v>
      </c>
      <c r="K309" s="6"/>
      <c r="L309" s="6"/>
      <c r="M309" s="6"/>
      <c r="N309" s="7">
        <f t="shared" si="5"/>
        <v>25317</v>
      </c>
      <c r="O309" s="6">
        <v>1096461</v>
      </c>
    </row>
    <row r="310" spans="1:15" ht="40" x14ac:dyDescent="0.35">
      <c r="A310" s="1">
        <v>303</v>
      </c>
      <c r="B310" s="5" t="s">
        <v>298</v>
      </c>
      <c r="C310" s="2" t="s">
        <v>421</v>
      </c>
      <c r="D310" s="2"/>
      <c r="E310" s="6">
        <v>16879</v>
      </c>
      <c r="F310" s="6">
        <v>986</v>
      </c>
      <c r="G310" s="6">
        <v>9600</v>
      </c>
      <c r="H310" s="6"/>
      <c r="I310" s="6">
        <v>4525</v>
      </c>
      <c r="J310" s="6">
        <v>6243</v>
      </c>
      <c r="K310" s="6">
        <v>27600</v>
      </c>
      <c r="L310" s="6"/>
      <c r="M310" s="6"/>
      <c r="N310" s="7">
        <f>SUM(E310:M310)</f>
        <v>65833</v>
      </c>
      <c r="O310" s="6">
        <v>2055000</v>
      </c>
    </row>
    <row r="311" spans="1:15" ht="40" x14ac:dyDescent="0.35">
      <c r="A311" s="1">
        <v>304</v>
      </c>
      <c r="B311" s="5" t="s">
        <v>299</v>
      </c>
      <c r="C311" s="2" t="s">
        <v>421</v>
      </c>
      <c r="D311" s="2"/>
      <c r="E311" s="6"/>
      <c r="F311" s="6"/>
      <c r="G311" s="6"/>
      <c r="H311" s="6"/>
      <c r="I311" s="6"/>
      <c r="J311" s="6"/>
      <c r="K311" s="6"/>
      <c r="L311" s="6"/>
      <c r="M311" s="6"/>
      <c r="N311" s="7">
        <f t="shared" si="5"/>
        <v>0</v>
      </c>
      <c r="O311" s="6"/>
    </row>
    <row r="312" spans="1:15" ht="40" x14ac:dyDescent="0.35">
      <c r="A312" s="1">
        <v>305</v>
      </c>
      <c r="B312" s="5" t="s">
        <v>300</v>
      </c>
      <c r="C312" s="2" t="s">
        <v>421</v>
      </c>
      <c r="D312" s="2"/>
      <c r="E312" s="6"/>
      <c r="F312" s="6"/>
      <c r="G312" s="6"/>
      <c r="H312" s="6"/>
      <c r="I312" s="6"/>
      <c r="J312" s="6"/>
      <c r="K312" s="6"/>
      <c r="L312" s="6"/>
      <c r="M312" s="6"/>
      <c r="N312" s="7">
        <f t="shared" si="5"/>
        <v>0</v>
      </c>
      <c r="O312" s="6"/>
    </row>
    <row r="313" spans="1:15" ht="40" x14ac:dyDescent="0.35">
      <c r="A313" s="1">
        <v>306</v>
      </c>
      <c r="B313" s="5" t="s">
        <v>397</v>
      </c>
      <c r="C313" s="2" t="s">
        <v>421</v>
      </c>
      <c r="D313" s="2"/>
      <c r="E313" s="6">
        <v>2430</v>
      </c>
      <c r="F313" s="6"/>
      <c r="G313" s="6"/>
      <c r="H313" s="6"/>
      <c r="I313" s="6">
        <v>1936</v>
      </c>
      <c r="J313" s="6">
        <v>1764</v>
      </c>
      <c r="K313" s="6"/>
      <c r="L313" s="6"/>
      <c r="M313" s="6"/>
      <c r="N313" s="7">
        <f t="shared" si="5"/>
        <v>6130</v>
      </c>
      <c r="O313" s="6">
        <v>348000</v>
      </c>
    </row>
    <row r="314" spans="1:15" ht="40" x14ac:dyDescent="0.35">
      <c r="A314" s="1">
        <v>307</v>
      </c>
      <c r="B314" s="5" t="s">
        <v>301</v>
      </c>
      <c r="C314" s="2" t="s">
        <v>421</v>
      </c>
      <c r="D314" s="2"/>
      <c r="E314" s="6"/>
      <c r="F314" s="6"/>
      <c r="G314" s="6">
        <v>2171</v>
      </c>
      <c r="H314" s="6"/>
      <c r="I314" s="6"/>
      <c r="J314" s="6"/>
      <c r="K314" s="6"/>
      <c r="L314" s="6"/>
      <c r="M314" s="6"/>
      <c r="N314" s="7">
        <f t="shared" si="5"/>
        <v>2171</v>
      </c>
      <c r="O314" s="6">
        <v>345000</v>
      </c>
    </row>
    <row r="315" spans="1:15" ht="40" x14ac:dyDescent="0.35">
      <c r="A315" s="1">
        <v>308</v>
      </c>
      <c r="B315" s="5" t="s">
        <v>304</v>
      </c>
      <c r="C315" s="2" t="s">
        <v>421</v>
      </c>
      <c r="D315" s="2"/>
      <c r="E315" s="6">
        <v>9343</v>
      </c>
      <c r="F315" s="6"/>
      <c r="G315" s="6">
        <v>1450</v>
      </c>
      <c r="H315" s="6"/>
      <c r="I315" s="6"/>
      <c r="J315" s="6">
        <v>6921</v>
      </c>
      <c r="K315" s="6"/>
      <c r="L315" s="6"/>
      <c r="M315" s="6"/>
      <c r="N315" s="7">
        <f t="shared" si="5"/>
        <v>17714</v>
      </c>
      <c r="O315" s="6">
        <v>1151000</v>
      </c>
    </row>
    <row r="316" spans="1:15" ht="40" x14ac:dyDescent="0.35">
      <c r="A316" s="1">
        <v>309</v>
      </c>
      <c r="B316" s="5" t="s">
        <v>308</v>
      </c>
      <c r="C316" s="2" t="s">
        <v>421</v>
      </c>
      <c r="D316" s="2"/>
      <c r="E316" s="6">
        <v>3961</v>
      </c>
      <c r="F316" s="6"/>
      <c r="G316" s="6">
        <v>1000</v>
      </c>
      <c r="H316" s="6"/>
      <c r="I316" s="6">
        <v>416</v>
      </c>
      <c r="J316" s="6">
        <v>2060</v>
      </c>
      <c r="K316" s="6"/>
      <c r="L316" s="6"/>
      <c r="M316" s="6"/>
      <c r="N316" s="7">
        <f t="shared" si="5"/>
        <v>7437</v>
      </c>
      <c r="O316" s="6">
        <v>586975</v>
      </c>
    </row>
    <row r="317" spans="1:15" ht="40" x14ac:dyDescent="0.35">
      <c r="A317" s="1">
        <v>310</v>
      </c>
      <c r="B317" s="5" t="s">
        <v>498</v>
      </c>
      <c r="C317" s="2" t="s">
        <v>421</v>
      </c>
      <c r="D317" s="2"/>
      <c r="E317" s="6">
        <v>2007</v>
      </c>
      <c r="F317" s="6"/>
      <c r="G317" s="6"/>
      <c r="H317" s="6"/>
      <c r="I317" s="6"/>
      <c r="J317" s="6">
        <v>950</v>
      </c>
      <c r="K317" s="6"/>
      <c r="L317" s="6">
        <v>420</v>
      </c>
      <c r="M317" s="6"/>
      <c r="N317" s="7">
        <f t="shared" si="5"/>
        <v>3377</v>
      </c>
      <c r="O317" s="6">
        <v>244924</v>
      </c>
    </row>
    <row r="318" spans="1:15" ht="40" x14ac:dyDescent="0.35">
      <c r="A318" s="1">
        <v>311</v>
      </c>
      <c r="B318" s="5" t="s">
        <v>491</v>
      </c>
      <c r="C318" s="2" t="s">
        <v>421</v>
      </c>
      <c r="D318" s="2"/>
      <c r="E318" s="6"/>
      <c r="F318" s="6"/>
      <c r="G318" s="6"/>
      <c r="H318" s="6"/>
      <c r="I318" s="6"/>
      <c r="J318" s="6">
        <v>950</v>
      </c>
      <c r="K318" s="6"/>
      <c r="L318" s="6">
        <v>4000</v>
      </c>
      <c r="M318" s="6"/>
      <c r="N318" s="7">
        <f t="shared" si="5"/>
        <v>4950</v>
      </c>
      <c r="O318" s="6">
        <v>224000</v>
      </c>
    </row>
    <row r="319" spans="1:15" ht="40" x14ac:dyDescent="0.35">
      <c r="A319" s="1">
        <v>312</v>
      </c>
      <c r="B319" s="5" t="s">
        <v>462</v>
      </c>
      <c r="C319" s="2" t="s">
        <v>421</v>
      </c>
      <c r="D319" s="2"/>
      <c r="E319" s="6"/>
      <c r="F319" s="6">
        <v>5801</v>
      </c>
      <c r="G319" s="6"/>
      <c r="H319" s="6"/>
      <c r="I319" s="6"/>
      <c r="J319" s="6">
        <v>2714</v>
      </c>
      <c r="K319" s="6"/>
      <c r="L319" s="6"/>
      <c r="M319" s="6"/>
      <c r="N319" s="7">
        <f t="shared" si="5"/>
        <v>8515</v>
      </c>
      <c r="O319" s="6">
        <v>509000</v>
      </c>
    </row>
    <row r="320" spans="1:15" ht="40" x14ac:dyDescent="0.35">
      <c r="A320" s="1">
        <v>313</v>
      </c>
      <c r="B320" s="5" t="s">
        <v>310</v>
      </c>
      <c r="C320" s="2" t="s">
        <v>421</v>
      </c>
      <c r="D320" s="2"/>
      <c r="E320" s="6"/>
      <c r="F320" s="6"/>
      <c r="G320" s="6"/>
      <c r="H320" s="6"/>
      <c r="I320" s="6"/>
      <c r="J320" s="6">
        <v>3096</v>
      </c>
      <c r="K320" s="6"/>
      <c r="L320" s="6"/>
      <c r="M320" s="6"/>
      <c r="N320" s="7">
        <f t="shared" si="5"/>
        <v>3096</v>
      </c>
      <c r="O320" s="6">
        <v>840000</v>
      </c>
    </row>
    <row r="321" spans="1:15" ht="40" x14ac:dyDescent="0.35">
      <c r="A321" s="1">
        <v>314</v>
      </c>
      <c r="B321" s="5" t="s">
        <v>311</v>
      </c>
      <c r="C321" s="2" t="s">
        <v>421</v>
      </c>
      <c r="D321" s="2"/>
      <c r="E321" s="6"/>
      <c r="F321" s="6"/>
      <c r="G321" s="6"/>
      <c r="H321" s="6"/>
      <c r="I321" s="6"/>
      <c r="J321" s="6"/>
      <c r="K321" s="6"/>
      <c r="L321" s="6"/>
      <c r="M321" s="6"/>
      <c r="N321" s="7">
        <f t="shared" si="5"/>
        <v>0</v>
      </c>
      <c r="O321" s="6"/>
    </row>
    <row r="322" spans="1:15" ht="40" x14ac:dyDescent="0.35">
      <c r="A322" s="1">
        <v>315</v>
      </c>
      <c r="B322" s="5" t="s">
        <v>312</v>
      </c>
      <c r="C322" s="2" t="s">
        <v>421</v>
      </c>
      <c r="D322" s="2"/>
      <c r="E322" s="6">
        <v>2237</v>
      </c>
      <c r="F322" s="6"/>
      <c r="G322" s="6"/>
      <c r="H322" s="6"/>
      <c r="I322" s="6"/>
      <c r="J322" s="6">
        <v>2171</v>
      </c>
      <c r="K322" s="6"/>
      <c r="L322" s="6"/>
      <c r="M322" s="6"/>
      <c r="N322" s="7">
        <f t="shared" si="5"/>
        <v>4408</v>
      </c>
      <c r="O322" s="6">
        <v>676000</v>
      </c>
    </row>
    <row r="323" spans="1:15" ht="40" x14ac:dyDescent="0.35">
      <c r="A323" s="1">
        <v>316</v>
      </c>
      <c r="B323" s="5" t="s">
        <v>313</v>
      </c>
      <c r="C323" s="2" t="s">
        <v>421</v>
      </c>
      <c r="D323" s="2"/>
      <c r="E323" s="6"/>
      <c r="F323" s="6"/>
      <c r="G323" s="6"/>
      <c r="H323" s="6"/>
      <c r="I323" s="6">
        <v>2474</v>
      </c>
      <c r="J323" s="6">
        <v>1677</v>
      </c>
      <c r="K323" s="6"/>
      <c r="L323" s="6"/>
      <c r="M323" s="6"/>
      <c r="N323" s="7">
        <f t="shared" si="5"/>
        <v>4151</v>
      </c>
      <c r="O323" s="6">
        <v>307000</v>
      </c>
    </row>
    <row r="324" spans="1:15" ht="40" x14ac:dyDescent="0.35">
      <c r="A324" s="1">
        <v>317</v>
      </c>
      <c r="B324" s="5" t="s">
        <v>461</v>
      </c>
      <c r="C324" s="2" t="s">
        <v>421</v>
      </c>
      <c r="D324" s="2"/>
      <c r="E324" s="6"/>
      <c r="F324" s="6"/>
      <c r="G324" s="6"/>
      <c r="H324" s="6"/>
      <c r="I324" s="6"/>
      <c r="J324" s="6"/>
      <c r="K324" s="6"/>
      <c r="L324" s="6"/>
      <c r="M324" s="6"/>
      <c r="N324" s="7">
        <f t="shared" si="5"/>
        <v>0</v>
      </c>
      <c r="O324" s="6"/>
    </row>
    <row r="325" spans="1:15" ht="40" x14ac:dyDescent="0.35">
      <c r="A325" s="1">
        <v>318</v>
      </c>
      <c r="B325" s="5" t="s">
        <v>451</v>
      </c>
      <c r="C325" s="2" t="s">
        <v>421</v>
      </c>
      <c r="D325" s="2"/>
      <c r="E325" s="6">
        <v>7965</v>
      </c>
      <c r="F325" s="6"/>
      <c r="G325" s="6">
        <v>2100</v>
      </c>
      <c r="H325" s="6"/>
      <c r="I325" s="6"/>
      <c r="J325" s="6">
        <v>4614</v>
      </c>
      <c r="K325" s="6"/>
      <c r="L325" s="6"/>
      <c r="M325" s="6"/>
      <c r="N325" s="7">
        <f t="shared" si="5"/>
        <v>14679</v>
      </c>
      <c r="O325" s="6">
        <v>788000</v>
      </c>
    </row>
    <row r="326" spans="1:15" x14ac:dyDescent="0.35">
      <c r="A326" s="1">
        <v>319</v>
      </c>
      <c r="B326" s="5" t="s">
        <v>348</v>
      </c>
      <c r="C326" s="2" t="s">
        <v>13</v>
      </c>
      <c r="D326" s="2"/>
      <c r="E326" s="6">
        <v>15019</v>
      </c>
      <c r="F326" s="6">
        <v>8712</v>
      </c>
      <c r="G326" s="6"/>
      <c r="H326" s="6">
        <v>16524</v>
      </c>
      <c r="I326" s="6"/>
      <c r="J326" s="6">
        <v>3375</v>
      </c>
      <c r="K326" s="6"/>
      <c r="L326" s="6">
        <v>630</v>
      </c>
      <c r="M326" s="6"/>
      <c r="N326" s="7">
        <f t="shared" si="5"/>
        <v>44260</v>
      </c>
      <c r="O326" s="6">
        <v>1652367</v>
      </c>
    </row>
    <row r="327" spans="1:15" x14ac:dyDescent="0.35">
      <c r="A327" s="1">
        <v>320</v>
      </c>
      <c r="B327" s="5" t="s">
        <v>516</v>
      </c>
      <c r="C327" s="2" t="s">
        <v>13</v>
      </c>
      <c r="D327" s="2"/>
      <c r="E327" s="6">
        <v>406</v>
      </c>
      <c r="F327" s="6"/>
      <c r="G327" s="6"/>
      <c r="H327" s="6">
        <v>928</v>
      </c>
      <c r="I327" s="6"/>
      <c r="J327" s="6">
        <v>405</v>
      </c>
      <c r="K327" s="6"/>
      <c r="L327" s="6"/>
      <c r="M327" s="6"/>
      <c r="N327" s="7">
        <f t="shared" si="5"/>
        <v>1739</v>
      </c>
      <c r="O327" s="6">
        <v>92892</v>
      </c>
    </row>
    <row r="328" spans="1:15" x14ac:dyDescent="0.35">
      <c r="A328" s="1">
        <v>321</v>
      </c>
      <c r="B328" s="5" t="s">
        <v>349</v>
      </c>
      <c r="C328" s="2" t="s">
        <v>13</v>
      </c>
      <c r="D328" s="2"/>
      <c r="E328" s="6"/>
      <c r="F328" s="6"/>
      <c r="G328" s="6"/>
      <c r="H328" s="6">
        <v>3659</v>
      </c>
      <c r="I328" s="6"/>
      <c r="J328" s="6">
        <v>1215</v>
      </c>
      <c r="K328" s="6"/>
      <c r="L328" s="6"/>
      <c r="M328" s="6"/>
      <c r="N328" s="7">
        <f t="shared" si="5"/>
        <v>4874</v>
      </c>
      <c r="O328" s="6">
        <v>365877</v>
      </c>
    </row>
    <row r="329" spans="1:15" x14ac:dyDescent="0.35">
      <c r="A329" s="1">
        <v>322</v>
      </c>
      <c r="B329" s="5" t="s">
        <v>350</v>
      </c>
      <c r="C329" s="2" t="s">
        <v>13</v>
      </c>
      <c r="D329" s="2"/>
      <c r="E329" s="6">
        <v>12146</v>
      </c>
      <c r="F329" s="6">
        <v>6170</v>
      </c>
      <c r="G329" s="6"/>
      <c r="H329" s="6">
        <v>6023</v>
      </c>
      <c r="I329" s="6"/>
      <c r="J329" s="6">
        <v>2970</v>
      </c>
      <c r="K329" s="6"/>
      <c r="L329" s="6"/>
      <c r="M329" s="6"/>
      <c r="N329" s="7">
        <f t="shared" si="5"/>
        <v>27309</v>
      </c>
      <c r="O329" s="6">
        <v>602318</v>
      </c>
    </row>
    <row r="330" spans="1:15" x14ac:dyDescent="0.35">
      <c r="A330" s="1">
        <v>323</v>
      </c>
      <c r="B330" s="5" t="s">
        <v>351</v>
      </c>
      <c r="C330" s="2" t="s">
        <v>13</v>
      </c>
      <c r="D330" s="2"/>
      <c r="E330" s="6"/>
      <c r="F330" s="6">
        <v>82270</v>
      </c>
      <c r="G330" s="6"/>
      <c r="H330" s="6">
        <v>24600</v>
      </c>
      <c r="I330" s="6"/>
      <c r="J330" s="6"/>
      <c r="K330" s="6"/>
      <c r="L330" s="6"/>
      <c r="M330" s="6"/>
      <c r="N330" s="7">
        <f t="shared" si="5"/>
        <v>106870</v>
      </c>
      <c r="O330" s="6">
        <v>4920020</v>
      </c>
    </row>
    <row r="331" spans="1:15" x14ac:dyDescent="0.35">
      <c r="A331" s="1">
        <v>324</v>
      </c>
      <c r="B331" s="5" t="s">
        <v>352</v>
      </c>
      <c r="C331" s="2" t="s">
        <v>13</v>
      </c>
      <c r="D331" s="2"/>
      <c r="E331" s="6">
        <v>15830</v>
      </c>
      <c r="F331" s="6"/>
      <c r="G331" s="6">
        <v>4130</v>
      </c>
      <c r="H331" s="6">
        <v>9210</v>
      </c>
      <c r="I331" s="6"/>
      <c r="J331" s="6">
        <v>2700</v>
      </c>
      <c r="K331" s="6"/>
      <c r="L331" s="6"/>
      <c r="M331" s="6"/>
      <c r="N331" s="7">
        <f t="shared" si="5"/>
        <v>31870</v>
      </c>
      <c r="O331" s="6">
        <v>920988</v>
      </c>
    </row>
    <row r="332" spans="1:15" x14ac:dyDescent="0.35">
      <c r="A332" s="1">
        <v>325</v>
      </c>
      <c r="B332" s="5" t="s">
        <v>353</v>
      </c>
      <c r="C332" s="2" t="s">
        <v>13</v>
      </c>
      <c r="D332" s="2"/>
      <c r="E332" s="6"/>
      <c r="F332" s="6"/>
      <c r="G332" s="6"/>
      <c r="H332" s="6"/>
      <c r="I332" s="6"/>
      <c r="J332" s="6"/>
      <c r="K332" s="6"/>
      <c r="L332" s="6"/>
      <c r="M332" s="6"/>
      <c r="N332" s="7">
        <f t="shared" si="5"/>
        <v>0</v>
      </c>
      <c r="O332" s="6"/>
    </row>
    <row r="333" spans="1:15" x14ac:dyDescent="0.35">
      <c r="A333" s="1">
        <v>326</v>
      </c>
      <c r="B333" s="5" t="s">
        <v>354</v>
      </c>
      <c r="C333" s="2" t="s">
        <v>13</v>
      </c>
      <c r="D333" s="2"/>
      <c r="E333" s="6">
        <v>12809</v>
      </c>
      <c r="F333" s="6">
        <v>7405</v>
      </c>
      <c r="G333" s="6"/>
      <c r="H333" s="6">
        <v>7027</v>
      </c>
      <c r="I333" s="6"/>
      <c r="J333" s="6">
        <v>3375</v>
      </c>
      <c r="K333" s="6"/>
      <c r="L333" s="6"/>
      <c r="M333" s="6"/>
      <c r="N333" s="7">
        <f t="shared" si="5"/>
        <v>30616</v>
      </c>
      <c r="O333" s="6">
        <v>702791</v>
      </c>
    </row>
    <row r="334" spans="1:15" x14ac:dyDescent="0.35">
      <c r="A334" s="1">
        <v>327</v>
      </c>
      <c r="B334" s="5" t="s">
        <v>355</v>
      </c>
      <c r="C334" s="2" t="s">
        <v>13</v>
      </c>
      <c r="D334" s="2"/>
      <c r="E334" s="6"/>
      <c r="F334" s="6"/>
      <c r="G334" s="6"/>
      <c r="H334" s="6"/>
      <c r="I334" s="6"/>
      <c r="J334" s="6"/>
      <c r="K334" s="6"/>
      <c r="L334" s="6"/>
      <c r="M334" s="6"/>
      <c r="N334" s="7">
        <f t="shared" si="5"/>
        <v>0</v>
      </c>
      <c r="O334" s="6"/>
    </row>
    <row r="335" spans="1:15" x14ac:dyDescent="0.35">
      <c r="A335" s="1">
        <v>328</v>
      </c>
      <c r="B335" s="5" t="s">
        <v>356</v>
      </c>
      <c r="C335" s="2" t="s">
        <v>13</v>
      </c>
      <c r="D335" s="2"/>
      <c r="E335" s="6">
        <v>4615</v>
      </c>
      <c r="F335" s="6">
        <v>525</v>
      </c>
      <c r="G335" s="6"/>
      <c r="H335" s="6"/>
      <c r="I335" s="6">
        <v>1900</v>
      </c>
      <c r="J335" s="6">
        <v>1350</v>
      </c>
      <c r="K335" s="6"/>
      <c r="L335" s="6"/>
      <c r="M335" s="6"/>
      <c r="N335" s="7">
        <f t="shared" si="5"/>
        <v>8390</v>
      </c>
      <c r="O335" s="6">
        <v>254000</v>
      </c>
    </row>
    <row r="336" spans="1:15" x14ac:dyDescent="0.35">
      <c r="A336" s="1">
        <v>329</v>
      </c>
      <c r="B336" s="5" t="s">
        <v>357</v>
      </c>
      <c r="C336" s="2" t="s">
        <v>13</v>
      </c>
      <c r="D336" s="2"/>
      <c r="E336" s="6"/>
      <c r="F336" s="6"/>
      <c r="G336" s="6"/>
      <c r="H336" s="6"/>
      <c r="I336" s="6"/>
      <c r="J336" s="6"/>
      <c r="K336" s="6"/>
      <c r="L336" s="6"/>
      <c r="M336" s="6"/>
      <c r="N336" s="7">
        <f t="shared" si="5"/>
        <v>0</v>
      </c>
      <c r="O336" s="6"/>
    </row>
    <row r="337" spans="1:15" x14ac:dyDescent="0.35">
      <c r="A337" s="1">
        <v>330</v>
      </c>
      <c r="B337" s="5" t="s">
        <v>358</v>
      </c>
      <c r="C337" s="2" t="s">
        <v>13</v>
      </c>
      <c r="D337" s="2"/>
      <c r="E337" s="6">
        <v>9799</v>
      </c>
      <c r="F337" s="6"/>
      <c r="G337" s="6">
        <v>3109</v>
      </c>
      <c r="H337" s="6">
        <v>7627</v>
      </c>
      <c r="I337" s="6"/>
      <c r="J337" s="6">
        <v>3393</v>
      </c>
      <c r="K337" s="6">
        <v>3439</v>
      </c>
      <c r="L337" s="6"/>
      <c r="M337" s="6"/>
      <c r="N337" s="7">
        <f t="shared" si="5"/>
        <v>27367</v>
      </c>
      <c r="O337" s="6">
        <v>762767</v>
      </c>
    </row>
    <row r="338" spans="1:15" x14ac:dyDescent="0.35">
      <c r="A338" s="1">
        <v>331</v>
      </c>
      <c r="B338" s="5" t="s">
        <v>359</v>
      </c>
      <c r="C338" s="2" t="s">
        <v>13</v>
      </c>
      <c r="D338" s="2"/>
      <c r="E338" s="6">
        <v>7159</v>
      </c>
      <c r="F338" s="6">
        <v>3183</v>
      </c>
      <c r="G338" s="6"/>
      <c r="H338" s="6">
        <v>4230</v>
      </c>
      <c r="I338" s="6"/>
      <c r="J338" s="6">
        <v>1900</v>
      </c>
      <c r="K338" s="6"/>
      <c r="L338" s="6"/>
      <c r="M338" s="6"/>
      <c r="N338" s="7">
        <f t="shared" si="5"/>
        <v>16472</v>
      </c>
      <c r="O338" s="6">
        <v>423699</v>
      </c>
    </row>
    <row r="339" spans="1:15" x14ac:dyDescent="0.35">
      <c r="A339" s="1">
        <v>332</v>
      </c>
      <c r="B339" s="5" t="s">
        <v>360</v>
      </c>
      <c r="C339" s="2" t="s">
        <v>13</v>
      </c>
      <c r="D339" s="2"/>
      <c r="E339" s="6">
        <v>4172</v>
      </c>
      <c r="F339" s="6"/>
      <c r="G339" s="6"/>
      <c r="H339" s="6"/>
      <c r="I339" s="6">
        <v>9628</v>
      </c>
      <c r="J339" s="6">
        <v>1755</v>
      </c>
      <c r="K339" s="6"/>
      <c r="L339" s="6"/>
      <c r="M339" s="6"/>
      <c r="N339" s="7">
        <f t="shared" si="5"/>
        <v>15555</v>
      </c>
      <c r="O339" s="6">
        <v>317044</v>
      </c>
    </row>
    <row r="340" spans="1:15" x14ac:dyDescent="0.35">
      <c r="A340" s="1">
        <v>333</v>
      </c>
      <c r="B340" s="5" t="s">
        <v>361</v>
      </c>
      <c r="C340" s="2" t="s">
        <v>13</v>
      </c>
      <c r="D340" s="2"/>
      <c r="E340" s="6">
        <v>4676</v>
      </c>
      <c r="F340" s="6"/>
      <c r="G340" s="6"/>
      <c r="H340" s="6"/>
      <c r="I340" s="6"/>
      <c r="J340" s="6">
        <v>1755</v>
      </c>
      <c r="K340" s="6"/>
      <c r="L340" s="6"/>
      <c r="M340" s="6"/>
      <c r="N340" s="7">
        <f t="shared" si="5"/>
        <v>6431</v>
      </c>
      <c r="O340" s="6">
        <v>496000</v>
      </c>
    </row>
    <row r="341" spans="1:15" x14ac:dyDescent="0.35">
      <c r="A341" s="1">
        <v>334</v>
      </c>
      <c r="B341" s="5" t="s">
        <v>362</v>
      </c>
      <c r="C341" s="2" t="s">
        <v>13</v>
      </c>
      <c r="D341" s="2"/>
      <c r="E341" s="6">
        <v>15199</v>
      </c>
      <c r="F341" s="6">
        <v>10027</v>
      </c>
      <c r="G341" s="6">
        <v>6990</v>
      </c>
      <c r="H341" s="6">
        <v>10027</v>
      </c>
      <c r="I341" s="6"/>
      <c r="J341" s="6">
        <v>2171</v>
      </c>
      <c r="K341" s="6"/>
      <c r="L341" s="6"/>
      <c r="M341" s="6"/>
      <c r="N341" s="7">
        <f t="shared" si="5"/>
        <v>44414</v>
      </c>
      <c r="O341" s="6">
        <v>1002735</v>
      </c>
    </row>
    <row r="342" spans="1:15" x14ac:dyDescent="0.35">
      <c r="A342" s="1">
        <v>335</v>
      </c>
      <c r="B342" s="5" t="s">
        <v>363</v>
      </c>
      <c r="C342" s="2" t="s">
        <v>13</v>
      </c>
      <c r="D342" s="2"/>
      <c r="E342" s="6"/>
      <c r="F342" s="6"/>
      <c r="G342" s="6"/>
      <c r="H342" s="10"/>
      <c r="I342" s="6"/>
      <c r="J342" s="6"/>
      <c r="K342" s="6"/>
      <c r="L342" s="6"/>
      <c r="M342" s="6"/>
      <c r="N342" s="7">
        <f t="shared" si="5"/>
        <v>0</v>
      </c>
      <c r="O342" s="6"/>
    </row>
    <row r="343" spans="1:15" x14ac:dyDescent="0.35">
      <c r="A343" s="1">
        <v>336</v>
      </c>
      <c r="B343" s="5" t="s">
        <v>364</v>
      </c>
      <c r="C343" s="2" t="s">
        <v>13</v>
      </c>
      <c r="D343" s="2"/>
      <c r="E343" s="6"/>
      <c r="F343" s="6"/>
      <c r="G343" s="6"/>
      <c r="H343" s="6"/>
      <c r="I343" s="6"/>
      <c r="J343" s="6"/>
      <c r="K343" s="6"/>
      <c r="L343" s="6"/>
      <c r="M343" s="6"/>
      <c r="N343" s="7">
        <f t="shared" si="5"/>
        <v>0</v>
      </c>
      <c r="O343" s="6"/>
    </row>
    <row r="344" spans="1:15" x14ac:dyDescent="0.35">
      <c r="A344" s="1">
        <v>337</v>
      </c>
      <c r="B344" s="5" t="s">
        <v>365</v>
      </c>
      <c r="C344" s="2" t="s">
        <v>13</v>
      </c>
      <c r="D344" s="2"/>
      <c r="E344" s="6"/>
      <c r="F344" s="6">
        <v>77343</v>
      </c>
      <c r="G344" s="6">
        <f>2400+550</f>
        <v>2950</v>
      </c>
      <c r="H344" s="6">
        <v>39511</v>
      </c>
      <c r="I344" s="6"/>
      <c r="J344" s="6"/>
      <c r="K344" s="6">
        <v>1500</v>
      </c>
      <c r="L344" s="6"/>
      <c r="M344" s="6"/>
      <c r="N344" s="7">
        <f t="shared" si="5"/>
        <v>121304</v>
      </c>
      <c r="O344" s="6"/>
    </row>
    <row r="345" spans="1:15" x14ac:dyDescent="0.35">
      <c r="A345" s="1">
        <v>338</v>
      </c>
      <c r="B345" s="5" t="s">
        <v>366</v>
      </c>
      <c r="C345" s="2" t="s">
        <v>13</v>
      </c>
      <c r="D345" s="2"/>
      <c r="E345" s="6">
        <v>17488</v>
      </c>
      <c r="F345" s="6"/>
      <c r="G345" s="6">
        <f>4060+1076</f>
        <v>5136</v>
      </c>
      <c r="H345" s="6">
        <v>6085</v>
      </c>
      <c r="I345" s="6"/>
      <c r="J345" s="6"/>
      <c r="K345" s="6"/>
      <c r="L345" s="6">
        <v>1310</v>
      </c>
      <c r="M345" s="6"/>
      <c r="N345" s="7">
        <f t="shared" si="5"/>
        <v>30019</v>
      </c>
      <c r="O345" s="6">
        <v>608524</v>
      </c>
    </row>
    <row r="346" spans="1:15" x14ac:dyDescent="0.35">
      <c r="A346" s="1">
        <v>339</v>
      </c>
      <c r="B346" s="5" t="s">
        <v>367</v>
      </c>
      <c r="C346" s="2" t="s">
        <v>13</v>
      </c>
      <c r="D346" s="2"/>
      <c r="E346" s="6">
        <v>12674</v>
      </c>
      <c r="F346" s="6">
        <v>5497</v>
      </c>
      <c r="G346" s="6">
        <v>7064</v>
      </c>
      <c r="H346" s="6">
        <v>8246</v>
      </c>
      <c r="I346" s="6">
        <v>2088</v>
      </c>
      <c r="J346" s="6">
        <v>8956</v>
      </c>
      <c r="K346" s="6"/>
      <c r="L346" s="6"/>
      <c r="M346" s="6"/>
      <c r="N346" s="7">
        <f t="shared" si="5"/>
        <v>44525</v>
      </c>
      <c r="O346" s="6">
        <v>824653</v>
      </c>
    </row>
    <row r="347" spans="1:15" x14ac:dyDescent="0.35">
      <c r="A347" s="1">
        <v>340</v>
      </c>
      <c r="B347" s="5" t="s">
        <v>368</v>
      </c>
      <c r="C347" s="2" t="s">
        <v>13</v>
      </c>
      <c r="D347" s="2"/>
      <c r="E347" s="6"/>
      <c r="F347" s="6"/>
      <c r="G347" s="6"/>
      <c r="H347" s="6"/>
      <c r="I347" s="6"/>
      <c r="J347" s="6"/>
      <c r="K347" s="6"/>
      <c r="L347" s="6"/>
      <c r="M347" s="6"/>
      <c r="N347" s="7">
        <f t="shared" ref="N347:N427" si="6">SUM(E347:M347)</f>
        <v>0</v>
      </c>
      <c r="O347" s="6"/>
    </row>
    <row r="348" spans="1:15" x14ac:dyDescent="0.35">
      <c r="A348" s="1">
        <v>341</v>
      </c>
      <c r="B348" s="5" t="s">
        <v>369</v>
      </c>
      <c r="C348" s="2" t="s">
        <v>13</v>
      </c>
      <c r="D348" s="2"/>
      <c r="E348" s="6"/>
      <c r="F348" s="6"/>
      <c r="G348" s="6"/>
      <c r="H348" s="10"/>
      <c r="I348" s="6"/>
      <c r="J348" s="6"/>
      <c r="K348" s="6"/>
      <c r="L348" s="6"/>
      <c r="M348" s="6"/>
      <c r="N348" s="7">
        <f t="shared" si="6"/>
        <v>0</v>
      </c>
      <c r="O348" s="6"/>
    </row>
    <row r="349" spans="1:15" x14ac:dyDescent="0.35">
      <c r="A349" s="1">
        <v>342</v>
      </c>
      <c r="B349" s="5" t="s">
        <v>370</v>
      </c>
      <c r="C349" s="2" t="s">
        <v>13</v>
      </c>
      <c r="D349" s="2"/>
      <c r="E349" s="6">
        <v>13005</v>
      </c>
      <c r="F349" s="6">
        <v>4080</v>
      </c>
      <c r="G349" s="6"/>
      <c r="H349" s="12">
        <v>8138</v>
      </c>
      <c r="I349" s="6"/>
      <c r="J349" s="6">
        <v>2035</v>
      </c>
      <c r="K349" s="6"/>
      <c r="L349" s="6"/>
      <c r="M349" s="6"/>
      <c r="N349" s="7">
        <f t="shared" si="6"/>
        <v>27258</v>
      </c>
      <c r="O349" s="6">
        <v>813846</v>
      </c>
    </row>
    <row r="350" spans="1:15" x14ac:dyDescent="0.35">
      <c r="A350" s="1">
        <v>343</v>
      </c>
      <c r="B350" s="5" t="s">
        <v>371</v>
      </c>
      <c r="C350" s="2" t="s">
        <v>13</v>
      </c>
      <c r="D350" s="2"/>
      <c r="E350" s="6">
        <v>17237</v>
      </c>
      <c r="F350" s="6"/>
      <c r="G350" s="6"/>
      <c r="H350" s="12">
        <v>6810</v>
      </c>
      <c r="I350" s="6"/>
      <c r="J350" s="6">
        <v>2035</v>
      </c>
      <c r="K350" s="6"/>
      <c r="L350" s="6"/>
      <c r="M350" s="6"/>
      <c r="N350" s="7">
        <f t="shared" si="6"/>
        <v>26082</v>
      </c>
      <c r="O350" s="6">
        <v>681000</v>
      </c>
    </row>
    <row r="351" spans="1:15" x14ac:dyDescent="0.35">
      <c r="A351" s="1">
        <v>344</v>
      </c>
      <c r="B351" s="5" t="s">
        <v>372</v>
      </c>
      <c r="C351" s="2" t="s">
        <v>13</v>
      </c>
      <c r="D351" s="2"/>
      <c r="E351" s="6">
        <v>1565</v>
      </c>
      <c r="F351" s="6"/>
      <c r="G351" s="6">
        <v>800</v>
      </c>
      <c r="H351" s="6"/>
      <c r="I351" s="6"/>
      <c r="J351" s="6"/>
      <c r="K351" s="6"/>
      <c r="L351" s="6"/>
      <c r="M351" s="6"/>
      <c r="N351" s="7">
        <f t="shared" si="6"/>
        <v>2365</v>
      </c>
      <c r="O351" s="6">
        <v>198748</v>
      </c>
    </row>
    <row r="352" spans="1:15" x14ac:dyDescent="0.35">
      <c r="A352" s="1">
        <v>345</v>
      </c>
      <c r="B352" s="5" t="s">
        <v>386</v>
      </c>
      <c r="C352" s="2" t="s">
        <v>13</v>
      </c>
      <c r="D352" s="2"/>
      <c r="E352" s="6">
        <v>4892</v>
      </c>
      <c r="F352" s="6">
        <v>3040</v>
      </c>
      <c r="G352" s="6"/>
      <c r="H352" s="6">
        <v>2596</v>
      </c>
      <c r="I352" s="6"/>
      <c r="J352" s="6">
        <v>945</v>
      </c>
      <c r="K352" s="6"/>
      <c r="L352" s="6"/>
      <c r="M352" s="6"/>
      <c r="N352" s="7">
        <f t="shared" si="6"/>
        <v>11473</v>
      </c>
      <c r="O352" s="6">
        <v>329000</v>
      </c>
    </row>
    <row r="353" spans="1:15" x14ac:dyDescent="0.35">
      <c r="A353" s="1">
        <v>346</v>
      </c>
      <c r="B353" s="5" t="s">
        <v>407</v>
      </c>
      <c r="C353" s="2" t="s">
        <v>13</v>
      </c>
      <c r="D353" s="2"/>
      <c r="E353" s="6">
        <v>1752</v>
      </c>
      <c r="F353" s="6">
        <v>936</v>
      </c>
      <c r="G353" s="6"/>
      <c r="H353" s="6">
        <v>1841</v>
      </c>
      <c r="I353" s="6"/>
      <c r="J353" s="6"/>
      <c r="K353" s="6"/>
      <c r="L353" s="6"/>
      <c r="M353" s="6"/>
      <c r="N353" s="7">
        <f t="shared" si="6"/>
        <v>4529</v>
      </c>
      <c r="O353" s="6">
        <v>164000</v>
      </c>
    </row>
    <row r="354" spans="1:15" x14ac:dyDescent="0.35">
      <c r="A354" s="1">
        <v>347</v>
      </c>
      <c r="B354" s="5" t="s">
        <v>468</v>
      </c>
      <c r="C354" s="2" t="s">
        <v>13</v>
      </c>
      <c r="D354" s="2"/>
      <c r="E354" s="6">
        <v>196</v>
      </c>
      <c r="F354" s="6"/>
      <c r="G354" s="6"/>
      <c r="H354" s="6"/>
      <c r="I354" s="6"/>
      <c r="J354" s="6">
        <v>1485</v>
      </c>
      <c r="K354" s="6"/>
      <c r="L354" s="6"/>
      <c r="M354" s="6"/>
      <c r="N354" s="7">
        <f t="shared" si="6"/>
        <v>1681</v>
      </c>
      <c r="O354" s="6">
        <v>107000</v>
      </c>
    </row>
    <row r="355" spans="1:15" x14ac:dyDescent="0.35">
      <c r="A355" s="1">
        <v>348</v>
      </c>
      <c r="B355" s="5" t="s">
        <v>148</v>
      </c>
      <c r="C355" s="2" t="s">
        <v>13</v>
      </c>
      <c r="D355" s="2"/>
      <c r="E355" s="6">
        <v>8414</v>
      </c>
      <c r="F355" s="6">
        <v>2200</v>
      </c>
      <c r="G355" s="6">
        <v>1400</v>
      </c>
      <c r="H355" s="6"/>
      <c r="I355" s="6"/>
      <c r="J355" s="6">
        <v>1080</v>
      </c>
      <c r="K355" s="6"/>
      <c r="L355" s="6"/>
      <c r="M355" s="6"/>
      <c r="N355" s="7">
        <f t="shared" si="6"/>
        <v>13094</v>
      </c>
      <c r="O355" s="6">
        <v>563329</v>
      </c>
    </row>
    <row r="356" spans="1:15" x14ac:dyDescent="0.35">
      <c r="A356" s="1">
        <v>349</v>
      </c>
      <c r="B356" s="5" t="s">
        <v>373</v>
      </c>
      <c r="C356" s="2" t="s">
        <v>13</v>
      </c>
      <c r="D356" s="2"/>
      <c r="E356" s="6">
        <v>1762</v>
      </c>
      <c r="F356" s="6"/>
      <c r="G356" s="6">
        <v>6413</v>
      </c>
      <c r="H356" s="6">
        <v>5579</v>
      </c>
      <c r="I356" s="6">
        <v>2844</v>
      </c>
      <c r="J356" s="6">
        <v>3121</v>
      </c>
      <c r="K356" s="6"/>
      <c r="L356" s="6"/>
      <c r="M356" s="6"/>
      <c r="N356" s="7">
        <f t="shared" si="6"/>
        <v>19719</v>
      </c>
      <c r="O356" s="6">
        <v>557996</v>
      </c>
    </row>
    <row r="357" spans="1:15" x14ac:dyDescent="0.35">
      <c r="A357" s="1">
        <v>350</v>
      </c>
      <c r="B357" s="5" t="s">
        <v>473</v>
      </c>
      <c r="C357" s="2" t="s">
        <v>13</v>
      </c>
      <c r="D357" s="2"/>
      <c r="E357" s="6"/>
      <c r="F357" s="6"/>
      <c r="G357" s="6"/>
      <c r="H357" s="6">
        <v>1450</v>
      </c>
      <c r="I357" s="6"/>
      <c r="J357" s="6">
        <v>949</v>
      </c>
      <c r="K357" s="6"/>
      <c r="L357" s="6"/>
      <c r="M357" s="6"/>
      <c r="N357" s="7">
        <f t="shared" si="6"/>
        <v>2399</v>
      </c>
      <c r="O357" s="6">
        <v>145000</v>
      </c>
    </row>
    <row r="358" spans="1:15" x14ac:dyDescent="0.35">
      <c r="A358" s="1">
        <v>351</v>
      </c>
      <c r="B358" s="5" t="s">
        <v>477</v>
      </c>
      <c r="C358" s="2" t="s">
        <v>13</v>
      </c>
      <c r="D358" s="2"/>
      <c r="E358" s="6"/>
      <c r="F358" s="6"/>
      <c r="G358" s="6"/>
      <c r="H358" s="6"/>
      <c r="I358" s="6"/>
      <c r="J358" s="6"/>
      <c r="K358" s="6"/>
      <c r="L358" s="6"/>
      <c r="M358" s="6"/>
      <c r="N358" s="7">
        <f t="shared" si="6"/>
        <v>0</v>
      </c>
      <c r="O358" s="6"/>
    </row>
    <row r="359" spans="1:15" x14ac:dyDescent="0.35">
      <c r="A359" s="1">
        <v>352</v>
      </c>
      <c r="B359" s="5" t="s">
        <v>544</v>
      </c>
      <c r="C359" s="2" t="s">
        <v>13</v>
      </c>
      <c r="D359" s="2"/>
      <c r="E359" s="6">
        <v>214</v>
      </c>
      <c r="F359" s="6"/>
      <c r="G359" s="6">
        <v>991</v>
      </c>
      <c r="H359" s="6"/>
      <c r="I359" s="6"/>
      <c r="J359" s="6">
        <v>950</v>
      </c>
      <c r="K359" s="6"/>
      <c r="L359" s="6"/>
      <c r="M359" s="6"/>
      <c r="N359" s="7">
        <f t="shared" si="6"/>
        <v>2155</v>
      </c>
      <c r="O359" s="6">
        <v>214000</v>
      </c>
    </row>
    <row r="360" spans="1:15" x14ac:dyDescent="0.35">
      <c r="A360" s="1">
        <v>353</v>
      </c>
      <c r="B360" s="5" t="s">
        <v>495</v>
      </c>
      <c r="C360" s="2" t="s">
        <v>13</v>
      </c>
      <c r="D360" s="2"/>
      <c r="E360" s="6">
        <v>4346</v>
      </c>
      <c r="F360" s="6"/>
      <c r="G360" s="6"/>
      <c r="H360" s="6">
        <v>4365</v>
      </c>
      <c r="I360" s="6"/>
      <c r="J360" s="6">
        <v>3645</v>
      </c>
      <c r="K360" s="6"/>
      <c r="L360" s="6"/>
      <c r="M360" s="6"/>
      <c r="N360" s="7">
        <f t="shared" si="6"/>
        <v>12356</v>
      </c>
      <c r="O360" s="6">
        <v>530000</v>
      </c>
    </row>
    <row r="361" spans="1:15" x14ac:dyDescent="0.35">
      <c r="A361" s="1">
        <v>354</v>
      </c>
      <c r="B361" s="5" t="s">
        <v>500</v>
      </c>
      <c r="C361" s="2" t="s">
        <v>466</v>
      </c>
      <c r="D361" s="2"/>
      <c r="E361" s="6"/>
      <c r="F361" s="6">
        <v>36536</v>
      </c>
      <c r="G361" s="6">
        <v>4235</v>
      </c>
      <c r="H361" s="6">
        <v>10317</v>
      </c>
      <c r="I361" s="6"/>
      <c r="J361" s="6"/>
      <c r="K361" s="6"/>
      <c r="L361" s="6"/>
      <c r="M361" s="6"/>
      <c r="N361" s="7">
        <f t="shared" si="6"/>
        <v>51088</v>
      </c>
      <c r="O361" s="6">
        <v>2063500</v>
      </c>
    </row>
    <row r="362" spans="1:15" x14ac:dyDescent="0.35">
      <c r="A362" s="1">
        <v>355</v>
      </c>
      <c r="B362" s="5" t="s">
        <v>478</v>
      </c>
      <c r="C362" s="2" t="s">
        <v>466</v>
      </c>
      <c r="D362" s="2"/>
      <c r="E362" s="6"/>
      <c r="F362" s="6"/>
      <c r="G362" s="6"/>
      <c r="H362" s="6"/>
      <c r="I362" s="6"/>
      <c r="J362" s="6"/>
      <c r="K362" s="6"/>
      <c r="L362" s="6"/>
      <c r="M362" s="6"/>
      <c r="N362" s="7">
        <f t="shared" si="6"/>
        <v>0</v>
      </c>
      <c r="O362" s="6"/>
    </row>
    <row r="363" spans="1:15" x14ac:dyDescent="0.35">
      <c r="A363" s="1">
        <v>356</v>
      </c>
      <c r="B363" s="5" t="s">
        <v>479</v>
      </c>
      <c r="C363" s="2" t="s">
        <v>466</v>
      </c>
      <c r="D363" s="2"/>
      <c r="E363" s="6">
        <v>2488</v>
      </c>
      <c r="F363" s="6">
        <v>1307</v>
      </c>
      <c r="G363" s="6"/>
      <c r="H363" s="6"/>
      <c r="I363" s="6"/>
      <c r="J363" s="6">
        <v>543</v>
      </c>
      <c r="K363" s="6"/>
      <c r="L363" s="6"/>
      <c r="M363" s="6"/>
      <c r="N363" s="7">
        <f t="shared" si="6"/>
        <v>4338</v>
      </c>
      <c r="O363" s="6">
        <v>140658</v>
      </c>
    </row>
    <row r="364" spans="1:15" x14ac:dyDescent="0.35">
      <c r="A364" s="1">
        <v>357</v>
      </c>
      <c r="B364" s="5" t="s">
        <v>480</v>
      </c>
      <c r="C364" s="2" t="s">
        <v>466</v>
      </c>
      <c r="D364" s="2"/>
      <c r="E364" s="6">
        <v>9375</v>
      </c>
      <c r="F364" s="6">
        <v>891</v>
      </c>
      <c r="G364" s="6"/>
      <c r="H364" s="6"/>
      <c r="I364" s="6"/>
      <c r="J364" s="6">
        <v>3257</v>
      </c>
      <c r="K364" s="6"/>
      <c r="L364" s="6"/>
      <c r="M364" s="6"/>
      <c r="N364" s="7">
        <f t="shared" si="6"/>
        <v>13523</v>
      </c>
      <c r="O364" s="6">
        <v>188326</v>
      </c>
    </row>
    <row r="365" spans="1:15" x14ac:dyDescent="0.35">
      <c r="A365" s="1">
        <v>358</v>
      </c>
      <c r="B365" s="5" t="s">
        <v>547</v>
      </c>
      <c r="C365" s="2" t="s">
        <v>466</v>
      </c>
      <c r="D365" s="2"/>
      <c r="E365" s="6"/>
      <c r="F365" s="6">
        <v>808</v>
      </c>
      <c r="G365" s="6"/>
      <c r="H365" s="6"/>
      <c r="I365" s="6"/>
      <c r="J365" s="6">
        <v>3257</v>
      </c>
      <c r="K365" s="6"/>
      <c r="L365" s="6"/>
      <c r="M365" s="6"/>
      <c r="N365" s="7">
        <f t="shared" si="6"/>
        <v>4065</v>
      </c>
      <c r="O365" s="6">
        <v>134897</v>
      </c>
    </row>
    <row r="366" spans="1:15" x14ac:dyDescent="0.35">
      <c r="A366" s="1">
        <v>359</v>
      </c>
      <c r="B366" s="5" t="s">
        <v>465</v>
      </c>
      <c r="C366" s="2" t="s">
        <v>466</v>
      </c>
      <c r="D366" s="2"/>
      <c r="E366" s="6"/>
      <c r="F366" s="6"/>
      <c r="G366" s="6"/>
      <c r="H366" s="6"/>
      <c r="I366" s="6"/>
      <c r="J366" s="6"/>
      <c r="K366" s="6"/>
      <c r="L366" s="6"/>
      <c r="M366" s="6"/>
      <c r="N366" s="7">
        <f t="shared" si="6"/>
        <v>0</v>
      </c>
      <c r="O366" s="6"/>
    </row>
    <row r="367" spans="1:15" x14ac:dyDescent="0.35">
      <c r="A367" s="1">
        <v>360</v>
      </c>
      <c r="B367" s="5" t="s">
        <v>489</v>
      </c>
      <c r="C367" s="2" t="s">
        <v>466</v>
      </c>
      <c r="D367" s="2"/>
      <c r="E367" s="6">
        <v>1565</v>
      </c>
      <c r="F367" s="6">
        <v>1775</v>
      </c>
      <c r="G367" s="6"/>
      <c r="H367" s="6">
        <v>2392</v>
      </c>
      <c r="I367" s="6"/>
      <c r="J367" s="6">
        <v>407</v>
      </c>
      <c r="K367" s="6"/>
      <c r="L367" s="6"/>
      <c r="M367" s="6"/>
      <c r="N367" s="7">
        <f t="shared" si="6"/>
        <v>6139</v>
      </c>
      <c r="O367" s="6">
        <v>239238</v>
      </c>
    </row>
    <row r="368" spans="1:15" x14ac:dyDescent="0.35">
      <c r="A368" s="1">
        <v>361</v>
      </c>
      <c r="B368" s="5" t="s">
        <v>524</v>
      </c>
      <c r="C368" s="2" t="s">
        <v>466</v>
      </c>
      <c r="D368" s="2"/>
      <c r="E368" s="6"/>
      <c r="F368" s="6">
        <v>2766</v>
      </c>
      <c r="G368" s="6"/>
      <c r="H368" s="6"/>
      <c r="I368" s="6"/>
      <c r="J368" s="6">
        <v>1221</v>
      </c>
      <c r="K368" s="6"/>
      <c r="L368" s="6"/>
      <c r="M368" s="6"/>
      <c r="N368" s="7">
        <f t="shared" si="6"/>
        <v>3987</v>
      </c>
      <c r="O368" s="6">
        <v>363809</v>
      </c>
    </row>
    <row r="369" spans="1:15" x14ac:dyDescent="0.35">
      <c r="A369" s="1">
        <v>362</v>
      </c>
      <c r="B369" s="5" t="s">
        <v>490</v>
      </c>
      <c r="C369" s="2" t="s">
        <v>466</v>
      </c>
      <c r="D369" s="2"/>
      <c r="E369" s="6"/>
      <c r="F369" s="6">
        <v>2855</v>
      </c>
      <c r="G369" s="6"/>
      <c r="H369" s="6">
        <v>1677</v>
      </c>
      <c r="I369" s="6"/>
      <c r="J369" s="6">
        <v>4071</v>
      </c>
      <c r="K369" s="6"/>
      <c r="L369" s="6"/>
      <c r="M369" s="6"/>
      <c r="N369" s="7">
        <f t="shared" si="6"/>
        <v>8603</v>
      </c>
      <c r="O369" s="6">
        <v>167678</v>
      </c>
    </row>
    <row r="370" spans="1:15" x14ac:dyDescent="0.35">
      <c r="A370" s="1">
        <v>363</v>
      </c>
      <c r="B370" s="5" t="s">
        <v>163</v>
      </c>
      <c r="C370" s="2" t="s">
        <v>426</v>
      </c>
      <c r="D370" s="1"/>
      <c r="E370" s="6"/>
      <c r="F370" s="6"/>
      <c r="G370" s="6"/>
      <c r="H370" s="6"/>
      <c r="I370" s="6"/>
      <c r="J370" s="6"/>
      <c r="K370" s="6"/>
      <c r="L370" s="6"/>
      <c r="M370" s="6"/>
      <c r="N370" s="7">
        <f t="shared" si="6"/>
        <v>0</v>
      </c>
      <c r="O370" s="6"/>
    </row>
    <row r="371" spans="1:15" x14ac:dyDescent="0.35">
      <c r="A371" s="1">
        <v>364</v>
      </c>
      <c r="B371" s="5" t="s">
        <v>165</v>
      </c>
      <c r="C371" s="2" t="s">
        <v>426</v>
      </c>
      <c r="D371" s="1"/>
      <c r="E371" s="6"/>
      <c r="F371" s="6"/>
      <c r="G371" s="6"/>
      <c r="H371" s="6"/>
      <c r="I371" s="6"/>
      <c r="J371" s="6"/>
      <c r="K371" s="6"/>
      <c r="L371" s="6"/>
      <c r="M371" s="6"/>
      <c r="N371" s="7">
        <f t="shared" si="6"/>
        <v>0</v>
      </c>
      <c r="O371" s="6"/>
    </row>
    <row r="372" spans="1:15" x14ac:dyDescent="0.35">
      <c r="A372" s="1">
        <v>365</v>
      </c>
      <c r="B372" s="5" t="s">
        <v>166</v>
      </c>
      <c r="C372" s="2" t="s">
        <v>426</v>
      </c>
      <c r="D372" s="1"/>
      <c r="E372" s="6"/>
      <c r="F372" s="6"/>
      <c r="G372" s="6"/>
      <c r="H372" s="6"/>
      <c r="I372" s="6"/>
      <c r="J372" s="6"/>
      <c r="K372" s="6"/>
      <c r="L372" s="6"/>
      <c r="M372" s="6"/>
      <c r="N372" s="7">
        <f t="shared" si="6"/>
        <v>0</v>
      </c>
      <c r="O372" s="6"/>
    </row>
    <row r="373" spans="1:15" x14ac:dyDescent="0.35">
      <c r="A373" s="1">
        <v>366</v>
      </c>
      <c r="B373" s="5" t="s">
        <v>176</v>
      </c>
      <c r="C373" s="2" t="s">
        <v>426</v>
      </c>
      <c r="D373" s="1"/>
      <c r="E373" s="6"/>
      <c r="F373" s="6"/>
      <c r="G373" s="6"/>
      <c r="H373" s="6"/>
      <c r="I373" s="6"/>
      <c r="J373" s="6"/>
      <c r="K373" s="6"/>
      <c r="L373" s="6"/>
      <c r="M373" s="6"/>
      <c r="N373" s="7">
        <f t="shared" si="6"/>
        <v>0</v>
      </c>
      <c r="O373" s="6"/>
    </row>
    <row r="374" spans="1:15" x14ac:dyDescent="0.35">
      <c r="A374" s="1">
        <v>367</v>
      </c>
      <c r="B374" s="5" t="s">
        <v>177</v>
      </c>
      <c r="C374" s="2" t="s">
        <v>426</v>
      </c>
      <c r="D374" s="1"/>
      <c r="E374" s="6"/>
      <c r="F374" s="6"/>
      <c r="G374" s="6"/>
      <c r="H374" s="12"/>
      <c r="I374" s="6"/>
      <c r="J374" s="6"/>
      <c r="K374" s="6"/>
      <c r="L374" s="6"/>
      <c r="M374" s="6"/>
      <c r="N374" s="7">
        <f t="shared" si="6"/>
        <v>0</v>
      </c>
      <c r="O374" s="6"/>
    </row>
    <row r="375" spans="1:15" x14ac:dyDescent="0.35">
      <c r="A375" s="1">
        <v>368</v>
      </c>
      <c r="B375" s="5" t="s">
        <v>181</v>
      </c>
      <c r="C375" s="2" t="s">
        <v>426</v>
      </c>
      <c r="D375" s="1"/>
      <c r="E375" s="6"/>
      <c r="F375" s="6"/>
      <c r="G375" s="6"/>
      <c r="H375" s="6"/>
      <c r="I375" s="6"/>
      <c r="J375" s="6"/>
      <c r="K375" s="6"/>
      <c r="L375" s="6"/>
      <c r="M375" s="6"/>
      <c r="N375" s="7">
        <f t="shared" si="6"/>
        <v>0</v>
      </c>
      <c r="O375" s="6"/>
    </row>
    <row r="376" spans="1:15" x14ac:dyDescent="0.35">
      <c r="A376" s="1">
        <v>369</v>
      </c>
      <c r="B376" s="5" t="s">
        <v>182</v>
      </c>
      <c r="C376" s="2" t="s">
        <v>426</v>
      </c>
      <c r="D376" s="1"/>
      <c r="E376" s="6"/>
      <c r="F376" s="6"/>
      <c r="G376" s="6"/>
      <c r="H376" s="6"/>
      <c r="I376" s="6"/>
      <c r="J376" s="6"/>
      <c r="K376" s="6"/>
      <c r="L376" s="6"/>
      <c r="M376" s="6"/>
      <c r="N376" s="7">
        <f t="shared" si="6"/>
        <v>0</v>
      </c>
      <c r="O376" s="6"/>
    </row>
    <row r="377" spans="1:15" x14ac:dyDescent="0.35">
      <c r="A377" s="1">
        <v>370</v>
      </c>
      <c r="B377" s="5" t="s">
        <v>167</v>
      </c>
      <c r="C377" s="2" t="s">
        <v>427</v>
      </c>
      <c r="D377" s="1"/>
      <c r="E377" s="6"/>
      <c r="F377" s="6"/>
      <c r="G377" s="6"/>
      <c r="H377" s="10"/>
      <c r="I377" s="6"/>
      <c r="J377" s="6"/>
      <c r="K377" s="6"/>
      <c r="L377" s="6"/>
      <c r="M377" s="6"/>
      <c r="N377" s="7">
        <f t="shared" si="6"/>
        <v>0</v>
      </c>
      <c r="O377" s="6"/>
    </row>
    <row r="378" spans="1:15" x14ac:dyDescent="0.35">
      <c r="A378" s="1">
        <v>371</v>
      </c>
      <c r="B378" s="5" t="s">
        <v>168</v>
      </c>
      <c r="C378" s="2" t="s">
        <v>427</v>
      </c>
      <c r="D378" s="1"/>
      <c r="E378" s="6"/>
      <c r="F378" s="6"/>
      <c r="G378" s="6"/>
      <c r="H378" s="6"/>
      <c r="I378" s="6"/>
      <c r="J378" s="6"/>
      <c r="K378" s="6"/>
      <c r="L378" s="6"/>
      <c r="M378" s="6"/>
      <c r="N378" s="7">
        <f t="shared" si="6"/>
        <v>0</v>
      </c>
      <c r="O378" s="6"/>
    </row>
    <row r="379" spans="1:15" x14ac:dyDescent="0.35">
      <c r="A379" s="1">
        <v>372</v>
      </c>
      <c r="B379" s="5" t="s">
        <v>169</v>
      </c>
      <c r="C379" s="2" t="s">
        <v>427</v>
      </c>
      <c r="D379" s="1"/>
      <c r="E379" s="6"/>
      <c r="F379" s="6"/>
      <c r="G379" s="6"/>
      <c r="H379" s="6"/>
      <c r="I379" s="6"/>
      <c r="J379" s="6"/>
      <c r="K379" s="6"/>
      <c r="L379" s="6"/>
      <c r="M379" s="6"/>
      <c r="N379" s="7">
        <f t="shared" si="6"/>
        <v>0</v>
      </c>
      <c r="O379" s="6"/>
    </row>
    <row r="380" spans="1:15" x14ac:dyDescent="0.35">
      <c r="A380" s="1">
        <v>373</v>
      </c>
      <c r="B380" s="5" t="s">
        <v>170</v>
      </c>
      <c r="C380" s="2" t="s">
        <v>427</v>
      </c>
      <c r="D380" s="1"/>
      <c r="E380" s="6"/>
      <c r="F380" s="6"/>
      <c r="G380" s="6"/>
      <c r="H380" s="6"/>
      <c r="I380" s="6"/>
      <c r="J380" s="6"/>
      <c r="K380" s="6"/>
      <c r="L380" s="6"/>
      <c r="M380" s="6"/>
      <c r="N380" s="7">
        <f t="shared" si="6"/>
        <v>0</v>
      </c>
      <c r="O380" s="6"/>
    </row>
    <row r="381" spans="1:15" x14ac:dyDescent="0.35">
      <c r="A381" s="1">
        <v>374</v>
      </c>
      <c r="B381" s="5" t="s">
        <v>171</v>
      </c>
      <c r="C381" s="2" t="s">
        <v>427</v>
      </c>
      <c r="D381" s="1"/>
      <c r="E381" s="6"/>
      <c r="F381" s="6"/>
      <c r="G381" s="6"/>
      <c r="H381" s="6"/>
      <c r="I381" s="6"/>
      <c r="J381" s="6"/>
      <c r="K381" s="6"/>
      <c r="L381" s="6"/>
      <c r="M381" s="6"/>
      <c r="N381" s="7">
        <f t="shared" si="6"/>
        <v>0</v>
      </c>
      <c r="O381" s="6"/>
    </row>
    <row r="382" spans="1:15" x14ac:dyDescent="0.35">
      <c r="A382" s="1">
        <v>375</v>
      </c>
      <c r="B382" s="5" t="s">
        <v>172</v>
      </c>
      <c r="C382" s="2" t="s">
        <v>427</v>
      </c>
      <c r="D382" s="1"/>
      <c r="E382" s="6"/>
      <c r="F382" s="6"/>
      <c r="G382" s="6"/>
      <c r="H382" s="6"/>
      <c r="I382" s="6"/>
      <c r="J382" s="6"/>
      <c r="K382" s="6"/>
      <c r="L382" s="6"/>
      <c r="M382" s="6"/>
      <c r="N382" s="7">
        <f t="shared" si="6"/>
        <v>0</v>
      </c>
      <c r="O382" s="6"/>
    </row>
    <row r="383" spans="1:15" x14ac:dyDescent="0.35">
      <c r="A383" s="1">
        <v>376</v>
      </c>
      <c r="B383" s="5" t="s">
        <v>173</v>
      </c>
      <c r="C383" s="2" t="s">
        <v>427</v>
      </c>
      <c r="D383" s="1"/>
      <c r="E383" s="6"/>
      <c r="F383" s="6"/>
      <c r="G383" s="6"/>
      <c r="H383" s="10"/>
      <c r="I383" s="6"/>
      <c r="J383" s="6"/>
      <c r="K383" s="6"/>
      <c r="L383" s="6"/>
      <c r="M383" s="6"/>
      <c r="N383" s="7">
        <f t="shared" si="6"/>
        <v>0</v>
      </c>
      <c r="O383" s="6"/>
    </row>
    <row r="384" spans="1:15" x14ac:dyDescent="0.35">
      <c r="A384" s="1">
        <v>377</v>
      </c>
      <c r="B384" s="5" t="s">
        <v>174</v>
      </c>
      <c r="C384" s="2" t="s">
        <v>427</v>
      </c>
      <c r="D384" s="1"/>
      <c r="E384" s="6"/>
      <c r="F384" s="6"/>
      <c r="G384" s="6"/>
      <c r="H384" s="6"/>
      <c r="I384" s="6"/>
      <c r="J384" s="6"/>
      <c r="K384" s="6"/>
      <c r="L384" s="6"/>
      <c r="M384" s="6"/>
      <c r="N384" s="7">
        <f t="shared" si="6"/>
        <v>0</v>
      </c>
      <c r="O384" s="6"/>
    </row>
    <row r="385" spans="1:15" x14ac:dyDescent="0.35">
      <c r="A385" s="1">
        <v>378</v>
      </c>
      <c r="B385" s="5" t="s">
        <v>175</v>
      </c>
      <c r="C385" s="2" t="s">
        <v>427</v>
      </c>
      <c r="D385" s="1"/>
      <c r="E385" s="6"/>
      <c r="F385" s="6"/>
      <c r="G385" s="6"/>
      <c r="H385" s="6"/>
      <c r="I385" s="6"/>
      <c r="J385" s="6"/>
      <c r="K385" s="6"/>
      <c r="L385" s="6"/>
      <c r="M385" s="6"/>
      <c r="N385" s="7">
        <f t="shared" si="6"/>
        <v>0</v>
      </c>
      <c r="O385" s="6"/>
    </row>
    <row r="386" spans="1:15" x14ac:dyDescent="0.35">
      <c r="A386" s="1">
        <v>379</v>
      </c>
      <c r="B386" s="5" t="s">
        <v>178</v>
      </c>
      <c r="C386" s="2" t="s">
        <v>427</v>
      </c>
      <c r="D386" s="1"/>
      <c r="E386" s="6"/>
      <c r="F386" s="6"/>
      <c r="G386" s="6"/>
      <c r="H386" s="6"/>
      <c r="I386" s="6"/>
      <c r="J386" s="6"/>
      <c r="K386" s="6"/>
      <c r="L386" s="6"/>
      <c r="M386" s="6"/>
      <c r="N386" s="7">
        <f t="shared" si="6"/>
        <v>0</v>
      </c>
      <c r="O386" s="6"/>
    </row>
    <row r="387" spans="1:15" x14ac:dyDescent="0.35">
      <c r="A387" s="1">
        <v>380</v>
      </c>
      <c r="B387" s="5" t="s">
        <v>179</v>
      </c>
      <c r="C387" s="2" t="s">
        <v>427</v>
      </c>
      <c r="D387" s="1"/>
      <c r="E387" s="6"/>
      <c r="F387" s="6"/>
      <c r="G387" s="6"/>
      <c r="H387" s="6"/>
      <c r="I387" s="6"/>
      <c r="J387" s="6"/>
      <c r="K387" s="6"/>
      <c r="L387" s="6"/>
      <c r="M387" s="6"/>
      <c r="N387" s="7">
        <f t="shared" si="6"/>
        <v>0</v>
      </c>
      <c r="O387" s="6"/>
    </row>
    <row r="388" spans="1:15" x14ac:dyDescent="0.35">
      <c r="A388" s="1">
        <v>381</v>
      </c>
      <c r="B388" s="5" t="s">
        <v>180</v>
      </c>
      <c r="C388" s="2" t="s">
        <v>427</v>
      </c>
      <c r="D388" s="1"/>
      <c r="E388" s="6"/>
      <c r="F388" s="6"/>
      <c r="G388" s="6"/>
      <c r="H388" s="6"/>
      <c r="I388" s="6"/>
      <c r="J388" s="6"/>
      <c r="K388" s="6"/>
      <c r="L388" s="6"/>
      <c r="M388" s="6"/>
      <c r="N388" s="7">
        <f t="shared" si="6"/>
        <v>0</v>
      </c>
      <c r="O388" s="6"/>
    </row>
    <row r="389" spans="1:15" x14ac:dyDescent="0.35">
      <c r="A389" s="1">
        <v>382</v>
      </c>
      <c r="B389" s="5" t="s">
        <v>183</v>
      </c>
      <c r="C389" s="2" t="s">
        <v>427</v>
      </c>
      <c r="D389" s="1"/>
      <c r="E389" s="6"/>
      <c r="F389" s="6"/>
      <c r="G389" s="6"/>
      <c r="H389" s="6"/>
      <c r="I389" s="6"/>
      <c r="J389" s="6"/>
      <c r="K389" s="6"/>
      <c r="L389" s="6"/>
      <c r="M389" s="6"/>
      <c r="N389" s="7">
        <f t="shared" si="6"/>
        <v>0</v>
      </c>
      <c r="O389" s="6"/>
    </row>
    <row r="390" spans="1:15" x14ac:dyDescent="0.35">
      <c r="A390" s="1">
        <v>383</v>
      </c>
      <c r="B390" s="5" t="s">
        <v>184</v>
      </c>
      <c r="C390" s="2" t="s">
        <v>427</v>
      </c>
      <c r="D390" s="1"/>
      <c r="E390" s="6"/>
      <c r="F390" s="6"/>
      <c r="G390" s="6"/>
      <c r="H390" s="6"/>
      <c r="I390" s="6"/>
      <c r="J390" s="6"/>
      <c r="K390" s="6"/>
      <c r="L390" s="6"/>
      <c r="M390" s="6"/>
      <c r="N390" s="7">
        <f t="shared" si="6"/>
        <v>0</v>
      </c>
      <c r="O390" s="6"/>
    </row>
    <row r="391" spans="1:15" x14ac:dyDescent="0.35">
      <c r="A391" s="1">
        <v>384</v>
      </c>
      <c r="B391" s="5" t="s">
        <v>185</v>
      </c>
      <c r="C391" s="2" t="s">
        <v>427</v>
      </c>
      <c r="D391" s="1"/>
      <c r="E391" s="6"/>
      <c r="F391" s="6"/>
      <c r="G391" s="6"/>
      <c r="H391" s="6"/>
      <c r="I391" s="6"/>
      <c r="J391" s="6"/>
      <c r="K391" s="6"/>
      <c r="L391" s="6"/>
      <c r="M391" s="6"/>
      <c r="N391" s="7">
        <f t="shared" si="6"/>
        <v>0</v>
      </c>
      <c r="O391" s="6"/>
    </row>
    <row r="392" spans="1:15" x14ac:dyDescent="0.35">
      <c r="A392" s="1">
        <v>385</v>
      </c>
      <c r="B392" s="5" t="s">
        <v>186</v>
      </c>
      <c r="C392" s="2" t="s">
        <v>427</v>
      </c>
      <c r="D392" s="1"/>
      <c r="E392" s="6"/>
      <c r="F392" s="6"/>
      <c r="G392" s="6"/>
      <c r="H392" s="6"/>
      <c r="I392" s="6"/>
      <c r="J392" s="6"/>
      <c r="K392" s="6"/>
      <c r="L392" s="6"/>
      <c r="M392" s="6"/>
      <c r="N392" s="7">
        <f t="shared" si="6"/>
        <v>0</v>
      </c>
      <c r="O392" s="6"/>
    </row>
    <row r="393" spans="1:15" x14ac:dyDescent="0.35">
      <c r="A393" s="1">
        <v>386</v>
      </c>
      <c r="B393" s="19" t="s">
        <v>482</v>
      </c>
      <c r="C393" s="2" t="s">
        <v>427</v>
      </c>
      <c r="D393" s="14"/>
      <c r="E393" s="22"/>
      <c r="F393" s="22"/>
      <c r="G393" s="22"/>
      <c r="H393" s="22"/>
      <c r="I393" s="22"/>
      <c r="J393" s="22"/>
      <c r="K393" s="22"/>
      <c r="L393" s="22"/>
      <c r="M393" s="22"/>
      <c r="N393" s="7">
        <f t="shared" si="6"/>
        <v>0</v>
      </c>
      <c r="O393" s="22"/>
    </row>
    <row r="394" spans="1:15" x14ac:dyDescent="0.35">
      <c r="A394" s="1">
        <v>387</v>
      </c>
      <c r="B394" s="19" t="s">
        <v>187</v>
      </c>
      <c r="C394" s="20" t="s">
        <v>427</v>
      </c>
      <c r="D394" s="14"/>
      <c r="E394" s="22"/>
      <c r="F394" s="22"/>
      <c r="G394" s="22"/>
      <c r="H394" s="22"/>
      <c r="I394" s="22"/>
      <c r="J394" s="22"/>
      <c r="K394" s="22"/>
      <c r="L394" s="22"/>
      <c r="M394" s="22"/>
      <c r="N394" s="18">
        <f t="shared" si="6"/>
        <v>0</v>
      </c>
      <c r="O394" s="22"/>
    </row>
    <row r="395" spans="1:15" x14ac:dyDescent="0.35">
      <c r="A395" s="1">
        <v>388</v>
      </c>
      <c r="B395" s="5" t="s">
        <v>188</v>
      </c>
      <c r="C395" s="2" t="s">
        <v>427</v>
      </c>
      <c r="D395" s="1"/>
      <c r="E395" s="6"/>
      <c r="F395" s="6"/>
      <c r="G395" s="6"/>
      <c r="H395" s="6"/>
      <c r="I395" s="6"/>
      <c r="J395" s="6"/>
      <c r="K395" s="6"/>
      <c r="L395" s="6"/>
      <c r="M395" s="6"/>
      <c r="N395" s="7">
        <f t="shared" si="6"/>
        <v>0</v>
      </c>
      <c r="O395" s="6"/>
    </row>
    <row r="396" spans="1:15" x14ac:dyDescent="0.35">
      <c r="A396" s="1">
        <v>389</v>
      </c>
      <c r="B396" s="5" t="s">
        <v>330</v>
      </c>
      <c r="C396" s="2" t="s">
        <v>424</v>
      </c>
      <c r="D396" s="2"/>
      <c r="E396" s="6"/>
      <c r="F396" s="6">
        <v>68100</v>
      </c>
      <c r="G396" s="6"/>
      <c r="H396" s="6">
        <v>23767</v>
      </c>
      <c r="I396" s="6"/>
      <c r="J396" s="6"/>
      <c r="K396" s="6"/>
      <c r="L396" s="6">
        <v>11175</v>
      </c>
      <c r="M396" s="6"/>
      <c r="N396" s="7">
        <f t="shared" si="6"/>
        <v>103042</v>
      </c>
      <c r="O396" s="6">
        <v>4753447</v>
      </c>
    </row>
    <row r="397" spans="1:15" x14ac:dyDescent="0.35">
      <c r="A397" s="1">
        <v>390</v>
      </c>
      <c r="B397" s="5" t="s">
        <v>331</v>
      </c>
      <c r="C397" s="2" t="s">
        <v>424</v>
      </c>
      <c r="D397" s="2"/>
      <c r="E397" s="6">
        <v>33560</v>
      </c>
      <c r="F397" s="6">
        <v>21309</v>
      </c>
      <c r="G397" s="6">
        <v>3950</v>
      </c>
      <c r="H397" s="6">
        <v>24372</v>
      </c>
      <c r="I397" s="6"/>
      <c r="J397" s="6">
        <v>5925</v>
      </c>
      <c r="K397" s="6"/>
      <c r="L397" s="6"/>
      <c r="M397" s="6"/>
      <c r="N397" s="7">
        <f t="shared" si="6"/>
        <v>89116</v>
      </c>
      <c r="O397" s="6">
        <v>2437133</v>
      </c>
    </row>
    <row r="398" spans="1:15" x14ac:dyDescent="0.35">
      <c r="A398" s="1">
        <v>391</v>
      </c>
      <c r="B398" s="5" t="s">
        <v>501</v>
      </c>
      <c r="C398" s="2" t="s">
        <v>424</v>
      </c>
      <c r="D398" s="2"/>
      <c r="E398" s="6"/>
      <c r="F398" s="6"/>
      <c r="G398" s="6"/>
      <c r="H398" s="6"/>
      <c r="I398" s="6">
        <v>1860</v>
      </c>
      <c r="J398" s="6">
        <v>773</v>
      </c>
      <c r="K398" s="6"/>
      <c r="L398" s="6"/>
      <c r="M398" s="6"/>
      <c r="N398" s="7">
        <f t="shared" si="6"/>
        <v>2633</v>
      </c>
      <c r="O398" s="6">
        <v>207765</v>
      </c>
    </row>
    <row r="399" spans="1:15" x14ac:dyDescent="0.35">
      <c r="A399" s="1">
        <v>392</v>
      </c>
      <c r="B399" s="5" t="s">
        <v>382</v>
      </c>
      <c r="C399" s="2" t="s">
        <v>424</v>
      </c>
      <c r="D399" s="2"/>
      <c r="E399" s="6">
        <v>3512</v>
      </c>
      <c r="F399" s="6">
        <v>1226</v>
      </c>
      <c r="G399" s="6"/>
      <c r="H399" s="6"/>
      <c r="I399" s="6"/>
      <c r="J399" s="6">
        <v>1803</v>
      </c>
      <c r="K399" s="6"/>
      <c r="L399" s="6"/>
      <c r="M399" s="6"/>
      <c r="N399" s="7">
        <f t="shared" si="6"/>
        <v>6541</v>
      </c>
      <c r="O399" s="6">
        <v>277271</v>
      </c>
    </row>
    <row r="400" spans="1:15" x14ac:dyDescent="0.35">
      <c r="A400" s="1">
        <v>393</v>
      </c>
      <c r="B400" s="5" t="s">
        <v>387</v>
      </c>
      <c r="C400" s="2" t="s">
        <v>424</v>
      </c>
      <c r="D400" s="2"/>
      <c r="E400" s="6"/>
      <c r="F400" s="6">
        <v>1804</v>
      </c>
      <c r="G400" s="6"/>
      <c r="H400" s="6"/>
      <c r="I400" s="6"/>
      <c r="J400" s="6">
        <v>644</v>
      </c>
      <c r="K400" s="6"/>
      <c r="L400" s="6"/>
      <c r="M400" s="6"/>
      <c r="N400" s="7">
        <f t="shared" si="6"/>
        <v>2448</v>
      </c>
      <c r="O400" s="6">
        <v>113652</v>
      </c>
    </row>
    <row r="401" spans="1:15" x14ac:dyDescent="0.35">
      <c r="A401" s="1">
        <v>394</v>
      </c>
      <c r="B401" s="5" t="s">
        <v>383</v>
      </c>
      <c r="C401" s="2" t="s">
        <v>424</v>
      </c>
      <c r="D401" s="2"/>
      <c r="E401" s="6">
        <v>5825</v>
      </c>
      <c r="F401" s="6"/>
      <c r="G401" s="6"/>
      <c r="H401" s="6"/>
      <c r="I401" s="6"/>
      <c r="J401" s="6">
        <v>2447</v>
      </c>
      <c r="K401" s="6"/>
      <c r="L401" s="6"/>
      <c r="M401" s="6"/>
      <c r="N401" s="7">
        <f t="shared" si="6"/>
        <v>8272</v>
      </c>
      <c r="O401" s="6">
        <v>701568</v>
      </c>
    </row>
    <row r="402" spans="1:15" x14ac:dyDescent="0.35">
      <c r="A402" s="1">
        <v>395</v>
      </c>
      <c r="B402" s="5" t="s">
        <v>332</v>
      </c>
      <c r="C402" s="2" t="s">
        <v>424</v>
      </c>
      <c r="D402" s="2"/>
      <c r="E402" s="6"/>
      <c r="F402" s="6"/>
      <c r="G402" s="6"/>
      <c r="H402" s="6"/>
      <c r="I402" s="6"/>
      <c r="J402" s="6"/>
      <c r="K402" s="6"/>
      <c r="L402" s="6"/>
      <c r="M402" s="6"/>
      <c r="N402" s="7">
        <f t="shared" si="6"/>
        <v>0</v>
      </c>
      <c r="O402" s="6"/>
    </row>
    <row r="403" spans="1:15" x14ac:dyDescent="0.35">
      <c r="A403" s="1">
        <v>396</v>
      </c>
      <c r="B403" s="5" t="s">
        <v>335</v>
      </c>
      <c r="C403" s="2" t="s">
        <v>424</v>
      </c>
      <c r="D403" s="2"/>
      <c r="E403" s="6"/>
      <c r="F403" s="6">
        <v>11621</v>
      </c>
      <c r="G403" s="6"/>
      <c r="H403" s="6"/>
      <c r="I403" s="6"/>
      <c r="J403" s="6">
        <v>2705</v>
      </c>
      <c r="K403" s="6"/>
      <c r="L403" s="6"/>
      <c r="M403" s="6"/>
      <c r="N403" s="7">
        <f t="shared" si="6"/>
        <v>14326</v>
      </c>
      <c r="O403" s="6">
        <v>711028</v>
      </c>
    </row>
    <row r="404" spans="1:15" x14ac:dyDescent="0.35">
      <c r="A404" s="1">
        <v>397</v>
      </c>
      <c r="B404" s="5" t="s">
        <v>336</v>
      </c>
      <c r="C404" s="2" t="s">
        <v>424</v>
      </c>
      <c r="D404" s="2"/>
      <c r="E404" s="6"/>
      <c r="F404" s="6"/>
      <c r="G404" s="6"/>
      <c r="H404" s="6"/>
      <c r="I404" s="6"/>
      <c r="J404" s="6"/>
      <c r="K404" s="6"/>
      <c r="L404" s="6"/>
      <c r="M404" s="6"/>
      <c r="N404" s="7">
        <f t="shared" si="6"/>
        <v>0</v>
      </c>
      <c r="O404" s="6"/>
    </row>
    <row r="405" spans="1:15" x14ac:dyDescent="0.35">
      <c r="A405" s="1">
        <v>398</v>
      </c>
      <c r="B405" s="5" t="s">
        <v>337</v>
      </c>
      <c r="C405" s="2" t="s">
        <v>424</v>
      </c>
      <c r="D405" s="2"/>
      <c r="E405" s="6"/>
      <c r="F405" s="6"/>
      <c r="G405" s="6"/>
      <c r="H405" s="6">
        <v>8804</v>
      </c>
      <c r="I405" s="6"/>
      <c r="J405" s="6">
        <v>5152</v>
      </c>
      <c r="K405" s="6"/>
      <c r="L405" s="6"/>
      <c r="M405" s="6"/>
      <c r="N405" s="7">
        <f t="shared" si="6"/>
        <v>13956</v>
      </c>
      <c r="O405" s="6">
        <v>880402</v>
      </c>
    </row>
    <row r="406" spans="1:15" x14ac:dyDescent="0.35">
      <c r="A406" s="1">
        <v>399</v>
      </c>
      <c r="B406" s="5" t="s">
        <v>404</v>
      </c>
      <c r="C406" s="2" t="s">
        <v>424</v>
      </c>
      <c r="D406" s="2"/>
      <c r="E406" s="6"/>
      <c r="F406" s="6">
        <v>1906</v>
      </c>
      <c r="G406" s="6"/>
      <c r="H406" s="6"/>
      <c r="I406" s="6"/>
      <c r="J406" s="6">
        <v>1803</v>
      </c>
      <c r="K406" s="6"/>
      <c r="L406" s="6"/>
      <c r="M406" s="6"/>
      <c r="N406" s="7">
        <f t="shared" si="6"/>
        <v>3709</v>
      </c>
      <c r="O406" s="6">
        <v>513306</v>
      </c>
    </row>
    <row r="407" spans="1:15" x14ac:dyDescent="0.35">
      <c r="A407" s="1">
        <v>400</v>
      </c>
      <c r="B407" s="5" t="s">
        <v>388</v>
      </c>
      <c r="C407" s="2" t="s">
        <v>428</v>
      </c>
      <c r="D407" s="1"/>
      <c r="E407" s="6"/>
      <c r="F407" s="6"/>
      <c r="G407" s="6"/>
      <c r="H407" s="6"/>
      <c r="I407" s="6"/>
      <c r="J407" s="6"/>
      <c r="K407" s="6"/>
      <c r="L407" s="6"/>
      <c r="M407" s="6"/>
      <c r="N407" s="7">
        <f t="shared" si="6"/>
        <v>0</v>
      </c>
      <c r="O407" s="6"/>
    </row>
    <row r="408" spans="1:15" x14ac:dyDescent="0.35">
      <c r="A408" s="1">
        <v>401</v>
      </c>
      <c r="B408" s="5" t="s">
        <v>106</v>
      </c>
      <c r="C408" s="2" t="s">
        <v>428</v>
      </c>
      <c r="D408" s="1"/>
      <c r="E408" s="6"/>
      <c r="F408" s="6"/>
      <c r="G408" s="6"/>
      <c r="H408" s="12"/>
      <c r="I408" s="6"/>
      <c r="J408" s="6"/>
      <c r="K408" s="6"/>
      <c r="L408" s="6"/>
      <c r="M408" s="6"/>
      <c r="N408" s="7">
        <f t="shared" si="6"/>
        <v>0</v>
      </c>
      <c r="O408" s="6"/>
    </row>
    <row r="409" spans="1:15" x14ac:dyDescent="0.35">
      <c r="A409" s="1">
        <v>402</v>
      </c>
      <c r="B409" s="5" t="s">
        <v>107</v>
      </c>
      <c r="C409" s="2" t="s">
        <v>428</v>
      </c>
      <c r="D409" s="1"/>
      <c r="E409" s="6"/>
      <c r="F409" s="6"/>
      <c r="G409" s="6"/>
      <c r="H409" s="6"/>
      <c r="I409" s="6"/>
      <c r="J409" s="6"/>
      <c r="K409" s="6"/>
      <c r="L409" s="6"/>
      <c r="M409" s="6"/>
      <c r="N409" s="7">
        <f t="shared" si="6"/>
        <v>0</v>
      </c>
      <c r="O409" s="6"/>
    </row>
    <row r="410" spans="1:15" x14ac:dyDescent="0.35">
      <c r="A410" s="1">
        <v>403</v>
      </c>
      <c r="B410" s="5" t="s">
        <v>108</v>
      </c>
      <c r="C410" s="2" t="s">
        <v>428</v>
      </c>
      <c r="D410" s="1"/>
      <c r="E410" s="6"/>
      <c r="F410" s="6"/>
      <c r="G410" s="6"/>
      <c r="H410" s="6"/>
      <c r="I410" s="6"/>
      <c r="J410" s="6"/>
      <c r="K410" s="6"/>
      <c r="L410" s="6"/>
      <c r="M410" s="6"/>
      <c r="N410" s="7">
        <f t="shared" si="6"/>
        <v>0</v>
      </c>
      <c r="O410" s="6"/>
    </row>
    <row r="411" spans="1:15" x14ac:dyDescent="0.35">
      <c r="A411" s="1">
        <v>404</v>
      </c>
      <c r="B411" s="5" t="s">
        <v>485</v>
      </c>
      <c r="C411" s="2" t="s">
        <v>428</v>
      </c>
      <c r="D411" s="1"/>
      <c r="E411" s="6"/>
      <c r="F411" s="6"/>
      <c r="G411" s="6"/>
      <c r="H411" s="6"/>
      <c r="I411" s="6"/>
      <c r="J411" s="6"/>
      <c r="K411" s="6"/>
      <c r="L411" s="6"/>
      <c r="M411" s="6"/>
      <c r="N411" s="7">
        <f t="shared" si="6"/>
        <v>0</v>
      </c>
      <c r="O411" s="6"/>
    </row>
    <row r="412" spans="1:15" x14ac:dyDescent="0.35">
      <c r="A412" s="1">
        <v>405</v>
      </c>
      <c r="B412" s="5" t="s">
        <v>109</v>
      </c>
      <c r="C412" s="2" t="s">
        <v>428</v>
      </c>
      <c r="D412" s="1"/>
      <c r="E412" s="6">
        <v>33784</v>
      </c>
      <c r="F412" s="6">
        <v>13341</v>
      </c>
      <c r="G412" s="6"/>
      <c r="H412" s="11"/>
      <c r="I412" s="6">
        <v>1493</v>
      </c>
      <c r="J412" s="6">
        <v>5564</v>
      </c>
      <c r="K412" s="6"/>
      <c r="L412" s="6">
        <f>3115+16192</f>
        <v>19307</v>
      </c>
      <c r="M412" s="6"/>
      <c r="N412" s="7">
        <f t="shared" si="6"/>
        <v>73489</v>
      </c>
      <c r="O412" s="6">
        <v>1276794</v>
      </c>
    </row>
    <row r="413" spans="1:15" x14ac:dyDescent="0.35">
      <c r="A413" s="1">
        <v>406</v>
      </c>
      <c r="B413" s="5" t="s">
        <v>110</v>
      </c>
      <c r="C413" s="2" t="s">
        <v>428</v>
      </c>
      <c r="D413" s="1"/>
      <c r="E413" s="6"/>
      <c r="F413" s="6"/>
      <c r="G413" s="6"/>
      <c r="H413" s="6"/>
      <c r="I413" s="6"/>
      <c r="J413" s="6"/>
      <c r="K413" s="6"/>
      <c r="L413" s="6"/>
      <c r="M413" s="6"/>
      <c r="N413" s="7">
        <f t="shared" si="6"/>
        <v>0</v>
      </c>
      <c r="O413" s="6"/>
    </row>
    <row r="414" spans="1:15" x14ac:dyDescent="0.35">
      <c r="A414" s="1">
        <v>407</v>
      </c>
      <c r="B414" s="5" t="s">
        <v>111</v>
      </c>
      <c r="C414" s="2" t="s">
        <v>428</v>
      </c>
      <c r="D414" s="1"/>
      <c r="E414" s="6">
        <v>7321</v>
      </c>
      <c r="F414" s="6">
        <v>2402</v>
      </c>
      <c r="G414" s="6"/>
      <c r="H414" s="6"/>
      <c r="I414" s="6"/>
      <c r="J414" s="6">
        <v>11872</v>
      </c>
      <c r="K414" s="6"/>
      <c r="L414" s="6"/>
      <c r="M414" s="6"/>
      <c r="N414" s="7">
        <f t="shared" si="6"/>
        <v>21595</v>
      </c>
      <c r="O414" s="6">
        <v>240237</v>
      </c>
    </row>
    <row r="415" spans="1:15" x14ac:dyDescent="0.35">
      <c r="A415" s="1">
        <v>408</v>
      </c>
      <c r="B415" s="5" t="s">
        <v>112</v>
      </c>
      <c r="C415" s="2" t="s">
        <v>428</v>
      </c>
      <c r="D415" s="1"/>
      <c r="E415" s="6"/>
      <c r="F415" s="6"/>
      <c r="G415" s="6"/>
      <c r="H415" s="6"/>
      <c r="I415" s="6"/>
      <c r="J415" s="6"/>
      <c r="K415" s="6"/>
      <c r="L415" s="6"/>
      <c r="M415" s="6"/>
      <c r="N415" s="7">
        <f t="shared" si="6"/>
        <v>0</v>
      </c>
      <c r="O415" s="6"/>
    </row>
    <row r="416" spans="1:15" x14ac:dyDescent="0.35">
      <c r="A416" s="1">
        <v>409</v>
      </c>
      <c r="B416" s="5" t="s">
        <v>113</v>
      </c>
      <c r="C416" s="2" t="s">
        <v>428</v>
      </c>
      <c r="D416" s="1"/>
      <c r="E416" s="6">
        <v>6163</v>
      </c>
      <c r="F416" s="6">
        <v>3829</v>
      </c>
      <c r="G416" s="6"/>
      <c r="H416" s="6"/>
      <c r="I416" s="6"/>
      <c r="J416" s="6">
        <f>4629+3264</f>
        <v>7893</v>
      </c>
      <c r="K416" s="6"/>
      <c r="L416" s="6"/>
      <c r="M416" s="6"/>
      <c r="N416" s="7">
        <f t="shared" si="6"/>
        <v>17885</v>
      </c>
      <c r="O416" s="6">
        <v>382892</v>
      </c>
    </row>
    <row r="417" spans="1:15" x14ac:dyDescent="0.35">
      <c r="A417" s="1">
        <v>410</v>
      </c>
      <c r="B417" s="5" t="s">
        <v>114</v>
      </c>
      <c r="C417" s="2" t="s">
        <v>428</v>
      </c>
      <c r="D417" s="1"/>
      <c r="E417" s="6">
        <v>6307</v>
      </c>
      <c r="F417" s="6">
        <v>3413</v>
      </c>
      <c r="G417" s="6"/>
      <c r="H417" s="10"/>
      <c r="I417" s="6"/>
      <c r="J417" s="6">
        <v>2578</v>
      </c>
      <c r="K417" s="6"/>
      <c r="L417" s="6"/>
      <c r="M417" s="6"/>
      <c r="N417" s="7">
        <f t="shared" si="6"/>
        <v>12298</v>
      </c>
      <c r="O417" s="6">
        <v>318710</v>
      </c>
    </row>
    <row r="418" spans="1:15" x14ac:dyDescent="0.35">
      <c r="A418" s="1">
        <v>411</v>
      </c>
      <c r="B418" s="5" t="s">
        <v>115</v>
      </c>
      <c r="C418" s="2" t="s">
        <v>428</v>
      </c>
      <c r="D418" s="1"/>
      <c r="E418" s="6"/>
      <c r="F418" s="6"/>
      <c r="G418" s="6"/>
      <c r="H418" s="6"/>
      <c r="I418" s="6"/>
      <c r="J418" s="6"/>
      <c r="K418" s="6"/>
      <c r="L418" s="6"/>
      <c r="M418" s="6"/>
      <c r="N418" s="7">
        <f t="shared" si="6"/>
        <v>0</v>
      </c>
      <c r="O418" s="6"/>
    </row>
    <row r="419" spans="1:15" x14ac:dyDescent="0.35">
      <c r="A419" s="1">
        <v>412</v>
      </c>
      <c r="B419" s="5" t="s">
        <v>441</v>
      </c>
      <c r="C419" s="2" t="s">
        <v>428</v>
      </c>
      <c r="D419" s="1"/>
      <c r="E419" s="6">
        <v>25709</v>
      </c>
      <c r="F419" s="6">
        <v>2144</v>
      </c>
      <c r="G419" s="6"/>
      <c r="H419" s="6"/>
      <c r="I419" s="6"/>
      <c r="J419" s="6">
        <v>814</v>
      </c>
      <c r="K419" s="6"/>
      <c r="L419" s="6"/>
      <c r="M419" s="6"/>
      <c r="N419" s="7">
        <f t="shared" si="6"/>
        <v>28667</v>
      </c>
      <c r="O419" s="6">
        <v>214403</v>
      </c>
    </row>
    <row r="420" spans="1:15" x14ac:dyDescent="0.35">
      <c r="A420" s="1">
        <v>413</v>
      </c>
      <c r="B420" s="5" t="s">
        <v>116</v>
      </c>
      <c r="C420" s="2" t="s">
        <v>428</v>
      </c>
      <c r="D420" s="1"/>
      <c r="E420" s="6"/>
      <c r="F420" s="6">
        <v>22501</v>
      </c>
      <c r="G420" s="6"/>
      <c r="H420" s="6"/>
      <c r="I420" s="6"/>
      <c r="J420" s="6">
        <v>13824</v>
      </c>
      <c r="K420" s="6"/>
      <c r="L420" s="6"/>
      <c r="M420" s="6"/>
      <c r="N420" s="7">
        <f t="shared" si="6"/>
        <v>36325</v>
      </c>
      <c r="O420" s="6"/>
    </row>
    <row r="421" spans="1:15" x14ac:dyDescent="0.35">
      <c r="A421" s="1">
        <v>414</v>
      </c>
      <c r="B421" s="5" t="s">
        <v>519</v>
      </c>
      <c r="C421" s="2" t="s">
        <v>428</v>
      </c>
      <c r="D421" s="1"/>
      <c r="E421" s="6">
        <v>29400</v>
      </c>
      <c r="F421" s="6">
        <v>3371</v>
      </c>
      <c r="G421" s="6"/>
      <c r="H421" s="6"/>
      <c r="I421" s="6"/>
      <c r="J421" s="6">
        <v>2914</v>
      </c>
      <c r="K421" s="6"/>
      <c r="L421" s="6">
        <v>3571</v>
      </c>
      <c r="M421" s="6"/>
      <c r="N421" s="7">
        <f t="shared" si="6"/>
        <v>39256</v>
      </c>
      <c r="O421" s="6">
        <v>337096</v>
      </c>
    </row>
    <row r="422" spans="1:15" x14ac:dyDescent="0.35">
      <c r="A422" s="1">
        <v>415</v>
      </c>
      <c r="B422" s="5" t="s">
        <v>509</v>
      </c>
      <c r="C422" s="2" t="s">
        <v>428</v>
      </c>
      <c r="D422" s="1"/>
      <c r="E422" s="6"/>
      <c r="F422" s="6"/>
      <c r="G422" s="6"/>
      <c r="H422" s="6"/>
      <c r="I422" s="6"/>
      <c r="J422" s="6"/>
      <c r="K422" s="6"/>
      <c r="L422" s="6"/>
      <c r="M422" s="6"/>
      <c r="N422" s="7">
        <f t="shared" si="6"/>
        <v>0</v>
      </c>
      <c r="O422" s="6"/>
    </row>
    <row r="423" spans="1:15" x14ac:dyDescent="0.35">
      <c r="A423" s="1">
        <v>416</v>
      </c>
      <c r="B423" s="5" t="s">
        <v>117</v>
      </c>
      <c r="C423" s="2" t="s">
        <v>428</v>
      </c>
      <c r="D423" s="1"/>
      <c r="E423" s="6"/>
      <c r="F423" s="6"/>
      <c r="G423" s="6"/>
      <c r="H423" s="6"/>
      <c r="I423" s="6"/>
      <c r="J423" s="6"/>
      <c r="K423" s="6"/>
      <c r="L423" s="6"/>
      <c r="M423" s="6"/>
      <c r="N423" s="7">
        <f t="shared" si="6"/>
        <v>0</v>
      </c>
      <c r="O423" s="6"/>
    </row>
    <row r="424" spans="1:15" x14ac:dyDescent="0.35">
      <c r="A424" s="1">
        <v>417</v>
      </c>
      <c r="B424" s="5" t="s">
        <v>118</v>
      </c>
      <c r="C424" s="2" t="s">
        <v>428</v>
      </c>
      <c r="D424" s="1"/>
      <c r="E424" s="6">
        <v>16697</v>
      </c>
      <c r="F424" s="6">
        <v>6102</v>
      </c>
      <c r="G424" s="6"/>
      <c r="H424" s="10"/>
      <c r="I424" s="6"/>
      <c r="J424" s="6">
        <v>5632</v>
      </c>
      <c r="K424" s="6"/>
      <c r="L424" s="6">
        <v>3257</v>
      </c>
      <c r="M424" s="6"/>
      <c r="N424" s="7">
        <f t="shared" si="6"/>
        <v>31688</v>
      </c>
      <c r="O424" s="6">
        <v>642439</v>
      </c>
    </row>
    <row r="425" spans="1:15" x14ac:dyDescent="0.35">
      <c r="A425" s="1">
        <v>418</v>
      </c>
      <c r="B425" s="5" t="s">
        <v>484</v>
      </c>
      <c r="C425" s="2" t="s">
        <v>428</v>
      </c>
      <c r="D425" s="1"/>
      <c r="E425" s="6"/>
      <c r="F425" s="6"/>
      <c r="G425" s="6"/>
      <c r="H425" s="10"/>
      <c r="I425" s="6"/>
      <c r="J425" s="6"/>
      <c r="K425" s="6"/>
      <c r="L425" s="6"/>
      <c r="M425" s="6"/>
      <c r="N425" s="7">
        <f t="shared" si="6"/>
        <v>0</v>
      </c>
      <c r="O425" s="6"/>
    </row>
    <row r="426" spans="1:15" x14ac:dyDescent="0.35">
      <c r="A426" s="1">
        <v>419</v>
      </c>
      <c r="B426" s="5" t="s">
        <v>119</v>
      </c>
      <c r="C426" s="2" t="s">
        <v>428</v>
      </c>
      <c r="D426" s="1"/>
      <c r="E426" s="6">
        <v>12359</v>
      </c>
      <c r="F426" s="6">
        <v>4898</v>
      </c>
      <c r="G426" s="6"/>
      <c r="H426" s="6"/>
      <c r="I426" s="6"/>
      <c r="J426" s="6"/>
      <c r="K426" s="6"/>
      <c r="L426" s="6"/>
      <c r="M426" s="6"/>
      <c r="N426" s="7">
        <f t="shared" si="6"/>
        <v>17257</v>
      </c>
      <c r="O426" s="6">
        <v>489717</v>
      </c>
    </row>
    <row r="427" spans="1:15" ht="41" x14ac:dyDescent="0.35">
      <c r="A427" s="1">
        <v>420</v>
      </c>
      <c r="B427" s="5" t="s">
        <v>120</v>
      </c>
      <c r="C427" s="2" t="s">
        <v>428</v>
      </c>
      <c r="D427" s="1"/>
      <c r="E427" s="6">
        <v>15714</v>
      </c>
      <c r="F427" s="6">
        <v>4886</v>
      </c>
      <c r="G427" s="6"/>
      <c r="H427" s="6"/>
      <c r="I427" s="6"/>
      <c r="J427" s="6">
        <v>2414</v>
      </c>
      <c r="K427" s="6"/>
      <c r="L427" s="6">
        <v>1928</v>
      </c>
      <c r="M427" s="6"/>
      <c r="N427" s="7">
        <f t="shared" si="6"/>
        <v>24942</v>
      </c>
      <c r="O427" s="6">
        <v>488556</v>
      </c>
    </row>
    <row r="428" spans="1:15" x14ac:dyDescent="0.35">
      <c r="A428" s="1">
        <v>421</v>
      </c>
      <c r="B428" s="5" t="s">
        <v>121</v>
      </c>
      <c r="C428" s="2" t="s">
        <v>428</v>
      </c>
      <c r="D428" s="1"/>
      <c r="E428" s="6"/>
      <c r="F428" s="6"/>
      <c r="G428" s="6"/>
      <c r="H428" s="6"/>
      <c r="I428" s="6"/>
      <c r="J428" s="6"/>
      <c r="K428" s="6"/>
      <c r="L428" s="6"/>
      <c r="M428" s="6"/>
      <c r="N428" s="7">
        <f t="shared" ref="N428:N499" si="7">SUM(E428:M428)</f>
        <v>0</v>
      </c>
      <c r="O428" s="6"/>
    </row>
    <row r="429" spans="1:15" x14ac:dyDescent="0.35">
      <c r="A429" s="1">
        <v>422</v>
      </c>
      <c r="B429" s="5" t="s">
        <v>122</v>
      </c>
      <c r="C429" s="2" t="s">
        <v>428</v>
      </c>
      <c r="D429" s="1"/>
      <c r="E429" s="6">
        <v>8400</v>
      </c>
      <c r="F429" s="6">
        <v>2375</v>
      </c>
      <c r="G429" s="6"/>
      <c r="H429" s="6"/>
      <c r="I429" s="6"/>
      <c r="J429" s="6">
        <v>2057</v>
      </c>
      <c r="K429" s="6"/>
      <c r="L429" s="6">
        <v>3981</v>
      </c>
      <c r="M429" s="6"/>
      <c r="N429" s="7">
        <f t="shared" si="7"/>
        <v>16813</v>
      </c>
      <c r="O429" s="6">
        <v>237529</v>
      </c>
    </row>
    <row r="430" spans="1:15" x14ac:dyDescent="0.35">
      <c r="A430" s="1">
        <v>423</v>
      </c>
      <c r="B430" s="5" t="s">
        <v>123</v>
      </c>
      <c r="C430" s="2" t="s">
        <v>428</v>
      </c>
      <c r="D430" s="1"/>
      <c r="E430" s="6">
        <v>7115</v>
      </c>
      <c r="F430" s="6">
        <v>4426</v>
      </c>
      <c r="G430" s="6"/>
      <c r="H430" s="6"/>
      <c r="I430" s="6"/>
      <c r="J430" s="6">
        <v>12000</v>
      </c>
      <c r="K430" s="6"/>
      <c r="L430" s="6"/>
      <c r="M430" s="6"/>
      <c r="N430" s="7">
        <f t="shared" si="7"/>
        <v>23541</v>
      </c>
      <c r="O430" s="6">
        <v>442623</v>
      </c>
    </row>
    <row r="431" spans="1:15" x14ac:dyDescent="0.35">
      <c r="A431" s="1">
        <v>424</v>
      </c>
      <c r="B431" s="5" t="s">
        <v>504</v>
      </c>
      <c r="C431" s="2" t="s">
        <v>428</v>
      </c>
      <c r="D431" s="1"/>
      <c r="E431" s="6">
        <v>16574</v>
      </c>
      <c r="F431" s="6"/>
      <c r="G431" s="6"/>
      <c r="H431" s="6"/>
      <c r="I431" s="6"/>
      <c r="J431" s="6">
        <v>4231</v>
      </c>
      <c r="K431" s="6"/>
      <c r="L431" s="6"/>
      <c r="M431" s="6"/>
      <c r="N431" s="7">
        <f t="shared" si="7"/>
        <v>20805</v>
      </c>
      <c r="O431" s="6">
        <v>456000</v>
      </c>
    </row>
    <row r="432" spans="1:15" ht="34.5" customHeight="1" x14ac:dyDescent="0.35">
      <c r="A432" s="1">
        <v>425</v>
      </c>
      <c r="B432" s="5" t="s">
        <v>124</v>
      </c>
      <c r="C432" s="2" t="s">
        <v>428</v>
      </c>
      <c r="D432" s="1"/>
      <c r="E432" s="6"/>
      <c r="F432" s="6"/>
      <c r="G432" s="6"/>
      <c r="H432" s="6"/>
      <c r="I432" s="6"/>
      <c r="J432" s="6"/>
      <c r="K432" s="6"/>
      <c r="L432" s="6"/>
      <c r="M432" s="6"/>
      <c r="N432" s="7">
        <f t="shared" si="7"/>
        <v>0</v>
      </c>
      <c r="O432" s="6"/>
    </row>
    <row r="433" spans="1:15" x14ac:dyDescent="0.35">
      <c r="A433" s="1">
        <v>426</v>
      </c>
      <c r="B433" s="5" t="s">
        <v>110</v>
      </c>
      <c r="C433" s="2" t="s">
        <v>428</v>
      </c>
      <c r="D433" s="1"/>
      <c r="E433" s="6">
        <v>9550</v>
      </c>
      <c r="F433" s="6">
        <v>3642</v>
      </c>
      <c r="G433" s="6"/>
      <c r="H433" s="6"/>
      <c r="I433" s="6"/>
      <c r="J433" s="6"/>
      <c r="K433" s="6"/>
      <c r="L433" s="6"/>
      <c r="M433" s="6"/>
      <c r="N433" s="7">
        <f t="shared" si="7"/>
        <v>13192</v>
      </c>
      <c r="O433" s="6">
        <v>364148</v>
      </c>
    </row>
    <row r="434" spans="1:15" x14ac:dyDescent="0.35">
      <c r="A434" s="1">
        <v>427</v>
      </c>
      <c r="B434" s="5" t="s">
        <v>125</v>
      </c>
      <c r="C434" s="2" t="s">
        <v>428</v>
      </c>
      <c r="D434" s="1"/>
      <c r="E434" s="6">
        <v>32956</v>
      </c>
      <c r="F434" s="6">
        <v>8736</v>
      </c>
      <c r="G434" s="6">
        <v>4749</v>
      </c>
      <c r="H434" s="10"/>
      <c r="I434" s="6">
        <v>7675</v>
      </c>
      <c r="J434" s="6">
        <v>5728</v>
      </c>
      <c r="K434" s="6"/>
      <c r="L434" s="6"/>
      <c r="M434" s="6"/>
      <c r="N434" s="7">
        <f t="shared" si="7"/>
        <v>59844</v>
      </c>
      <c r="O434" s="6">
        <v>873602</v>
      </c>
    </row>
    <row r="435" spans="1:15" x14ac:dyDescent="0.35">
      <c r="A435" s="1">
        <v>428</v>
      </c>
      <c r="B435" s="5" t="s">
        <v>412</v>
      </c>
      <c r="C435" s="2" t="s">
        <v>428</v>
      </c>
      <c r="D435" s="1"/>
      <c r="E435" s="6">
        <v>7884</v>
      </c>
      <c r="F435" s="6">
        <v>4245</v>
      </c>
      <c r="G435" s="6"/>
      <c r="H435" s="6"/>
      <c r="I435" s="6"/>
      <c r="J435" s="6">
        <v>2414</v>
      </c>
      <c r="K435" s="6"/>
      <c r="L435" s="6"/>
      <c r="M435" s="6"/>
      <c r="N435" s="7">
        <f t="shared" si="7"/>
        <v>14543</v>
      </c>
      <c r="O435" s="6">
        <v>424420</v>
      </c>
    </row>
    <row r="436" spans="1:15" x14ac:dyDescent="0.35">
      <c r="A436" s="1">
        <v>429</v>
      </c>
      <c r="B436" s="5" t="s">
        <v>126</v>
      </c>
      <c r="C436" s="2" t="s">
        <v>428</v>
      </c>
      <c r="D436" s="1"/>
      <c r="E436" s="6"/>
      <c r="F436" s="6"/>
      <c r="G436" s="6"/>
      <c r="H436" s="6"/>
      <c r="I436" s="6"/>
      <c r="J436" s="6"/>
      <c r="K436" s="6"/>
      <c r="L436" s="6"/>
      <c r="M436" s="6"/>
      <c r="N436" s="7">
        <f t="shared" si="7"/>
        <v>0</v>
      </c>
      <c r="O436" s="6"/>
    </row>
    <row r="437" spans="1:15" x14ac:dyDescent="0.35">
      <c r="A437" s="1">
        <v>430</v>
      </c>
      <c r="B437" s="5" t="s">
        <v>127</v>
      </c>
      <c r="C437" s="2" t="s">
        <v>428</v>
      </c>
      <c r="D437" s="1"/>
      <c r="E437" s="6"/>
      <c r="F437" s="6"/>
      <c r="G437" s="6"/>
      <c r="H437" s="6"/>
      <c r="I437" s="6"/>
      <c r="J437" s="6"/>
      <c r="K437" s="6"/>
      <c r="L437" s="6"/>
      <c r="M437" s="6"/>
      <c r="N437" s="7">
        <f t="shared" si="7"/>
        <v>0</v>
      </c>
      <c r="O437" s="6"/>
    </row>
    <row r="438" spans="1:15" x14ac:dyDescent="0.35">
      <c r="A438" s="1">
        <v>431</v>
      </c>
      <c r="B438" s="5" t="s">
        <v>128</v>
      </c>
      <c r="C438" s="2" t="s">
        <v>428</v>
      </c>
      <c r="D438" s="1"/>
      <c r="E438" s="6"/>
      <c r="F438" s="6"/>
      <c r="G438" s="6"/>
      <c r="H438" s="6"/>
      <c r="I438" s="6"/>
      <c r="J438" s="6"/>
      <c r="K438" s="6"/>
      <c r="L438" s="6"/>
      <c r="M438" s="6"/>
      <c r="N438" s="7">
        <f t="shared" si="7"/>
        <v>0</v>
      </c>
      <c r="O438" s="6"/>
    </row>
    <row r="439" spans="1:15" x14ac:dyDescent="0.35">
      <c r="A439" s="1">
        <v>432</v>
      </c>
      <c r="B439" s="5" t="s">
        <v>400</v>
      </c>
      <c r="C439" s="2" t="s">
        <v>428</v>
      </c>
      <c r="D439" s="1"/>
      <c r="E439" s="6">
        <v>13058</v>
      </c>
      <c r="F439" s="6">
        <v>2517</v>
      </c>
      <c r="G439" s="6"/>
      <c r="H439" s="6">
        <v>2517</v>
      </c>
      <c r="I439" s="6"/>
      <c r="J439" s="6">
        <f>3121+7143</f>
        <v>10264</v>
      </c>
      <c r="K439" s="6"/>
      <c r="L439" s="6"/>
      <c r="M439" s="6"/>
      <c r="N439" s="7">
        <f t="shared" si="7"/>
        <v>28356</v>
      </c>
      <c r="O439" s="6">
        <v>251712</v>
      </c>
    </row>
    <row r="440" spans="1:15" x14ac:dyDescent="0.35">
      <c r="A440" s="1">
        <v>433</v>
      </c>
      <c r="B440" s="5" t="s">
        <v>518</v>
      </c>
      <c r="C440" s="2" t="s">
        <v>428</v>
      </c>
      <c r="D440" s="1"/>
      <c r="E440" s="6">
        <v>12143</v>
      </c>
      <c r="F440" s="6">
        <v>1773</v>
      </c>
      <c r="G440" s="6"/>
      <c r="H440" s="6">
        <v>1774</v>
      </c>
      <c r="I440" s="6"/>
      <c r="J440" s="6"/>
      <c r="K440" s="6"/>
      <c r="L440" s="6"/>
      <c r="M440" s="6"/>
      <c r="N440" s="7">
        <f t="shared" si="7"/>
        <v>15690</v>
      </c>
      <c r="O440" s="6">
        <v>177373</v>
      </c>
    </row>
    <row r="441" spans="1:15" x14ac:dyDescent="0.35">
      <c r="A441" s="1">
        <v>434</v>
      </c>
      <c r="B441" s="5" t="s">
        <v>411</v>
      </c>
      <c r="C441" s="2" t="s">
        <v>428</v>
      </c>
      <c r="D441" s="1"/>
      <c r="E441" s="6"/>
      <c r="F441" s="6"/>
      <c r="G441" s="6"/>
      <c r="H441" s="6"/>
      <c r="I441" s="6"/>
      <c r="J441" s="6"/>
      <c r="K441" s="6"/>
      <c r="L441" s="6"/>
      <c r="M441" s="6"/>
      <c r="N441" s="7">
        <f t="shared" si="7"/>
        <v>0</v>
      </c>
      <c r="O441" s="6"/>
    </row>
    <row r="442" spans="1:15" x14ac:dyDescent="0.35">
      <c r="A442" s="1">
        <v>435</v>
      </c>
      <c r="B442" s="5" t="s">
        <v>453</v>
      </c>
      <c r="C442" s="2" t="s">
        <v>428</v>
      </c>
      <c r="D442" s="1"/>
      <c r="E442" s="6">
        <v>13300</v>
      </c>
      <c r="F442" s="6">
        <v>2785</v>
      </c>
      <c r="G442" s="6">
        <v>10300</v>
      </c>
      <c r="H442" s="6"/>
      <c r="I442" s="6"/>
      <c r="J442" s="6">
        <v>1714</v>
      </c>
      <c r="K442" s="6"/>
      <c r="L442" s="6">
        <v>3155</v>
      </c>
      <c r="M442" s="6"/>
      <c r="N442" s="7">
        <f t="shared" si="7"/>
        <v>31254</v>
      </c>
      <c r="O442" s="6">
        <v>278450</v>
      </c>
    </row>
    <row r="443" spans="1:15" x14ac:dyDescent="0.35">
      <c r="A443" s="1">
        <v>436</v>
      </c>
      <c r="B443" s="5" t="s">
        <v>455</v>
      </c>
      <c r="C443" s="2" t="s">
        <v>428</v>
      </c>
      <c r="D443" s="1"/>
      <c r="E443" s="6">
        <v>13596</v>
      </c>
      <c r="F443" s="6">
        <v>2015</v>
      </c>
      <c r="G443" s="6"/>
      <c r="H443" s="6">
        <v>2015</v>
      </c>
      <c r="I443" s="6">
        <v>2797</v>
      </c>
      <c r="J443" s="6"/>
      <c r="K443" s="6"/>
      <c r="M443" s="6"/>
      <c r="N443" s="7">
        <f t="shared" si="7"/>
        <v>20423</v>
      </c>
      <c r="O443" s="6">
        <v>215003</v>
      </c>
    </row>
    <row r="444" spans="1:15" x14ac:dyDescent="0.35">
      <c r="A444" s="1">
        <v>437</v>
      </c>
      <c r="B444" s="5" t="s">
        <v>456</v>
      </c>
      <c r="C444" s="2" t="s">
        <v>428</v>
      </c>
      <c r="D444" s="1"/>
      <c r="E444" s="6"/>
      <c r="F444" s="6"/>
      <c r="G444" s="6"/>
      <c r="H444" s="6"/>
      <c r="I444" s="6"/>
      <c r="J444" s="6"/>
      <c r="K444" s="6"/>
      <c r="L444" s="6"/>
      <c r="M444" s="6"/>
      <c r="N444" s="7">
        <f t="shared" si="7"/>
        <v>0</v>
      </c>
      <c r="O444" s="6"/>
    </row>
    <row r="445" spans="1:15" x14ac:dyDescent="0.35">
      <c r="A445" s="1">
        <v>438</v>
      </c>
      <c r="B445" s="5" t="s">
        <v>533</v>
      </c>
      <c r="C445" s="2" t="s">
        <v>428</v>
      </c>
      <c r="D445" s="1"/>
      <c r="E445" s="6"/>
      <c r="F445" s="6"/>
      <c r="G445" s="6"/>
      <c r="H445" s="6"/>
      <c r="I445" s="6"/>
      <c r="J445" s="6">
        <v>7971</v>
      </c>
      <c r="K445" s="6"/>
      <c r="L445" s="6"/>
      <c r="M445" s="6"/>
      <c r="N445" s="7">
        <f t="shared" si="7"/>
        <v>7971</v>
      </c>
      <c r="O445" s="6">
        <v>59039</v>
      </c>
    </row>
    <row r="446" spans="1:15" x14ac:dyDescent="0.35">
      <c r="A446" s="1">
        <v>439</v>
      </c>
      <c r="B446" s="5" t="s">
        <v>520</v>
      </c>
      <c r="C446" s="2" t="s">
        <v>428</v>
      </c>
      <c r="D446" s="1"/>
      <c r="E446" s="6">
        <v>9282</v>
      </c>
      <c r="F446" s="6">
        <v>2120</v>
      </c>
      <c r="G446" s="6"/>
      <c r="H446" s="6"/>
      <c r="I446" s="6"/>
      <c r="J446" s="6"/>
      <c r="K446" s="6"/>
      <c r="L446" s="6"/>
      <c r="M446" s="6"/>
      <c r="N446" s="7">
        <f t="shared" si="7"/>
        <v>11402</v>
      </c>
      <c r="O446" s="6">
        <v>211979</v>
      </c>
    </row>
    <row r="447" spans="1:15" x14ac:dyDescent="0.35">
      <c r="A447" s="1">
        <v>440</v>
      </c>
      <c r="B447" s="5" t="s">
        <v>457</v>
      </c>
      <c r="C447" s="2" t="s">
        <v>428</v>
      </c>
      <c r="D447" s="1"/>
      <c r="E447" s="6">
        <v>1528</v>
      </c>
      <c r="F447" s="6"/>
      <c r="G447" s="6"/>
      <c r="H447" s="6"/>
      <c r="I447" s="6"/>
      <c r="J447" s="6">
        <v>4750</v>
      </c>
      <c r="K447" s="6"/>
      <c r="L447" s="6"/>
      <c r="M447" s="6"/>
      <c r="N447" s="7">
        <f t="shared" si="7"/>
        <v>6278</v>
      </c>
      <c r="O447" s="6">
        <v>586000</v>
      </c>
    </row>
    <row r="448" spans="1:15" x14ac:dyDescent="0.35">
      <c r="A448" s="1">
        <v>441</v>
      </c>
      <c r="B448" s="5" t="s">
        <v>454</v>
      </c>
      <c r="C448" s="2" t="s">
        <v>428</v>
      </c>
      <c r="D448" s="1"/>
      <c r="E448" s="6">
        <v>1466</v>
      </c>
      <c r="F448" s="6">
        <v>8978</v>
      </c>
      <c r="G448" s="6"/>
      <c r="H448" s="6"/>
      <c r="I448" s="6"/>
      <c r="J448" s="6">
        <f>4086+26429</f>
        <v>30515</v>
      </c>
      <c r="K448" s="6"/>
      <c r="L448" s="6"/>
      <c r="M448" s="6"/>
      <c r="N448" s="7">
        <f t="shared" si="7"/>
        <v>40959</v>
      </c>
      <c r="O448" s="6">
        <v>448907</v>
      </c>
    </row>
    <row r="449" spans="1:15" x14ac:dyDescent="0.35">
      <c r="A449" s="1">
        <v>442</v>
      </c>
      <c r="B449" s="5" t="s">
        <v>521</v>
      </c>
      <c r="C449" s="2" t="s">
        <v>428</v>
      </c>
      <c r="D449" s="1"/>
      <c r="E449" s="6">
        <v>30702</v>
      </c>
      <c r="F449" s="6">
        <v>3644</v>
      </c>
      <c r="G449" s="6"/>
      <c r="H449" s="6"/>
      <c r="I449" s="6"/>
      <c r="J449" s="6"/>
      <c r="K449" s="6"/>
      <c r="L449" s="6"/>
      <c r="M449" s="6"/>
      <c r="N449" s="7">
        <f t="shared" si="7"/>
        <v>34346</v>
      </c>
      <c r="O449" s="6">
        <v>364427</v>
      </c>
    </row>
    <row r="450" spans="1:15" x14ac:dyDescent="0.35">
      <c r="A450" s="1">
        <v>443</v>
      </c>
      <c r="B450" s="5" t="s">
        <v>488</v>
      </c>
      <c r="C450" s="2" t="s">
        <v>428</v>
      </c>
      <c r="D450" s="1"/>
      <c r="E450" s="6">
        <v>7143</v>
      </c>
      <c r="F450" s="6">
        <v>1505</v>
      </c>
      <c r="G450" s="6"/>
      <c r="H450" s="6">
        <v>1505</v>
      </c>
      <c r="I450" s="6"/>
      <c r="J450" s="6"/>
      <c r="K450" s="6"/>
      <c r="L450" s="6"/>
      <c r="M450" s="6"/>
      <c r="N450" s="7">
        <f t="shared" si="7"/>
        <v>10153</v>
      </c>
      <c r="O450" s="6">
        <v>150546</v>
      </c>
    </row>
    <row r="451" spans="1:15" x14ac:dyDescent="0.35">
      <c r="A451" s="1">
        <v>444</v>
      </c>
      <c r="B451" s="5" t="s">
        <v>494</v>
      </c>
      <c r="C451" s="2" t="s">
        <v>428</v>
      </c>
      <c r="D451" s="1"/>
      <c r="E451" s="6">
        <v>1144</v>
      </c>
      <c r="F451" s="6">
        <v>1549</v>
      </c>
      <c r="G451" s="6"/>
      <c r="H451" s="6"/>
      <c r="I451" s="6"/>
      <c r="J451" s="6">
        <v>25262</v>
      </c>
      <c r="K451" s="6"/>
      <c r="L451" s="6"/>
      <c r="M451" s="6"/>
      <c r="N451" s="7">
        <f t="shared" si="7"/>
        <v>27955</v>
      </c>
      <c r="O451" s="6">
        <v>158480</v>
      </c>
    </row>
    <row r="452" spans="1:15" x14ac:dyDescent="0.35">
      <c r="A452" s="1">
        <v>445</v>
      </c>
      <c r="B452" s="5" t="s">
        <v>506</v>
      </c>
      <c r="C452" s="2" t="s">
        <v>18</v>
      </c>
      <c r="D452" s="1"/>
      <c r="E452" s="6"/>
      <c r="F452" s="6"/>
      <c r="G452" s="6"/>
      <c r="H452" s="6"/>
      <c r="I452" s="6"/>
      <c r="J452" s="6"/>
      <c r="K452" s="6"/>
      <c r="L452" s="6"/>
      <c r="M452" s="6"/>
      <c r="N452" s="7">
        <f t="shared" si="7"/>
        <v>0</v>
      </c>
      <c r="O452" s="6"/>
    </row>
    <row r="453" spans="1:15" x14ac:dyDescent="0.35">
      <c r="A453" s="1">
        <v>446</v>
      </c>
      <c r="B453" s="5" t="s">
        <v>535</v>
      </c>
      <c r="C453" s="2" t="s">
        <v>18</v>
      </c>
      <c r="D453" s="1"/>
      <c r="E453" s="6"/>
      <c r="F453" s="6"/>
      <c r="G453" s="6"/>
      <c r="H453" s="6"/>
      <c r="I453" s="6"/>
      <c r="J453" s="6"/>
      <c r="K453" s="6"/>
      <c r="L453" s="6">
        <v>4427</v>
      </c>
      <c r="M453" s="6"/>
      <c r="N453" s="7">
        <f t="shared" si="7"/>
        <v>4427</v>
      </c>
      <c r="O453" s="6">
        <v>599000</v>
      </c>
    </row>
    <row r="454" spans="1:15" x14ac:dyDescent="0.35">
      <c r="A454" s="1">
        <v>447</v>
      </c>
      <c r="B454" s="5" t="s">
        <v>536</v>
      </c>
      <c r="C454" s="2" t="s">
        <v>18</v>
      </c>
      <c r="D454" s="1"/>
      <c r="E454" s="6"/>
      <c r="F454" s="6"/>
      <c r="G454" s="6"/>
      <c r="H454" s="6"/>
      <c r="I454" s="6"/>
      <c r="J454" s="6">
        <v>3121</v>
      </c>
      <c r="K454" s="6"/>
      <c r="L454" s="6"/>
      <c r="M454" s="6"/>
      <c r="N454" s="7">
        <f t="shared" si="7"/>
        <v>3121</v>
      </c>
      <c r="O454" s="6">
        <v>278000</v>
      </c>
    </row>
    <row r="455" spans="1:15" x14ac:dyDescent="0.35">
      <c r="A455" s="1">
        <v>448</v>
      </c>
      <c r="B455" s="5" t="s">
        <v>522</v>
      </c>
      <c r="C455" s="2" t="s">
        <v>18</v>
      </c>
      <c r="D455" s="1"/>
      <c r="E455" s="6">
        <v>7787</v>
      </c>
      <c r="F455" s="6"/>
      <c r="G455" s="6"/>
      <c r="H455" s="6"/>
      <c r="I455" s="6"/>
      <c r="J455" s="6">
        <v>1175</v>
      </c>
      <c r="K455" s="6"/>
      <c r="L455" s="6"/>
      <c r="M455" s="6"/>
      <c r="N455" s="7">
        <f t="shared" si="7"/>
        <v>8962</v>
      </c>
      <c r="O455" s="6">
        <v>297204</v>
      </c>
    </row>
    <row r="456" spans="1:15" x14ac:dyDescent="0.35">
      <c r="A456" s="1">
        <v>449</v>
      </c>
      <c r="B456" s="5" t="s">
        <v>129</v>
      </c>
      <c r="C456" s="2" t="s">
        <v>18</v>
      </c>
      <c r="D456" s="1"/>
      <c r="E456" s="6"/>
      <c r="F456" s="6"/>
      <c r="G456" s="6"/>
      <c r="H456" s="6"/>
      <c r="I456" s="6"/>
      <c r="J456" s="6"/>
      <c r="K456" s="6"/>
      <c r="L456" s="6"/>
      <c r="M456" s="6"/>
      <c r="N456" s="7">
        <f t="shared" si="7"/>
        <v>0</v>
      </c>
      <c r="O456" s="6"/>
    </row>
    <row r="457" spans="1:15" x14ac:dyDescent="0.35">
      <c r="A457" s="1">
        <v>450</v>
      </c>
      <c r="B457" s="5" t="s">
        <v>375</v>
      </c>
      <c r="C457" s="2" t="s">
        <v>18</v>
      </c>
      <c r="D457" s="1"/>
      <c r="E457" s="6">
        <v>4987</v>
      </c>
      <c r="F457" s="6"/>
      <c r="G457" s="6"/>
      <c r="H457" s="6"/>
      <c r="I457" s="6"/>
      <c r="J457" s="6"/>
      <c r="K457" s="6"/>
      <c r="L457" s="6">
        <v>2715</v>
      </c>
      <c r="M457" s="6"/>
      <c r="N457" s="7">
        <f t="shared" si="7"/>
        <v>7702</v>
      </c>
      <c r="O457" s="6">
        <v>324283</v>
      </c>
    </row>
    <row r="458" spans="1:15" x14ac:dyDescent="0.35">
      <c r="A458" s="1">
        <v>451</v>
      </c>
      <c r="B458" s="5" t="s">
        <v>130</v>
      </c>
      <c r="C458" s="2" t="s">
        <v>18</v>
      </c>
      <c r="D458" s="1"/>
      <c r="E458" s="6">
        <v>31945</v>
      </c>
      <c r="F458" s="6"/>
      <c r="G458" s="6"/>
      <c r="H458" s="6"/>
      <c r="I458" s="6"/>
      <c r="J458" s="6">
        <v>4819</v>
      </c>
      <c r="K458" s="6"/>
      <c r="L458" s="6"/>
      <c r="M458" s="6"/>
      <c r="N458" s="7">
        <f t="shared" si="7"/>
        <v>36764</v>
      </c>
      <c r="O458" s="6">
        <v>1335629</v>
      </c>
    </row>
    <row r="459" spans="1:15" x14ac:dyDescent="0.35">
      <c r="A459" s="1">
        <v>452</v>
      </c>
      <c r="B459" s="5" t="s">
        <v>131</v>
      </c>
      <c r="C459" s="2" t="s">
        <v>18</v>
      </c>
      <c r="D459" s="1"/>
      <c r="E459" s="6">
        <v>4731</v>
      </c>
      <c r="F459" s="6"/>
      <c r="G459" s="6"/>
      <c r="H459" s="6"/>
      <c r="I459" s="6"/>
      <c r="J459" s="6">
        <v>5157</v>
      </c>
      <c r="K459" s="6"/>
      <c r="L459" s="6"/>
      <c r="M459" s="6"/>
      <c r="N459" s="7">
        <f t="shared" si="7"/>
        <v>9888</v>
      </c>
      <c r="O459" s="6">
        <v>350000</v>
      </c>
    </row>
    <row r="460" spans="1:15" x14ac:dyDescent="0.35">
      <c r="A460" s="1">
        <v>453</v>
      </c>
      <c r="B460" s="5" t="s">
        <v>132</v>
      </c>
      <c r="C460" s="2" t="s">
        <v>18</v>
      </c>
      <c r="D460" s="1"/>
      <c r="E460" s="6"/>
      <c r="F460" s="6"/>
      <c r="G460" s="6"/>
      <c r="H460" s="6"/>
      <c r="I460" s="6"/>
      <c r="J460" s="6"/>
      <c r="K460" s="6"/>
      <c r="L460" s="6"/>
      <c r="M460" s="6"/>
      <c r="N460" s="7">
        <f t="shared" si="7"/>
        <v>0</v>
      </c>
      <c r="O460" s="6"/>
    </row>
    <row r="461" spans="1:15" x14ac:dyDescent="0.35">
      <c r="A461" s="1">
        <v>454</v>
      </c>
      <c r="B461" s="5" t="s">
        <v>133</v>
      </c>
      <c r="C461" s="2" t="s">
        <v>18</v>
      </c>
      <c r="D461" s="1"/>
      <c r="E461" s="6">
        <v>38577</v>
      </c>
      <c r="F461" s="6"/>
      <c r="G461" s="6"/>
      <c r="H461" s="6"/>
      <c r="I461" s="6"/>
      <c r="J461" s="6">
        <v>4936</v>
      </c>
      <c r="K461" s="6"/>
      <c r="L461" s="6"/>
      <c r="M461" s="6"/>
      <c r="N461" s="7">
        <f t="shared" si="7"/>
        <v>43513</v>
      </c>
      <c r="O461" s="6">
        <v>1166000</v>
      </c>
    </row>
    <row r="462" spans="1:15" x14ac:dyDescent="0.35">
      <c r="A462" s="1">
        <v>455</v>
      </c>
      <c r="B462" s="5" t="s">
        <v>134</v>
      </c>
      <c r="C462" s="2" t="s">
        <v>18</v>
      </c>
      <c r="D462" s="1"/>
      <c r="E462" s="6"/>
      <c r="F462" s="6"/>
      <c r="G462" s="6"/>
      <c r="H462" s="6"/>
      <c r="I462" s="6"/>
      <c r="J462" s="6"/>
      <c r="K462" s="6"/>
      <c r="L462" s="6"/>
      <c r="M462" s="6"/>
      <c r="N462" s="7">
        <f t="shared" si="7"/>
        <v>0</v>
      </c>
      <c r="O462" s="6"/>
    </row>
    <row r="463" spans="1:15" x14ac:dyDescent="0.35">
      <c r="A463" s="1">
        <v>456</v>
      </c>
      <c r="B463" s="5" t="s">
        <v>135</v>
      </c>
      <c r="C463" s="2" t="s">
        <v>18</v>
      </c>
      <c r="D463" s="1"/>
      <c r="E463" s="6"/>
      <c r="F463" s="6"/>
      <c r="G463" s="6"/>
      <c r="H463" s="6"/>
      <c r="I463" s="6">
        <v>7598</v>
      </c>
      <c r="J463" s="6">
        <f>3322+51823</f>
        <v>55145</v>
      </c>
      <c r="K463" s="6">
        <v>161642</v>
      </c>
      <c r="L463" s="6"/>
      <c r="M463" s="6"/>
      <c r="N463" s="7">
        <f t="shared" si="7"/>
        <v>224385</v>
      </c>
      <c r="O463" s="6">
        <v>10364539</v>
      </c>
    </row>
    <row r="464" spans="1:15" x14ac:dyDescent="0.35">
      <c r="A464" s="1"/>
      <c r="B464" s="5" t="s">
        <v>558</v>
      </c>
      <c r="C464" s="2" t="s">
        <v>18</v>
      </c>
      <c r="D464" s="1"/>
      <c r="E464" s="6"/>
      <c r="F464" s="6"/>
      <c r="G464" s="6"/>
      <c r="H464" s="6"/>
      <c r="I464" s="6"/>
      <c r="J464" s="6">
        <v>1357</v>
      </c>
      <c r="K464" s="6"/>
      <c r="L464" s="6"/>
      <c r="M464" s="6"/>
      <c r="N464" s="7">
        <f t="shared" si="7"/>
        <v>1357</v>
      </c>
      <c r="O464" s="6">
        <v>88000</v>
      </c>
    </row>
    <row r="465" spans="1:15" x14ac:dyDescent="0.35">
      <c r="A465" s="1">
        <v>457</v>
      </c>
      <c r="B465" s="5" t="s">
        <v>136</v>
      </c>
      <c r="C465" s="2" t="s">
        <v>18</v>
      </c>
      <c r="D465" s="1"/>
      <c r="E465" s="6"/>
      <c r="F465" s="6"/>
      <c r="G465" s="6"/>
      <c r="H465" s="6"/>
      <c r="I465" s="6"/>
      <c r="J465" s="6"/>
      <c r="K465" s="6"/>
      <c r="L465" s="6"/>
      <c r="M465" s="6"/>
      <c r="N465" s="7">
        <f t="shared" si="7"/>
        <v>0</v>
      </c>
      <c r="O465" s="6"/>
    </row>
    <row r="466" spans="1:15" x14ac:dyDescent="0.35">
      <c r="A466" s="1">
        <v>458</v>
      </c>
      <c r="B466" s="5" t="s">
        <v>137</v>
      </c>
      <c r="C466" s="2" t="s">
        <v>18</v>
      </c>
      <c r="D466" s="1"/>
      <c r="E466" s="6">
        <v>1293</v>
      </c>
      <c r="F466" s="6">
        <v>740</v>
      </c>
      <c r="G466" s="6"/>
      <c r="H466" s="6"/>
      <c r="I466" s="6"/>
      <c r="J466" s="6">
        <v>2443</v>
      </c>
      <c r="K466" s="6"/>
      <c r="L466" s="6"/>
      <c r="M466" s="6"/>
      <c r="N466" s="7">
        <f t="shared" si="7"/>
        <v>4476</v>
      </c>
      <c r="O466" s="6">
        <v>322000</v>
      </c>
    </row>
    <row r="467" spans="1:15" x14ac:dyDescent="0.35">
      <c r="A467" s="1">
        <v>459</v>
      </c>
      <c r="B467" s="5" t="s">
        <v>138</v>
      </c>
      <c r="C467" s="2" t="s">
        <v>18</v>
      </c>
      <c r="D467" s="1"/>
      <c r="E467" s="6"/>
      <c r="F467" s="6"/>
      <c r="G467" s="6"/>
      <c r="H467" s="6"/>
      <c r="I467" s="6"/>
      <c r="J467" s="6"/>
      <c r="K467" s="6"/>
      <c r="L467" s="6"/>
      <c r="M467" s="6"/>
      <c r="N467" s="7">
        <f t="shared" si="7"/>
        <v>0</v>
      </c>
      <c r="O467" s="6"/>
    </row>
    <row r="468" spans="1:15" x14ac:dyDescent="0.35">
      <c r="A468" s="1">
        <v>460</v>
      </c>
      <c r="B468" s="5" t="s">
        <v>139</v>
      </c>
      <c r="C468" s="2" t="s">
        <v>18</v>
      </c>
      <c r="D468" s="1"/>
      <c r="E468" s="6">
        <v>24080</v>
      </c>
      <c r="F468" s="6"/>
      <c r="G468" s="6"/>
      <c r="H468" s="6"/>
      <c r="I468" s="6"/>
      <c r="J468" s="6">
        <v>23408</v>
      </c>
      <c r="K468" s="6"/>
      <c r="L468" s="6"/>
      <c r="M468" s="6"/>
      <c r="N468" s="7">
        <f t="shared" si="7"/>
        <v>47488</v>
      </c>
      <c r="O468" s="6">
        <v>1026000</v>
      </c>
    </row>
    <row r="469" spans="1:15" x14ac:dyDescent="0.35">
      <c r="A469" s="1">
        <v>461</v>
      </c>
      <c r="B469" s="5" t="s">
        <v>140</v>
      </c>
      <c r="C469" s="2" t="s">
        <v>18</v>
      </c>
      <c r="D469" s="1"/>
      <c r="E469" s="6">
        <v>2903</v>
      </c>
      <c r="F469" s="6">
        <v>2624</v>
      </c>
      <c r="G469" s="6"/>
      <c r="H469" s="6"/>
      <c r="I469" s="6"/>
      <c r="J469" s="6">
        <v>1764</v>
      </c>
      <c r="K469" s="6"/>
      <c r="L469" s="6">
        <v>2712</v>
      </c>
      <c r="M469" s="6"/>
      <c r="N469" s="7">
        <f t="shared" si="7"/>
        <v>10003</v>
      </c>
      <c r="O469" s="6">
        <v>260000</v>
      </c>
    </row>
    <row r="470" spans="1:15" x14ac:dyDescent="0.35">
      <c r="A470" s="1">
        <v>462</v>
      </c>
      <c r="B470" s="5" t="s">
        <v>141</v>
      </c>
      <c r="C470" s="2" t="s">
        <v>18</v>
      </c>
      <c r="D470" s="1"/>
      <c r="E470" s="6">
        <v>11437</v>
      </c>
      <c r="F470" s="6"/>
      <c r="G470" s="6"/>
      <c r="H470" s="6"/>
      <c r="I470" s="6"/>
      <c r="J470" s="6">
        <v>2116</v>
      </c>
      <c r="K470" s="6"/>
      <c r="L470" s="6"/>
      <c r="M470" s="6"/>
      <c r="N470" s="7">
        <f t="shared" si="7"/>
        <v>13553</v>
      </c>
      <c r="O470" s="6">
        <v>635188</v>
      </c>
    </row>
    <row r="471" spans="1:15" x14ac:dyDescent="0.35">
      <c r="A471" s="1">
        <v>463</v>
      </c>
      <c r="B471" s="5" t="s">
        <v>142</v>
      </c>
      <c r="C471" s="2" t="s">
        <v>18</v>
      </c>
      <c r="D471" s="1"/>
      <c r="E471" s="6"/>
      <c r="F471" s="6"/>
      <c r="G471" s="6"/>
      <c r="H471" s="6"/>
      <c r="I471" s="6"/>
      <c r="J471" s="6"/>
      <c r="K471" s="6"/>
      <c r="L471" s="6"/>
      <c r="M471" s="6"/>
      <c r="N471" s="7">
        <f t="shared" si="7"/>
        <v>0</v>
      </c>
      <c r="O471" s="6"/>
    </row>
    <row r="472" spans="1:15" x14ac:dyDescent="0.35">
      <c r="A472" s="1">
        <v>464</v>
      </c>
      <c r="B472" s="5" t="s">
        <v>143</v>
      </c>
      <c r="C472" s="2" t="s">
        <v>18</v>
      </c>
      <c r="D472" s="1"/>
      <c r="E472" s="6"/>
      <c r="F472" s="6"/>
      <c r="G472" s="6"/>
      <c r="H472" s="6"/>
      <c r="I472" s="6"/>
      <c r="J472" s="6"/>
      <c r="K472" s="6"/>
      <c r="L472" s="6"/>
      <c r="M472" s="6"/>
      <c r="N472" s="7">
        <f t="shared" si="7"/>
        <v>0</v>
      </c>
      <c r="O472" s="6"/>
    </row>
    <row r="473" spans="1:15" x14ac:dyDescent="0.35">
      <c r="A473" s="1">
        <v>465</v>
      </c>
      <c r="B473" s="5" t="s">
        <v>144</v>
      </c>
      <c r="C473" s="2" t="s">
        <v>18</v>
      </c>
      <c r="D473" s="1"/>
      <c r="E473" s="6"/>
      <c r="F473" s="6"/>
      <c r="G473" s="6"/>
      <c r="H473" s="6"/>
      <c r="I473" s="6"/>
      <c r="J473" s="6"/>
      <c r="K473" s="6"/>
      <c r="L473" s="6"/>
      <c r="M473" s="6"/>
      <c r="N473" s="7">
        <f t="shared" si="7"/>
        <v>0</v>
      </c>
      <c r="O473" s="6"/>
    </row>
    <row r="474" spans="1:15" x14ac:dyDescent="0.35">
      <c r="A474" s="1">
        <v>466</v>
      </c>
      <c r="B474" s="5" t="s">
        <v>145</v>
      </c>
      <c r="C474" s="2" t="s">
        <v>18</v>
      </c>
      <c r="D474" s="1"/>
      <c r="E474" s="6"/>
      <c r="F474" s="6"/>
      <c r="G474" s="6"/>
      <c r="H474" s="6"/>
      <c r="I474" s="6"/>
      <c r="J474" s="6"/>
      <c r="K474" s="6"/>
      <c r="L474" s="6"/>
      <c r="M474" s="6"/>
      <c r="N474" s="7">
        <f t="shared" si="7"/>
        <v>0</v>
      </c>
      <c r="O474" s="6"/>
    </row>
    <row r="475" spans="1:15" x14ac:dyDescent="0.35">
      <c r="A475" s="1">
        <v>467</v>
      </c>
      <c r="B475" s="5" t="s">
        <v>146</v>
      </c>
      <c r="C475" s="2" t="s">
        <v>18</v>
      </c>
      <c r="D475" s="1"/>
      <c r="E475" s="6"/>
      <c r="F475" s="6"/>
      <c r="G475" s="6"/>
      <c r="H475" s="6"/>
      <c r="I475" s="6"/>
      <c r="J475" s="6"/>
      <c r="K475" s="6"/>
      <c r="L475" s="6"/>
      <c r="M475" s="6"/>
      <c r="N475" s="7">
        <f t="shared" si="7"/>
        <v>0</v>
      </c>
      <c r="O475" s="6"/>
    </row>
    <row r="476" spans="1:15" x14ac:dyDescent="0.35">
      <c r="A476" s="1">
        <v>468</v>
      </c>
      <c r="B476" s="5" t="s">
        <v>147</v>
      </c>
      <c r="C476" s="2" t="s">
        <v>18</v>
      </c>
      <c r="D476" s="1"/>
      <c r="E476" s="6"/>
      <c r="F476" s="6"/>
      <c r="G476" s="6"/>
      <c r="H476" s="6"/>
      <c r="I476" s="6"/>
      <c r="J476" s="6"/>
      <c r="K476" s="6"/>
      <c r="L476" s="6"/>
      <c r="M476" s="6"/>
      <c r="N476" s="7">
        <f t="shared" si="7"/>
        <v>0</v>
      </c>
      <c r="O476" s="6"/>
    </row>
    <row r="477" spans="1:15" x14ac:dyDescent="0.35">
      <c r="A477" s="1">
        <v>469</v>
      </c>
      <c r="B477" s="5" t="s">
        <v>148</v>
      </c>
      <c r="C477" s="2" t="s">
        <v>18</v>
      </c>
      <c r="D477" s="1"/>
      <c r="E477" s="6"/>
      <c r="F477" s="6"/>
      <c r="G477" s="6"/>
      <c r="H477" s="6"/>
      <c r="I477" s="6"/>
      <c r="J477" s="6"/>
      <c r="K477" s="6"/>
      <c r="L477" s="6"/>
      <c r="M477" s="6"/>
      <c r="N477" s="7">
        <f t="shared" si="7"/>
        <v>0</v>
      </c>
      <c r="O477" s="6"/>
    </row>
    <row r="478" spans="1:15" x14ac:dyDescent="0.35">
      <c r="A478" s="1">
        <v>470</v>
      </c>
      <c r="B478" s="5" t="s">
        <v>149</v>
      </c>
      <c r="C478" s="2" t="s">
        <v>18</v>
      </c>
      <c r="D478" s="1"/>
      <c r="E478" s="6"/>
      <c r="F478" s="6"/>
      <c r="G478" s="6"/>
      <c r="H478" s="6"/>
      <c r="I478" s="6"/>
      <c r="J478" s="6"/>
      <c r="K478" s="6"/>
      <c r="L478" s="6"/>
      <c r="M478" s="6"/>
      <c r="N478" s="7">
        <f t="shared" si="7"/>
        <v>0</v>
      </c>
      <c r="O478" s="6"/>
    </row>
    <row r="479" spans="1:15" x14ac:dyDescent="0.35">
      <c r="A479" s="1">
        <v>471</v>
      </c>
      <c r="B479" s="5" t="s">
        <v>150</v>
      </c>
      <c r="C479" s="2" t="s">
        <v>18</v>
      </c>
      <c r="D479" s="1"/>
      <c r="E479" s="6"/>
      <c r="F479" s="6"/>
      <c r="G479" s="6"/>
      <c r="H479" s="6"/>
      <c r="I479" s="6"/>
      <c r="J479" s="6"/>
      <c r="K479" s="6"/>
      <c r="L479" s="6"/>
      <c r="M479" s="6"/>
      <c r="N479" s="7">
        <f t="shared" si="7"/>
        <v>0</v>
      </c>
      <c r="O479" s="6"/>
    </row>
    <row r="480" spans="1:15" x14ac:dyDescent="0.35">
      <c r="A480" s="1">
        <v>472</v>
      </c>
      <c r="B480" s="5" t="s">
        <v>151</v>
      </c>
      <c r="C480" s="2" t="s">
        <v>18</v>
      </c>
      <c r="D480" s="1"/>
      <c r="E480" s="6">
        <v>11007</v>
      </c>
      <c r="F480" s="6"/>
      <c r="G480" s="6"/>
      <c r="H480" s="6"/>
      <c r="I480" s="6"/>
      <c r="J480" s="6">
        <v>2703</v>
      </c>
      <c r="K480" s="6"/>
      <c r="L480" s="6"/>
      <c r="M480" s="6"/>
      <c r="N480" s="7">
        <f t="shared" si="7"/>
        <v>13710</v>
      </c>
      <c r="O480" s="6">
        <v>810050</v>
      </c>
    </row>
    <row r="481" spans="1:15" x14ac:dyDescent="0.35">
      <c r="A481" s="1">
        <v>473</v>
      </c>
      <c r="B481" s="5" t="s">
        <v>152</v>
      </c>
      <c r="C481" s="2" t="s">
        <v>18</v>
      </c>
      <c r="D481" s="1"/>
      <c r="E481" s="6"/>
      <c r="F481" s="6"/>
      <c r="G481" s="6"/>
      <c r="H481" s="6"/>
      <c r="I481" s="6"/>
      <c r="J481" s="6"/>
      <c r="K481" s="6"/>
      <c r="L481" s="6"/>
      <c r="M481" s="6"/>
      <c r="N481" s="7">
        <f t="shared" si="7"/>
        <v>0</v>
      </c>
      <c r="O481" s="6"/>
    </row>
    <row r="482" spans="1:15" x14ac:dyDescent="0.35">
      <c r="A482" s="1">
        <v>474</v>
      </c>
      <c r="B482" s="5" t="s">
        <v>153</v>
      </c>
      <c r="C482" s="2" t="s">
        <v>18</v>
      </c>
      <c r="D482" s="1"/>
      <c r="E482" s="6"/>
      <c r="F482" s="6"/>
      <c r="G482" s="6"/>
      <c r="H482" s="6"/>
      <c r="I482" s="6"/>
      <c r="J482" s="6"/>
      <c r="K482" s="6"/>
      <c r="L482" s="6"/>
      <c r="M482" s="6"/>
      <c r="N482" s="7">
        <f t="shared" si="7"/>
        <v>0</v>
      </c>
      <c r="O482" s="6"/>
    </row>
    <row r="483" spans="1:15" x14ac:dyDescent="0.35">
      <c r="A483" s="1">
        <v>475</v>
      </c>
      <c r="B483" s="5" t="s">
        <v>154</v>
      </c>
      <c r="C483" s="2" t="s">
        <v>18</v>
      </c>
      <c r="D483" s="1"/>
      <c r="E483" s="6">
        <v>3225</v>
      </c>
      <c r="F483" s="6"/>
      <c r="G483" s="6"/>
      <c r="H483" s="6"/>
      <c r="I483" s="6"/>
      <c r="J483" s="6">
        <v>2351</v>
      </c>
      <c r="K483" s="6"/>
      <c r="L483" s="6"/>
      <c r="M483" s="6"/>
      <c r="N483" s="7">
        <f t="shared" si="7"/>
        <v>5576</v>
      </c>
      <c r="O483" s="6">
        <v>429758</v>
      </c>
    </row>
    <row r="484" spans="1:15" x14ac:dyDescent="0.35">
      <c r="A484" s="1">
        <v>476</v>
      </c>
      <c r="B484" s="5" t="s">
        <v>541</v>
      </c>
      <c r="C484" s="2" t="s">
        <v>18</v>
      </c>
      <c r="D484" s="1"/>
      <c r="E484" s="6">
        <v>7125</v>
      </c>
      <c r="F484" s="6"/>
      <c r="G484" s="6"/>
      <c r="H484" s="6"/>
      <c r="I484" s="6"/>
      <c r="J484" s="6">
        <v>2233</v>
      </c>
      <c r="K484" s="6"/>
      <c r="L484" s="6"/>
      <c r="M484" s="6"/>
      <c r="N484" s="7">
        <f t="shared" si="7"/>
        <v>9358</v>
      </c>
      <c r="O484" s="6">
        <v>399000</v>
      </c>
    </row>
    <row r="485" spans="1:15" x14ac:dyDescent="0.35">
      <c r="A485" s="1">
        <v>477</v>
      </c>
      <c r="B485" s="5" t="s">
        <v>155</v>
      </c>
      <c r="C485" s="2" t="s">
        <v>18</v>
      </c>
      <c r="D485" s="1"/>
      <c r="E485" s="6">
        <v>6471</v>
      </c>
      <c r="F485" s="6"/>
      <c r="G485" s="6"/>
      <c r="H485" s="6"/>
      <c r="I485" s="6"/>
      <c r="J485" s="6">
        <v>2351</v>
      </c>
      <c r="K485" s="6"/>
      <c r="L485" s="6"/>
      <c r="M485" s="6"/>
      <c r="N485" s="7">
        <f t="shared" si="7"/>
        <v>8822</v>
      </c>
      <c r="O485" s="6">
        <v>722903</v>
      </c>
    </row>
    <row r="486" spans="1:15" x14ac:dyDescent="0.35">
      <c r="A486" s="1">
        <v>478</v>
      </c>
      <c r="B486" s="5" t="s">
        <v>156</v>
      </c>
      <c r="C486" s="2" t="s">
        <v>18</v>
      </c>
      <c r="D486" s="1"/>
      <c r="E486" s="6">
        <v>1761</v>
      </c>
      <c r="F486" s="6">
        <v>1327</v>
      </c>
      <c r="G486" s="6"/>
      <c r="H486" s="6"/>
      <c r="I486" s="6"/>
      <c r="J486" s="6">
        <v>1764</v>
      </c>
      <c r="K486" s="6"/>
      <c r="L486" s="6"/>
      <c r="M486" s="6"/>
      <c r="N486" s="7">
        <f t="shared" si="7"/>
        <v>4852</v>
      </c>
      <c r="O486" s="6">
        <v>170000</v>
      </c>
    </row>
    <row r="487" spans="1:15" x14ac:dyDescent="0.35">
      <c r="A487" s="1">
        <v>479</v>
      </c>
      <c r="B487" s="5" t="s">
        <v>157</v>
      </c>
      <c r="C487" s="2" t="s">
        <v>18</v>
      </c>
      <c r="D487" s="1"/>
      <c r="E487" s="6"/>
      <c r="F487" s="6"/>
      <c r="G487" s="6"/>
      <c r="H487" s="6"/>
      <c r="I487" s="6"/>
      <c r="J487" s="6"/>
      <c r="K487" s="6"/>
      <c r="L487" s="6"/>
      <c r="M487" s="6"/>
      <c r="N487" s="7">
        <f t="shared" si="7"/>
        <v>0</v>
      </c>
      <c r="O487" s="6"/>
    </row>
    <row r="488" spans="1:15" x14ac:dyDescent="0.35">
      <c r="A488" s="1">
        <v>480</v>
      </c>
      <c r="B488" s="5" t="s">
        <v>158</v>
      </c>
      <c r="C488" s="2" t="s">
        <v>18</v>
      </c>
      <c r="D488" s="1"/>
      <c r="E488" s="6">
        <v>4027</v>
      </c>
      <c r="F488" s="6"/>
      <c r="G488" s="6"/>
      <c r="H488" s="6"/>
      <c r="I488" s="6"/>
      <c r="J488" s="6">
        <v>3121</v>
      </c>
      <c r="K488" s="6"/>
      <c r="L488" s="6"/>
      <c r="M488" s="6"/>
      <c r="N488" s="7">
        <f t="shared" si="7"/>
        <v>7148</v>
      </c>
      <c r="O488" s="6">
        <v>392000</v>
      </c>
    </row>
    <row r="489" spans="1:15" x14ac:dyDescent="0.35">
      <c r="A489" s="1">
        <v>481</v>
      </c>
      <c r="B489" s="5" t="s">
        <v>159</v>
      </c>
      <c r="C489" s="2" t="s">
        <v>18</v>
      </c>
      <c r="D489" s="1"/>
      <c r="E489" s="6">
        <v>1524</v>
      </c>
      <c r="F489" s="6"/>
      <c r="G489" s="6"/>
      <c r="H489" s="6"/>
      <c r="I489" s="6"/>
      <c r="J489" s="6">
        <v>1058</v>
      </c>
      <c r="K489" s="6"/>
      <c r="L489" s="6"/>
      <c r="M489" s="6"/>
      <c r="N489" s="7">
        <f t="shared" si="7"/>
        <v>2582</v>
      </c>
      <c r="O489" s="6">
        <v>2470743</v>
      </c>
    </row>
    <row r="490" spans="1:15" x14ac:dyDescent="0.35">
      <c r="A490" s="1">
        <v>482</v>
      </c>
      <c r="B490" s="5" t="s">
        <v>160</v>
      </c>
      <c r="C490" s="2" t="s">
        <v>18</v>
      </c>
      <c r="D490" s="1"/>
      <c r="E490" s="6"/>
      <c r="F490" s="6"/>
      <c r="G490" s="6"/>
      <c r="H490" s="6"/>
      <c r="I490" s="6"/>
      <c r="J490" s="6"/>
      <c r="K490" s="6"/>
      <c r="L490" s="6"/>
      <c r="M490" s="6"/>
      <c r="N490" s="7">
        <f t="shared" si="7"/>
        <v>0</v>
      </c>
      <c r="O490" s="6"/>
    </row>
    <row r="491" spans="1:15" x14ac:dyDescent="0.35">
      <c r="A491" s="1">
        <v>483</v>
      </c>
      <c r="B491" s="5" t="s">
        <v>161</v>
      </c>
      <c r="C491" s="2" t="s">
        <v>18</v>
      </c>
      <c r="D491" s="1"/>
      <c r="E491" s="6">
        <v>7698</v>
      </c>
      <c r="F491" s="6">
        <v>489</v>
      </c>
      <c r="G491" s="6"/>
      <c r="H491" s="6"/>
      <c r="I491" s="6"/>
      <c r="J491" s="6"/>
      <c r="K491" s="6"/>
      <c r="L491" s="6">
        <v>2850</v>
      </c>
      <c r="M491" s="6"/>
      <c r="N491" s="7">
        <f t="shared" si="7"/>
        <v>11037</v>
      </c>
      <c r="O491" s="6">
        <v>309950</v>
      </c>
    </row>
    <row r="492" spans="1:15" x14ac:dyDescent="0.35">
      <c r="A492" s="1">
        <v>484</v>
      </c>
      <c r="B492" s="5" t="s">
        <v>162</v>
      </c>
      <c r="C492" s="2" t="s">
        <v>18</v>
      </c>
      <c r="D492" s="1"/>
      <c r="E492" s="6"/>
      <c r="F492" s="6"/>
      <c r="G492" s="6"/>
      <c r="H492" s="6"/>
      <c r="I492" s="6"/>
      <c r="J492" s="6"/>
      <c r="K492" s="6"/>
      <c r="L492" s="6"/>
      <c r="M492" s="6"/>
      <c r="N492" s="7">
        <f t="shared" si="7"/>
        <v>0</v>
      </c>
      <c r="O492" s="6"/>
    </row>
    <row r="493" spans="1:15" x14ac:dyDescent="0.35">
      <c r="A493" s="1">
        <v>485</v>
      </c>
      <c r="B493" s="5" t="s">
        <v>443</v>
      </c>
      <c r="C493" s="2" t="s">
        <v>18</v>
      </c>
      <c r="D493" s="1"/>
      <c r="E493" s="6"/>
      <c r="F493" s="6">
        <v>822</v>
      </c>
      <c r="G493" s="6"/>
      <c r="H493" s="6"/>
      <c r="I493" s="6"/>
      <c r="J493" s="6">
        <v>1221</v>
      </c>
      <c r="K493" s="6"/>
      <c r="L493" s="6"/>
      <c r="M493" s="6"/>
      <c r="N493" s="7">
        <f t="shared" si="7"/>
        <v>2043</v>
      </c>
      <c r="O493" s="6">
        <v>218000</v>
      </c>
    </row>
    <row r="494" spans="1:15" x14ac:dyDescent="0.35">
      <c r="A494" s="1">
        <v>486</v>
      </c>
      <c r="B494" s="5" t="s">
        <v>447</v>
      </c>
      <c r="C494" s="2" t="s">
        <v>18</v>
      </c>
      <c r="D494" s="1"/>
      <c r="E494" s="6">
        <v>10063</v>
      </c>
      <c r="F494" s="6"/>
      <c r="G494" s="6"/>
      <c r="H494" s="6"/>
      <c r="I494" s="6"/>
      <c r="J494" s="6">
        <v>3173</v>
      </c>
      <c r="K494" s="6"/>
      <c r="L494" s="6"/>
      <c r="M494" s="6"/>
      <c r="N494" s="7">
        <f t="shared" si="7"/>
        <v>13236</v>
      </c>
      <c r="O494" s="6">
        <v>455000</v>
      </c>
    </row>
    <row r="495" spans="1:15" x14ac:dyDescent="0.35">
      <c r="A495" s="1">
        <v>487</v>
      </c>
      <c r="B495" s="5" t="s">
        <v>399</v>
      </c>
      <c r="C495" s="2" t="s">
        <v>18</v>
      </c>
      <c r="D495" s="1"/>
      <c r="E495" s="6"/>
      <c r="F495" s="6"/>
      <c r="G495" s="6"/>
      <c r="H495" s="6"/>
      <c r="I495" s="6"/>
      <c r="J495" s="6"/>
      <c r="K495" s="6"/>
      <c r="L495" s="6"/>
      <c r="M495" s="6"/>
      <c r="N495" s="7">
        <f t="shared" si="7"/>
        <v>0</v>
      </c>
      <c r="O495" s="6"/>
    </row>
    <row r="496" spans="1:15" x14ac:dyDescent="0.35">
      <c r="A496" s="1">
        <v>488</v>
      </c>
      <c r="B496" s="5" t="s">
        <v>398</v>
      </c>
      <c r="C496" s="2" t="s">
        <v>18</v>
      </c>
      <c r="D496" s="1"/>
      <c r="E496" s="6"/>
      <c r="F496" s="6"/>
      <c r="G496" s="6"/>
      <c r="H496" s="6"/>
      <c r="I496" s="6"/>
      <c r="J496" s="6"/>
      <c r="K496" s="6"/>
      <c r="L496" s="6"/>
      <c r="M496" s="6"/>
      <c r="N496" s="7">
        <f t="shared" si="7"/>
        <v>0</v>
      </c>
      <c r="O496" s="6"/>
    </row>
    <row r="497" spans="1:15" x14ac:dyDescent="0.35">
      <c r="A497" s="1">
        <v>489</v>
      </c>
      <c r="B497" s="5" t="s">
        <v>470</v>
      </c>
      <c r="C497" s="2" t="s">
        <v>18</v>
      </c>
      <c r="D497" s="1"/>
      <c r="E497" s="6">
        <v>5667</v>
      </c>
      <c r="F497" s="6"/>
      <c r="G497" s="6"/>
      <c r="H497" s="6"/>
      <c r="I497" s="6"/>
      <c r="J497" s="6">
        <v>2443</v>
      </c>
      <c r="K497" s="6"/>
      <c r="L497" s="6"/>
      <c r="M497" s="6"/>
      <c r="N497" s="7">
        <f t="shared" si="7"/>
        <v>8110</v>
      </c>
      <c r="O497" s="6">
        <v>283000</v>
      </c>
    </row>
    <row r="498" spans="1:15" x14ac:dyDescent="0.35">
      <c r="A498" s="1">
        <v>490</v>
      </c>
      <c r="B498" s="5" t="s">
        <v>493</v>
      </c>
      <c r="C498" s="2" t="s">
        <v>18</v>
      </c>
      <c r="D498" s="1"/>
      <c r="E498" s="6"/>
      <c r="F498" s="6"/>
      <c r="G498" s="6"/>
      <c r="H498" s="6"/>
      <c r="I498" s="6"/>
      <c r="J498" s="6">
        <v>3665</v>
      </c>
      <c r="K498" s="6"/>
      <c r="L498" s="6"/>
      <c r="M498" s="6"/>
      <c r="N498" s="7">
        <f t="shared" si="7"/>
        <v>3665</v>
      </c>
      <c r="O498" s="6">
        <v>753472</v>
      </c>
    </row>
    <row r="499" spans="1:15" x14ac:dyDescent="0.35">
      <c r="A499" s="1">
        <v>491</v>
      </c>
      <c r="B499" s="5" t="s">
        <v>148</v>
      </c>
      <c r="C499" s="2" t="s">
        <v>18</v>
      </c>
      <c r="D499" s="2"/>
      <c r="E499" s="6"/>
      <c r="F499" s="6"/>
      <c r="G499" s="6"/>
      <c r="H499" s="6"/>
      <c r="I499" s="6"/>
      <c r="J499" s="6"/>
      <c r="K499" s="6"/>
      <c r="L499" s="6"/>
      <c r="M499" s="6"/>
      <c r="N499" s="7">
        <f t="shared" si="7"/>
        <v>0</v>
      </c>
      <c r="O499" s="6"/>
    </row>
    <row r="500" spans="1:15" s="9" customFormat="1" x14ac:dyDescent="0.35">
      <c r="A500" s="14"/>
      <c r="B500" s="2" t="s">
        <v>374</v>
      </c>
      <c r="C500" s="15"/>
      <c r="D500" s="15"/>
      <c r="E500" s="16">
        <f>SUM(E2:E499)</f>
        <v>2634156</v>
      </c>
      <c r="F500" s="16">
        <f t="shared" ref="F500:N500" si="8">SUM(F2:F499)</f>
        <v>1496683</v>
      </c>
      <c r="G500" s="16">
        <f t="shared" si="8"/>
        <v>195384</v>
      </c>
      <c r="H500" s="16">
        <f t="shared" si="8"/>
        <v>459393</v>
      </c>
      <c r="I500" s="16">
        <f t="shared" si="8"/>
        <v>286878</v>
      </c>
      <c r="J500" s="16">
        <f t="shared" si="8"/>
        <v>1272121</v>
      </c>
      <c r="K500" s="16">
        <f t="shared" si="8"/>
        <v>243191</v>
      </c>
      <c r="L500" s="16">
        <f t="shared" si="8"/>
        <v>246984</v>
      </c>
      <c r="M500" s="16">
        <f t="shared" si="8"/>
        <v>75689</v>
      </c>
      <c r="N500" s="16">
        <f t="shared" si="8"/>
        <v>6910479</v>
      </c>
      <c r="O500" s="18"/>
    </row>
    <row r="501" spans="1:15" x14ac:dyDescent="0.35">
      <c r="A501" s="14"/>
      <c r="B501" s="19"/>
      <c r="C501" s="20"/>
      <c r="D501" s="20"/>
      <c r="E501" s="21"/>
      <c r="F501" s="21"/>
      <c r="G501" s="21"/>
      <c r="H501" s="21"/>
      <c r="I501" s="21"/>
      <c r="J501" s="22"/>
      <c r="K501" s="21"/>
      <c r="L501" s="21"/>
      <c r="M501" s="21"/>
      <c r="N501" s="21"/>
      <c r="O501" s="22"/>
    </row>
    <row r="502" spans="1:15" x14ac:dyDescent="0.35">
      <c r="A502" s="14"/>
      <c r="B502" s="19"/>
      <c r="C502" s="20"/>
      <c r="D502" s="20"/>
      <c r="E502" s="22"/>
      <c r="F502" s="22"/>
      <c r="G502" s="22"/>
      <c r="H502" s="22"/>
      <c r="I502" s="22"/>
      <c r="J502" s="22"/>
      <c r="K502" s="22"/>
      <c r="L502" s="22"/>
      <c r="M502" s="22"/>
      <c r="N502" s="18"/>
      <c r="O502" s="22"/>
    </row>
    <row r="503" spans="1:15" x14ac:dyDescent="0.35">
      <c r="A503" s="14"/>
      <c r="B503" s="19"/>
      <c r="C503" s="20"/>
      <c r="D503" s="20"/>
      <c r="E503" s="22"/>
      <c r="F503" s="22"/>
      <c r="G503" s="22"/>
      <c r="H503" s="22"/>
      <c r="I503" s="22"/>
      <c r="J503" s="22"/>
      <c r="K503" s="22"/>
      <c r="L503" s="22"/>
      <c r="M503" s="22"/>
      <c r="N503" s="18"/>
      <c r="O503" s="22"/>
    </row>
    <row r="504" spans="1:15" x14ac:dyDescent="0.35">
      <c r="A504" s="14"/>
      <c r="B504" s="19"/>
      <c r="C504" s="20"/>
      <c r="D504" s="20"/>
      <c r="E504" s="22"/>
      <c r="F504" s="22"/>
      <c r="G504" s="22"/>
      <c r="H504" s="22"/>
      <c r="I504" s="22"/>
      <c r="J504" s="22"/>
      <c r="K504" s="22"/>
      <c r="L504" s="22"/>
      <c r="M504" s="22"/>
      <c r="N504" s="18"/>
      <c r="O504" s="22"/>
    </row>
    <row r="505" spans="1:15" x14ac:dyDescent="0.35">
      <c r="A505" s="14"/>
      <c r="B505" s="19"/>
      <c r="C505" s="20"/>
      <c r="D505" s="20"/>
      <c r="E505" s="22"/>
      <c r="F505" s="22"/>
      <c r="G505" s="22"/>
      <c r="H505" s="22"/>
      <c r="I505" s="22"/>
      <c r="J505" s="22"/>
      <c r="K505" s="22"/>
      <c r="L505" s="22"/>
      <c r="M505" s="22"/>
      <c r="N505" s="18"/>
      <c r="O505" s="22"/>
    </row>
    <row r="506" spans="1:15" x14ac:dyDescent="0.35">
      <c r="A506" s="14"/>
      <c r="B506" s="19"/>
      <c r="C506" s="20"/>
      <c r="D506" s="20"/>
      <c r="E506" s="22"/>
      <c r="F506" s="22"/>
      <c r="G506" s="22"/>
      <c r="H506" s="22"/>
      <c r="I506" s="22"/>
      <c r="J506" s="22"/>
      <c r="K506" s="22"/>
      <c r="L506" s="22"/>
      <c r="M506" s="22"/>
      <c r="N506" s="18"/>
      <c r="O506" s="22"/>
    </row>
    <row r="507" spans="1:15" x14ac:dyDescent="0.35">
      <c r="A507" s="14"/>
      <c r="B507" s="19"/>
      <c r="C507" s="20"/>
      <c r="D507" s="20"/>
      <c r="E507" s="22"/>
      <c r="F507" s="22"/>
      <c r="G507" s="22"/>
      <c r="H507" s="22"/>
      <c r="I507" s="22"/>
      <c r="J507" s="22"/>
      <c r="K507" s="22"/>
      <c r="L507" s="22"/>
      <c r="M507" s="22"/>
      <c r="N507" s="18"/>
      <c r="O507" s="22"/>
    </row>
    <row r="532" spans="1:1" x14ac:dyDescent="0.35">
      <c r="A532" s="23"/>
    </row>
    <row r="533" spans="1:1" x14ac:dyDescent="0.35">
      <c r="A533" s="23"/>
    </row>
    <row r="534" spans="1:1" x14ac:dyDescent="0.35">
      <c r="A534" s="23"/>
    </row>
    <row r="535" spans="1:1" x14ac:dyDescent="0.35">
      <c r="A535" s="23"/>
    </row>
  </sheetData>
  <conditionalFormatting sqref="E501:I501">
    <cfRule type="cellIs" dxfId="7" priority="5" operator="equal">
      <formula>0</formula>
    </cfRule>
    <cfRule type="cellIs" dxfId="6" priority="6" operator="lessThan">
      <formula>$E$474&lt;$E$475</formula>
    </cfRule>
    <cfRule type="cellIs" dxfId="5" priority="7" operator="greaterThan">
      <formula>$E$474&gt;$E$475</formula>
    </cfRule>
    <cfRule type="cellIs" dxfId="4" priority="8" operator="equal">
      <formula>$E$474=$E$475</formula>
    </cfRule>
  </conditionalFormatting>
  <conditionalFormatting sqref="K501:N501">
    <cfRule type="cellIs" dxfId="3" priority="1" operator="equal">
      <formula>0</formula>
    </cfRule>
    <cfRule type="cellIs" dxfId="2" priority="2" operator="lessThan">
      <formula>$E$474&lt;$E$475</formula>
    </cfRule>
    <cfRule type="cellIs" dxfId="1" priority="3" operator="greaterThan">
      <formula>$E$474&gt;$E$475</formula>
    </cfRule>
    <cfRule type="cellIs" dxfId="0" priority="4" operator="equal">
      <formula>$E$474=$E$475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536C-A8E5-48F7-999E-CFCAEF42688C}">
  <sheetPr filterMode="1"/>
  <dimension ref="A1:AF552"/>
  <sheetViews>
    <sheetView topLeftCell="C1" workbookViewId="0">
      <pane ySplit="1" topLeftCell="A337" activePane="bottomLeft" state="frozen"/>
      <selection pane="bottomLeft" activeCell="O383" sqref="O383:O389"/>
    </sheetView>
  </sheetViews>
  <sheetFormatPr defaultColWidth="9" defaultRowHeight="21" x14ac:dyDescent="0.35"/>
  <cols>
    <col min="1" max="1" width="5.81640625" style="4" bestFit="1" customWidth="1"/>
    <col min="2" max="2" width="52.54296875" style="4" bestFit="1" customWidth="1"/>
    <col min="3" max="3" width="19" style="24" bestFit="1" customWidth="1"/>
    <col min="4" max="4" width="4.54296875" style="24" bestFit="1" customWidth="1"/>
    <col min="5" max="6" width="15.453125" style="8" bestFit="1" customWidth="1"/>
    <col min="7" max="10" width="13.81640625" style="8" bestFit="1" customWidth="1"/>
    <col min="11" max="11" width="14.81640625" style="8" customWidth="1"/>
    <col min="12" max="12" width="18.1796875" style="8" bestFit="1" customWidth="1"/>
    <col min="13" max="13" width="13.81640625" style="8" bestFit="1" customWidth="1"/>
    <col min="14" max="14" width="15.453125" style="9" bestFit="1" customWidth="1"/>
    <col min="15" max="15" width="20.1796875" style="8" bestFit="1" customWidth="1"/>
    <col min="16" max="16" width="13.54296875" style="8" bestFit="1" customWidth="1"/>
    <col min="17" max="17" width="10.453125" style="8" bestFit="1" customWidth="1"/>
    <col min="18" max="18" width="4.54296875" style="8" bestFit="1" customWidth="1"/>
    <col min="19" max="19" width="6.1796875" style="8" bestFit="1" customWidth="1"/>
    <col min="20" max="20" width="11.81640625" style="8" bestFit="1" customWidth="1"/>
    <col min="21" max="21" width="7.453125" style="8" bestFit="1" customWidth="1"/>
    <col min="22" max="22" width="9.453125" style="8" bestFit="1" customWidth="1"/>
    <col min="23" max="23" width="9.81640625" style="8" bestFit="1" customWidth="1"/>
    <col min="24" max="24" width="12.1796875" style="8" bestFit="1" customWidth="1"/>
    <col min="25" max="25" width="4" style="8" bestFit="1" customWidth="1"/>
    <col min="26" max="26" width="14.1796875" style="8" bestFit="1" customWidth="1"/>
    <col min="27" max="27" width="7.54296875" style="8" bestFit="1" customWidth="1"/>
    <col min="28" max="28" width="5.1796875" style="8" bestFit="1" customWidth="1"/>
    <col min="29" max="29" width="13.81640625" style="8" bestFit="1" customWidth="1"/>
    <col min="30" max="30" width="5.54296875" style="8" bestFit="1" customWidth="1"/>
    <col min="31" max="31" width="10.453125" style="8" bestFit="1" customWidth="1"/>
    <col min="32" max="32" width="7.453125" style="8" bestFit="1" customWidth="1"/>
    <col min="33" max="16384" width="9" style="8"/>
  </cols>
  <sheetData>
    <row r="1" spans="1:32" s="4" customFormat="1" ht="80" x14ac:dyDescent="0.35">
      <c r="A1" s="1"/>
      <c r="B1" s="2" t="s">
        <v>1</v>
      </c>
      <c r="C1" s="2" t="s">
        <v>2</v>
      </c>
      <c r="D1" s="2" t="s">
        <v>3</v>
      </c>
      <c r="E1" s="3" t="s">
        <v>431</v>
      </c>
      <c r="F1" s="3" t="s">
        <v>4</v>
      </c>
      <c r="G1" s="3" t="s">
        <v>430</v>
      </c>
      <c r="H1" s="3" t="s">
        <v>432</v>
      </c>
      <c r="I1" s="3" t="s">
        <v>5</v>
      </c>
      <c r="J1" s="3" t="s">
        <v>439</v>
      </c>
      <c r="K1" s="3" t="s">
        <v>437</v>
      </c>
      <c r="L1" s="3" t="s">
        <v>436</v>
      </c>
      <c r="M1" s="3" t="s">
        <v>438</v>
      </c>
      <c r="N1" s="2" t="s">
        <v>6</v>
      </c>
      <c r="O1" s="2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164</v>
      </c>
      <c r="X1" s="4" t="s">
        <v>15</v>
      </c>
      <c r="Y1" s="4" t="s">
        <v>16</v>
      </c>
      <c r="Z1" s="4" t="s">
        <v>428</v>
      </c>
      <c r="AA1" s="4" t="s">
        <v>17</v>
      </c>
      <c r="AB1" s="4" t="s">
        <v>75</v>
      </c>
      <c r="AC1" s="4" t="s">
        <v>18</v>
      </c>
      <c r="AD1" s="4" t="s">
        <v>19</v>
      </c>
      <c r="AE1" s="4" t="s">
        <v>20</v>
      </c>
      <c r="AF1" s="4" t="s">
        <v>6</v>
      </c>
    </row>
    <row r="2" spans="1:32" ht="40" hidden="1" x14ac:dyDescent="0.35">
      <c r="A2" s="1">
        <v>1</v>
      </c>
      <c r="B2" s="5" t="s">
        <v>565</v>
      </c>
      <c r="C2" s="2" t="s">
        <v>419</v>
      </c>
      <c r="D2" s="1"/>
      <c r="E2" s="6">
        <v>22177</v>
      </c>
      <c r="F2" s="6">
        <v>2761</v>
      </c>
      <c r="G2" s="6"/>
      <c r="H2" s="6"/>
      <c r="I2" s="6"/>
      <c r="J2" s="6"/>
      <c r="K2" s="6"/>
      <c r="L2" s="6"/>
      <c r="M2" s="6"/>
      <c r="N2" s="7">
        <f t="shared" ref="N2:N73" si="0">SUM(E2:M2)</f>
        <v>24938</v>
      </c>
      <c r="O2" s="6">
        <v>1162129</v>
      </c>
      <c r="AF2" s="9">
        <f>SUM(P2:AE2)</f>
        <v>0</v>
      </c>
    </row>
    <row r="3" spans="1:32" ht="40" hidden="1" x14ac:dyDescent="0.35">
      <c r="A3" s="1">
        <v>2</v>
      </c>
      <c r="B3" s="5" t="s">
        <v>76</v>
      </c>
      <c r="C3" s="2" t="s">
        <v>419</v>
      </c>
      <c r="D3" s="1"/>
      <c r="E3" s="6">
        <v>25661</v>
      </c>
      <c r="F3" s="6">
        <v>6017</v>
      </c>
      <c r="G3" s="6"/>
      <c r="H3" s="6"/>
      <c r="I3" s="6"/>
      <c r="J3" s="6"/>
      <c r="K3" s="6"/>
      <c r="L3" s="6"/>
      <c r="M3" s="6"/>
      <c r="N3" s="7">
        <f t="shared" si="0"/>
        <v>31678</v>
      </c>
      <c r="O3" s="6">
        <v>1036848</v>
      </c>
    </row>
    <row r="4" spans="1:32" ht="40" hidden="1" x14ac:dyDescent="0.35">
      <c r="A4" s="1">
        <v>3</v>
      </c>
      <c r="B4" s="5" t="s">
        <v>77</v>
      </c>
      <c r="C4" s="2" t="s">
        <v>419</v>
      </c>
      <c r="D4" s="1"/>
      <c r="E4" s="6">
        <v>111807</v>
      </c>
      <c r="F4" s="6"/>
      <c r="G4" s="6"/>
      <c r="H4" s="6"/>
      <c r="I4" s="6"/>
      <c r="J4" s="6"/>
      <c r="K4" s="6">
        <v>2170</v>
      </c>
      <c r="L4" s="6">
        <v>2120</v>
      </c>
      <c r="M4" s="6"/>
      <c r="N4" s="7">
        <f t="shared" si="0"/>
        <v>116097</v>
      </c>
      <c r="O4" s="6">
        <v>1733273</v>
      </c>
    </row>
    <row r="5" spans="1:32" ht="40" hidden="1" x14ac:dyDescent="0.35">
      <c r="A5" s="1">
        <v>4</v>
      </c>
      <c r="B5" s="5" t="s">
        <v>502</v>
      </c>
      <c r="C5" s="2" t="s">
        <v>419</v>
      </c>
      <c r="D5" s="1"/>
      <c r="E5" s="6"/>
      <c r="F5" s="6">
        <v>74595</v>
      </c>
      <c r="G5" s="6"/>
      <c r="H5" s="6"/>
      <c r="I5" s="6"/>
      <c r="J5" s="6"/>
      <c r="K5" s="6"/>
      <c r="L5" s="6"/>
      <c r="M5" s="6"/>
      <c r="N5" s="7">
        <f t="shared" si="0"/>
        <v>74595</v>
      </c>
      <c r="O5" s="6">
        <v>678143</v>
      </c>
    </row>
    <row r="6" spans="1:32" ht="40" hidden="1" x14ac:dyDescent="0.35">
      <c r="A6" s="1">
        <v>5</v>
      </c>
      <c r="B6" s="5" t="s">
        <v>560</v>
      </c>
      <c r="C6" s="2" t="s">
        <v>419</v>
      </c>
      <c r="D6" s="1"/>
      <c r="E6" s="6"/>
      <c r="F6" s="6"/>
      <c r="G6" s="6"/>
      <c r="H6" s="6"/>
      <c r="I6" s="6"/>
      <c r="J6" s="6"/>
      <c r="K6" s="6">
        <v>360</v>
      </c>
      <c r="L6" s="6"/>
      <c r="M6" s="6"/>
      <c r="N6" s="7">
        <f t="shared" si="0"/>
        <v>360</v>
      </c>
      <c r="O6" s="6">
        <v>375452</v>
      </c>
    </row>
    <row r="7" spans="1:32" ht="40" hidden="1" x14ac:dyDescent="0.35">
      <c r="A7" s="1">
        <v>6</v>
      </c>
      <c r="B7" s="5" t="s">
        <v>78</v>
      </c>
      <c r="C7" s="2" t="s">
        <v>419</v>
      </c>
      <c r="D7" s="1"/>
      <c r="E7" s="6">
        <v>29536</v>
      </c>
      <c r="F7" s="6">
        <v>22287</v>
      </c>
      <c r="G7" s="6"/>
      <c r="H7" s="6"/>
      <c r="I7" s="6"/>
      <c r="J7" s="6"/>
      <c r="K7" s="6">
        <v>1060</v>
      </c>
      <c r="L7" s="6"/>
      <c r="M7" s="6"/>
      <c r="N7" s="7">
        <f t="shared" si="0"/>
        <v>52883</v>
      </c>
      <c r="O7" s="6">
        <v>1860225</v>
      </c>
    </row>
    <row r="8" spans="1:32" ht="40" hidden="1" x14ac:dyDescent="0.35">
      <c r="A8" s="1">
        <v>7</v>
      </c>
      <c r="B8" s="5" t="s">
        <v>79</v>
      </c>
      <c r="C8" s="2" t="s">
        <v>419</v>
      </c>
      <c r="D8" s="1"/>
      <c r="E8" s="6">
        <v>28422</v>
      </c>
      <c r="F8" s="6">
        <v>8537</v>
      </c>
      <c r="G8" s="6"/>
      <c r="H8" s="6"/>
      <c r="I8" s="6"/>
      <c r="J8" s="6"/>
      <c r="K8" s="6">
        <v>3225</v>
      </c>
      <c r="L8" s="6"/>
      <c r="M8" s="6"/>
      <c r="N8" s="7">
        <f t="shared" si="0"/>
        <v>40184</v>
      </c>
      <c r="O8" s="6">
        <v>1336950</v>
      </c>
    </row>
    <row r="9" spans="1:32" ht="40" hidden="1" x14ac:dyDescent="0.35">
      <c r="A9" s="1">
        <v>8</v>
      </c>
      <c r="B9" s="5" t="s">
        <v>556</v>
      </c>
      <c r="C9" s="2" t="s">
        <v>419</v>
      </c>
      <c r="D9" s="1"/>
      <c r="E9" s="6"/>
      <c r="F9" s="6"/>
      <c r="G9" s="6"/>
      <c r="H9" s="6"/>
      <c r="I9" s="6"/>
      <c r="J9" s="6"/>
      <c r="K9" s="6">
        <v>2667</v>
      </c>
      <c r="L9" s="6"/>
      <c r="M9" s="6"/>
      <c r="N9" s="7">
        <f t="shared" si="0"/>
        <v>2667</v>
      </c>
      <c r="O9" s="6">
        <v>709561</v>
      </c>
    </row>
    <row r="10" spans="1:32" ht="40" hidden="1" x14ac:dyDescent="0.35">
      <c r="A10" s="1"/>
      <c r="B10" s="5" t="s">
        <v>506</v>
      </c>
      <c r="C10" s="2" t="s">
        <v>419</v>
      </c>
      <c r="D10" s="1"/>
      <c r="E10" s="6">
        <v>50126</v>
      </c>
      <c r="F10" s="6"/>
      <c r="G10" s="6">
        <v>3200</v>
      </c>
      <c r="H10" s="6"/>
      <c r="I10" s="6"/>
      <c r="J10" s="6"/>
      <c r="K10" s="6"/>
      <c r="L10" s="6"/>
      <c r="M10" s="6"/>
      <c r="N10" s="7">
        <f t="shared" si="0"/>
        <v>53326</v>
      </c>
      <c r="O10" s="6">
        <v>1420956</v>
      </c>
    </row>
    <row r="11" spans="1:32" ht="40" hidden="1" x14ac:dyDescent="0.35">
      <c r="A11" s="1">
        <v>9</v>
      </c>
      <c r="B11" s="5" t="s">
        <v>80</v>
      </c>
      <c r="C11" s="2" t="s">
        <v>419</v>
      </c>
      <c r="D11" s="1"/>
      <c r="E11" s="6"/>
      <c r="F11" s="6"/>
      <c r="G11" s="6"/>
      <c r="H11" s="6"/>
      <c r="I11" s="6"/>
      <c r="J11" s="6"/>
      <c r="K11" s="6"/>
      <c r="L11" s="6"/>
      <c r="M11" s="6"/>
      <c r="N11" s="7">
        <f t="shared" si="0"/>
        <v>0</v>
      </c>
      <c r="O11" s="6"/>
    </row>
    <row r="12" spans="1:32" ht="40" hidden="1" x14ac:dyDescent="0.35">
      <c r="A12" s="1">
        <v>10</v>
      </c>
      <c r="B12" s="5" t="s">
        <v>81</v>
      </c>
      <c r="C12" s="2" t="s">
        <v>419</v>
      </c>
      <c r="D12" s="1"/>
      <c r="E12" s="6">
        <v>29070</v>
      </c>
      <c r="F12" s="6">
        <v>19505</v>
      </c>
      <c r="G12" s="6"/>
      <c r="H12" s="10"/>
      <c r="I12" s="6"/>
      <c r="J12" s="6"/>
      <c r="K12" s="6">
        <v>1768</v>
      </c>
      <c r="L12" s="6"/>
      <c r="M12" s="6"/>
      <c r="N12" s="7">
        <f t="shared" si="0"/>
        <v>50343</v>
      </c>
      <c r="O12" s="6">
        <v>1528181</v>
      </c>
    </row>
    <row r="13" spans="1:32" ht="40" hidden="1" x14ac:dyDescent="0.35">
      <c r="A13" s="1">
        <v>11</v>
      </c>
      <c r="B13" s="5" t="s">
        <v>82</v>
      </c>
      <c r="C13" s="2" t="s">
        <v>419</v>
      </c>
      <c r="D13" s="1"/>
      <c r="E13" s="6">
        <v>23621</v>
      </c>
      <c r="F13" s="6">
        <v>6714</v>
      </c>
      <c r="G13" s="6"/>
      <c r="H13" s="10"/>
      <c r="I13" s="6"/>
      <c r="J13" s="6"/>
      <c r="K13" s="6">
        <v>705</v>
      </c>
      <c r="L13" s="6"/>
      <c r="M13" s="6"/>
      <c r="N13" s="7">
        <f t="shared" si="0"/>
        <v>31040</v>
      </c>
      <c r="O13" s="6">
        <v>1661114</v>
      </c>
    </row>
    <row r="14" spans="1:32" ht="40" hidden="1" x14ac:dyDescent="0.35">
      <c r="A14" s="1">
        <v>12</v>
      </c>
      <c r="B14" s="5" t="s">
        <v>83</v>
      </c>
      <c r="C14" s="2" t="s">
        <v>419</v>
      </c>
      <c r="D14" s="1"/>
      <c r="E14" s="6">
        <v>3466</v>
      </c>
      <c r="F14" s="6"/>
      <c r="G14" s="6"/>
      <c r="H14" s="6"/>
      <c r="I14" s="6"/>
      <c r="J14" s="6"/>
      <c r="K14" s="6"/>
      <c r="L14" s="6"/>
      <c r="M14" s="6"/>
      <c r="N14" s="7">
        <f t="shared" si="0"/>
        <v>3466</v>
      </c>
      <c r="O14" s="6">
        <v>321376</v>
      </c>
    </row>
    <row r="15" spans="1:32" ht="40" hidden="1" x14ac:dyDescent="0.35">
      <c r="A15" s="1">
        <v>13</v>
      </c>
      <c r="B15" s="5" t="s">
        <v>84</v>
      </c>
      <c r="C15" s="2" t="s">
        <v>419</v>
      </c>
      <c r="D15" s="1"/>
      <c r="E15" s="6"/>
      <c r="F15" s="6"/>
      <c r="G15" s="6"/>
      <c r="H15" s="6"/>
      <c r="I15" s="6"/>
      <c r="J15" s="6"/>
      <c r="K15" s="6"/>
      <c r="L15" s="6"/>
      <c r="M15" s="6"/>
      <c r="N15" s="7">
        <f t="shared" si="0"/>
        <v>0</v>
      </c>
      <c r="O15" s="6"/>
    </row>
    <row r="16" spans="1:32" ht="40" hidden="1" x14ac:dyDescent="0.35">
      <c r="A16" s="1">
        <v>14</v>
      </c>
      <c r="B16" s="5" t="s">
        <v>85</v>
      </c>
      <c r="C16" s="2" t="s">
        <v>419</v>
      </c>
      <c r="D16" s="1"/>
      <c r="E16" s="6"/>
      <c r="F16" s="6"/>
      <c r="G16" s="6"/>
      <c r="H16" s="6"/>
      <c r="I16" s="6"/>
      <c r="J16" s="6"/>
      <c r="K16" s="6"/>
      <c r="L16" s="6"/>
      <c r="M16" s="6"/>
      <c r="N16" s="7">
        <f t="shared" si="0"/>
        <v>0</v>
      </c>
      <c r="O16" s="6"/>
    </row>
    <row r="17" spans="1:15" ht="40" hidden="1" x14ac:dyDescent="0.35">
      <c r="A17" s="1">
        <v>15</v>
      </c>
      <c r="B17" s="5" t="s">
        <v>86</v>
      </c>
      <c r="C17" s="2" t="s">
        <v>419</v>
      </c>
      <c r="D17" s="1"/>
      <c r="E17" s="6"/>
      <c r="F17" s="6"/>
      <c r="G17" s="6"/>
      <c r="H17" s="6"/>
      <c r="I17" s="6"/>
      <c r="J17" s="6"/>
      <c r="K17" s="6"/>
      <c r="L17" s="6"/>
      <c r="M17" s="6"/>
      <c r="N17" s="7">
        <f t="shared" si="0"/>
        <v>0</v>
      </c>
      <c r="O17" s="6"/>
    </row>
    <row r="18" spans="1:15" ht="40" hidden="1" x14ac:dyDescent="0.35">
      <c r="A18" s="1">
        <v>16</v>
      </c>
      <c r="B18" s="5" t="s">
        <v>87</v>
      </c>
      <c r="C18" s="2" t="s">
        <v>419</v>
      </c>
      <c r="D18" s="1"/>
      <c r="E18" s="6">
        <v>8830</v>
      </c>
      <c r="F18" s="6">
        <v>3278</v>
      </c>
      <c r="G18" s="6">
        <v>1750</v>
      </c>
      <c r="H18" s="6"/>
      <c r="I18" s="6"/>
      <c r="J18" s="6"/>
      <c r="K18" s="6">
        <v>1200</v>
      </c>
      <c r="L18" s="6"/>
      <c r="M18" s="6"/>
      <c r="N18" s="7">
        <f t="shared" si="0"/>
        <v>15058</v>
      </c>
      <c r="O18" s="6">
        <v>1145576</v>
      </c>
    </row>
    <row r="19" spans="1:15" ht="40" hidden="1" x14ac:dyDescent="0.35">
      <c r="A19" s="1">
        <v>17</v>
      </c>
      <c r="B19" s="5" t="s">
        <v>88</v>
      </c>
      <c r="C19" s="2" t="s">
        <v>419</v>
      </c>
      <c r="D19" s="1"/>
      <c r="E19" s="6">
        <v>4206</v>
      </c>
      <c r="F19" s="6">
        <v>2601</v>
      </c>
      <c r="G19" s="6"/>
      <c r="H19" s="6"/>
      <c r="I19" s="6"/>
      <c r="J19" s="6"/>
      <c r="K19" s="6"/>
      <c r="L19" s="6"/>
      <c r="M19" s="6"/>
      <c r="N19" s="7">
        <f t="shared" si="0"/>
        <v>6807</v>
      </c>
      <c r="O19" s="6">
        <v>555532</v>
      </c>
    </row>
    <row r="20" spans="1:15" ht="40" hidden="1" x14ac:dyDescent="0.35">
      <c r="A20" s="1">
        <v>18</v>
      </c>
      <c r="B20" s="5" t="s">
        <v>89</v>
      </c>
      <c r="C20" s="2" t="s">
        <v>419</v>
      </c>
      <c r="D20" s="1"/>
      <c r="E20" s="6"/>
      <c r="F20" s="6"/>
      <c r="G20" s="6"/>
      <c r="H20" s="6"/>
      <c r="I20" s="6"/>
      <c r="J20" s="6"/>
      <c r="K20" s="6"/>
      <c r="L20" s="6"/>
      <c r="M20" s="6"/>
      <c r="N20" s="7">
        <f t="shared" si="0"/>
        <v>0</v>
      </c>
      <c r="O20" s="6"/>
    </row>
    <row r="21" spans="1:15" ht="40" hidden="1" x14ac:dyDescent="0.35">
      <c r="A21" s="1">
        <v>19</v>
      </c>
      <c r="B21" s="5" t="s">
        <v>90</v>
      </c>
      <c r="C21" s="2" t="s">
        <v>419</v>
      </c>
      <c r="D21" s="1"/>
      <c r="E21" s="6">
        <v>1943</v>
      </c>
      <c r="F21" s="6">
        <v>11580</v>
      </c>
      <c r="G21" s="6">
        <v>3400</v>
      </c>
      <c r="H21" s="10"/>
      <c r="I21" s="6"/>
      <c r="J21" s="6"/>
      <c r="K21" s="6">
        <v>14904</v>
      </c>
      <c r="L21" s="6"/>
      <c r="M21" s="6"/>
      <c r="N21" s="7">
        <f t="shared" si="0"/>
        <v>31827</v>
      </c>
      <c r="O21" s="6">
        <v>1342481</v>
      </c>
    </row>
    <row r="22" spans="1:15" ht="40" hidden="1" x14ac:dyDescent="0.35">
      <c r="A22" s="1">
        <v>20</v>
      </c>
      <c r="B22" s="5" t="s">
        <v>529</v>
      </c>
      <c r="C22" s="2" t="s">
        <v>419</v>
      </c>
      <c r="D22" s="1"/>
      <c r="E22" s="6">
        <v>21934</v>
      </c>
      <c r="F22" s="6">
        <v>4374</v>
      </c>
      <c r="G22" s="6"/>
      <c r="H22" s="6"/>
      <c r="I22" s="6"/>
      <c r="J22" s="6"/>
      <c r="K22" s="6"/>
      <c r="L22" s="6"/>
      <c r="M22" s="6"/>
      <c r="N22" s="7">
        <f t="shared" si="0"/>
        <v>26308</v>
      </c>
      <c r="O22" s="6">
        <v>819484</v>
      </c>
    </row>
    <row r="23" spans="1:15" ht="40" hidden="1" x14ac:dyDescent="0.35">
      <c r="A23" s="1">
        <v>21</v>
      </c>
      <c r="B23" s="5" t="s">
        <v>530</v>
      </c>
      <c r="C23" s="2" t="s">
        <v>419</v>
      </c>
      <c r="D23" s="1"/>
      <c r="E23" s="6"/>
      <c r="F23" s="6">
        <v>2872</v>
      </c>
      <c r="G23" s="6"/>
      <c r="H23" s="6"/>
      <c r="I23" s="6"/>
      <c r="J23" s="6"/>
      <c r="K23" s="6"/>
      <c r="L23" s="6"/>
      <c r="M23" s="6"/>
      <c r="N23" s="7">
        <f t="shared" si="0"/>
        <v>2872</v>
      </c>
      <c r="O23" s="6">
        <v>672960</v>
      </c>
    </row>
    <row r="24" spans="1:15" ht="40" hidden="1" x14ac:dyDescent="0.35">
      <c r="A24" s="1">
        <v>22</v>
      </c>
      <c r="B24" s="5" t="s">
        <v>464</v>
      </c>
      <c r="C24" s="2" t="s">
        <v>419</v>
      </c>
      <c r="D24" s="1"/>
      <c r="E24" s="6">
        <v>26611</v>
      </c>
      <c r="F24" s="6">
        <v>16634</v>
      </c>
      <c r="G24" s="6"/>
      <c r="H24" s="6"/>
      <c r="I24" s="6"/>
      <c r="J24" s="6"/>
      <c r="K24" s="6">
        <v>963</v>
      </c>
      <c r="L24" s="6"/>
      <c r="M24" s="6">
        <v>18292</v>
      </c>
      <c r="N24" s="7">
        <f t="shared" si="0"/>
        <v>62500</v>
      </c>
      <c r="O24" s="6">
        <v>1829251</v>
      </c>
    </row>
    <row r="25" spans="1:15" ht="40" hidden="1" x14ac:dyDescent="0.35">
      <c r="A25" s="1">
        <v>23</v>
      </c>
      <c r="B25" s="5" t="s">
        <v>92</v>
      </c>
      <c r="C25" s="2" t="s">
        <v>419</v>
      </c>
      <c r="D25" s="1"/>
      <c r="E25" s="6">
        <v>12375</v>
      </c>
      <c r="F25" s="6">
        <v>1808</v>
      </c>
      <c r="G25" s="6"/>
      <c r="H25" s="6"/>
      <c r="I25" s="6"/>
      <c r="J25" s="6"/>
      <c r="K25" s="6"/>
      <c r="L25" s="6"/>
      <c r="M25" s="6"/>
      <c r="N25" s="7">
        <f t="shared" si="0"/>
        <v>14183</v>
      </c>
      <c r="O25" s="6">
        <v>693327</v>
      </c>
    </row>
    <row r="26" spans="1:15" ht="40" hidden="1" x14ac:dyDescent="0.35">
      <c r="A26" s="1">
        <v>24</v>
      </c>
      <c r="B26" s="5" t="s">
        <v>93</v>
      </c>
      <c r="C26" s="2" t="s">
        <v>419</v>
      </c>
      <c r="D26" s="1"/>
      <c r="E26" s="6"/>
      <c r="F26" s="6"/>
      <c r="G26" s="6"/>
      <c r="H26" s="6"/>
      <c r="I26" s="6"/>
      <c r="J26" s="6"/>
      <c r="K26" s="6"/>
      <c r="L26" s="6"/>
      <c r="M26" s="6"/>
      <c r="N26" s="7">
        <f t="shared" si="0"/>
        <v>0</v>
      </c>
      <c r="O26" s="6"/>
    </row>
    <row r="27" spans="1:15" ht="40" hidden="1" x14ac:dyDescent="0.35">
      <c r="A27" s="1">
        <v>25</v>
      </c>
      <c r="B27" s="5" t="s">
        <v>94</v>
      </c>
      <c r="C27" s="2" t="s">
        <v>419</v>
      </c>
      <c r="D27" s="1"/>
      <c r="E27" s="6">
        <v>14735</v>
      </c>
      <c r="F27" s="6">
        <v>14404</v>
      </c>
      <c r="G27" s="6"/>
      <c r="H27" s="10"/>
      <c r="I27" s="6"/>
      <c r="J27" s="6"/>
      <c r="K27" s="6">
        <v>1837</v>
      </c>
      <c r="L27" s="6"/>
      <c r="M27" s="6"/>
      <c r="N27" s="7">
        <f t="shared" si="0"/>
        <v>30976</v>
      </c>
      <c r="O27" s="6">
        <v>1185362</v>
      </c>
    </row>
    <row r="28" spans="1:15" ht="40" hidden="1" x14ac:dyDescent="0.35">
      <c r="A28" s="1">
        <v>26</v>
      </c>
      <c r="B28" s="5" t="s">
        <v>95</v>
      </c>
      <c r="C28" s="2" t="s">
        <v>419</v>
      </c>
      <c r="D28" s="1"/>
      <c r="E28" s="6">
        <v>23608</v>
      </c>
      <c r="F28" s="6">
        <v>8175</v>
      </c>
      <c r="G28" s="6"/>
      <c r="H28" s="6"/>
      <c r="I28" s="6"/>
      <c r="J28" s="6"/>
      <c r="K28" s="6"/>
      <c r="L28" s="6"/>
      <c r="M28" s="6"/>
      <c r="N28" s="7">
        <f t="shared" si="0"/>
        <v>31783</v>
      </c>
      <c r="O28" s="6">
        <v>618614</v>
      </c>
    </row>
    <row r="29" spans="1:15" ht="40" hidden="1" x14ac:dyDescent="0.35">
      <c r="A29" s="1">
        <v>27</v>
      </c>
      <c r="B29" s="5" t="s">
        <v>96</v>
      </c>
      <c r="C29" s="2" t="s">
        <v>419</v>
      </c>
      <c r="D29" s="1"/>
      <c r="E29" s="6"/>
      <c r="F29" s="6">
        <v>116152</v>
      </c>
      <c r="G29" s="6">
        <v>19666</v>
      </c>
      <c r="H29" s="6"/>
      <c r="I29" s="6"/>
      <c r="J29" s="6"/>
      <c r="K29" s="6"/>
      <c r="L29" s="6">
        <v>2658</v>
      </c>
      <c r="M29" s="6"/>
      <c r="N29" s="7">
        <f t="shared" si="0"/>
        <v>138476</v>
      </c>
      <c r="O29" s="6">
        <v>7341841</v>
      </c>
    </row>
    <row r="30" spans="1:15" ht="40" hidden="1" x14ac:dyDescent="0.35">
      <c r="A30" s="1">
        <v>28</v>
      </c>
      <c r="B30" s="5" t="s">
        <v>97</v>
      </c>
      <c r="C30" s="2" t="s">
        <v>419</v>
      </c>
      <c r="D30" s="1"/>
      <c r="E30" s="6">
        <v>12370</v>
      </c>
      <c r="F30" s="6">
        <v>1861</v>
      </c>
      <c r="G30" s="6"/>
      <c r="H30" s="6"/>
      <c r="I30" s="6"/>
      <c r="J30" s="6"/>
      <c r="K30" s="6"/>
      <c r="L30" s="6"/>
      <c r="M30" s="6"/>
      <c r="N30" s="7">
        <f t="shared" si="0"/>
        <v>14231</v>
      </c>
      <c r="O30" s="6">
        <v>844714</v>
      </c>
    </row>
    <row r="31" spans="1:15" ht="40" hidden="1" x14ac:dyDescent="0.35">
      <c r="A31" s="1">
        <v>29</v>
      </c>
      <c r="B31" s="5" t="s">
        <v>98</v>
      </c>
      <c r="C31" s="2" t="s">
        <v>419</v>
      </c>
      <c r="D31" s="1"/>
      <c r="E31" s="6"/>
      <c r="F31" s="6"/>
      <c r="G31" s="6"/>
      <c r="H31" s="6"/>
      <c r="I31" s="6"/>
      <c r="J31" s="6"/>
      <c r="K31" s="6"/>
      <c r="L31" s="6"/>
      <c r="M31" s="6"/>
      <c r="N31" s="7">
        <f t="shared" si="0"/>
        <v>0</v>
      </c>
      <c r="O31" s="6"/>
    </row>
    <row r="32" spans="1:15" ht="40" hidden="1" x14ac:dyDescent="0.35">
      <c r="A32" s="1">
        <v>30</v>
      </c>
      <c r="B32" s="5" t="s">
        <v>99</v>
      </c>
      <c r="C32" s="2" t="s">
        <v>419</v>
      </c>
      <c r="D32" s="1"/>
      <c r="E32" s="6">
        <v>4454</v>
      </c>
      <c r="F32" s="6"/>
      <c r="G32" s="6">
        <v>605</v>
      </c>
      <c r="H32" s="6"/>
      <c r="I32" s="6"/>
      <c r="J32" s="6"/>
      <c r="K32" s="6"/>
      <c r="L32" s="6"/>
      <c r="M32" s="6"/>
      <c r="N32" s="7">
        <f t="shared" si="0"/>
        <v>5059</v>
      </c>
      <c r="O32" s="6">
        <v>396028</v>
      </c>
    </row>
    <row r="33" spans="1:15" ht="40" hidden="1" x14ac:dyDescent="0.35">
      <c r="A33" s="1">
        <v>31</v>
      </c>
      <c r="B33" s="5" t="s">
        <v>551</v>
      </c>
      <c r="C33" s="2" t="s">
        <v>419</v>
      </c>
      <c r="D33" s="1"/>
      <c r="E33" s="6">
        <v>24766</v>
      </c>
      <c r="F33" s="6"/>
      <c r="G33" s="6"/>
      <c r="H33" s="6"/>
      <c r="I33" s="6"/>
      <c r="J33" s="6"/>
      <c r="K33" s="6"/>
      <c r="L33" s="6"/>
      <c r="M33" s="6"/>
      <c r="N33" s="7">
        <f t="shared" si="0"/>
        <v>24766</v>
      </c>
      <c r="O33" s="6">
        <v>934164</v>
      </c>
    </row>
    <row r="34" spans="1:15" ht="40" hidden="1" x14ac:dyDescent="0.35">
      <c r="A34" s="1">
        <v>32</v>
      </c>
      <c r="B34" s="5" t="s">
        <v>100</v>
      </c>
      <c r="C34" s="2" t="s">
        <v>419</v>
      </c>
      <c r="D34" s="1"/>
      <c r="E34" s="6">
        <v>33595</v>
      </c>
      <c r="F34" s="6">
        <v>11079</v>
      </c>
      <c r="G34" s="6">
        <v>7400</v>
      </c>
      <c r="H34" s="10"/>
      <c r="I34" s="6"/>
      <c r="J34" s="6"/>
      <c r="K34" s="6"/>
      <c r="L34" s="6">
        <v>1095</v>
      </c>
      <c r="M34" s="6"/>
      <c r="N34" s="7">
        <f t="shared" si="0"/>
        <v>53169</v>
      </c>
      <c r="O34" s="6">
        <v>2049000</v>
      </c>
    </row>
    <row r="35" spans="1:15" ht="41" hidden="1" x14ac:dyDescent="0.35">
      <c r="A35" s="1">
        <v>33</v>
      </c>
      <c r="B35" s="5" t="s">
        <v>101</v>
      </c>
      <c r="C35" s="2" t="s">
        <v>419</v>
      </c>
      <c r="D35" s="1"/>
      <c r="E35" s="6"/>
      <c r="F35" s="6">
        <v>2375</v>
      </c>
      <c r="G35" s="6"/>
      <c r="H35" s="6"/>
      <c r="I35" s="6"/>
      <c r="J35" s="6"/>
      <c r="K35" s="6"/>
      <c r="L35" s="6">
        <v>495</v>
      </c>
      <c r="M35" s="6"/>
      <c r="N35" s="7">
        <f t="shared" si="0"/>
        <v>2870</v>
      </c>
      <c r="O35" s="6">
        <v>587804</v>
      </c>
    </row>
    <row r="36" spans="1:15" ht="40" hidden="1" x14ac:dyDescent="0.35">
      <c r="A36" s="1">
        <v>34</v>
      </c>
      <c r="B36" s="5" t="s">
        <v>102</v>
      </c>
      <c r="C36" s="2" t="s">
        <v>419</v>
      </c>
      <c r="D36" s="1"/>
      <c r="E36" s="6"/>
      <c r="F36" s="6"/>
      <c r="G36" s="6"/>
      <c r="H36" s="6"/>
      <c r="I36" s="6"/>
      <c r="J36" s="6"/>
      <c r="K36" s="6"/>
      <c r="L36" s="6"/>
      <c r="M36" s="6"/>
      <c r="N36" s="7">
        <f t="shared" si="0"/>
        <v>0</v>
      </c>
      <c r="O36" s="6"/>
    </row>
    <row r="37" spans="1:15" ht="40" hidden="1" x14ac:dyDescent="0.35">
      <c r="A37" s="1">
        <v>35</v>
      </c>
      <c r="B37" s="5" t="s">
        <v>103</v>
      </c>
      <c r="C37" s="2" t="s">
        <v>419</v>
      </c>
      <c r="D37" s="1"/>
      <c r="E37" s="6">
        <v>8049</v>
      </c>
      <c r="F37" s="6"/>
      <c r="G37" s="6"/>
      <c r="H37" s="6"/>
      <c r="I37" s="6"/>
      <c r="J37" s="6"/>
      <c r="K37" s="6"/>
      <c r="L37" s="6">
        <v>375</v>
      </c>
      <c r="M37" s="6"/>
      <c r="N37" s="7">
        <f t="shared" si="0"/>
        <v>8424</v>
      </c>
      <c r="O37" s="6">
        <v>461025</v>
      </c>
    </row>
    <row r="38" spans="1:15" ht="40" hidden="1" x14ac:dyDescent="0.35">
      <c r="A38" s="1">
        <v>36</v>
      </c>
      <c r="B38" s="5" t="s">
        <v>537</v>
      </c>
      <c r="C38" s="2" t="s">
        <v>419</v>
      </c>
      <c r="D38" s="1"/>
      <c r="E38" s="6">
        <v>7948</v>
      </c>
      <c r="F38" s="6"/>
      <c r="G38" s="6"/>
      <c r="H38" s="6"/>
      <c r="I38" s="6"/>
      <c r="J38" s="6"/>
      <c r="K38" s="6"/>
      <c r="L38" s="6"/>
      <c r="M38" s="6"/>
      <c r="N38" s="7">
        <f t="shared" si="0"/>
        <v>7948</v>
      </c>
      <c r="O38" s="6">
        <v>410247</v>
      </c>
    </row>
    <row r="39" spans="1:15" ht="40" hidden="1" x14ac:dyDescent="0.35">
      <c r="A39" s="1">
        <v>37</v>
      </c>
      <c r="B39" s="5" t="s">
        <v>104</v>
      </c>
      <c r="C39" s="2" t="s">
        <v>419</v>
      </c>
      <c r="D39" s="1"/>
      <c r="E39" s="6">
        <v>3753</v>
      </c>
      <c r="F39" s="6"/>
      <c r="G39" s="6"/>
      <c r="H39" s="6"/>
      <c r="I39" s="6"/>
      <c r="J39" s="6">
        <v>2490</v>
      </c>
      <c r="K39" s="6"/>
      <c r="L39" s="6"/>
      <c r="M39" s="6"/>
      <c r="N39" s="7">
        <f t="shared" si="0"/>
        <v>6243</v>
      </c>
      <c r="O39" s="6">
        <v>1496139</v>
      </c>
    </row>
    <row r="40" spans="1:15" ht="40" hidden="1" x14ac:dyDescent="0.35">
      <c r="A40" s="1">
        <v>38</v>
      </c>
      <c r="B40" s="5" t="s">
        <v>401</v>
      </c>
      <c r="C40" s="2" t="s">
        <v>419</v>
      </c>
      <c r="D40" s="1"/>
      <c r="E40" s="6"/>
      <c r="F40" s="6">
        <v>3290</v>
      </c>
      <c r="G40" s="6"/>
      <c r="H40" s="6"/>
      <c r="I40" s="6"/>
      <c r="J40" s="6"/>
      <c r="K40" s="6"/>
      <c r="L40" s="6"/>
      <c r="M40" s="6"/>
      <c r="N40" s="7">
        <f t="shared" si="0"/>
        <v>3290</v>
      </c>
      <c r="O40" s="6">
        <v>377430</v>
      </c>
    </row>
    <row r="41" spans="1:15" ht="40" hidden="1" x14ac:dyDescent="0.35">
      <c r="A41" s="1">
        <v>39</v>
      </c>
      <c r="B41" s="5" t="s">
        <v>448</v>
      </c>
      <c r="C41" s="2" t="s">
        <v>419</v>
      </c>
      <c r="D41" s="1"/>
      <c r="E41" s="6">
        <v>7285</v>
      </c>
      <c r="F41" s="6">
        <v>3942</v>
      </c>
      <c r="G41" s="6"/>
      <c r="H41" s="6"/>
      <c r="I41" s="6"/>
      <c r="J41" s="6"/>
      <c r="K41" s="6"/>
      <c r="L41" s="6">
        <v>1110</v>
      </c>
      <c r="M41" s="6"/>
      <c r="N41" s="7">
        <f t="shared" si="0"/>
        <v>12337</v>
      </c>
      <c r="O41" s="6">
        <v>380553</v>
      </c>
    </row>
    <row r="42" spans="1:15" ht="40" hidden="1" x14ac:dyDescent="0.35">
      <c r="A42" s="1">
        <v>40</v>
      </c>
      <c r="B42" s="5" t="s">
        <v>105</v>
      </c>
      <c r="C42" s="2" t="s">
        <v>419</v>
      </c>
      <c r="D42" s="1"/>
      <c r="E42" s="6">
        <v>1959</v>
      </c>
      <c r="F42" s="6">
        <v>2821</v>
      </c>
      <c r="G42" s="6">
        <v>3550</v>
      </c>
      <c r="H42" s="6"/>
      <c r="I42" s="6">
        <v>7028</v>
      </c>
      <c r="J42" s="6"/>
      <c r="K42" s="6"/>
      <c r="L42" s="6">
        <v>200</v>
      </c>
      <c r="M42" s="6"/>
      <c r="N42" s="7">
        <f t="shared" si="0"/>
        <v>15558</v>
      </c>
      <c r="O42" s="6">
        <v>598624</v>
      </c>
    </row>
    <row r="43" spans="1:15" ht="40" hidden="1" x14ac:dyDescent="0.35">
      <c r="A43" s="1">
        <v>41</v>
      </c>
      <c r="B43" s="5" t="s">
        <v>449</v>
      </c>
      <c r="C43" s="2" t="s">
        <v>419</v>
      </c>
      <c r="D43" s="1"/>
      <c r="E43" s="6"/>
      <c r="F43" s="6"/>
      <c r="G43" s="6"/>
      <c r="H43" s="6"/>
      <c r="I43" s="6"/>
      <c r="J43" s="6"/>
      <c r="K43" s="6"/>
      <c r="L43" s="6"/>
      <c r="M43" s="6"/>
      <c r="N43" s="7">
        <f t="shared" si="0"/>
        <v>0</v>
      </c>
      <c r="O43" s="6"/>
    </row>
    <row r="44" spans="1:15" ht="40" hidden="1" x14ac:dyDescent="0.35">
      <c r="A44" s="1">
        <v>42</v>
      </c>
      <c r="B44" s="5" t="s">
        <v>452</v>
      </c>
      <c r="C44" s="2" t="s">
        <v>419</v>
      </c>
      <c r="D44" s="1"/>
      <c r="E44" s="6"/>
      <c r="F44" s="6"/>
      <c r="G44" s="6"/>
      <c r="H44" s="6"/>
      <c r="I44" s="6"/>
      <c r="J44" s="6"/>
      <c r="K44" s="6"/>
      <c r="L44" s="6"/>
      <c r="M44" s="6"/>
      <c r="N44" s="7">
        <f t="shared" si="0"/>
        <v>0</v>
      </c>
      <c r="O44" s="6"/>
    </row>
    <row r="45" spans="1:15" hidden="1" x14ac:dyDescent="0.35">
      <c r="A45" s="1">
        <v>43</v>
      </c>
      <c r="B45" s="5" t="s">
        <v>475</v>
      </c>
      <c r="C45" s="2" t="s">
        <v>423</v>
      </c>
      <c r="D45" s="1"/>
      <c r="E45" s="6"/>
      <c r="F45" s="6"/>
      <c r="G45" s="6"/>
      <c r="H45" s="6"/>
      <c r="I45" s="6"/>
      <c r="J45" s="6"/>
      <c r="K45" s="6"/>
      <c r="L45" s="6"/>
      <c r="M45" s="6"/>
      <c r="N45" s="7">
        <f t="shared" si="0"/>
        <v>0</v>
      </c>
      <c r="O45" s="6"/>
    </row>
    <row r="46" spans="1:15" hidden="1" x14ac:dyDescent="0.35">
      <c r="A46" s="1">
        <v>44</v>
      </c>
      <c r="B46" s="5" t="s">
        <v>324</v>
      </c>
      <c r="C46" s="2" t="s">
        <v>423</v>
      </c>
      <c r="D46" s="2"/>
      <c r="E46" s="6"/>
      <c r="F46" s="6">
        <v>106086</v>
      </c>
      <c r="G46" s="6"/>
      <c r="H46" s="6">
        <v>18487</v>
      </c>
      <c r="I46" s="6"/>
      <c r="J46" s="6"/>
      <c r="K46" s="6">
        <v>8555</v>
      </c>
      <c r="L46" s="6"/>
      <c r="M46" s="6"/>
      <c r="N46" s="7">
        <f t="shared" si="0"/>
        <v>133128</v>
      </c>
      <c r="O46" s="6">
        <v>3697411</v>
      </c>
    </row>
    <row r="47" spans="1:15" hidden="1" x14ac:dyDescent="0.35">
      <c r="A47" s="1">
        <v>45</v>
      </c>
      <c r="B47" s="5" t="s">
        <v>325</v>
      </c>
      <c r="C47" s="2" t="s">
        <v>423</v>
      </c>
      <c r="D47" s="2"/>
      <c r="E47" s="6">
        <v>15637</v>
      </c>
      <c r="F47" s="6">
        <v>2923</v>
      </c>
      <c r="G47" s="6"/>
      <c r="H47" s="6"/>
      <c r="I47" s="6"/>
      <c r="J47" s="6"/>
      <c r="K47" s="6"/>
      <c r="L47" s="6"/>
      <c r="M47" s="6"/>
      <c r="N47" s="7">
        <f t="shared" si="0"/>
        <v>18560</v>
      </c>
      <c r="O47" s="6">
        <v>838000</v>
      </c>
    </row>
    <row r="48" spans="1:15" hidden="1" x14ac:dyDescent="0.35">
      <c r="A48" s="1">
        <v>46</v>
      </c>
      <c r="B48" s="5" t="s">
        <v>326</v>
      </c>
      <c r="C48" s="2" t="s">
        <v>423</v>
      </c>
      <c r="D48" s="2"/>
      <c r="E48" s="6"/>
      <c r="F48" s="6"/>
      <c r="G48" s="6"/>
      <c r="H48" s="6"/>
      <c r="I48" s="6"/>
      <c r="J48" s="6"/>
      <c r="K48" s="6"/>
      <c r="L48" s="6"/>
      <c r="M48" s="6"/>
      <c r="N48" s="7">
        <f t="shared" si="0"/>
        <v>0</v>
      </c>
      <c r="O48" s="6"/>
    </row>
    <row r="49" spans="1:18" hidden="1" x14ac:dyDescent="0.35">
      <c r="A49" s="1">
        <v>47</v>
      </c>
      <c r="B49" s="5" t="s">
        <v>327</v>
      </c>
      <c r="C49" s="2" t="s">
        <v>423</v>
      </c>
      <c r="D49" s="2"/>
      <c r="E49" s="6"/>
      <c r="F49" s="6"/>
      <c r="G49" s="6"/>
      <c r="H49" s="6"/>
      <c r="I49" s="6"/>
      <c r="J49" s="6"/>
      <c r="K49" s="6"/>
      <c r="L49" s="6"/>
      <c r="M49" s="6"/>
      <c r="N49" s="7">
        <f t="shared" si="0"/>
        <v>0</v>
      </c>
      <c r="O49" s="6"/>
    </row>
    <row r="50" spans="1:18" hidden="1" x14ac:dyDescent="0.35">
      <c r="A50" s="1">
        <v>48</v>
      </c>
      <c r="B50" s="5" t="s">
        <v>328</v>
      </c>
      <c r="C50" s="2" t="s">
        <v>423</v>
      </c>
      <c r="D50" s="2"/>
      <c r="E50" s="6"/>
      <c r="F50" s="6"/>
      <c r="G50" s="6"/>
      <c r="H50" s="6"/>
      <c r="I50" s="6"/>
      <c r="J50" s="6"/>
      <c r="K50" s="6"/>
      <c r="L50" s="6"/>
      <c r="M50" s="6"/>
      <c r="N50" s="7">
        <f t="shared" si="0"/>
        <v>0</v>
      </c>
      <c r="O50" s="6"/>
    </row>
    <row r="51" spans="1:18" hidden="1" x14ac:dyDescent="0.35">
      <c r="A51" s="1">
        <v>49</v>
      </c>
      <c r="B51" s="5" t="s">
        <v>329</v>
      </c>
      <c r="C51" s="2" t="s">
        <v>423</v>
      </c>
      <c r="D51" s="2"/>
      <c r="E51" s="6"/>
      <c r="F51" s="6"/>
      <c r="G51" s="6"/>
      <c r="H51" s="6"/>
      <c r="I51" s="6"/>
      <c r="J51" s="6"/>
      <c r="K51" s="6"/>
      <c r="L51" s="6"/>
      <c r="M51" s="6"/>
      <c r="N51" s="7">
        <f t="shared" si="0"/>
        <v>0</v>
      </c>
      <c r="O51" s="6"/>
    </row>
    <row r="52" spans="1:18" hidden="1" x14ac:dyDescent="0.35">
      <c r="A52" s="1">
        <v>50</v>
      </c>
      <c r="B52" s="5" t="s">
        <v>333</v>
      </c>
      <c r="C52" s="2" t="s">
        <v>423</v>
      </c>
      <c r="D52" s="2"/>
      <c r="E52" s="6">
        <v>18941</v>
      </c>
      <c r="F52" s="6">
        <v>14718</v>
      </c>
      <c r="G52" s="6"/>
      <c r="H52" s="6"/>
      <c r="I52" s="6">
        <v>3598</v>
      </c>
      <c r="J52" s="6"/>
      <c r="K52" s="6"/>
      <c r="L52" s="6"/>
      <c r="M52" s="6"/>
      <c r="N52" s="7">
        <f t="shared" si="0"/>
        <v>37257</v>
      </c>
      <c r="O52" s="6">
        <v>1314083</v>
      </c>
    </row>
    <row r="53" spans="1:18" hidden="1" x14ac:dyDescent="0.35">
      <c r="A53" s="1">
        <v>51</v>
      </c>
      <c r="B53" s="5" t="s">
        <v>415</v>
      </c>
      <c r="C53" s="2" t="s">
        <v>423</v>
      </c>
      <c r="D53" s="2"/>
      <c r="E53" s="6">
        <v>7017</v>
      </c>
      <c r="F53" s="6">
        <v>437</v>
      </c>
      <c r="G53" s="6"/>
      <c r="H53" s="6"/>
      <c r="I53" s="6"/>
      <c r="J53" s="6"/>
      <c r="K53" s="6"/>
      <c r="L53" s="6"/>
      <c r="M53" s="6"/>
      <c r="N53" s="7">
        <f t="shared" si="0"/>
        <v>7454</v>
      </c>
      <c r="O53" s="6">
        <v>168000</v>
      </c>
    </row>
    <row r="54" spans="1:18" hidden="1" x14ac:dyDescent="0.35">
      <c r="A54" s="1">
        <v>52</v>
      </c>
      <c r="B54" s="5" t="s">
        <v>514</v>
      </c>
      <c r="C54" s="2" t="s">
        <v>423</v>
      </c>
      <c r="D54" s="2"/>
      <c r="E54" s="6">
        <v>4655</v>
      </c>
      <c r="F54" s="6">
        <v>192</v>
      </c>
      <c r="G54" s="6"/>
      <c r="H54" s="6"/>
      <c r="I54" s="6"/>
      <c r="J54" s="6"/>
      <c r="K54" s="6"/>
      <c r="L54" s="6"/>
      <c r="M54" s="6"/>
      <c r="N54" s="7">
        <f t="shared" si="0"/>
        <v>4847</v>
      </c>
      <c r="O54" s="6">
        <v>198000</v>
      </c>
    </row>
    <row r="55" spans="1:18" hidden="1" x14ac:dyDescent="0.35">
      <c r="A55" s="1">
        <v>53</v>
      </c>
      <c r="B55" s="5" t="s">
        <v>543</v>
      </c>
      <c r="C55" s="2" t="s">
        <v>423</v>
      </c>
      <c r="D55" s="2"/>
      <c r="E55" s="6">
        <v>4004</v>
      </c>
      <c r="F55" s="6">
        <v>1370</v>
      </c>
      <c r="G55" s="6"/>
      <c r="H55" s="6"/>
      <c r="I55" s="6"/>
      <c r="J55" s="6"/>
      <c r="K55" s="6"/>
      <c r="L55" s="6"/>
      <c r="M55" s="6"/>
      <c r="N55" s="7">
        <f t="shared" si="0"/>
        <v>5374</v>
      </c>
      <c r="O55" s="6">
        <v>108509</v>
      </c>
    </row>
    <row r="56" spans="1:18" hidden="1" x14ac:dyDescent="0.35">
      <c r="A56" s="1">
        <v>54</v>
      </c>
      <c r="B56" s="5" t="s">
        <v>469</v>
      </c>
      <c r="C56" s="2" t="s">
        <v>423</v>
      </c>
      <c r="D56" s="2"/>
      <c r="E56" s="6">
        <v>11741</v>
      </c>
      <c r="F56" s="6">
        <v>1816</v>
      </c>
      <c r="G56" s="6"/>
      <c r="H56" s="6"/>
      <c r="I56" s="6"/>
      <c r="J56" s="6"/>
      <c r="K56" s="6"/>
      <c r="L56" s="6"/>
      <c r="M56" s="6"/>
      <c r="N56" s="7">
        <f t="shared" si="0"/>
        <v>13557</v>
      </c>
      <c r="O56" s="6">
        <v>687000</v>
      </c>
    </row>
    <row r="57" spans="1:18" hidden="1" x14ac:dyDescent="0.35">
      <c r="A57" s="1">
        <v>55</v>
      </c>
      <c r="B57" s="5" t="s">
        <v>21</v>
      </c>
      <c r="C57" s="2" t="s">
        <v>8</v>
      </c>
      <c r="D57" s="2"/>
      <c r="E57" s="6"/>
      <c r="F57" s="6"/>
      <c r="G57" s="6"/>
      <c r="H57" s="6"/>
      <c r="I57" s="6"/>
      <c r="J57" s="6"/>
      <c r="K57" s="6"/>
      <c r="L57" s="6"/>
      <c r="M57" s="6"/>
      <c r="N57" s="7">
        <f t="shared" si="0"/>
        <v>0</v>
      </c>
      <c r="O57" s="6"/>
    </row>
    <row r="58" spans="1:18" hidden="1" x14ac:dyDescent="0.35">
      <c r="A58" s="1">
        <v>56</v>
      </c>
      <c r="B58" s="5" t="s">
        <v>487</v>
      </c>
      <c r="C58" s="2" t="s">
        <v>8</v>
      </c>
      <c r="D58" s="2"/>
      <c r="E58" s="6"/>
      <c r="F58" s="6"/>
      <c r="G58" s="6"/>
      <c r="H58" s="6"/>
      <c r="I58" s="6"/>
      <c r="J58" s="6"/>
      <c r="K58" s="6"/>
      <c r="L58" s="6"/>
      <c r="M58" s="6"/>
      <c r="N58" s="7">
        <f t="shared" si="0"/>
        <v>0</v>
      </c>
      <c r="O58" s="6"/>
    </row>
    <row r="59" spans="1:18" hidden="1" x14ac:dyDescent="0.35">
      <c r="A59" s="1">
        <v>57</v>
      </c>
      <c r="B59" s="5" t="s">
        <v>22</v>
      </c>
      <c r="C59" s="2" t="s">
        <v>8</v>
      </c>
      <c r="D59" s="2"/>
      <c r="E59" s="6">
        <v>13563</v>
      </c>
      <c r="F59" s="6"/>
      <c r="G59" s="6"/>
      <c r="H59" s="6"/>
      <c r="I59" s="6">
        <v>3902</v>
      </c>
      <c r="J59" s="6">
        <v>1612</v>
      </c>
      <c r="K59" s="6"/>
      <c r="L59" s="6">
        <f>9830+2366</f>
        <v>12196</v>
      </c>
      <c r="M59" s="6"/>
      <c r="N59" s="7">
        <f t="shared" si="0"/>
        <v>31273</v>
      </c>
      <c r="O59" s="6">
        <v>1119000</v>
      </c>
      <c r="R59" s="8" t="s">
        <v>376</v>
      </c>
    </row>
    <row r="60" spans="1:18" hidden="1" x14ac:dyDescent="0.35">
      <c r="A60" s="1">
        <v>58</v>
      </c>
      <c r="B60" s="5" t="s">
        <v>23</v>
      </c>
      <c r="C60" s="2" t="s">
        <v>8</v>
      </c>
      <c r="D60" s="2"/>
      <c r="E60" s="6">
        <v>47469</v>
      </c>
      <c r="F60" s="6"/>
      <c r="G60" s="6">
        <f>1322</f>
        <v>1322</v>
      </c>
      <c r="H60" s="6"/>
      <c r="I60" s="6"/>
      <c r="J60" s="6">
        <v>9518</v>
      </c>
      <c r="K60" s="6"/>
      <c r="L60" s="6"/>
      <c r="M60" s="6"/>
      <c r="N60" s="7">
        <f t="shared" si="0"/>
        <v>58309</v>
      </c>
      <c r="O60" s="6">
        <v>1363000</v>
      </c>
    </row>
    <row r="61" spans="1:18" hidden="1" x14ac:dyDescent="0.35">
      <c r="A61" s="1">
        <v>59</v>
      </c>
      <c r="B61" s="5" t="s">
        <v>377</v>
      </c>
      <c r="C61" s="2" t="s">
        <v>8</v>
      </c>
      <c r="D61" s="2"/>
      <c r="E61" s="6">
        <v>28098</v>
      </c>
      <c r="F61" s="6"/>
      <c r="G61" s="6"/>
      <c r="H61" s="6"/>
      <c r="I61" s="6">
        <v>792</v>
      </c>
      <c r="J61" s="6">
        <f>1000+4584</f>
        <v>5584</v>
      </c>
      <c r="K61" s="6">
        <v>950</v>
      </c>
      <c r="L61" s="6"/>
      <c r="M61" s="6"/>
      <c r="N61" s="7">
        <f t="shared" si="0"/>
        <v>35424</v>
      </c>
      <c r="O61" s="6">
        <v>1615000</v>
      </c>
    </row>
    <row r="62" spans="1:18" hidden="1" x14ac:dyDescent="0.35">
      <c r="A62" s="1">
        <v>60</v>
      </c>
      <c r="B62" s="5" t="s">
        <v>24</v>
      </c>
      <c r="C62" s="2" t="s">
        <v>8</v>
      </c>
      <c r="D62" s="2"/>
      <c r="E62" s="6">
        <v>11226</v>
      </c>
      <c r="F62" s="6"/>
      <c r="G62" s="6">
        <v>1304</v>
      </c>
      <c r="H62" s="10"/>
      <c r="I62" s="6"/>
      <c r="J62" s="6">
        <v>4224</v>
      </c>
      <c r="K62" s="6"/>
      <c r="L62" s="6"/>
      <c r="M62" s="6"/>
      <c r="N62" s="7">
        <f t="shared" si="0"/>
        <v>16754</v>
      </c>
      <c r="O62" s="6">
        <v>1400000</v>
      </c>
    </row>
    <row r="63" spans="1:18" hidden="1" x14ac:dyDescent="0.35">
      <c r="A63" s="1">
        <v>61</v>
      </c>
      <c r="B63" s="5" t="s">
        <v>25</v>
      </c>
      <c r="C63" s="2" t="s">
        <v>8</v>
      </c>
      <c r="D63" s="2"/>
      <c r="E63" s="6">
        <v>10325</v>
      </c>
      <c r="F63" s="6"/>
      <c r="G63" s="6"/>
      <c r="H63" s="6"/>
      <c r="I63" s="6"/>
      <c r="J63" s="6">
        <v>2390</v>
      </c>
      <c r="K63" s="6"/>
      <c r="L63" s="6"/>
      <c r="M63" s="6"/>
      <c r="N63" s="7">
        <f t="shared" si="0"/>
        <v>12715</v>
      </c>
      <c r="O63" s="6">
        <v>774000</v>
      </c>
    </row>
    <row r="64" spans="1:18" hidden="1" x14ac:dyDescent="0.35">
      <c r="A64" s="1">
        <v>62</v>
      </c>
      <c r="B64" s="5" t="s">
        <v>26</v>
      </c>
      <c r="C64" s="2" t="s">
        <v>8</v>
      </c>
      <c r="D64" s="2"/>
      <c r="E64" s="6"/>
      <c r="F64" s="6"/>
      <c r="G64" s="6"/>
      <c r="H64" s="6"/>
      <c r="I64" s="6"/>
      <c r="J64" s="6"/>
      <c r="K64" s="6"/>
      <c r="L64" s="6"/>
      <c r="M64" s="6"/>
      <c r="N64" s="7">
        <f t="shared" si="0"/>
        <v>0</v>
      </c>
      <c r="O64" s="6"/>
    </row>
    <row r="65" spans="1:15" hidden="1" x14ac:dyDescent="0.35">
      <c r="A65" s="1">
        <v>63</v>
      </c>
      <c r="B65" s="5" t="s">
        <v>503</v>
      </c>
      <c r="C65" s="2" t="s">
        <v>8</v>
      </c>
      <c r="D65" s="2"/>
      <c r="E65" s="6">
        <v>6426</v>
      </c>
      <c r="F65" s="6"/>
      <c r="G65" s="6"/>
      <c r="H65" s="6"/>
      <c r="I65" s="6"/>
      <c r="J65" s="6"/>
      <c r="K65" s="6"/>
      <c r="L65" s="6"/>
      <c r="M65" s="6"/>
      <c r="N65" s="7">
        <f t="shared" si="0"/>
        <v>6426</v>
      </c>
      <c r="O65" s="6">
        <v>616324</v>
      </c>
    </row>
    <row r="66" spans="1:15" hidden="1" x14ac:dyDescent="0.35">
      <c r="A66" s="1">
        <v>64</v>
      </c>
      <c r="B66" s="5" t="s">
        <v>27</v>
      </c>
      <c r="C66" s="2" t="s">
        <v>8</v>
      </c>
      <c r="D66" s="2"/>
      <c r="E66" s="6">
        <v>21904</v>
      </c>
      <c r="F66" s="6">
        <v>4512</v>
      </c>
      <c r="G66" s="6">
        <v>1200</v>
      </c>
      <c r="H66" s="6"/>
      <c r="I66" s="6">
        <v>13695</v>
      </c>
      <c r="J66" s="6">
        <v>2000</v>
      </c>
      <c r="K66" s="6"/>
      <c r="L66" s="6"/>
      <c r="M66" s="6"/>
      <c r="N66" s="7">
        <f t="shared" si="0"/>
        <v>43311</v>
      </c>
      <c r="O66" s="6">
        <v>1560221</v>
      </c>
    </row>
    <row r="67" spans="1:15" hidden="1" x14ac:dyDescent="0.35">
      <c r="A67" s="1">
        <v>65</v>
      </c>
      <c r="B67" s="5" t="s">
        <v>28</v>
      </c>
      <c r="C67" s="2" t="s">
        <v>8</v>
      </c>
      <c r="D67" s="2"/>
      <c r="E67" s="6">
        <v>57047</v>
      </c>
      <c r="F67" s="6"/>
      <c r="G67" s="6">
        <v>1283</v>
      </c>
      <c r="H67" s="10"/>
      <c r="I67" s="6">
        <v>13403</v>
      </c>
      <c r="J67" s="6">
        <v>26566</v>
      </c>
      <c r="K67" s="6"/>
      <c r="L67" s="6"/>
      <c r="M67" s="6"/>
      <c r="N67" s="7">
        <f t="shared" si="0"/>
        <v>98299</v>
      </c>
      <c r="O67" s="6">
        <v>1885000</v>
      </c>
    </row>
    <row r="68" spans="1:15" hidden="1" x14ac:dyDescent="0.35">
      <c r="A68" s="1">
        <v>66</v>
      </c>
      <c r="B68" s="5" t="s">
        <v>29</v>
      </c>
      <c r="C68" s="2" t="s">
        <v>8</v>
      </c>
      <c r="D68" s="2"/>
      <c r="E68" s="6">
        <v>7959</v>
      </c>
      <c r="F68" s="6"/>
      <c r="G68" s="6"/>
      <c r="H68" s="6"/>
      <c r="I68" s="6"/>
      <c r="J68" s="6"/>
      <c r="K68" s="6"/>
      <c r="L68" s="6"/>
      <c r="M68" s="6"/>
      <c r="N68" s="7">
        <f t="shared" si="0"/>
        <v>7959</v>
      </c>
      <c r="O68" s="6">
        <v>547000</v>
      </c>
    </row>
    <row r="69" spans="1:15" hidden="1" x14ac:dyDescent="0.35">
      <c r="A69" s="1">
        <v>67</v>
      </c>
      <c r="B69" s="5" t="s">
        <v>505</v>
      </c>
      <c r="C69" s="2" t="s">
        <v>8</v>
      </c>
      <c r="D69" s="2"/>
      <c r="E69" s="6"/>
      <c r="F69" s="6"/>
      <c r="G69" s="6"/>
      <c r="H69" s="6"/>
      <c r="I69" s="6"/>
      <c r="J69" s="6"/>
      <c r="K69" s="6"/>
      <c r="L69" s="6"/>
      <c r="M69" s="6"/>
      <c r="N69" s="7">
        <f t="shared" si="0"/>
        <v>0</v>
      </c>
      <c r="O69" s="6"/>
    </row>
    <row r="70" spans="1:15" hidden="1" x14ac:dyDescent="0.35">
      <c r="A70" s="1">
        <v>68</v>
      </c>
      <c r="B70" s="5" t="s">
        <v>30</v>
      </c>
      <c r="C70" s="2" t="s">
        <v>8</v>
      </c>
      <c r="D70" s="2"/>
      <c r="E70" s="6">
        <v>16229</v>
      </c>
      <c r="F70" s="6">
        <v>2088</v>
      </c>
      <c r="G70" s="6"/>
      <c r="H70" s="6">
        <v>18200</v>
      </c>
      <c r="I70" s="6"/>
      <c r="J70" s="6"/>
      <c r="K70" s="6"/>
      <c r="L70" s="6"/>
      <c r="M70" s="6"/>
      <c r="N70" s="7">
        <f t="shared" ref="N70" si="1">SUM(E70:M70)</f>
        <v>36517</v>
      </c>
      <c r="O70" s="6">
        <v>1820000</v>
      </c>
    </row>
    <row r="71" spans="1:15" hidden="1" x14ac:dyDescent="0.35">
      <c r="A71" s="1">
        <v>69</v>
      </c>
      <c r="B71" s="5" t="s">
        <v>31</v>
      </c>
      <c r="C71" s="2" t="s">
        <v>8</v>
      </c>
      <c r="D71" s="2"/>
      <c r="E71" s="6"/>
      <c r="F71" s="6"/>
      <c r="G71" s="6"/>
      <c r="H71" s="6"/>
      <c r="I71" s="6"/>
      <c r="J71" s="6"/>
      <c r="K71" s="6"/>
      <c r="L71" s="6"/>
      <c r="M71" s="6"/>
      <c r="N71" s="7">
        <f t="shared" si="0"/>
        <v>0</v>
      </c>
      <c r="O71" s="6"/>
    </row>
    <row r="72" spans="1:15" hidden="1" x14ac:dyDescent="0.35">
      <c r="A72" s="1">
        <v>70</v>
      </c>
      <c r="B72" s="5" t="s">
        <v>444</v>
      </c>
      <c r="C72" s="2" t="s">
        <v>8</v>
      </c>
      <c r="D72" s="2"/>
      <c r="E72" s="6">
        <v>58890</v>
      </c>
      <c r="F72" s="6"/>
      <c r="G72" s="6"/>
      <c r="H72" s="10"/>
      <c r="I72" s="6"/>
      <c r="J72" s="6">
        <v>38098</v>
      </c>
      <c r="K72" s="6"/>
      <c r="L72" s="6">
        <v>1232</v>
      </c>
      <c r="M72" s="6"/>
      <c r="N72" s="7">
        <f t="shared" si="0"/>
        <v>98220</v>
      </c>
      <c r="O72" s="6">
        <v>2500000</v>
      </c>
    </row>
    <row r="73" spans="1:15" hidden="1" x14ac:dyDescent="0.35">
      <c r="A73" s="1">
        <v>71</v>
      </c>
      <c r="B73" s="5" t="s">
        <v>32</v>
      </c>
      <c r="C73" s="2" t="s">
        <v>8</v>
      </c>
      <c r="D73" s="2"/>
      <c r="E73" s="6">
        <v>25137</v>
      </c>
      <c r="F73" s="6">
        <v>2284</v>
      </c>
      <c r="G73" s="6"/>
      <c r="H73" s="6"/>
      <c r="I73" s="6"/>
      <c r="J73" s="6"/>
      <c r="K73" s="6"/>
      <c r="L73" s="6"/>
      <c r="M73" s="6"/>
      <c r="N73" s="7">
        <f t="shared" si="0"/>
        <v>27421</v>
      </c>
      <c r="O73" s="6">
        <v>965000</v>
      </c>
    </row>
    <row r="74" spans="1:15" hidden="1" x14ac:dyDescent="0.35">
      <c r="A74" s="1">
        <v>72</v>
      </c>
      <c r="B74" s="5" t="s">
        <v>33</v>
      </c>
      <c r="C74" s="2" t="s">
        <v>8</v>
      </c>
      <c r="D74" s="2"/>
      <c r="E74" s="6">
        <v>295373</v>
      </c>
      <c r="F74" s="6"/>
      <c r="G74" s="6"/>
      <c r="H74" s="6"/>
      <c r="I74" s="6"/>
      <c r="J74" s="6"/>
      <c r="K74" s="6"/>
      <c r="L74" s="6"/>
      <c r="M74" s="6"/>
      <c r="N74" s="7">
        <f t="shared" ref="N74:N144" si="2">SUM(E74:M74)</f>
        <v>295373</v>
      </c>
      <c r="O74" s="6"/>
    </row>
    <row r="75" spans="1:15" hidden="1" x14ac:dyDescent="0.35">
      <c r="A75" s="1">
        <v>73</v>
      </c>
      <c r="B75" s="5" t="s">
        <v>395</v>
      </c>
      <c r="C75" s="2" t="s">
        <v>8</v>
      </c>
      <c r="D75" s="2"/>
      <c r="E75" s="6">
        <v>11121</v>
      </c>
      <c r="F75" s="6">
        <v>3624</v>
      </c>
      <c r="G75" s="6"/>
      <c r="H75" s="6"/>
      <c r="I75" s="6"/>
      <c r="J75" s="6"/>
      <c r="K75" s="6"/>
      <c r="L75" s="6"/>
      <c r="M75" s="6"/>
      <c r="N75" s="7">
        <f t="shared" si="2"/>
        <v>14745</v>
      </c>
      <c r="O75" s="6">
        <v>767501</v>
      </c>
    </row>
    <row r="76" spans="1:15" hidden="1" x14ac:dyDescent="0.35">
      <c r="A76" s="1">
        <v>74</v>
      </c>
      <c r="B76" s="5" t="s">
        <v>34</v>
      </c>
      <c r="C76" s="2" t="s">
        <v>8</v>
      </c>
      <c r="D76" s="2"/>
      <c r="E76" s="6">
        <v>9996</v>
      </c>
      <c r="F76" s="6"/>
      <c r="G76" s="6"/>
      <c r="H76" s="10"/>
      <c r="I76" s="6"/>
      <c r="J76" s="6">
        <v>3188</v>
      </c>
      <c r="K76" s="6"/>
      <c r="L76" s="6"/>
      <c r="M76" s="6"/>
      <c r="N76" s="7">
        <f t="shared" si="2"/>
        <v>13184</v>
      </c>
      <c r="O76" s="6">
        <v>1560000</v>
      </c>
    </row>
    <row r="77" spans="1:15" hidden="1" x14ac:dyDescent="0.35">
      <c r="A77" s="1">
        <v>75</v>
      </c>
      <c r="B77" s="5" t="s">
        <v>35</v>
      </c>
      <c r="C77" s="2" t="s">
        <v>8</v>
      </c>
      <c r="D77" s="2"/>
      <c r="E77" s="6">
        <v>27075</v>
      </c>
      <c r="F77" s="6"/>
      <c r="G77" s="6"/>
      <c r="H77" s="10"/>
      <c r="I77" s="6"/>
      <c r="J77" s="6"/>
      <c r="K77" s="6">
        <v>28196</v>
      </c>
      <c r="L77" s="6"/>
      <c r="M77" s="6"/>
      <c r="N77" s="7">
        <f t="shared" si="2"/>
        <v>55271</v>
      </c>
      <c r="O77" s="6">
        <v>1684000</v>
      </c>
    </row>
    <row r="78" spans="1:15" hidden="1" x14ac:dyDescent="0.35">
      <c r="A78" s="1">
        <v>76</v>
      </c>
      <c r="B78" s="5" t="s">
        <v>36</v>
      </c>
      <c r="C78" s="2" t="s">
        <v>8</v>
      </c>
      <c r="D78" s="2"/>
      <c r="E78" s="6"/>
      <c r="F78" s="6"/>
      <c r="G78" s="6"/>
      <c r="H78" s="6"/>
      <c r="I78" s="6"/>
      <c r="J78" s="6"/>
      <c r="K78" s="6"/>
      <c r="L78" s="6"/>
      <c r="M78" s="6"/>
      <c r="N78" s="7">
        <f t="shared" si="2"/>
        <v>0</v>
      </c>
      <c r="O78" s="6"/>
    </row>
    <row r="79" spans="1:15" hidden="1" x14ac:dyDescent="0.35">
      <c r="A79" s="1">
        <v>77</v>
      </c>
      <c r="B79" s="5" t="s">
        <v>510</v>
      </c>
      <c r="C79" s="2" t="s">
        <v>8</v>
      </c>
      <c r="D79" s="2"/>
      <c r="E79" s="6">
        <v>270</v>
      </c>
      <c r="F79" s="6"/>
      <c r="G79" s="6"/>
      <c r="H79" s="6"/>
      <c r="I79" s="6">
        <v>7225</v>
      </c>
      <c r="J79" s="6">
        <v>1357</v>
      </c>
      <c r="K79" s="6"/>
      <c r="L79" s="6"/>
      <c r="M79" s="6"/>
      <c r="N79" s="7">
        <f t="shared" si="2"/>
        <v>8852</v>
      </c>
      <c r="O79" s="6">
        <v>516000</v>
      </c>
    </row>
    <row r="80" spans="1:15" hidden="1" x14ac:dyDescent="0.35">
      <c r="A80" s="1">
        <v>78</v>
      </c>
      <c r="B80" s="5" t="s">
        <v>37</v>
      </c>
      <c r="C80" s="2" t="s">
        <v>8</v>
      </c>
      <c r="D80" s="2"/>
      <c r="E80" s="6">
        <v>21260</v>
      </c>
      <c r="F80" s="6">
        <v>1727</v>
      </c>
      <c r="G80" s="6"/>
      <c r="H80" s="6"/>
      <c r="I80" s="6"/>
      <c r="J80" s="6"/>
      <c r="K80" s="6"/>
      <c r="L80" s="6"/>
      <c r="M80" s="6"/>
      <c r="N80" s="7">
        <f t="shared" si="2"/>
        <v>22987</v>
      </c>
      <c r="O80" s="6">
        <v>1080000</v>
      </c>
    </row>
    <row r="81" spans="1:15" hidden="1" x14ac:dyDescent="0.35">
      <c r="A81" s="1">
        <v>79</v>
      </c>
      <c r="B81" s="5" t="s">
        <v>38</v>
      </c>
      <c r="C81" s="2" t="s">
        <v>8</v>
      </c>
      <c r="D81" s="2"/>
      <c r="E81" s="6">
        <v>542.91999999999996</v>
      </c>
      <c r="F81" s="6"/>
      <c r="G81" s="6">
        <v>5030</v>
      </c>
      <c r="H81" s="6"/>
      <c r="I81" s="6"/>
      <c r="J81" s="6"/>
      <c r="K81" s="6"/>
      <c r="L81" s="6"/>
      <c r="M81" s="6"/>
      <c r="N81" s="7">
        <f t="shared" si="2"/>
        <v>5572.92</v>
      </c>
      <c r="O81" s="6">
        <v>624225</v>
      </c>
    </row>
    <row r="82" spans="1:15" hidden="1" x14ac:dyDescent="0.35">
      <c r="A82" s="1">
        <v>80</v>
      </c>
      <c r="B82" s="5" t="s">
        <v>39</v>
      </c>
      <c r="C82" s="2" t="s">
        <v>8</v>
      </c>
      <c r="D82" s="2"/>
      <c r="E82" s="6">
        <v>7367</v>
      </c>
      <c r="F82" s="6"/>
      <c r="G82" s="6">
        <v>3125</v>
      </c>
      <c r="H82" s="6"/>
      <c r="I82" s="6"/>
      <c r="J82" s="6">
        <v>8486</v>
      </c>
      <c r="K82" s="6"/>
      <c r="L82" s="6"/>
      <c r="M82" s="6"/>
      <c r="N82" s="7">
        <f t="shared" si="2"/>
        <v>18978</v>
      </c>
      <c r="O82" s="6">
        <v>831780</v>
      </c>
    </row>
    <row r="83" spans="1:15" hidden="1" x14ac:dyDescent="0.35">
      <c r="A83" s="1">
        <v>81</v>
      </c>
      <c r="B83" s="5" t="s">
        <v>40</v>
      </c>
      <c r="C83" s="2" t="s">
        <v>8</v>
      </c>
      <c r="D83" s="2"/>
      <c r="E83" s="6">
        <v>7252</v>
      </c>
      <c r="F83" s="6"/>
      <c r="G83" s="6"/>
      <c r="H83" s="6"/>
      <c r="I83" s="6"/>
      <c r="J83" s="6"/>
      <c r="K83" s="6"/>
      <c r="L83" s="6"/>
      <c r="M83" s="6"/>
      <c r="N83" s="7">
        <f t="shared" si="2"/>
        <v>7252</v>
      </c>
      <c r="O83" s="6">
        <v>1272000</v>
      </c>
    </row>
    <row r="84" spans="1:15" hidden="1" x14ac:dyDescent="0.35">
      <c r="A84" s="1">
        <v>82</v>
      </c>
      <c r="B84" s="5" t="s">
        <v>41</v>
      </c>
      <c r="C84" s="2" t="s">
        <v>8</v>
      </c>
      <c r="D84" s="2"/>
      <c r="E84" s="6">
        <v>15102</v>
      </c>
      <c r="F84" s="6"/>
      <c r="G84" s="6"/>
      <c r="H84" s="6">
        <v>7831</v>
      </c>
      <c r="I84" s="6"/>
      <c r="J84" s="6">
        <v>10934</v>
      </c>
      <c r="K84" s="6"/>
      <c r="L84" s="6"/>
      <c r="M84" s="6"/>
      <c r="N84" s="7">
        <f t="shared" si="2"/>
        <v>33867</v>
      </c>
      <c r="O84" s="6">
        <v>955000</v>
      </c>
    </row>
    <row r="85" spans="1:15" hidden="1" x14ac:dyDescent="0.35">
      <c r="A85" s="1">
        <v>83</v>
      </c>
      <c r="B85" s="5" t="s">
        <v>42</v>
      </c>
      <c r="C85" s="2" t="s">
        <v>8</v>
      </c>
      <c r="D85" s="2"/>
      <c r="E85" s="6"/>
      <c r="F85" s="6"/>
      <c r="G85" s="6"/>
      <c r="H85" s="6"/>
      <c r="I85" s="6"/>
      <c r="J85" s="6"/>
      <c r="K85" s="6"/>
      <c r="L85" s="6"/>
      <c r="M85" s="6"/>
      <c r="N85" s="7">
        <f t="shared" si="2"/>
        <v>0</v>
      </c>
      <c r="O85" s="6"/>
    </row>
    <row r="86" spans="1:15" hidden="1" x14ac:dyDescent="0.35">
      <c r="A86" s="1">
        <v>84</v>
      </c>
      <c r="B86" s="5" t="s">
        <v>43</v>
      </c>
      <c r="C86" s="2" t="s">
        <v>8</v>
      </c>
      <c r="D86" s="2"/>
      <c r="E86" s="6"/>
      <c r="F86" s="6"/>
      <c r="G86" s="6"/>
      <c r="H86" s="6"/>
      <c r="I86" s="6"/>
      <c r="J86" s="6"/>
      <c r="K86" s="6"/>
      <c r="L86" s="6"/>
      <c r="M86" s="6"/>
      <c r="N86" s="7">
        <f t="shared" si="2"/>
        <v>0</v>
      </c>
      <c r="O86" s="6"/>
    </row>
    <row r="87" spans="1:15" hidden="1" x14ac:dyDescent="0.35">
      <c r="A87" s="1">
        <v>85</v>
      </c>
      <c r="B87" s="5" t="s">
        <v>44</v>
      </c>
      <c r="C87" s="2" t="s">
        <v>8</v>
      </c>
      <c r="D87" s="2"/>
      <c r="E87" s="6">
        <v>9664</v>
      </c>
      <c r="F87" s="6">
        <v>2963</v>
      </c>
      <c r="G87" s="6"/>
      <c r="H87" s="10"/>
      <c r="I87" s="6"/>
      <c r="J87" s="6"/>
      <c r="K87" s="6"/>
      <c r="L87" s="6"/>
      <c r="M87" s="6"/>
      <c r="N87" s="7">
        <f t="shared" si="2"/>
        <v>12627</v>
      </c>
      <c r="O87" s="6">
        <v>1313000</v>
      </c>
    </row>
    <row r="88" spans="1:15" ht="41" hidden="1" x14ac:dyDescent="0.35">
      <c r="A88" s="1">
        <v>86</v>
      </c>
      <c r="B88" s="5" t="s">
        <v>45</v>
      </c>
      <c r="C88" s="2" t="s">
        <v>8</v>
      </c>
      <c r="D88" s="2"/>
      <c r="E88" s="6">
        <v>10636</v>
      </c>
      <c r="F88" s="6"/>
      <c r="G88" s="6"/>
      <c r="H88" s="6"/>
      <c r="I88" s="6"/>
      <c r="J88" s="6">
        <v>2477</v>
      </c>
      <c r="K88" s="6"/>
      <c r="L88" s="6">
        <v>38796</v>
      </c>
      <c r="M88" s="6"/>
      <c r="N88" s="7">
        <f t="shared" si="2"/>
        <v>51909</v>
      </c>
      <c r="O88" s="6">
        <v>1176739</v>
      </c>
    </row>
    <row r="89" spans="1:15" hidden="1" x14ac:dyDescent="0.35">
      <c r="A89" s="1">
        <v>87</v>
      </c>
      <c r="B89" s="5" t="s">
        <v>442</v>
      </c>
      <c r="C89" s="2" t="s">
        <v>8</v>
      </c>
      <c r="D89" s="2"/>
      <c r="E89" s="6">
        <v>60123</v>
      </c>
      <c r="F89" s="6"/>
      <c r="G89" s="6"/>
      <c r="H89" s="6"/>
      <c r="I89" s="6"/>
      <c r="J89" s="6"/>
      <c r="K89" s="6">
        <v>2730</v>
      </c>
      <c r="L89" s="6">
        <v>29684</v>
      </c>
      <c r="M89" s="6"/>
      <c r="N89" s="7">
        <f t="shared" si="2"/>
        <v>92537</v>
      </c>
      <c r="O89" s="6">
        <v>1331234</v>
      </c>
    </row>
    <row r="90" spans="1:15" hidden="1" x14ac:dyDescent="0.35">
      <c r="A90" s="1">
        <v>88</v>
      </c>
      <c r="B90" s="5" t="s">
        <v>46</v>
      </c>
      <c r="C90" s="2" t="s">
        <v>8</v>
      </c>
      <c r="D90" s="2"/>
      <c r="E90" s="6">
        <v>18466</v>
      </c>
      <c r="F90" s="6"/>
      <c r="G90" s="6">
        <v>4887</v>
      </c>
      <c r="H90" s="6"/>
      <c r="I90" s="6"/>
      <c r="J90" s="6"/>
      <c r="K90" s="6"/>
      <c r="L90" s="6"/>
      <c r="M90" s="6"/>
      <c r="N90" s="7">
        <f t="shared" si="2"/>
        <v>23353</v>
      </c>
      <c r="O90" s="6">
        <v>1724936</v>
      </c>
    </row>
    <row r="91" spans="1:15" ht="41" hidden="1" x14ac:dyDescent="0.35">
      <c r="A91" s="1">
        <v>89</v>
      </c>
      <c r="B91" s="5" t="s">
        <v>47</v>
      </c>
      <c r="C91" s="2" t="s">
        <v>8</v>
      </c>
      <c r="D91" s="2"/>
      <c r="E91" s="6"/>
      <c r="F91" s="6"/>
      <c r="G91" s="6"/>
      <c r="H91" s="10"/>
      <c r="I91" s="6"/>
      <c r="J91" s="6"/>
      <c r="K91" s="6"/>
      <c r="L91" s="6"/>
      <c r="M91" s="6"/>
      <c r="N91" s="7">
        <f t="shared" si="2"/>
        <v>0</v>
      </c>
      <c r="O91" s="6"/>
    </row>
    <row r="92" spans="1:15" hidden="1" x14ac:dyDescent="0.35">
      <c r="A92" s="1">
        <v>90</v>
      </c>
      <c r="B92" s="5" t="s">
        <v>48</v>
      </c>
      <c r="C92" s="2" t="s">
        <v>8</v>
      </c>
      <c r="D92" s="2"/>
      <c r="E92" s="6"/>
      <c r="F92" s="6"/>
      <c r="G92" s="6"/>
      <c r="H92" s="6"/>
      <c r="I92" s="6"/>
      <c r="J92" s="6"/>
      <c r="K92" s="6"/>
      <c r="L92" s="6"/>
      <c r="M92" s="6"/>
      <c r="N92" s="7">
        <f t="shared" si="2"/>
        <v>0</v>
      </c>
      <c r="O92" s="6"/>
    </row>
    <row r="93" spans="1:15" hidden="1" x14ac:dyDescent="0.35">
      <c r="A93" s="1">
        <v>91</v>
      </c>
      <c r="B93" s="5" t="s">
        <v>49</v>
      </c>
      <c r="C93" s="2" t="s">
        <v>8</v>
      </c>
      <c r="D93" s="2"/>
      <c r="E93" s="6">
        <v>3403</v>
      </c>
      <c r="F93" s="6"/>
      <c r="G93" s="6"/>
      <c r="H93" s="6"/>
      <c r="I93" s="6"/>
      <c r="J93" s="6">
        <v>4239</v>
      </c>
      <c r="K93" s="6"/>
      <c r="L93" s="6"/>
      <c r="M93" s="6"/>
      <c r="N93" s="7">
        <f t="shared" si="2"/>
        <v>7642</v>
      </c>
      <c r="O93" s="6">
        <v>456315</v>
      </c>
    </row>
    <row r="94" spans="1:15" hidden="1" x14ac:dyDescent="0.35">
      <c r="A94" s="1">
        <v>92</v>
      </c>
      <c r="B94" s="5" t="s">
        <v>50</v>
      </c>
      <c r="C94" s="2" t="s">
        <v>8</v>
      </c>
      <c r="D94" s="2"/>
      <c r="E94" s="6">
        <v>8193</v>
      </c>
      <c r="F94" s="6"/>
      <c r="G94" s="6"/>
      <c r="H94" s="6">
        <v>8850</v>
      </c>
      <c r="I94" s="6"/>
      <c r="J94" s="6"/>
      <c r="K94" s="6"/>
      <c r="L94" s="6"/>
      <c r="M94" s="6"/>
      <c r="N94" s="7">
        <f t="shared" si="2"/>
        <v>17043</v>
      </c>
      <c r="O94" s="6">
        <v>885000</v>
      </c>
    </row>
    <row r="95" spans="1:15" hidden="1" x14ac:dyDescent="0.35">
      <c r="A95" s="1">
        <v>93</v>
      </c>
      <c r="B95" s="5" t="s">
        <v>51</v>
      </c>
      <c r="C95" s="2" t="s">
        <v>8</v>
      </c>
      <c r="D95" s="2"/>
      <c r="E95" s="6"/>
      <c r="F95" s="6"/>
      <c r="G95" s="6"/>
      <c r="H95" s="6"/>
      <c r="I95" s="6"/>
      <c r="J95" s="6"/>
      <c r="K95" s="6"/>
      <c r="L95" s="6"/>
      <c r="M95" s="6"/>
      <c r="N95" s="7">
        <f t="shared" si="2"/>
        <v>0</v>
      </c>
      <c r="O95" s="6"/>
    </row>
    <row r="96" spans="1:15" ht="41" hidden="1" x14ac:dyDescent="0.35">
      <c r="A96" s="1">
        <v>94</v>
      </c>
      <c r="B96" s="5" t="s">
        <v>52</v>
      </c>
      <c r="C96" s="2" t="s">
        <v>8</v>
      </c>
      <c r="D96" s="2"/>
      <c r="E96" s="6">
        <v>12571</v>
      </c>
      <c r="F96" s="6"/>
      <c r="G96" s="6"/>
      <c r="H96" s="6">
        <v>14400</v>
      </c>
      <c r="I96" s="6"/>
      <c r="J96" s="6">
        <v>2716</v>
      </c>
      <c r="K96" s="6"/>
      <c r="L96" s="6"/>
      <c r="M96" s="6"/>
      <c r="N96" s="7">
        <f t="shared" si="2"/>
        <v>29687</v>
      </c>
      <c r="O96" s="6">
        <v>144000</v>
      </c>
    </row>
    <row r="97" spans="1:15" hidden="1" x14ac:dyDescent="0.35">
      <c r="A97" s="1">
        <v>95</v>
      </c>
      <c r="B97" s="5" t="s">
        <v>492</v>
      </c>
      <c r="C97" s="2" t="s">
        <v>8</v>
      </c>
      <c r="D97" s="2"/>
      <c r="E97" s="6">
        <v>9773</v>
      </c>
      <c r="F97" s="6"/>
      <c r="G97" s="6"/>
      <c r="H97" s="6"/>
      <c r="I97" s="6">
        <v>8342</v>
      </c>
      <c r="J97" s="6"/>
      <c r="K97" s="6"/>
      <c r="L97" s="6"/>
      <c r="M97" s="6"/>
      <c r="N97" s="7">
        <f t="shared" si="2"/>
        <v>18115</v>
      </c>
      <c r="O97" s="6">
        <v>525000</v>
      </c>
    </row>
    <row r="98" spans="1:15" hidden="1" x14ac:dyDescent="0.35">
      <c r="A98" s="1">
        <v>96</v>
      </c>
      <c r="B98" s="5" t="s">
        <v>54</v>
      </c>
      <c r="C98" s="2" t="s">
        <v>8</v>
      </c>
      <c r="D98" s="2"/>
      <c r="E98" s="6">
        <v>8237</v>
      </c>
      <c r="F98" s="6">
        <v>1100</v>
      </c>
      <c r="G98" s="6"/>
      <c r="H98" s="6"/>
      <c r="I98" s="6"/>
      <c r="J98" s="6">
        <v>6000</v>
      </c>
      <c r="K98" s="6"/>
      <c r="L98" s="6"/>
      <c r="M98" s="6"/>
      <c r="N98" s="7">
        <f t="shared" si="2"/>
        <v>15337</v>
      </c>
      <c r="O98" s="6">
        <v>650488</v>
      </c>
    </row>
    <row r="99" spans="1:15" hidden="1" x14ac:dyDescent="0.35">
      <c r="A99" s="1">
        <v>97</v>
      </c>
      <c r="B99" s="5" t="s">
        <v>381</v>
      </c>
      <c r="C99" s="2" t="s">
        <v>8</v>
      </c>
      <c r="D99" s="2"/>
      <c r="E99" s="6">
        <v>7820</v>
      </c>
      <c r="F99" s="6">
        <v>6455</v>
      </c>
      <c r="G99" s="6"/>
      <c r="H99" s="10"/>
      <c r="I99" s="6"/>
      <c r="J99" s="6"/>
      <c r="K99" s="6"/>
      <c r="L99" s="6"/>
      <c r="M99" s="6"/>
      <c r="N99" s="7">
        <f t="shared" si="2"/>
        <v>14275</v>
      </c>
      <c r="O99" s="6">
        <v>956000</v>
      </c>
    </row>
    <row r="100" spans="1:15" hidden="1" x14ac:dyDescent="0.35">
      <c r="A100" s="1">
        <v>98</v>
      </c>
      <c r="B100" s="5" t="s">
        <v>463</v>
      </c>
      <c r="C100" s="2" t="s">
        <v>8</v>
      </c>
      <c r="D100" s="2"/>
      <c r="E100" s="6">
        <v>1948</v>
      </c>
      <c r="F100" s="6">
        <v>1665</v>
      </c>
      <c r="G100" s="6"/>
      <c r="H100" s="10"/>
      <c r="I100" s="6"/>
      <c r="J100" s="6"/>
      <c r="K100" s="6"/>
      <c r="L100" s="6"/>
      <c r="M100" s="6"/>
      <c r="N100" s="7">
        <f t="shared" si="2"/>
        <v>3613</v>
      </c>
      <c r="O100" s="6">
        <v>958000</v>
      </c>
    </row>
    <row r="101" spans="1:15" ht="40" hidden="1" x14ac:dyDescent="0.35">
      <c r="A101" s="1">
        <v>99</v>
      </c>
      <c r="B101" s="5" t="s">
        <v>64</v>
      </c>
      <c r="C101" s="2" t="s">
        <v>420</v>
      </c>
      <c r="D101" s="1"/>
      <c r="E101" s="6"/>
      <c r="F101" s="6"/>
      <c r="G101" s="6"/>
      <c r="H101" s="6"/>
      <c r="I101" s="6"/>
      <c r="J101" s="6"/>
      <c r="K101" s="6"/>
      <c r="L101" s="6"/>
      <c r="M101" s="6"/>
      <c r="N101" s="7">
        <f t="shared" si="2"/>
        <v>0</v>
      </c>
      <c r="O101" s="6"/>
    </row>
    <row r="102" spans="1:15" ht="40" hidden="1" x14ac:dyDescent="0.35">
      <c r="A102" s="1">
        <v>100</v>
      </c>
      <c r="B102" s="5" t="s">
        <v>552</v>
      </c>
      <c r="C102" s="2" t="s">
        <v>420</v>
      </c>
      <c r="D102" s="1"/>
      <c r="E102" s="6">
        <v>5117</v>
      </c>
      <c r="F102" s="6">
        <v>5256</v>
      </c>
      <c r="G102" s="6">
        <v>2250</v>
      </c>
      <c r="H102" s="6"/>
      <c r="I102" s="6"/>
      <c r="J102" s="6"/>
      <c r="K102" s="6"/>
      <c r="L102" s="6">
        <v>435</v>
      </c>
      <c r="M102" s="6"/>
      <c r="N102" s="7">
        <f t="shared" si="2"/>
        <v>13058</v>
      </c>
      <c r="O102" s="6">
        <v>1012744</v>
      </c>
    </row>
    <row r="103" spans="1:15" ht="40" hidden="1" x14ac:dyDescent="0.35">
      <c r="A103" s="1">
        <v>101</v>
      </c>
      <c r="B103" s="5" t="s">
        <v>513</v>
      </c>
      <c r="C103" s="2" t="s">
        <v>420</v>
      </c>
      <c r="D103" s="1"/>
      <c r="E103" s="6"/>
      <c r="F103" s="6"/>
      <c r="G103" s="6"/>
      <c r="H103" s="6"/>
      <c r="I103" s="6"/>
      <c r="J103" s="6"/>
      <c r="K103" s="6"/>
      <c r="L103" s="6"/>
      <c r="M103" s="6"/>
      <c r="N103" s="7">
        <f t="shared" si="2"/>
        <v>0</v>
      </c>
      <c r="O103" s="6"/>
    </row>
    <row r="104" spans="1:15" ht="40" hidden="1" x14ac:dyDescent="0.35">
      <c r="A104" s="1">
        <v>102</v>
      </c>
      <c r="B104" s="5" t="s">
        <v>264</v>
      </c>
      <c r="C104" s="2" t="s">
        <v>420</v>
      </c>
      <c r="D104" s="2"/>
      <c r="E104" s="6">
        <v>5613</v>
      </c>
      <c r="F104" s="6">
        <v>10808</v>
      </c>
      <c r="G104" s="6"/>
      <c r="H104" s="6"/>
      <c r="I104" s="6"/>
      <c r="J104" s="6"/>
      <c r="K104" s="6"/>
      <c r="L104" s="6">
        <v>1209</v>
      </c>
      <c r="M104" s="6"/>
      <c r="N104" s="7">
        <f t="shared" si="2"/>
        <v>17630</v>
      </c>
      <c r="O104" s="6">
        <v>1164518</v>
      </c>
    </row>
    <row r="105" spans="1:15" ht="40" hidden="1" x14ac:dyDescent="0.35">
      <c r="A105" s="1">
        <v>103</v>
      </c>
      <c r="B105" s="5" t="s">
        <v>267</v>
      </c>
      <c r="C105" s="2" t="s">
        <v>420</v>
      </c>
      <c r="D105" s="2"/>
      <c r="E105" s="6"/>
      <c r="F105" s="6">
        <v>7644</v>
      </c>
      <c r="G105" s="6"/>
      <c r="H105" s="6"/>
      <c r="I105" s="6"/>
      <c r="J105" s="6"/>
      <c r="K105" s="6"/>
      <c r="L105" s="6">
        <v>2274</v>
      </c>
      <c r="M105" s="6"/>
      <c r="N105" s="7">
        <f t="shared" si="2"/>
        <v>9918</v>
      </c>
      <c r="O105" s="6">
        <v>1206000</v>
      </c>
    </row>
    <row r="106" spans="1:15" ht="40" hidden="1" x14ac:dyDescent="0.35">
      <c r="A106" s="1">
        <v>104</v>
      </c>
      <c r="B106" s="5" t="s">
        <v>270</v>
      </c>
      <c r="C106" s="2" t="s">
        <v>420</v>
      </c>
      <c r="D106" s="2"/>
      <c r="E106" s="6">
        <v>4098</v>
      </c>
      <c r="F106" s="6"/>
      <c r="G106" s="6"/>
      <c r="H106" s="6"/>
      <c r="I106" s="6"/>
      <c r="J106" s="6">
        <v>3973</v>
      </c>
      <c r="K106" s="6"/>
      <c r="L106" s="6">
        <v>2087</v>
      </c>
      <c r="M106" s="6"/>
      <c r="N106" s="7">
        <f t="shared" si="2"/>
        <v>10158</v>
      </c>
      <c r="O106" s="6">
        <v>1026000</v>
      </c>
    </row>
    <row r="107" spans="1:15" ht="40" hidden="1" x14ac:dyDescent="0.35">
      <c r="A107" s="1">
        <v>105</v>
      </c>
      <c r="B107" s="5" t="s">
        <v>271</v>
      </c>
      <c r="C107" s="2" t="s">
        <v>420</v>
      </c>
      <c r="D107" s="2"/>
      <c r="E107" s="6">
        <v>17918</v>
      </c>
      <c r="F107" s="6">
        <v>4084</v>
      </c>
      <c r="G107" s="6">
        <v>600</v>
      </c>
      <c r="H107" s="6"/>
      <c r="I107" s="6"/>
      <c r="J107" s="6"/>
      <c r="K107" s="6"/>
      <c r="L107" s="6"/>
      <c r="M107" s="6"/>
      <c r="N107" s="7">
        <f t="shared" si="2"/>
        <v>22602</v>
      </c>
      <c r="O107" s="6">
        <v>1501000</v>
      </c>
    </row>
    <row r="108" spans="1:15" ht="40" hidden="1" x14ac:dyDescent="0.35">
      <c r="A108" s="1">
        <v>106</v>
      </c>
      <c r="B108" s="5" t="s">
        <v>538</v>
      </c>
      <c r="C108" s="2" t="s">
        <v>420</v>
      </c>
      <c r="D108" s="2"/>
      <c r="E108" s="6"/>
      <c r="F108" s="6">
        <v>9561</v>
      </c>
      <c r="G108" s="6"/>
      <c r="H108" s="6"/>
      <c r="I108" s="6"/>
      <c r="J108" s="6"/>
      <c r="K108" s="6"/>
      <c r="L108" s="6"/>
      <c r="M108" s="6"/>
      <c r="N108" s="7">
        <f t="shared" si="2"/>
        <v>9561</v>
      </c>
      <c r="O108" s="6">
        <v>824000</v>
      </c>
    </row>
    <row r="109" spans="1:15" ht="40" hidden="1" x14ac:dyDescent="0.35">
      <c r="A109" s="1">
        <v>107</v>
      </c>
      <c r="B109" s="5" t="s">
        <v>285</v>
      </c>
      <c r="C109" s="2" t="s">
        <v>420</v>
      </c>
      <c r="D109" s="2"/>
      <c r="E109" s="6"/>
      <c r="F109" s="6"/>
      <c r="G109" s="6"/>
      <c r="H109" s="6"/>
      <c r="I109" s="6"/>
      <c r="J109" s="6"/>
      <c r="K109" s="6"/>
      <c r="L109" s="6"/>
      <c r="M109" s="6"/>
      <c r="N109" s="7">
        <f t="shared" si="2"/>
        <v>0</v>
      </c>
      <c r="O109" s="6"/>
    </row>
    <row r="110" spans="1:15" ht="40" hidden="1" x14ac:dyDescent="0.35">
      <c r="A110" s="1">
        <v>108</v>
      </c>
      <c r="B110" s="5" t="s">
        <v>287</v>
      </c>
      <c r="C110" s="2" t="s">
        <v>420</v>
      </c>
      <c r="D110" s="2"/>
      <c r="E110" s="6"/>
      <c r="F110" s="6"/>
      <c r="G110" s="6"/>
      <c r="H110" s="6"/>
      <c r="I110" s="6"/>
      <c r="J110" s="6"/>
      <c r="K110" s="6"/>
      <c r="L110" s="6"/>
      <c r="M110" s="6"/>
      <c r="N110" s="7">
        <f t="shared" si="2"/>
        <v>0</v>
      </c>
      <c r="O110" s="6"/>
    </row>
    <row r="111" spans="1:15" ht="40" hidden="1" x14ac:dyDescent="0.35">
      <c r="A111" s="1">
        <v>109</v>
      </c>
      <c r="B111" s="5" t="s">
        <v>450</v>
      </c>
      <c r="C111" s="2" t="s">
        <v>420</v>
      </c>
      <c r="D111" s="2"/>
      <c r="E111" s="6">
        <v>2181</v>
      </c>
      <c r="F111" s="6"/>
      <c r="G111" s="6">
        <v>1000</v>
      </c>
      <c r="H111" s="6"/>
      <c r="I111" s="6"/>
      <c r="J111" s="6"/>
      <c r="K111" s="6"/>
      <c r="L111" s="6"/>
      <c r="M111" s="6"/>
      <c r="N111" s="7">
        <f t="shared" si="2"/>
        <v>3181</v>
      </c>
      <c r="O111" s="6">
        <v>960000</v>
      </c>
    </row>
    <row r="112" spans="1:15" ht="40" hidden="1" x14ac:dyDescent="0.35">
      <c r="A112" s="1">
        <v>110</v>
      </c>
      <c r="B112" s="5" t="s">
        <v>290</v>
      </c>
      <c r="C112" s="2" t="s">
        <v>420</v>
      </c>
      <c r="D112" s="2"/>
      <c r="E112" s="6"/>
      <c r="F112" s="6">
        <v>4311</v>
      </c>
      <c r="G112" s="6">
        <v>1500</v>
      </c>
      <c r="H112" s="6"/>
      <c r="I112" s="6">
        <v>11008</v>
      </c>
      <c r="J112" s="6"/>
      <c r="K112" s="6"/>
      <c r="L112" s="6"/>
      <c r="M112" s="6"/>
      <c r="N112" s="7">
        <f t="shared" si="2"/>
        <v>16819</v>
      </c>
      <c r="O112" s="6">
        <v>999000</v>
      </c>
    </row>
    <row r="113" spans="1:15" ht="40" hidden="1" x14ac:dyDescent="0.35">
      <c r="A113" s="1">
        <v>111</v>
      </c>
      <c r="B113" s="5" t="s">
        <v>292</v>
      </c>
      <c r="C113" s="2" t="s">
        <v>420</v>
      </c>
      <c r="D113" s="2"/>
      <c r="E113" s="6">
        <v>12488</v>
      </c>
      <c r="F113" s="6">
        <v>15431</v>
      </c>
      <c r="G113" s="6"/>
      <c r="H113" s="6"/>
      <c r="I113" s="6"/>
      <c r="J113" s="6"/>
      <c r="K113" s="6"/>
      <c r="L113" s="6"/>
      <c r="M113" s="6"/>
      <c r="N113" s="7">
        <f t="shared" si="2"/>
        <v>27919</v>
      </c>
      <c r="O113" s="6">
        <v>1810000</v>
      </c>
    </row>
    <row r="114" spans="1:15" ht="40" hidden="1" x14ac:dyDescent="0.35">
      <c r="A114" s="1">
        <v>112</v>
      </c>
      <c r="B114" s="5" t="s">
        <v>497</v>
      </c>
      <c r="C114" s="2" t="s">
        <v>420</v>
      </c>
      <c r="D114" s="2"/>
      <c r="E114" s="6"/>
      <c r="F114" s="6"/>
      <c r="G114" s="6">
        <v>1350</v>
      </c>
      <c r="H114" s="6"/>
      <c r="I114" s="6"/>
      <c r="J114" s="6"/>
      <c r="K114" s="6"/>
      <c r="L114" s="6"/>
      <c r="M114" s="6"/>
      <c r="N114" s="7">
        <f t="shared" si="2"/>
        <v>1350</v>
      </c>
      <c r="O114" s="6">
        <v>524000</v>
      </c>
    </row>
    <row r="115" spans="1:15" ht="40" hidden="1" x14ac:dyDescent="0.35">
      <c r="A115" s="1">
        <v>113</v>
      </c>
      <c r="B115" s="5" t="s">
        <v>549</v>
      </c>
      <c r="C115" s="2" t="s">
        <v>420</v>
      </c>
      <c r="D115" s="2"/>
      <c r="E115" s="6"/>
      <c r="F115" s="6">
        <v>5860</v>
      </c>
      <c r="G115" s="6">
        <v>7600</v>
      </c>
      <c r="H115" s="6"/>
      <c r="I115" s="6"/>
      <c r="J115" s="6"/>
      <c r="K115" s="6"/>
      <c r="L115" s="6"/>
      <c r="M115" s="6"/>
      <c r="N115" s="7">
        <f t="shared" si="2"/>
        <v>13460</v>
      </c>
      <c r="O115" s="6">
        <v>440926</v>
      </c>
    </row>
    <row r="116" spans="1:15" ht="40" hidden="1" x14ac:dyDescent="0.35">
      <c r="A116" s="1">
        <v>114</v>
      </c>
      <c r="B116" s="5" t="s">
        <v>293</v>
      </c>
      <c r="C116" s="2" t="s">
        <v>420</v>
      </c>
      <c r="D116" s="2"/>
      <c r="E116" s="6">
        <v>9963</v>
      </c>
      <c r="F116" s="6"/>
      <c r="G116" s="6">
        <v>1000</v>
      </c>
      <c r="H116" s="6"/>
      <c r="I116" s="6">
        <v>4884</v>
      </c>
      <c r="J116" s="6"/>
      <c r="K116" s="6"/>
      <c r="L116" s="6">
        <v>360</v>
      </c>
      <c r="M116" s="6"/>
      <c r="N116" s="7">
        <f t="shared" si="2"/>
        <v>16207</v>
      </c>
      <c r="O116" s="6">
        <v>1707082</v>
      </c>
    </row>
    <row r="117" spans="1:15" ht="40" hidden="1" x14ac:dyDescent="0.35">
      <c r="A117" s="1">
        <v>115</v>
      </c>
      <c r="B117" s="5" t="s">
        <v>297</v>
      </c>
      <c r="C117" s="2" t="s">
        <v>420</v>
      </c>
      <c r="D117" s="2"/>
      <c r="E117" s="6">
        <v>2375</v>
      </c>
      <c r="F117" s="6">
        <v>7529</v>
      </c>
      <c r="G117" s="6"/>
      <c r="H117" s="10"/>
      <c r="I117" s="6"/>
      <c r="J117" s="6"/>
      <c r="K117" s="6"/>
      <c r="L117" s="6">
        <v>7777</v>
      </c>
      <c r="M117" s="6"/>
      <c r="N117" s="7">
        <f t="shared" si="2"/>
        <v>17681</v>
      </c>
      <c r="O117" s="6">
        <v>1505944</v>
      </c>
    </row>
    <row r="118" spans="1:15" ht="40" hidden="1" x14ac:dyDescent="0.35">
      <c r="A118" s="1">
        <v>116</v>
      </c>
      <c r="B118" s="5" t="s">
        <v>302</v>
      </c>
      <c r="C118" s="2" t="s">
        <v>420</v>
      </c>
      <c r="D118" s="2"/>
      <c r="E118" s="6"/>
      <c r="F118" s="6"/>
      <c r="G118" s="6"/>
      <c r="H118" s="6"/>
      <c r="I118" s="6"/>
      <c r="J118" s="6"/>
      <c r="K118" s="6"/>
      <c r="L118" s="6"/>
      <c r="M118" s="6"/>
      <c r="N118" s="7">
        <f t="shared" si="2"/>
        <v>0</v>
      </c>
      <c r="O118" s="6"/>
    </row>
    <row r="119" spans="1:15" ht="40" hidden="1" x14ac:dyDescent="0.35">
      <c r="A119" s="1">
        <v>117</v>
      </c>
      <c r="B119" s="5" t="s">
        <v>303</v>
      </c>
      <c r="C119" s="2" t="s">
        <v>420</v>
      </c>
      <c r="D119" s="2"/>
      <c r="E119" s="6"/>
      <c r="F119" s="6">
        <v>21071</v>
      </c>
      <c r="G119" s="6">
        <v>300</v>
      </c>
      <c r="H119" s="6"/>
      <c r="I119" s="6"/>
      <c r="J119" s="6"/>
      <c r="K119" s="6"/>
      <c r="L119" s="6"/>
      <c r="M119" s="6"/>
      <c r="N119" s="7">
        <f t="shared" si="2"/>
        <v>21371</v>
      </c>
      <c r="O119" s="6">
        <v>1016388</v>
      </c>
    </row>
    <row r="120" spans="1:15" ht="40" hidden="1" x14ac:dyDescent="0.35">
      <c r="A120" s="1">
        <v>118</v>
      </c>
      <c r="B120" s="5" t="s">
        <v>305</v>
      </c>
      <c r="C120" s="2" t="s">
        <v>420</v>
      </c>
      <c r="D120" s="2"/>
      <c r="E120" s="6">
        <v>22117</v>
      </c>
      <c r="F120" s="6">
        <v>21361</v>
      </c>
      <c r="G120" s="6"/>
      <c r="H120" s="11"/>
      <c r="I120" s="6"/>
      <c r="J120" s="6"/>
      <c r="K120" s="6"/>
      <c r="L120" s="6"/>
      <c r="M120" s="6"/>
      <c r="N120" s="7">
        <f t="shared" si="2"/>
        <v>43478</v>
      </c>
      <c r="O120" s="6">
        <v>2360393</v>
      </c>
    </row>
    <row r="121" spans="1:15" ht="40" hidden="1" x14ac:dyDescent="0.35">
      <c r="A121" s="1">
        <v>119</v>
      </c>
      <c r="B121" s="5" t="s">
        <v>306</v>
      </c>
      <c r="C121" s="2" t="s">
        <v>420</v>
      </c>
      <c r="D121" s="2"/>
      <c r="E121" s="6"/>
      <c r="F121" s="6"/>
      <c r="G121" s="6"/>
      <c r="H121" s="10"/>
      <c r="I121" s="6"/>
      <c r="J121" s="6"/>
      <c r="K121" s="6"/>
      <c r="L121" s="6"/>
      <c r="M121" s="6"/>
      <c r="N121" s="7">
        <f t="shared" si="2"/>
        <v>0</v>
      </c>
      <c r="O121" s="6"/>
    </row>
    <row r="122" spans="1:15" ht="40" hidden="1" x14ac:dyDescent="0.35">
      <c r="A122" s="1">
        <v>120</v>
      </c>
      <c r="B122" s="5" t="s">
        <v>307</v>
      </c>
      <c r="C122" s="2" t="s">
        <v>420</v>
      </c>
      <c r="D122" s="2"/>
      <c r="E122" s="6"/>
      <c r="F122" s="6"/>
      <c r="G122" s="6"/>
      <c r="H122" s="10"/>
      <c r="I122" s="6"/>
      <c r="J122" s="6"/>
      <c r="K122" s="6"/>
      <c r="L122" s="6"/>
      <c r="M122" s="6"/>
      <c r="N122" s="7">
        <f t="shared" si="2"/>
        <v>0</v>
      </c>
      <c r="O122" s="6"/>
    </row>
    <row r="123" spans="1:15" ht="40" hidden="1" x14ac:dyDescent="0.35">
      <c r="A123" s="1">
        <v>121</v>
      </c>
      <c r="B123" s="5" t="s">
        <v>309</v>
      </c>
      <c r="C123" s="2" t="s">
        <v>420</v>
      </c>
      <c r="D123" s="2"/>
      <c r="E123" s="6"/>
      <c r="F123" s="6"/>
      <c r="G123" s="6"/>
      <c r="H123" s="6"/>
      <c r="I123" s="6"/>
      <c r="J123" s="6"/>
      <c r="K123" s="6"/>
      <c r="L123" s="6"/>
      <c r="M123" s="6"/>
      <c r="N123" s="7">
        <f t="shared" si="2"/>
        <v>0</v>
      </c>
      <c r="O123" s="6"/>
    </row>
    <row r="124" spans="1:15" ht="40" hidden="1" x14ac:dyDescent="0.35">
      <c r="A124" s="1">
        <v>122</v>
      </c>
      <c r="B124" s="5" t="s">
        <v>512</v>
      </c>
      <c r="C124" s="2" t="s">
        <v>420</v>
      </c>
      <c r="D124" s="2"/>
      <c r="E124" s="6"/>
      <c r="F124" s="6"/>
      <c r="G124" s="6"/>
      <c r="H124" s="6"/>
      <c r="I124" s="6"/>
      <c r="J124" s="6"/>
      <c r="K124" s="6"/>
      <c r="L124" s="6"/>
      <c r="M124" s="6"/>
      <c r="N124" s="7">
        <f t="shared" si="2"/>
        <v>0</v>
      </c>
      <c r="O124" s="6"/>
    </row>
    <row r="125" spans="1:15" ht="40" hidden="1" x14ac:dyDescent="0.35">
      <c r="A125" s="1">
        <v>123</v>
      </c>
      <c r="B125" s="5" t="s">
        <v>467</v>
      </c>
      <c r="C125" s="2" t="s">
        <v>420</v>
      </c>
      <c r="D125" s="2"/>
      <c r="E125" s="6"/>
      <c r="F125" s="6">
        <v>7847</v>
      </c>
      <c r="G125" s="6">
        <v>500</v>
      </c>
      <c r="H125" s="6"/>
      <c r="I125" s="6"/>
      <c r="J125" s="6"/>
      <c r="K125" s="6"/>
      <c r="L125" s="6"/>
      <c r="M125" s="6"/>
      <c r="N125" s="7">
        <f t="shared" si="2"/>
        <v>8347</v>
      </c>
      <c r="O125" s="6">
        <v>639315</v>
      </c>
    </row>
    <row r="126" spans="1:15" hidden="1" x14ac:dyDescent="0.35">
      <c r="A126" s="1">
        <v>124</v>
      </c>
      <c r="B126" s="5" t="s">
        <v>206</v>
      </c>
      <c r="C126" s="2" t="s">
        <v>11</v>
      </c>
      <c r="D126" s="2"/>
      <c r="E126" s="6">
        <v>1075</v>
      </c>
      <c r="F126" s="6"/>
      <c r="G126" s="6"/>
      <c r="H126" s="6"/>
      <c r="I126" s="6">
        <v>3528</v>
      </c>
      <c r="J126" s="6"/>
      <c r="K126" s="6"/>
      <c r="L126" s="6"/>
      <c r="M126" s="6"/>
      <c r="N126" s="7">
        <f t="shared" si="2"/>
        <v>4603</v>
      </c>
      <c r="O126" s="6">
        <v>746000</v>
      </c>
    </row>
    <row r="127" spans="1:15" hidden="1" x14ac:dyDescent="0.35">
      <c r="A127" s="1">
        <v>125</v>
      </c>
      <c r="B127" s="5" t="s">
        <v>390</v>
      </c>
      <c r="C127" s="2" t="s">
        <v>11</v>
      </c>
      <c r="D127" s="2"/>
      <c r="E127" s="6"/>
      <c r="F127" s="6"/>
      <c r="G127" s="6"/>
      <c r="H127" s="6"/>
      <c r="I127" s="6"/>
      <c r="J127" s="6"/>
      <c r="K127" s="6"/>
      <c r="L127" s="6"/>
      <c r="M127" s="6"/>
      <c r="N127" s="7">
        <f t="shared" si="2"/>
        <v>0</v>
      </c>
      <c r="O127" s="6"/>
    </row>
    <row r="128" spans="1:15" hidden="1" x14ac:dyDescent="0.35">
      <c r="A128" s="1">
        <v>126</v>
      </c>
      <c r="B128" s="5" t="s">
        <v>207</v>
      </c>
      <c r="C128" s="2" t="s">
        <v>11</v>
      </c>
      <c r="D128" s="2"/>
      <c r="E128" s="6"/>
      <c r="F128" s="6"/>
      <c r="G128" s="6"/>
      <c r="H128" s="6"/>
      <c r="I128" s="6"/>
      <c r="J128" s="6"/>
      <c r="K128" s="6"/>
      <c r="L128" s="6"/>
      <c r="M128" s="6"/>
      <c r="N128" s="7">
        <f t="shared" si="2"/>
        <v>0</v>
      </c>
      <c r="O128" s="6"/>
    </row>
    <row r="129" spans="1:15" hidden="1" x14ac:dyDescent="0.35">
      <c r="A129" s="1">
        <v>127</v>
      </c>
      <c r="B129" s="5" t="s">
        <v>208</v>
      </c>
      <c r="C129" s="2" t="s">
        <v>11</v>
      </c>
      <c r="D129" s="2"/>
      <c r="E129" s="6">
        <v>2775</v>
      </c>
      <c r="F129" s="6"/>
      <c r="G129" s="6"/>
      <c r="H129" s="6"/>
      <c r="I129" s="6">
        <v>2820</v>
      </c>
      <c r="J129" s="6"/>
      <c r="K129" s="6"/>
      <c r="L129" s="6"/>
      <c r="M129" s="6"/>
      <c r="N129" s="7">
        <f t="shared" si="2"/>
        <v>5595</v>
      </c>
      <c r="O129" s="6">
        <v>610535</v>
      </c>
    </row>
    <row r="130" spans="1:15" hidden="1" x14ac:dyDescent="0.35">
      <c r="A130" s="1">
        <v>128</v>
      </c>
      <c r="B130" s="5" t="s">
        <v>209</v>
      </c>
      <c r="C130" s="2" t="s">
        <v>11</v>
      </c>
      <c r="D130" s="2"/>
      <c r="E130" s="6"/>
      <c r="F130" s="6"/>
      <c r="G130" s="6"/>
      <c r="H130" s="6"/>
      <c r="I130" s="6"/>
      <c r="J130" s="6"/>
      <c r="K130" s="6"/>
      <c r="L130" s="6">
        <v>17700</v>
      </c>
      <c r="M130" s="6"/>
      <c r="N130" s="7">
        <f t="shared" si="2"/>
        <v>17700</v>
      </c>
      <c r="O130" s="6">
        <v>8609628</v>
      </c>
    </row>
    <row r="131" spans="1:15" hidden="1" x14ac:dyDescent="0.35">
      <c r="A131" s="1">
        <v>129</v>
      </c>
      <c r="B131" s="5" t="s">
        <v>210</v>
      </c>
      <c r="C131" s="2" t="s">
        <v>11</v>
      </c>
      <c r="D131" s="2"/>
      <c r="E131" s="6"/>
      <c r="F131" s="6"/>
      <c r="G131" s="6">
        <v>8700</v>
      </c>
      <c r="H131" s="6"/>
      <c r="I131" s="6">
        <v>5630</v>
      </c>
      <c r="J131" s="6"/>
      <c r="K131" s="6"/>
      <c r="L131" s="6"/>
      <c r="M131" s="6"/>
      <c r="N131" s="7">
        <f t="shared" si="2"/>
        <v>14330</v>
      </c>
      <c r="O131" s="6">
        <v>1096732</v>
      </c>
    </row>
    <row r="132" spans="1:15" hidden="1" x14ac:dyDescent="0.35">
      <c r="A132" s="1">
        <v>130</v>
      </c>
      <c r="B132" s="5" t="s">
        <v>211</v>
      </c>
      <c r="C132" s="2" t="s">
        <v>11</v>
      </c>
      <c r="D132" s="2"/>
      <c r="E132" s="6">
        <v>3017</v>
      </c>
      <c r="F132" s="6"/>
      <c r="G132" s="6"/>
      <c r="H132" s="6"/>
      <c r="I132" s="6">
        <v>5205</v>
      </c>
      <c r="J132" s="6"/>
      <c r="K132" s="6"/>
      <c r="L132" s="6"/>
      <c r="M132" s="6"/>
      <c r="N132" s="7">
        <f t="shared" si="2"/>
        <v>8222</v>
      </c>
      <c r="O132" s="6">
        <v>1178000</v>
      </c>
    </row>
    <row r="133" spans="1:15" hidden="1" x14ac:dyDescent="0.35">
      <c r="A133" s="1">
        <v>131</v>
      </c>
      <c r="B133" s="5" t="s">
        <v>212</v>
      </c>
      <c r="C133" s="2" t="s">
        <v>11</v>
      </c>
      <c r="D133" s="2"/>
      <c r="E133" s="6"/>
      <c r="F133" s="6"/>
      <c r="G133" s="6"/>
      <c r="H133" s="6"/>
      <c r="I133" s="6">
        <v>5201</v>
      </c>
      <c r="J133" s="6"/>
      <c r="K133" s="6"/>
      <c r="L133" s="6"/>
      <c r="M133" s="6"/>
      <c r="N133" s="7">
        <f t="shared" si="2"/>
        <v>5201</v>
      </c>
      <c r="O133" s="6">
        <v>1111000</v>
      </c>
    </row>
    <row r="134" spans="1:15" hidden="1" x14ac:dyDescent="0.35">
      <c r="A134" s="1">
        <v>132</v>
      </c>
      <c r="B134" s="5" t="s">
        <v>213</v>
      </c>
      <c r="C134" s="2" t="s">
        <v>11</v>
      </c>
      <c r="D134" s="2"/>
      <c r="E134" s="6"/>
      <c r="F134" s="6"/>
      <c r="G134" s="6">
        <v>7800</v>
      </c>
      <c r="H134" s="6"/>
      <c r="I134" s="6">
        <v>6693</v>
      </c>
      <c r="J134" s="6"/>
      <c r="K134" s="6"/>
      <c r="L134" s="6"/>
      <c r="M134" s="6"/>
      <c r="N134" s="7">
        <f t="shared" si="2"/>
        <v>14493</v>
      </c>
      <c r="O134" s="6">
        <v>1237607</v>
      </c>
    </row>
    <row r="135" spans="1:15" hidden="1" x14ac:dyDescent="0.35">
      <c r="A135" s="1">
        <v>133</v>
      </c>
      <c r="B135" s="5" t="s">
        <v>214</v>
      </c>
      <c r="C135" s="2" t="s">
        <v>11</v>
      </c>
      <c r="D135" s="2"/>
      <c r="E135" s="6"/>
      <c r="F135" s="6"/>
      <c r="G135" s="6"/>
      <c r="H135" s="6"/>
      <c r="I135" s="6"/>
      <c r="J135" s="6"/>
      <c r="K135" s="6"/>
      <c r="L135" s="6"/>
      <c r="M135" s="6"/>
      <c r="N135" s="7">
        <f t="shared" si="2"/>
        <v>0</v>
      </c>
      <c r="O135" s="6"/>
    </row>
    <row r="136" spans="1:15" hidden="1" x14ac:dyDescent="0.35">
      <c r="A136" s="1">
        <v>134</v>
      </c>
      <c r="B136" s="5" t="s">
        <v>215</v>
      </c>
      <c r="C136" s="2" t="s">
        <v>11</v>
      </c>
      <c r="D136" s="2"/>
      <c r="E136" s="6"/>
      <c r="F136" s="6"/>
      <c r="G136" s="6"/>
      <c r="H136" s="12"/>
      <c r="I136" s="6"/>
      <c r="J136" s="6"/>
      <c r="K136" s="6"/>
      <c r="L136" s="6"/>
      <c r="M136" s="6"/>
      <c r="N136" s="7">
        <f t="shared" si="2"/>
        <v>0</v>
      </c>
      <c r="O136" s="6"/>
    </row>
    <row r="137" spans="1:15" hidden="1" x14ac:dyDescent="0.35">
      <c r="A137" s="1">
        <v>135</v>
      </c>
      <c r="B137" s="5" t="s">
        <v>216</v>
      </c>
      <c r="C137" s="2" t="s">
        <v>11</v>
      </c>
      <c r="D137" s="2"/>
      <c r="E137" s="6"/>
      <c r="F137" s="6"/>
      <c r="G137" s="6"/>
      <c r="H137" s="6"/>
      <c r="I137" s="6">
        <v>1744</v>
      </c>
      <c r="J137" s="6"/>
      <c r="K137" s="6"/>
      <c r="L137" s="6"/>
      <c r="M137" s="6"/>
      <c r="N137" s="7">
        <f t="shared" si="2"/>
        <v>1744</v>
      </c>
      <c r="O137" s="6">
        <v>339602</v>
      </c>
    </row>
    <row r="138" spans="1:15" hidden="1" x14ac:dyDescent="0.35">
      <c r="A138" s="1">
        <v>136</v>
      </c>
      <c r="B138" s="5" t="s">
        <v>389</v>
      </c>
      <c r="C138" s="2" t="s">
        <v>11</v>
      </c>
      <c r="D138" s="2"/>
      <c r="E138" s="6"/>
      <c r="F138" s="6"/>
      <c r="G138" s="6"/>
      <c r="H138" s="6"/>
      <c r="I138" s="6"/>
      <c r="J138" s="6"/>
      <c r="K138" s="6"/>
      <c r="L138" s="6"/>
      <c r="M138" s="6"/>
      <c r="N138" s="7">
        <f t="shared" si="2"/>
        <v>0</v>
      </c>
      <c r="O138" s="6"/>
    </row>
    <row r="139" spans="1:15" hidden="1" x14ac:dyDescent="0.35">
      <c r="A139" s="1">
        <v>137</v>
      </c>
      <c r="B139" s="5" t="s">
        <v>390</v>
      </c>
      <c r="C139" s="2" t="s">
        <v>11</v>
      </c>
      <c r="D139" s="2"/>
      <c r="E139" s="6"/>
      <c r="F139" s="6"/>
      <c r="G139" s="6"/>
      <c r="H139" s="6"/>
      <c r="I139" s="6"/>
      <c r="J139" s="6"/>
      <c r="K139" s="6"/>
      <c r="L139" s="6"/>
      <c r="M139" s="6"/>
      <c r="N139" s="7">
        <f t="shared" si="2"/>
        <v>0</v>
      </c>
      <c r="O139" s="6"/>
    </row>
    <row r="140" spans="1:15" hidden="1" x14ac:dyDescent="0.35">
      <c r="A140" s="1"/>
      <c r="B140" s="5" t="s">
        <v>570</v>
      </c>
      <c r="C140" s="2" t="s">
        <v>11</v>
      </c>
      <c r="D140" s="2"/>
      <c r="E140" s="6">
        <v>1934</v>
      </c>
      <c r="F140" s="6"/>
      <c r="G140" s="6"/>
      <c r="H140" s="6"/>
      <c r="I140" s="6">
        <v>4034</v>
      </c>
      <c r="J140" s="6"/>
      <c r="K140" s="6"/>
      <c r="L140" s="6"/>
      <c r="M140" s="6"/>
      <c r="N140" s="7">
        <f t="shared" si="2"/>
        <v>5968</v>
      </c>
      <c r="O140" s="6">
        <v>849000</v>
      </c>
    </row>
    <row r="141" spans="1:15" hidden="1" x14ac:dyDescent="0.35">
      <c r="A141" s="1"/>
      <c r="B141" s="5" t="s">
        <v>574</v>
      </c>
      <c r="C141" s="2" t="s">
        <v>11</v>
      </c>
      <c r="D141" s="2"/>
      <c r="E141" s="6"/>
      <c r="F141" s="6"/>
      <c r="G141" s="6"/>
      <c r="H141" s="6"/>
      <c r="I141" s="6">
        <v>3408</v>
      </c>
      <c r="J141" s="6"/>
      <c r="K141" s="6"/>
      <c r="L141" s="6"/>
      <c r="M141" s="6"/>
      <c r="N141" s="7">
        <f t="shared" si="2"/>
        <v>3408</v>
      </c>
      <c r="O141" s="6">
        <v>671173</v>
      </c>
    </row>
    <row r="142" spans="1:15" hidden="1" x14ac:dyDescent="0.35">
      <c r="A142" s="1"/>
      <c r="B142" s="5" t="s">
        <v>568</v>
      </c>
      <c r="C142" s="2" t="s">
        <v>11</v>
      </c>
      <c r="D142" s="2"/>
      <c r="E142" s="6">
        <v>2964</v>
      </c>
      <c r="F142" s="6"/>
      <c r="G142" s="6"/>
      <c r="H142" s="6"/>
      <c r="I142" s="6">
        <v>5206</v>
      </c>
      <c r="J142" s="6"/>
      <c r="K142" s="6"/>
      <c r="L142" s="6"/>
      <c r="M142" s="6"/>
      <c r="N142" s="7">
        <f t="shared" si="2"/>
        <v>8170</v>
      </c>
      <c r="O142" s="6">
        <v>1146000</v>
      </c>
    </row>
    <row r="143" spans="1:15" hidden="1" x14ac:dyDescent="0.35">
      <c r="A143" s="1">
        <v>138</v>
      </c>
      <c r="B143" s="5" t="s">
        <v>223</v>
      </c>
      <c r="C143" s="2" t="s">
        <v>416</v>
      </c>
      <c r="D143" s="2"/>
      <c r="E143" s="6"/>
      <c r="F143" s="6"/>
      <c r="G143" s="6"/>
      <c r="H143" s="6"/>
      <c r="I143" s="6">
        <v>2041</v>
      </c>
      <c r="J143" s="6"/>
      <c r="K143" s="6"/>
      <c r="L143" s="6"/>
      <c r="M143" s="6"/>
      <c r="N143" s="7">
        <f t="shared" si="2"/>
        <v>2041</v>
      </c>
      <c r="O143" s="6">
        <v>392240</v>
      </c>
    </row>
    <row r="144" spans="1:15" hidden="1" x14ac:dyDescent="0.35">
      <c r="A144" s="1">
        <v>139</v>
      </c>
      <c r="B144" s="5" t="s">
        <v>224</v>
      </c>
      <c r="C144" s="2" t="s">
        <v>416</v>
      </c>
      <c r="D144" s="2"/>
      <c r="E144" s="6">
        <v>2813</v>
      </c>
      <c r="F144" s="6">
        <v>2114</v>
      </c>
      <c r="G144" s="6">
        <v>3500</v>
      </c>
      <c r="H144" s="6"/>
      <c r="I144" s="6">
        <v>5235</v>
      </c>
      <c r="J144" s="6"/>
      <c r="K144" s="6"/>
      <c r="L144" s="6"/>
      <c r="M144" s="6"/>
      <c r="N144" s="7">
        <f t="shared" si="2"/>
        <v>13662</v>
      </c>
      <c r="O144" s="6">
        <v>1082539</v>
      </c>
    </row>
    <row r="145" spans="1:15" hidden="1" x14ac:dyDescent="0.35">
      <c r="A145" s="1">
        <v>140</v>
      </c>
      <c r="B145" s="5" t="s">
        <v>225</v>
      </c>
      <c r="C145" s="2" t="s">
        <v>416</v>
      </c>
      <c r="D145" s="2"/>
      <c r="E145" s="6"/>
      <c r="F145" s="6"/>
      <c r="G145" s="6"/>
      <c r="H145" s="6"/>
      <c r="I145" s="6">
        <v>1679</v>
      </c>
      <c r="J145" s="6"/>
      <c r="K145" s="6"/>
      <c r="L145" s="6"/>
      <c r="M145" s="6"/>
      <c r="N145" s="7">
        <f t="shared" ref="N145:N213" si="3">SUM(E145:M145)</f>
        <v>1679</v>
      </c>
      <c r="O145" s="6">
        <v>294354</v>
      </c>
    </row>
    <row r="146" spans="1:15" hidden="1" x14ac:dyDescent="0.35">
      <c r="A146" s="1">
        <v>141</v>
      </c>
      <c r="B146" s="5" t="s">
        <v>379</v>
      </c>
      <c r="C146" s="2" t="s">
        <v>416</v>
      </c>
      <c r="D146" s="2"/>
      <c r="E146" s="6">
        <v>6496</v>
      </c>
      <c r="F146" s="6">
        <v>1526</v>
      </c>
      <c r="G146" s="6">
        <v>2000</v>
      </c>
      <c r="H146" s="6"/>
      <c r="I146" s="6">
        <v>6156</v>
      </c>
      <c r="J146" s="6"/>
      <c r="K146" s="6">
        <v>3000</v>
      </c>
      <c r="L146" s="6"/>
      <c r="M146" s="6"/>
      <c r="N146" s="7">
        <f t="shared" si="3"/>
        <v>19178</v>
      </c>
      <c r="O146" s="6">
        <v>563820</v>
      </c>
    </row>
    <row r="147" spans="1:15" hidden="1" x14ac:dyDescent="0.35">
      <c r="A147" s="1">
        <v>142</v>
      </c>
      <c r="B147" s="5" t="s">
        <v>226</v>
      </c>
      <c r="C147" s="2" t="s">
        <v>416</v>
      </c>
      <c r="D147" s="2"/>
      <c r="E147" s="6"/>
      <c r="F147" s="6"/>
      <c r="G147" s="6">
        <v>1121</v>
      </c>
      <c r="H147" s="6"/>
      <c r="I147" s="6">
        <v>4045</v>
      </c>
      <c r="J147" s="6"/>
      <c r="K147" s="6"/>
      <c r="L147" s="6"/>
      <c r="M147" s="6"/>
      <c r="N147" s="7">
        <f t="shared" si="3"/>
        <v>5166</v>
      </c>
      <c r="O147" s="6">
        <v>806639</v>
      </c>
    </row>
    <row r="148" spans="1:15" hidden="1" x14ac:dyDescent="0.35">
      <c r="A148" s="1">
        <v>143</v>
      </c>
      <c r="B148" s="5" t="s">
        <v>227</v>
      </c>
      <c r="C148" s="2" t="s">
        <v>416</v>
      </c>
      <c r="D148" s="2"/>
      <c r="E148" s="6">
        <v>13101</v>
      </c>
      <c r="F148" s="6"/>
      <c r="G148" s="6">
        <f>600+2400</f>
        <v>3000</v>
      </c>
      <c r="H148" s="6"/>
      <c r="I148" s="6">
        <v>5613</v>
      </c>
      <c r="J148" s="6"/>
      <c r="K148" s="6"/>
      <c r="L148" s="6"/>
      <c r="M148" s="6"/>
      <c r="N148" s="7">
        <f t="shared" si="3"/>
        <v>21714</v>
      </c>
      <c r="O148" s="6">
        <v>1058346</v>
      </c>
    </row>
    <row r="149" spans="1:15" hidden="1" x14ac:dyDescent="0.35">
      <c r="A149" s="1">
        <v>144</v>
      </c>
      <c r="B149" s="5" t="s">
        <v>228</v>
      </c>
      <c r="C149" s="2" t="s">
        <v>416</v>
      </c>
      <c r="D149" s="2"/>
      <c r="E149" s="6"/>
      <c r="F149" s="6"/>
      <c r="G149" s="6"/>
      <c r="H149" s="6"/>
      <c r="I149" s="6"/>
      <c r="J149" s="6"/>
      <c r="K149" s="6"/>
      <c r="L149" s="6"/>
      <c r="M149" s="6"/>
      <c r="N149" s="7">
        <f t="shared" si="3"/>
        <v>0</v>
      </c>
      <c r="O149" s="6"/>
    </row>
    <row r="150" spans="1:15" hidden="1" x14ac:dyDescent="0.35">
      <c r="A150" s="1">
        <v>145</v>
      </c>
      <c r="B150" s="5" t="s">
        <v>229</v>
      </c>
      <c r="C150" s="2" t="s">
        <v>416</v>
      </c>
      <c r="D150" s="2"/>
      <c r="E150" s="6"/>
      <c r="F150" s="6"/>
      <c r="G150" s="6"/>
      <c r="H150" s="6"/>
      <c r="I150" s="6">
        <v>2496</v>
      </c>
      <c r="J150" s="6"/>
      <c r="K150" s="6"/>
      <c r="L150" s="6"/>
      <c r="M150" s="6"/>
      <c r="N150" s="7">
        <f t="shared" si="3"/>
        <v>2496</v>
      </c>
      <c r="O150" s="6">
        <v>441615</v>
      </c>
    </row>
    <row r="151" spans="1:15" hidden="1" x14ac:dyDescent="0.35">
      <c r="A151" s="1">
        <v>146</v>
      </c>
      <c r="B151" s="5" t="s">
        <v>230</v>
      </c>
      <c r="C151" s="2" t="s">
        <v>416</v>
      </c>
      <c r="D151" s="2"/>
      <c r="E151" s="6"/>
      <c r="F151" s="6"/>
      <c r="G151" s="6"/>
      <c r="H151" s="6"/>
      <c r="I151" s="6">
        <v>1211</v>
      </c>
      <c r="J151" s="6"/>
      <c r="K151" s="6"/>
      <c r="L151" s="6"/>
      <c r="M151" s="6"/>
      <c r="N151" s="7">
        <f t="shared" si="3"/>
        <v>1211</v>
      </c>
      <c r="O151" s="6">
        <v>131285</v>
      </c>
    </row>
    <row r="152" spans="1:15" hidden="1" x14ac:dyDescent="0.35">
      <c r="A152" s="1">
        <v>147</v>
      </c>
      <c r="B152" s="5" t="s">
        <v>231</v>
      </c>
      <c r="C152" s="2" t="s">
        <v>416</v>
      </c>
      <c r="D152" s="2"/>
      <c r="E152" s="6"/>
      <c r="F152" s="6"/>
      <c r="G152" s="6"/>
      <c r="H152" s="6"/>
      <c r="I152" s="6"/>
      <c r="J152" s="6"/>
      <c r="K152" s="6"/>
      <c r="L152" s="6"/>
      <c r="M152" s="6"/>
      <c r="N152" s="7">
        <f t="shared" si="3"/>
        <v>0</v>
      </c>
      <c r="O152" s="6"/>
    </row>
    <row r="153" spans="1:15" hidden="1" x14ac:dyDescent="0.35">
      <c r="A153" s="1">
        <v>148</v>
      </c>
      <c r="B153" s="5" t="s">
        <v>232</v>
      </c>
      <c r="C153" s="2" t="s">
        <v>416</v>
      </c>
      <c r="D153" s="2"/>
      <c r="E153" s="6"/>
      <c r="F153" s="6"/>
      <c r="G153" s="6"/>
      <c r="H153" s="6"/>
      <c r="I153" s="6"/>
      <c r="J153" s="6"/>
      <c r="K153" s="6"/>
      <c r="L153" s="6"/>
      <c r="M153" s="6"/>
      <c r="N153" s="7">
        <f t="shared" si="3"/>
        <v>0</v>
      </c>
      <c r="O153" s="6"/>
    </row>
    <row r="154" spans="1:15" hidden="1" x14ac:dyDescent="0.35">
      <c r="A154" s="1">
        <v>149</v>
      </c>
      <c r="B154" s="5" t="s">
        <v>233</v>
      </c>
      <c r="C154" s="2" t="s">
        <v>416</v>
      </c>
      <c r="D154" s="2"/>
      <c r="E154" s="6"/>
      <c r="F154" s="6"/>
      <c r="G154" s="6">
        <v>850</v>
      </c>
      <c r="H154" s="6"/>
      <c r="I154" s="6">
        <v>2060</v>
      </c>
      <c r="J154" s="6"/>
      <c r="K154" s="6"/>
      <c r="L154" s="6"/>
      <c r="M154" s="6"/>
      <c r="N154" s="7">
        <f t="shared" si="3"/>
        <v>2910</v>
      </c>
      <c r="O154" s="6">
        <v>380624</v>
      </c>
    </row>
    <row r="155" spans="1:15" hidden="1" x14ac:dyDescent="0.35">
      <c r="A155" s="1">
        <v>150</v>
      </c>
      <c r="B155" s="5" t="s">
        <v>234</v>
      </c>
      <c r="C155" s="2" t="s">
        <v>416</v>
      </c>
      <c r="D155" s="2"/>
      <c r="E155" s="6"/>
      <c r="F155" s="6"/>
      <c r="G155" s="6"/>
      <c r="H155" s="6"/>
      <c r="I155" s="6">
        <v>1803</v>
      </c>
      <c r="J155" s="6"/>
      <c r="K155" s="6"/>
      <c r="L155" s="6"/>
      <c r="M155" s="6"/>
      <c r="N155" s="7">
        <f t="shared" si="3"/>
        <v>1803</v>
      </c>
      <c r="O155" s="6">
        <v>327840</v>
      </c>
    </row>
    <row r="156" spans="1:15" hidden="1" x14ac:dyDescent="0.35">
      <c r="A156" s="1">
        <v>151</v>
      </c>
      <c r="B156" s="5" t="s">
        <v>235</v>
      </c>
      <c r="C156" s="2" t="s">
        <v>416</v>
      </c>
      <c r="D156" s="2"/>
      <c r="E156" s="6"/>
      <c r="F156" s="6"/>
      <c r="G156" s="6"/>
      <c r="H156" s="6"/>
      <c r="I156" s="6"/>
      <c r="J156" s="6"/>
      <c r="K156" s="6"/>
      <c r="L156" s="6"/>
      <c r="M156" s="6"/>
      <c r="N156" s="7">
        <f t="shared" si="3"/>
        <v>0</v>
      </c>
      <c r="O156" s="6"/>
    </row>
    <row r="157" spans="1:15" hidden="1" x14ac:dyDescent="0.35">
      <c r="A157" s="1">
        <v>152</v>
      </c>
      <c r="B157" s="5" t="s">
        <v>236</v>
      </c>
      <c r="C157" s="2" t="s">
        <v>416</v>
      </c>
      <c r="D157" s="2"/>
      <c r="E157" s="6"/>
      <c r="F157" s="6"/>
      <c r="G157" s="6"/>
      <c r="H157" s="6"/>
      <c r="I157" s="6">
        <v>1070</v>
      </c>
      <c r="J157" s="6"/>
      <c r="K157" s="6"/>
      <c r="L157" s="6"/>
      <c r="M157" s="6"/>
      <c r="N157" s="7">
        <f t="shared" si="3"/>
        <v>1070</v>
      </c>
      <c r="O157" s="6">
        <v>181907</v>
      </c>
    </row>
    <row r="158" spans="1:15" hidden="1" x14ac:dyDescent="0.35">
      <c r="A158" s="1">
        <v>153</v>
      </c>
      <c r="B158" s="5" t="s">
        <v>378</v>
      </c>
      <c r="C158" s="2" t="s">
        <v>416</v>
      </c>
      <c r="D158" s="2"/>
      <c r="E158" s="6">
        <v>20198</v>
      </c>
      <c r="F158" s="6">
        <v>3494</v>
      </c>
      <c r="G158" s="6">
        <f>8050+800</f>
        <v>8850</v>
      </c>
      <c r="H158" s="6"/>
      <c r="I158" s="6">
        <v>8480</v>
      </c>
      <c r="J158" s="6"/>
      <c r="K158" s="6">
        <v>2607</v>
      </c>
      <c r="L158" s="6"/>
      <c r="M158" s="6"/>
      <c r="N158" s="7">
        <f t="shared" si="3"/>
        <v>43629</v>
      </c>
      <c r="O158" s="6">
        <v>1637521</v>
      </c>
    </row>
    <row r="159" spans="1:15" hidden="1" x14ac:dyDescent="0.35">
      <c r="A159" s="1">
        <v>154</v>
      </c>
      <c r="B159" s="5" t="s">
        <v>237</v>
      </c>
      <c r="C159" s="2" t="s">
        <v>416</v>
      </c>
      <c r="D159" s="2"/>
      <c r="E159" s="6">
        <v>5242</v>
      </c>
      <c r="F159" s="6"/>
      <c r="G159" s="6">
        <v>3800</v>
      </c>
      <c r="H159" s="6"/>
      <c r="I159" s="6">
        <v>6998</v>
      </c>
      <c r="J159" s="6"/>
      <c r="K159" s="6"/>
      <c r="L159" s="6"/>
      <c r="M159" s="6"/>
      <c r="N159" s="7">
        <f t="shared" si="3"/>
        <v>16040</v>
      </c>
      <c r="O159" s="6">
        <v>1137419</v>
      </c>
    </row>
    <row r="160" spans="1:15" hidden="1" x14ac:dyDescent="0.35">
      <c r="A160" s="1">
        <v>155</v>
      </c>
      <c r="B160" s="5" t="s">
        <v>402</v>
      </c>
      <c r="C160" s="2" t="s">
        <v>416</v>
      </c>
      <c r="D160" s="2"/>
      <c r="E160" s="6"/>
      <c r="F160" s="6"/>
      <c r="G160" s="6"/>
      <c r="H160" s="6"/>
      <c r="I160" s="6"/>
      <c r="J160" s="6"/>
      <c r="K160" s="6"/>
      <c r="L160" s="6"/>
      <c r="M160" s="6"/>
      <c r="N160" s="7">
        <f t="shared" si="3"/>
        <v>0</v>
      </c>
      <c r="O160" s="6"/>
    </row>
    <row r="161" spans="1:15" hidden="1" x14ac:dyDescent="0.35">
      <c r="A161" s="1">
        <v>156</v>
      </c>
      <c r="B161" s="5" t="s">
        <v>238</v>
      </c>
      <c r="C161" s="2" t="s">
        <v>416</v>
      </c>
      <c r="D161" s="2"/>
      <c r="E161" s="6">
        <v>15862</v>
      </c>
      <c r="F161" s="6">
        <f>2031+600</f>
        <v>2631</v>
      </c>
      <c r="G161" s="6">
        <v>7500</v>
      </c>
      <c r="H161" s="6"/>
      <c r="I161" s="6">
        <v>8664</v>
      </c>
      <c r="J161" s="6"/>
      <c r="K161" s="6"/>
      <c r="L161" s="6">
        <f>9250+4073</f>
        <v>13323</v>
      </c>
      <c r="M161" s="6"/>
      <c r="N161" s="7">
        <f t="shared" si="3"/>
        <v>47980</v>
      </c>
      <c r="O161" s="6">
        <v>1650000</v>
      </c>
    </row>
    <row r="162" spans="1:15" hidden="1" x14ac:dyDescent="0.35">
      <c r="A162" s="1">
        <v>157</v>
      </c>
      <c r="B162" s="5" t="s">
        <v>230</v>
      </c>
      <c r="C162" s="2" t="s">
        <v>416</v>
      </c>
      <c r="D162" s="2"/>
      <c r="E162" s="6"/>
      <c r="F162" s="6"/>
      <c r="G162" s="6"/>
      <c r="H162" s="6"/>
      <c r="I162" s="6"/>
      <c r="J162" s="6"/>
      <c r="K162" s="6"/>
      <c r="L162" s="6"/>
      <c r="M162" s="6"/>
      <c r="N162" s="7">
        <f t="shared" si="3"/>
        <v>0</v>
      </c>
      <c r="O162" s="6"/>
    </row>
    <row r="163" spans="1:15" hidden="1" x14ac:dyDescent="0.35">
      <c r="A163" s="1">
        <v>158</v>
      </c>
      <c r="B163" s="5" t="s">
        <v>239</v>
      </c>
      <c r="C163" s="2" t="s">
        <v>416</v>
      </c>
      <c r="D163" s="2"/>
      <c r="E163" s="6"/>
      <c r="F163" s="6"/>
      <c r="G163" s="6"/>
      <c r="H163" s="6"/>
      <c r="I163" s="6">
        <v>3953</v>
      </c>
      <c r="J163" s="6"/>
      <c r="K163" s="6"/>
      <c r="L163" s="6"/>
      <c r="M163" s="6"/>
      <c r="N163" s="7">
        <f t="shared" si="3"/>
        <v>3953</v>
      </c>
      <c r="O163" s="6">
        <v>533472</v>
      </c>
    </row>
    <row r="164" spans="1:15" hidden="1" x14ac:dyDescent="0.35">
      <c r="A164" s="1">
        <v>159</v>
      </c>
      <c r="B164" s="5" t="s">
        <v>240</v>
      </c>
      <c r="C164" s="2" t="s">
        <v>417</v>
      </c>
      <c r="D164" s="2"/>
      <c r="E164" s="6"/>
      <c r="F164" s="6"/>
      <c r="G164" s="6"/>
      <c r="H164" s="6"/>
      <c r="I164" s="6"/>
      <c r="J164" s="6"/>
      <c r="K164" s="6"/>
      <c r="L164" s="6"/>
      <c r="M164" s="6"/>
      <c r="N164" s="7">
        <f t="shared" si="3"/>
        <v>0</v>
      </c>
      <c r="O164" s="6"/>
    </row>
    <row r="165" spans="1:15" hidden="1" x14ac:dyDescent="0.35">
      <c r="A165" s="1">
        <v>160</v>
      </c>
      <c r="B165" s="5" t="s">
        <v>241</v>
      </c>
      <c r="C165" s="2" t="s">
        <v>417</v>
      </c>
      <c r="D165" s="2"/>
      <c r="E165" s="6"/>
      <c r="F165" s="6"/>
      <c r="G165" s="6"/>
      <c r="H165" s="6"/>
      <c r="I165" s="6"/>
      <c r="J165" s="6"/>
      <c r="K165" s="6"/>
      <c r="L165" s="6"/>
      <c r="M165" s="6"/>
      <c r="N165" s="7">
        <f t="shared" si="3"/>
        <v>0</v>
      </c>
      <c r="O165" s="6"/>
    </row>
    <row r="166" spans="1:15" hidden="1" x14ac:dyDescent="0.35">
      <c r="A166" s="1">
        <v>161</v>
      </c>
      <c r="B166" s="5" t="s">
        <v>458</v>
      </c>
      <c r="C166" s="2" t="s">
        <v>417</v>
      </c>
      <c r="D166" s="2"/>
      <c r="E166" s="6"/>
      <c r="F166" s="6"/>
      <c r="G166" s="6"/>
      <c r="H166" s="6"/>
      <c r="I166" s="6"/>
      <c r="J166" s="6"/>
      <c r="K166" s="6"/>
      <c r="L166" s="6"/>
      <c r="M166" s="6"/>
      <c r="N166" s="7">
        <f t="shared" si="3"/>
        <v>0</v>
      </c>
      <c r="O166" s="6"/>
    </row>
    <row r="167" spans="1:15" hidden="1" x14ac:dyDescent="0.35">
      <c r="A167" s="1">
        <v>162</v>
      </c>
      <c r="B167" s="5" t="s">
        <v>242</v>
      </c>
      <c r="C167" s="2" t="s">
        <v>417</v>
      </c>
      <c r="D167" s="2"/>
      <c r="E167" s="6"/>
      <c r="F167" s="6"/>
      <c r="G167" s="6"/>
      <c r="H167" s="6"/>
      <c r="I167" s="6"/>
      <c r="J167" s="6"/>
      <c r="K167" s="6"/>
      <c r="L167" s="6"/>
      <c r="M167" s="6"/>
      <c r="N167" s="7">
        <f t="shared" si="3"/>
        <v>0</v>
      </c>
      <c r="O167" s="6"/>
    </row>
    <row r="168" spans="1:15" hidden="1" x14ac:dyDescent="0.35">
      <c r="A168" s="1">
        <v>163</v>
      </c>
      <c r="B168" s="5" t="s">
        <v>243</v>
      </c>
      <c r="C168" s="2" t="s">
        <v>417</v>
      </c>
      <c r="D168" s="2"/>
      <c r="E168" s="6"/>
      <c r="F168" s="6"/>
      <c r="G168" s="6"/>
      <c r="H168" s="6"/>
      <c r="I168" s="6"/>
      <c r="J168" s="6"/>
      <c r="K168" s="6"/>
      <c r="L168" s="6"/>
      <c r="M168" s="6"/>
      <c r="N168" s="7">
        <f t="shared" si="3"/>
        <v>0</v>
      </c>
      <c r="O168" s="6"/>
    </row>
    <row r="169" spans="1:15" hidden="1" x14ac:dyDescent="0.35">
      <c r="A169" s="1">
        <v>164</v>
      </c>
      <c r="B169" s="5" t="s">
        <v>244</v>
      </c>
      <c r="C169" s="2" t="s">
        <v>417</v>
      </c>
      <c r="D169" s="2"/>
      <c r="E169" s="6"/>
      <c r="F169" s="6"/>
      <c r="G169" s="6"/>
      <c r="H169" s="6"/>
      <c r="I169" s="6"/>
      <c r="J169" s="6"/>
      <c r="K169" s="6"/>
      <c r="L169" s="6"/>
      <c r="M169" s="6"/>
      <c r="N169" s="7">
        <f t="shared" si="3"/>
        <v>0</v>
      </c>
      <c r="O169" s="6"/>
    </row>
    <row r="170" spans="1:15" hidden="1" x14ac:dyDescent="0.35">
      <c r="A170" s="1">
        <v>165</v>
      </c>
      <c r="B170" s="5" t="s">
        <v>460</v>
      </c>
      <c r="C170" s="2" t="s">
        <v>417</v>
      </c>
      <c r="D170" s="2"/>
      <c r="E170" s="6"/>
      <c r="F170" s="6"/>
      <c r="G170" s="6"/>
      <c r="H170" s="6"/>
      <c r="I170" s="6"/>
      <c r="J170" s="6"/>
      <c r="K170" s="6"/>
      <c r="L170" s="6"/>
      <c r="M170" s="6"/>
      <c r="N170" s="7">
        <f t="shared" si="3"/>
        <v>0</v>
      </c>
      <c r="O170" s="6"/>
    </row>
    <row r="171" spans="1:15" hidden="1" x14ac:dyDescent="0.35">
      <c r="A171" s="1">
        <v>166</v>
      </c>
      <c r="B171" s="5" t="s">
        <v>245</v>
      </c>
      <c r="C171" s="2" t="s">
        <v>417</v>
      </c>
      <c r="D171" s="2"/>
      <c r="E171" s="6"/>
      <c r="F171" s="6"/>
      <c r="G171" s="6"/>
      <c r="H171" s="6"/>
      <c r="I171" s="6"/>
      <c r="J171" s="6"/>
      <c r="K171" s="6"/>
      <c r="L171" s="6"/>
      <c r="M171" s="6"/>
      <c r="N171" s="7">
        <f t="shared" si="3"/>
        <v>0</v>
      </c>
      <c r="O171" s="6"/>
    </row>
    <row r="172" spans="1:15" hidden="1" x14ac:dyDescent="0.35">
      <c r="A172" s="1">
        <v>167</v>
      </c>
      <c r="B172" s="5" t="s">
        <v>246</v>
      </c>
      <c r="C172" s="2" t="s">
        <v>417</v>
      </c>
      <c r="D172" s="2"/>
      <c r="E172" s="6"/>
      <c r="F172" s="6"/>
      <c r="G172" s="6"/>
      <c r="H172" s="6"/>
      <c r="I172" s="6"/>
      <c r="J172" s="6"/>
      <c r="K172" s="6"/>
      <c r="L172" s="6"/>
      <c r="M172" s="6"/>
      <c r="N172" s="7">
        <f t="shared" si="3"/>
        <v>0</v>
      </c>
      <c r="O172" s="6"/>
    </row>
    <row r="173" spans="1:15" hidden="1" x14ac:dyDescent="0.35">
      <c r="A173" s="1">
        <v>168</v>
      </c>
      <c r="B173" s="5" t="s">
        <v>247</v>
      </c>
      <c r="C173" s="2" t="s">
        <v>417</v>
      </c>
      <c r="D173" s="2"/>
      <c r="E173" s="6"/>
      <c r="F173" s="6"/>
      <c r="G173" s="6"/>
      <c r="H173" s="6"/>
      <c r="I173" s="6"/>
      <c r="J173" s="6"/>
      <c r="K173" s="6"/>
      <c r="L173" s="6"/>
      <c r="M173" s="6"/>
      <c r="N173" s="7">
        <f t="shared" si="3"/>
        <v>0</v>
      </c>
      <c r="O173" s="6"/>
    </row>
    <row r="174" spans="1:15" hidden="1" x14ac:dyDescent="0.35">
      <c r="A174" s="1">
        <v>169</v>
      </c>
      <c r="B174" s="5" t="s">
        <v>248</v>
      </c>
      <c r="C174" s="2" t="s">
        <v>417</v>
      </c>
      <c r="D174" s="2"/>
      <c r="E174" s="6"/>
      <c r="F174" s="6"/>
      <c r="G174" s="6"/>
      <c r="H174" s="6"/>
      <c r="I174" s="6"/>
      <c r="J174" s="6"/>
      <c r="K174" s="6"/>
      <c r="L174" s="6"/>
      <c r="M174" s="6"/>
      <c r="N174" s="7">
        <f t="shared" si="3"/>
        <v>0</v>
      </c>
      <c r="O174" s="6"/>
    </row>
    <row r="175" spans="1:15" hidden="1" x14ac:dyDescent="0.35">
      <c r="A175" s="1">
        <v>170</v>
      </c>
      <c r="B175" s="5" t="s">
        <v>249</v>
      </c>
      <c r="C175" s="2" t="s">
        <v>417</v>
      </c>
      <c r="D175" s="2"/>
      <c r="E175" s="6"/>
      <c r="F175" s="6"/>
      <c r="G175" s="6"/>
      <c r="H175" s="6"/>
      <c r="I175" s="6">
        <f>680+660</f>
        <v>1340</v>
      </c>
      <c r="J175" s="6">
        <v>646</v>
      </c>
      <c r="K175" s="6"/>
      <c r="L175" s="6"/>
      <c r="M175" s="6"/>
      <c r="N175" s="7">
        <f t="shared" si="3"/>
        <v>1986</v>
      </c>
      <c r="O175" s="6">
        <v>132000</v>
      </c>
    </row>
    <row r="176" spans="1:15" hidden="1" x14ac:dyDescent="0.35">
      <c r="A176" s="1">
        <v>171</v>
      </c>
      <c r="B176" s="5" t="s">
        <v>250</v>
      </c>
      <c r="C176" s="2" t="s">
        <v>417</v>
      </c>
      <c r="D176" s="2"/>
      <c r="E176" s="6"/>
      <c r="F176" s="6"/>
      <c r="G176" s="6"/>
      <c r="H176" s="6"/>
      <c r="I176" s="6"/>
      <c r="J176" s="6"/>
      <c r="K176" s="6"/>
      <c r="L176" s="6"/>
      <c r="M176" s="6"/>
      <c r="N176" s="7">
        <f t="shared" si="3"/>
        <v>0</v>
      </c>
      <c r="O176" s="6"/>
    </row>
    <row r="177" spans="1:15" hidden="1" x14ac:dyDescent="0.35">
      <c r="A177" s="1">
        <v>172</v>
      </c>
      <c r="B177" s="5" t="s">
        <v>251</v>
      </c>
      <c r="C177" s="2" t="s">
        <v>417</v>
      </c>
      <c r="D177" s="2"/>
      <c r="E177" s="6"/>
      <c r="F177" s="6"/>
      <c r="G177" s="6"/>
      <c r="H177" s="6"/>
      <c r="I177" s="6"/>
      <c r="J177" s="6"/>
      <c r="K177" s="6"/>
      <c r="L177" s="6"/>
      <c r="M177" s="6"/>
      <c r="N177" s="7">
        <f t="shared" si="3"/>
        <v>0</v>
      </c>
      <c r="O177" s="6"/>
    </row>
    <row r="178" spans="1:15" hidden="1" x14ac:dyDescent="0.35">
      <c r="A178" s="1">
        <v>173</v>
      </c>
      <c r="B178" s="5" t="s">
        <v>252</v>
      </c>
      <c r="C178" s="2" t="s">
        <v>417</v>
      </c>
      <c r="D178" s="2"/>
      <c r="E178" s="6"/>
      <c r="F178" s="6"/>
      <c r="G178" s="6"/>
      <c r="H178" s="6"/>
      <c r="I178" s="6"/>
      <c r="J178" s="6"/>
      <c r="K178" s="6"/>
      <c r="L178" s="6"/>
      <c r="M178" s="6"/>
      <c r="N178" s="7">
        <f t="shared" si="3"/>
        <v>0</v>
      </c>
      <c r="O178" s="6"/>
    </row>
    <row r="179" spans="1:15" hidden="1" x14ac:dyDescent="0.35">
      <c r="A179" s="1">
        <v>174</v>
      </c>
      <c r="B179" s="5" t="s">
        <v>253</v>
      </c>
      <c r="C179" s="2" t="s">
        <v>417</v>
      </c>
      <c r="D179" s="2"/>
      <c r="E179" s="6"/>
      <c r="F179" s="6"/>
      <c r="G179" s="6"/>
      <c r="H179" s="6"/>
      <c r="I179" s="6"/>
      <c r="J179" s="6"/>
      <c r="K179" s="6"/>
      <c r="L179" s="6"/>
      <c r="M179" s="6"/>
      <c r="N179" s="7">
        <f t="shared" si="3"/>
        <v>0</v>
      </c>
      <c r="O179" s="6"/>
    </row>
    <row r="180" spans="1:15" hidden="1" x14ac:dyDescent="0.35">
      <c r="A180" s="1">
        <v>175</v>
      </c>
      <c r="B180" s="5" t="s">
        <v>254</v>
      </c>
      <c r="C180" s="2" t="s">
        <v>417</v>
      </c>
      <c r="D180" s="2"/>
      <c r="E180" s="6"/>
      <c r="F180" s="6"/>
      <c r="G180" s="6"/>
      <c r="H180" s="6"/>
      <c r="I180" s="6">
        <v>305</v>
      </c>
      <c r="J180" s="6"/>
      <c r="K180" s="6"/>
      <c r="L180" s="6"/>
      <c r="M180" s="6"/>
      <c r="N180" s="7">
        <f t="shared" si="3"/>
        <v>305</v>
      </c>
      <c r="O180" s="6">
        <v>61000</v>
      </c>
    </row>
    <row r="181" spans="1:15" hidden="1" x14ac:dyDescent="0.35">
      <c r="A181" s="1">
        <v>176</v>
      </c>
      <c r="B181" s="5" t="s">
        <v>255</v>
      </c>
      <c r="C181" s="2" t="s">
        <v>417</v>
      </c>
      <c r="D181" s="2"/>
      <c r="E181" s="6"/>
      <c r="F181" s="6"/>
      <c r="G181" s="6"/>
      <c r="H181" s="6"/>
      <c r="I181" s="6"/>
      <c r="J181" s="6"/>
      <c r="K181" s="6"/>
      <c r="L181" s="6"/>
      <c r="M181" s="6"/>
      <c r="N181" s="7">
        <f t="shared" si="3"/>
        <v>0</v>
      </c>
      <c r="O181" s="6"/>
    </row>
    <row r="182" spans="1:15" hidden="1" x14ac:dyDescent="0.35">
      <c r="A182" s="1">
        <v>177</v>
      </c>
      <c r="B182" s="5" t="s">
        <v>256</v>
      </c>
      <c r="C182" s="2" t="s">
        <v>417</v>
      </c>
      <c r="D182" s="2"/>
      <c r="E182" s="6"/>
      <c r="F182" s="6"/>
      <c r="G182" s="6"/>
      <c r="H182" s="6"/>
      <c r="I182" s="6">
        <v>9260</v>
      </c>
      <c r="J182" s="6">
        <v>1806</v>
      </c>
      <c r="K182" s="6"/>
      <c r="L182" s="6"/>
      <c r="M182" s="6"/>
      <c r="N182" s="7">
        <f t="shared" si="3"/>
        <v>11066</v>
      </c>
      <c r="O182" s="6">
        <v>197000</v>
      </c>
    </row>
    <row r="183" spans="1:15" hidden="1" x14ac:dyDescent="0.35">
      <c r="A183" s="1">
        <v>178</v>
      </c>
      <c r="B183" s="5" t="s">
        <v>257</v>
      </c>
      <c r="C183" s="2" t="s">
        <v>417</v>
      </c>
      <c r="D183" s="2"/>
      <c r="E183" s="6"/>
      <c r="F183" s="6"/>
      <c r="G183" s="6"/>
      <c r="H183" s="6"/>
      <c r="I183" s="6"/>
      <c r="J183" s="6"/>
      <c r="K183" s="6"/>
      <c r="L183" s="6"/>
      <c r="M183" s="6"/>
      <c r="N183" s="7">
        <f t="shared" si="3"/>
        <v>0</v>
      </c>
      <c r="O183" s="6"/>
    </row>
    <row r="184" spans="1:15" hidden="1" x14ac:dyDescent="0.35">
      <c r="A184" s="1">
        <v>179</v>
      </c>
      <c r="B184" s="5" t="s">
        <v>258</v>
      </c>
      <c r="C184" s="2" t="s">
        <v>417</v>
      </c>
      <c r="D184" s="2"/>
      <c r="E184" s="6">
        <v>503</v>
      </c>
      <c r="F184" s="6"/>
      <c r="G184" s="6"/>
      <c r="H184" s="6"/>
      <c r="I184" s="6">
        <v>875</v>
      </c>
      <c r="J184" s="6">
        <v>516</v>
      </c>
      <c r="K184" s="6"/>
      <c r="L184" s="6"/>
      <c r="M184" s="6"/>
      <c r="N184" s="7">
        <f t="shared" si="3"/>
        <v>1894</v>
      </c>
      <c r="O184" s="6">
        <v>175000</v>
      </c>
    </row>
    <row r="185" spans="1:15" hidden="1" x14ac:dyDescent="0.35">
      <c r="A185" s="1">
        <v>180</v>
      </c>
      <c r="B185" s="5" t="s">
        <v>259</v>
      </c>
      <c r="C185" s="2" t="s">
        <v>417</v>
      </c>
      <c r="D185" s="2"/>
      <c r="E185" s="6"/>
      <c r="F185" s="6"/>
      <c r="G185" s="6"/>
      <c r="H185" s="6"/>
      <c r="I185" s="6"/>
      <c r="J185" s="6"/>
      <c r="K185" s="6"/>
      <c r="L185" s="6"/>
      <c r="M185" s="6"/>
      <c r="N185" s="7">
        <f t="shared" si="3"/>
        <v>0</v>
      </c>
      <c r="O185" s="6"/>
    </row>
    <row r="186" spans="1:15" hidden="1" x14ac:dyDescent="0.35">
      <c r="A186" s="1">
        <v>181</v>
      </c>
      <c r="B186" s="5" t="s">
        <v>260</v>
      </c>
      <c r="C186" s="2" t="s">
        <v>417</v>
      </c>
      <c r="D186" s="2"/>
      <c r="E186" s="6">
        <v>11900</v>
      </c>
      <c r="F186" s="6"/>
      <c r="G186" s="6">
        <v>5000</v>
      </c>
      <c r="H186" s="6"/>
      <c r="I186" s="6"/>
      <c r="J186" s="6"/>
      <c r="K186" s="6"/>
      <c r="L186" s="6"/>
      <c r="M186" s="6"/>
      <c r="N186" s="7">
        <f t="shared" si="3"/>
        <v>16900</v>
      </c>
      <c r="O186" s="6">
        <v>238000</v>
      </c>
    </row>
    <row r="187" spans="1:15" hidden="1" x14ac:dyDescent="0.35">
      <c r="A187" s="1">
        <v>182</v>
      </c>
      <c r="B187" s="5" t="s">
        <v>459</v>
      </c>
      <c r="C187" s="2" t="s">
        <v>417</v>
      </c>
      <c r="D187" s="2"/>
      <c r="E187" s="6"/>
      <c r="F187" s="6"/>
      <c r="G187" s="6"/>
      <c r="H187" s="6"/>
      <c r="I187" s="6">
        <v>1883</v>
      </c>
      <c r="J187" s="6">
        <v>516</v>
      </c>
      <c r="K187" s="6"/>
      <c r="L187" s="6"/>
      <c r="M187" s="6"/>
      <c r="N187" s="7">
        <f t="shared" si="3"/>
        <v>2399</v>
      </c>
      <c r="O187" s="6">
        <v>182000</v>
      </c>
    </row>
    <row r="188" spans="1:15" hidden="1" x14ac:dyDescent="0.35">
      <c r="A188" s="1">
        <v>183</v>
      </c>
      <c r="B188" s="5" t="s">
        <v>440</v>
      </c>
      <c r="C188" s="2" t="s">
        <v>417</v>
      </c>
      <c r="D188" s="2"/>
      <c r="E188" s="6"/>
      <c r="F188" s="6"/>
      <c r="G188" s="6"/>
      <c r="H188" s="6"/>
      <c r="I188" s="6"/>
      <c r="J188" s="6"/>
      <c r="K188" s="6"/>
      <c r="L188" s="6"/>
      <c r="M188" s="6"/>
      <c r="N188" s="7">
        <f t="shared" si="3"/>
        <v>0</v>
      </c>
      <c r="O188" s="6"/>
    </row>
    <row r="189" spans="1:15" hidden="1" x14ac:dyDescent="0.35">
      <c r="A189" s="1"/>
      <c r="B189" s="5" t="s">
        <v>571</v>
      </c>
      <c r="C189" s="2" t="s">
        <v>417</v>
      </c>
      <c r="D189" s="2"/>
      <c r="E189" s="6"/>
      <c r="F189" s="6"/>
      <c r="G189" s="6"/>
      <c r="H189" s="6"/>
      <c r="I189" s="6">
        <v>700</v>
      </c>
      <c r="J189" s="6">
        <v>17000</v>
      </c>
      <c r="K189" s="6"/>
      <c r="L189" s="6"/>
      <c r="M189" s="6"/>
      <c r="N189" s="7">
        <f t="shared" si="3"/>
        <v>17700</v>
      </c>
      <c r="O189" s="6">
        <v>140000</v>
      </c>
    </row>
    <row r="190" spans="1:15" hidden="1" x14ac:dyDescent="0.35">
      <c r="A190" s="1"/>
      <c r="B190" s="5" t="s">
        <v>572</v>
      </c>
      <c r="C190" s="2" t="s">
        <v>417</v>
      </c>
      <c r="D190" s="2"/>
      <c r="E190" s="6"/>
      <c r="F190" s="6"/>
      <c r="G190" s="6"/>
      <c r="H190" s="6"/>
      <c r="I190" s="6">
        <v>665</v>
      </c>
      <c r="J190" s="6">
        <v>516</v>
      </c>
      <c r="K190" s="6"/>
      <c r="L190" s="6">
        <v>11050</v>
      </c>
      <c r="M190" s="6"/>
      <c r="N190" s="7">
        <f t="shared" si="3"/>
        <v>12231</v>
      </c>
      <c r="O190" s="6">
        <v>133000</v>
      </c>
    </row>
    <row r="191" spans="1:15" hidden="1" x14ac:dyDescent="0.35">
      <c r="A191" s="1"/>
      <c r="B191" s="5" t="s">
        <v>573</v>
      </c>
      <c r="C191" s="2" t="s">
        <v>417</v>
      </c>
      <c r="D191" s="2"/>
      <c r="E191" s="6"/>
      <c r="F191" s="6"/>
      <c r="G191" s="6"/>
      <c r="H191" s="6"/>
      <c r="I191" s="6">
        <v>1020</v>
      </c>
      <c r="J191" s="6">
        <v>516</v>
      </c>
      <c r="K191" s="6">
        <v>598</v>
      </c>
      <c r="L191" s="6"/>
      <c r="M191" s="6"/>
      <c r="N191" s="7">
        <f t="shared" si="3"/>
        <v>2134</v>
      </c>
      <c r="O191" s="6">
        <v>97000</v>
      </c>
    </row>
    <row r="192" spans="1:15" hidden="1" x14ac:dyDescent="0.35">
      <c r="A192" s="1">
        <v>184</v>
      </c>
      <c r="B192" s="5" t="s">
        <v>474</v>
      </c>
      <c r="C192" s="2" t="s">
        <v>417</v>
      </c>
      <c r="D192" s="2"/>
      <c r="E192" s="6"/>
      <c r="F192" s="6"/>
      <c r="G192" s="6"/>
      <c r="H192" s="6"/>
      <c r="I192" s="6"/>
      <c r="J192" s="6"/>
      <c r="K192" s="6"/>
      <c r="L192" s="6"/>
      <c r="M192" s="6"/>
      <c r="N192" s="7">
        <f t="shared" si="3"/>
        <v>0</v>
      </c>
      <c r="O192" s="6"/>
    </row>
    <row r="193" spans="1:15" hidden="1" x14ac:dyDescent="0.35">
      <c r="A193" s="1">
        <v>185</v>
      </c>
      <c r="B193" s="5" t="s">
        <v>314</v>
      </c>
      <c r="C193" s="2" t="s">
        <v>15</v>
      </c>
      <c r="D193" s="2"/>
      <c r="E193" s="6">
        <v>5545</v>
      </c>
      <c r="F193" s="6"/>
      <c r="G193" s="6"/>
      <c r="H193" s="6"/>
      <c r="I193" s="6"/>
      <c r="J193" s="6"/>
      <c r="K193" s="6"/>
      <c r="L193" s="6"/>
      <c r="M193" s="6"/>
      <c r="N193" s="7">
        <f t="shared" si="3"/>
        <v>5545</v>
      </c>
      <c r="O193" s="6">
        <v>995000</v>
      </c>
    </row>
    <row r="194" spans="1:15" hidden="1" x14ac:dyDescent="0.35">
      <c r="A194" s="1">
        <v>186</v>
      </c>
      <c r="B194" s="5" t="s">
        <v>517</v>
      </c>
      <c r="C194" s="2" t="s">
        <v>15</v>
      </c>
      <c r="D194" s="2"/>
      <c r="E194" s="6"/>
      <c r="F194" s="6"/>
      <c r="G194" s="6"/>
      <c r="H194" s="6"/>
      <c r="I194" s="6"/>
      <c r="J194" s="6"/>
      <c r="K194" s="6"/>
      <c r="L194" s="6"/>
      <c r="M194" s="6"/>
      <c r="N194" s="7">
        <f t="shared" si="3"/>
        <v>0</v>
      </c>
      <c r="O194" s="6"/>
    </row>
    <row r="195" spans="1:15" hidden="1" x14ac:dyDescent="0.35">
      <c r="A195" s="1">
        <v>187</v>
      </c>
      <c r="B195" s="5" t="s">
        <v>315</v>
      </c>
      <c r="C195" s="2" t="s">
        <v>15</v>
      </c>
      <c r="D195" s="2"/>
      <c r="E195" s="6">
        <v>3798</v>
      </c>
      <c r="F195" s="6"/>
      <c r="G195" s="6"/>
      <c r="H195" s="6"/>
      <c r="I195" s="6"/>
      <c r="J195" s="6"/>
      <c r="K195" s="6"/>
      <c r="L195" s="6"/>
      <c r="M195" s="6"/>
      <c r="N195" s="7">
        <f t="shared" si="3"/>
        <v>3798</v>
      </c>
      <c r="O195" s="6">
        <v>558000</v>
      </c>
    </row>
    <row r="196" spans="1:15" hidden="1" x14ac:dyDescent="0.35">
      <c r="A196" s="1">
        <v>188</v>
      </c>
      <c r="B196" s="5" t="s">
        <v>316</v>
      </c>
      <c r="C196" s="2" t="s">
        <v>15</v>
      </c>
      <c r="D196" s="2"/>
      <c r="E196" s="6">
        <v>1763</v>
      </c>
      <c r="F196" s="6"/>
      <c r="G196" s="6"/>
      <c r="H196" s="6"/>
      <c r="I196" s="6"/>
      <c r="J196" s="6"/>
      <c r="K196" s="6"/>
      <c r="L196" s="6"/>
      <c r="M196" s="6"/>
      <c r="N196" s="7">
        <f t="shared" si="3"/>
        <v>1763</v>
      </c>
      <c r="O196" s="6">
        <v>538000</v>
      </c>
    </row>
    <row r="197" spans="1:15" hidden="1" x14ac:dyDescent="0.35">
      <c r="A197" s="1">
        <v>189</v>
      </c>
      <c r="B197" s="5" t="s">
        <v>317</v>
      </c>
      <c r="C197" s="2" t="s">
        <v>15</v>
      </c>
      <c r="D197" s="2"/>
      <c r="E197" s="6"/>
      <c r="F197" s="6"/>
      <c r="G197" s="6"/>
      <c r="H197" s="6"/>
      <c r="I197" s="6"/>
      <c r="J197" s="6"/>
      <c r="K197" s="6"/>
      <c r="L197" s="6"/>
      <c r="M197" s="6"/>
      <c r="N197" s="7">
        <f t="shared" si="3"/>
        <v>0</v>
      </c>
      <c r="O197" s="6"/>
    </row>
    <row r="198" spans="1:15" hidden="1" x14ac:dyDescent="0.35">
      <c r="A198" s="1">
        <v>190</v>
      </c>
      <c r="B198" s="5" t="s">
        <v>318</v>
      </c>
      <c r="C198" s="2" t="s">
        <v>15</v>
      </c>
      <c r="D198" s="2"/>
      <c r="E198" s="6">
        <v>868</v>
      </c>
      <c r="F198" s="6"/>
      <c r="G198" s="6"/>
      <c r="H198" s="6"/>
      <c r="I198" s="6"/>
      <c r="J198" s="6"/>
      <c r="K198" s="6"/>
      <c r="L198" s="6"/>
      <c r="M198" s="6"/>
      <c r="N198" s="7">
        <f t="shared" si="3"/>
        <v>868</v>
      </c>
      <c r="O198" s="6">
        <v>33000</v>
      </c>
    </row>
    <row r="199" spans="1:15" hidden="1" x14ac:dyDescent="0.35">
      <c r="A199" s="1">
        <v>191</v>
      </c>
      <c r="B199" s="5" t="s">
        <v>319</v>
      </c>
      <c r="C199" s="2" t="s">
        <v>15</v>
      </c>
      <c r="D199" s="2"/>
      <c r="E199" s="6"/>
      <c r="F199" s="6"/>
      <c r="G199" s="6"/>
      <c r="H199" s="6"/>
      <c r="I199" s="6"/>
      <c r="J199" s="6"/>
      <c r="K199" s="6"/>
      <c r="L199" s="6"/>
      <c r="M199" s="6"/>
      <c r="N199" s="7">
        <f t="shared" si="3"/>
        <v>0</v>
      </c>
      <c r="O199" s="6"/>
    </row>
    <row r="200" spans="1:15" hidden="1" x14ac:dyDescent="0.35">
      <c r="A200" s="1">
        <v>192</v>
      </c>
      <c r="B200" s="5" t="s">
        <v>320</v>
      </c>
      <c r="C200" s="2" t="s">
        <v>15</v>
      </c>
      <c r="D200" s="2"/>
      <c r="E200" s="6"/>
      <c r="F200" s="6"/>
      <c r="G200" s="6"/>
      <c r="H200" s="6"/>
      <c r="I200" s="6"/>
      <c r="J200" s="6"/>
      <c r="K200" s="6"/>
      <c r="L200" s="6"/>
      <c r="M200" s="6"/>
      <c r="N200" s="7">
        <f t="shared" si="3"/>
        <v>0</v>
      </c>
      <c r="O200" s="6"/>
    </row>
    <row r="201" spans="1:15" hidden="1" x14ac:dyDescent="0.35">
      <c r="A201" s="1">
        <v>193</v>
      </c>
      <c r="B201" s="5" t="s">
        <v>321</v>
      </c>
      <c r="C201" s="2" t="s">
        <v>15</v>
      </c>
      <c r="D201" s="2"/>
      <c r="E201" s="6"/>
      <c r="F201" s="6">
        <v>93887</v>
      </c>
      <c r="G201" s="6"/>
      <c r="H201" s="6">
        <v>25290</v>
      </c>
      <c r="I201" s="6"/>
      <c r="J201" s="6"/>
      <c r="K201" s="6"/>
      <c r="L201" s="6">
        <v>1560</v>
      </c>
      <c r="M201" s="6"/>
      <c r="N201" s="7">
        <f t="shared" si="3"/>
        <v>120737</v>
      </c>
      <c r="O201" s="6">
        <v>5058000</v>
      </c>
    </row>
    <row r="202" spans="1:15" hidden="1" x14ac:dyDescent="0.35">
      <c r="A202" s="1">
        <v>194</v>
      </c>
      <c r="B202" s="5" t="s">
        <v>405</v>
      </c>
      <c r="C202" s="2" t="s">
        <v>15</v>
      </c>
      <c r="D202" s="2"/>
      <c r="E202" s="6"/>
      <c r="F202" s="6"/>
      <c r="G202" s="6"/>
      <c r="H202" s="6"/>
      <c r="I202" s="6"/>
      <c r="J202" s="6"/>
      <c r="K202" s="6"/>
      <c r="L202" s="6"/>
      <c r="M202" s="6"/>
      <c r="N202" s="7">
        <f t="shared" si="3"/>
        <v>0</v>
      </c>
      <c r="O202" s="6"/>
    </row>
    <row r="203" spans="1:15" hidden="1" x14ac:dyDescent="0.35">
      <c r="A203" s="1">
        <v>195</v>
      </c>
      <c r="B203" s="5" t="s">
        <v>472</v>
      </c>
      <c r="C203" s="2" t="s">
        <v>15</v>
      </c>
      <c r="D203" s="2"/>
      <c r="E203" s="6"/>
      <c r="F203" s="6"/>
      <c r="G203" s="6"/>
      <c r="H203" s="6"/>
      <c r="I203" s="6"/>
      <c r="J203" s="6"/>
      <c r="K203" s="6"/>
      <c r="L203" s="6"/>
      <c r="M203" s="6"/>
      <c r="N203" s="7">
        <f t="shared" si="3"/>
        <v>0</v>
      </c>
      <c r="O203" s="6"/>
    </row>
    <row r="204" spans="1:15" hidden="1" x14ac:dyDescent="0.35">
      <c r="A204" s="1">
        <v>196</v>
      </c>
      <c r="B204" s="5" t="s">
        <v>406</v>
      </c>
      <c r="C204" s="2" t="s">
        <v>15</v>
      </c>
      <c r="D204" s="2"/>
      <c r="E204" s="6"/>
      <c r="F204" s="6"/>
      <c r="G204" s="6"/>
      <c r="H204" s="6"/>
      <c r="I204" s="6"/>
      <c r="J204" s="6"/>
      <c r="K204" s="6"/>
      <c r="L204" s="6"/>
      <c r="M204" s="6"/>
      <c r="N204" s="7">
        <f t="shared" si="3"/>
        <v>0</v>
      </c>
      <c r="O204" s="6"/>
    </row>
    <row r="205" spans="1:15" hidden="1" x14ac:dyDescent="0.35">
      <c r="A205" s="1">
        <v>197</v>
      </c>
      <c r="B205" s="5" t="s">
        <v>322</v>
      </c>
      <c r="C205" s="2" t="s">
        <v>15</v>
      </c>
      <c r="D205" s="2"/>
      <c r="E205" s="6"/>
      <c r="F205" s="6">
        <v>4367</v>
      </c>
      <c r="G205" s="6"/>
      <c r="H205" s="6"/>
      <c r="I205" s="6"/>
      <c r="J205" s="6"/>
      <c r="K205" s="6"/>
      <c r="L205" s="6"/>
      <c r="M205" s="6"/>
      <c r="N205" s="7">
        <f t="shared" si="3"/>
        <v>4367</v>
      </c>
      <c r="O205" s="6">
        <v>470000</v>
      </c>
    </row>
    <row r="206" spans="1:15" hidden="1" x14ac:dyDescent="0.35">
      <c r="A206" s="1">
        <v>198</v>
      </c>
      <c r="B206" s="5" t="s">
        <v>408</v>
      </c>
      <c r="C206" s="2" t="s">
        <v>15</v>
      </c>
      <c r="D206" s="2"/>
      <c r="E206" s="6"/>
      <c r="F206" s="6"/>
      <c r="G206" s="6"/>
      <c r="H206" s="6"/>
      <c r="I206" s="6"/>
      <c r="J206" s="6"/>
      <c r="K206" s="6"/>
      <c r="L206" s="6"/>
      <c r="M206" s="6"/>
      <c r="N206" s="7">
        <f t="shared" si="3"/>
        <v>0</v>
      </c>
      <c r="O206" s="6"/>
    </row>
    <row r="207" spans="1:15" hidden="1" x14ac:dyDescent="0.35">
      <c r="A207" s="1">
        <v>199</v>
      </c>
      <c r="B207" s="5" t="s">
        <v>323</v>
      </c>
      <c r="C207" s="2" t="s">
        <v>15</v>
      </c>
      <c r="D207" s="2"/>
      <c r="E207" s="6">
        <v>781</v>
      </c>
      <c r="F207" s="6"/>
      <c r="G207" s="6"/>
      <c r="H207" s="6"/>
      <c r="I207" s="6"/>
      <c r="J207" s="6"/>
      <c r="K207" s="6"/>
      <c r="L207" s="6"/>
      <c r="M207" s="6"/>
      <c r="N207" s="7">
        <f t="shared" si="3"/>
        <v>781</v>
      </c>
      <c r="O207" s="6">
        <v>536000</v>
      </c>
    </row>
    <row r="208" spans="1:15" hidden="1" x14ac:dyDescent="0.35">
      <c r="A208" s="1">
        <v>200</v>
      </c>
      <c r="B208" s="5" t="s">
        <v>446</v>
      </c>
      <c r="C208" s="2" t="s">
        <v>15</v>
      </c>
      <c r="D208" s="2"/>
      <c r="E208" s="6"/>
      <c r="F208" s="6"/>
      <c r="G208" s="6"/>
      <c r="H208" s="6"/>
      <c r="I208" s="6"/>
      <c r="J208" s="6"/>
      <c r="K208" s="6"/>
      <c r="L208" s="6"/>
      <c r="M208" s="6"/>
      <c r="N208" s="7">
        <f t="shared" si="3"/>
        <v>0</v>
      </c>
      <c r="O208" s="6"/>
    </row>
    <row r="209" spans="1:15" hidden="1" x14ac:dyDescent="0.35">
      <c r="A209" s="1">
        <v>201</v>
      </c>
      <c r="B209" s="5" t="s">
        <v>413</v>
      </c>
      <c r="C209" s="2" t="s">
        <v>15</v>
      </c>
      <c r="D209" s="2"/>
      <c r="E209" s="6"/>
      <c r="F209" s="6"/>
      <c r="G209" s="6"/>
      <c r="H209" s="6"/>
      <c r="I209" s="6"/>
      <c r="J209" s="6"/>
      <c r="K209" s="6"/>
      <c r="L209" s="6"/>
      <c r="M209" s="6"/>
      <c r="N209" s="7">
        <f t="shared" si="3"/>
        <v>0</v>
      </c>
      <c r="O209" s="6"/>
    </row>
    <row r="210" spans="1:15" hidden="1" x14ac:dyDescent="0.35">
      <c r="A210" s="1">
        <v>202</v>
      </c>
      <c r="B210" s="5" t="s">
        <v>496</v>
      </c>
      <c r="C210" s="2" t="s">
        <v>15</v>
      </c>
      <c r="D210" s="2"/>
      <c r="E210" s="6"/>
      <c r="F210" s="6"/>
      <c r="G210" s="6"/>
      <c r="H210" s="6"/>
      <c r="I210" s="6"/>
      <c r="J210" s="6"/>
      <c r="K210" s="6"/>
      <c r="L210" s="6"/>
      <c r="M210" s="6"/>
      <c r="N210" s="7">
        <f t="shared" si="3"/>
        <v>0</v>
      </c>
      <c r="O210" s="6"/>
    </row>
    <row r="211" spans="1:15" hidden="1" x14ac:dyDescent="0.35">
      <c r="A211" s="1">
        <v>203</v>
      </c>
      <c r="B211" s="5" t="s">
        <v>334</v>
      </c>
      <c r="C211" s="2" t="s">
        <v>15</v>
      </c>
      <c r="D211" s="2"/>
      <c r="E211" s="6"/>
      <c r="F211" s="6">
        <v>6283</v>
      </c>
      <c r="G211" s="6"/>
      <c r="H211" s="6"/>
      <c r="I211" s="6"/>
      <c r="J211" s="6"/>
      <c r="K211" s="6"/>
      <c r="L211" s="6"/>
      <c r="M211" s="6"/>
      <c r="N211" s="7">
        <f t="shared" si="3"/>
        <v>6283</v>
      </c>
      <c r="O211" s="6">
        <v>571402</v>
      </c>
    </row>
    <row r="212" spans="1:15" hidden="1" x14ac:dyDescent="0.35">
      <c r="A212" s="1">
        <v>204</v>
      </c>
      <c r="B212" s="5" t="s">
        <v>550</v>
      </c>
      <c r="C212" s="2"/>
      <c r="D212" s="2"/>
      <c r="E212" s="6">
        <v>7049</v>
      </c>
      <c r="F212" s="6"/>
      <c r="G212" s="6"/>
      <c r="H212" s="6"/>
      <c r="I212" s="6"/>
      <c r="J212" s="6"/>
      <c r="K212" s="6"/>
      <c r="L212" s="6"/>
      <c r="M212" s="6"/>
      <c r="N212" s="7">
        <f t="shared" si="3"/>
        <v>7049</v>
      </c>
      <c r="O212" s="6">
        <v>694000</v>
      </c>
    </row>
    <row r="213" spans="1:15" ht="40" hidden="1" x14ac:dyDescent="0.35">
      <c r="A213" s="1">
        <v>205</v>
      </c>
      <c r="B213" s="5" t="s">
        <v>217</v>
      </c>
      <c r="C213" s="2" t="s">
        <v>418</v>
      </c>
      <c r="D213" s="2"/>
      <c r="E213" s="6"/>
      <c r="F213" s="6"/>
      <c r="G213" s="6"/>
      <c r="H213" s="6"/>
      <c r="I213" s="6"/>
      <c r="J213" s="6"/>
      <c r="K213" s="6"/>
      <c r="L213" s="6"/>
      <c r="M213" s="6"/>
      <c r="N213" s="7">
        <f t="shared" si="3"/>
        <v>0</v>
      </c>
      <c r="O213" s="6"/>
    </row>
    <row r="214" spans="1:15" ht="40" hidden="1" x14ac:dyDescent="0.35">
      <c r="A214" s="1">
        <v>206</v>
      </c>
      <c r="B214" s="5" t="s">
        <v>218</v>
      </c>
      <c r="C214" s="2" t="s">
        <v>418</v>
      </c>
      <c r="D214" s="2"/>
      <c r="E214" s="6"/>
      <c r="F214" s="6"/>
      <c r="G214" s="6"/>
      <c r="H214" s="6"/>
      <c r="I214" s="6"/>
      <c r="J214" s="6"/>
      <c r="K214" s="6"/>
      <c r="L214" s="6"/>
      <c r="M214" s="6"/>
      <c r="N214" s="7">
        <f t="shared" ref="N214:N288" si="4">SUM(E214:M214)</f>
        <v>0</v>
      </c>
      <c r="O214" s="6"/>
    </row>
    <row r="215" spans="1:15" ht="40" hidden="1" x14ac:dyDescent="0.35">
      <c r="A215" s="1">
        <v>207</v>
      </c>
      <c r="B215" s="5" t="s">
        <v>219</v>
      </c>
      <c r="C215" s="2" t="s">
        <v>418</v>
      </c>
      <c r="D215" s="2"/>
      <c r="E215" s="6"/>
      <c r="F215" s="6"/>
      <c r="G215" s="6"/>
      <c r="H215" s="6"/>
      <c r="I215" s="6">
        <v>7570</v>
      </c>
      <c r="J215" s="6"/>
      <c r="K215" s="6"/>
      <c r="L215" s="6"/>
      <c r="M215" s="6"/>
      <c r="N215" s="7">
        <f t="shared" si="4"/>
        <v>7570</v>
      </c>
      <c r="O215" s="6">
        <v>1550000</v>
      </c>
    </row>
    <row r="216" spans="1:15" ht="40" hidden="1" x14ac:dyDescent="0.35">
      <c r="A216" s="1">
        <v>208</v>
      </c>
      <c r="B216" s="5" t="s">
        <v>220</v>
      </c>
      <c r="C216" s="2" t="s">
        <v>418</v>
      </c>
      <c r="D216" s="2"/>
      <c r="E216" s="6">
        <v>4478</v>
      </c>
      <c r="F216" s="6">
        <v>4151</v>
      </c>
      <c r="G216" s="6"/>
      <c r="H216" s="11"/>
      <c r="I216" s="6">
        <v>6051</v>
      </c>
      <c r="J216" s="6"/>
      <c r="K216" s="6"/>
      <c r="L216" s="6"/>
      <c r="M216" s="6"/>
      <c r="N216" s="7">
        <f t="shared" si="4"/>
        <v>14680</v>
      </c>
      <c r="O216" s="6">
        <v>1360000</v>
      </c>
    </row>
    <row r="217" spans="1:15" ht="40" hidden="1" x14ac:dyDescent="0.35">
      <c r="A217" s="1">
        <v>209</v>
      </c>
      <c r="B217" s="5" t="s">
        <v>222</v>
      </c>
      <c r="C217" s="2" t="s">
        <v>418</v>
      </c>
      <c r="D217" s="2"/>
      <c r="E217" s="6"/>
      <c r="F217" s="6"/>
      <c r="G217" s="6"/>
      <c r="H217" s="6"/>
      <c r="I217" s="6">
        <v>3888</v>
      </c>
      <c r="J217" s="6"/>
      <c r="K217" s="6"/>
      <c r="L217" s="6"/>
      <c r="M217" s="6"/>
      <c r="N217" s="7">
        <f t="shared" si="4"/>
        <v>3888</v>
      </c>
      <c r="O217" s="6">
        <v>1030000</v>
      </c>
    </row>
    <row r="218" spans="1:15" ht="40" hidden="1" x14ac:dyDescent="0.35">
      <c r="A218" s="1">
        <v>210</v>
      </c>
      <c r="B218" s="5" t="s">
        <v>221</v>
      </c>
      <c r="C218" s="2" t="s">
        <v>418</v>
      </c>
      <c r="D218" s="2"/>
      <c r="E218" s="6">
        <v>18816</v>
      </c>
      <c r="F218" s="6"/>
      <c r="G218" s="6"/>
      <c r="H218" s="6"/>
      <c r="I218" s="6">
        <v>6300</v>
      </c>
      <c r="J218" s="6"/>
      <c r="K218" s="6"/>
      <c r="L218" s="6"/>
      <c r="M218" s="6"/>
      <c r="N218" s="7">
        <f t="shared" si="4"/>
        <v>25116</v>
      </c>
      <c r="O218" s="6">
        <v>1468000</v>
      </c>
    </row>
    <row r="219" spans="1:15" ht="40" hidden="1" x14ac:dyDescent="0.35">
      <c r="A219" s="1">
        <v>211</v>
      </c>
      <c r="B219" s="5" t="s">
        <v>548</v>
      </c>
      <c r="C219" s="2" t="s">
        <v>418</v>
      </c>
      <c r="D219" s="2"/>
      <c r="E219" s="6"/>
      <c r="F219" s="6"/>
      <c r="G219" s="6"/>
      <c r="H219" s="6"/>
      <c r="I219" s="6">
        <v>1587</v>
      </c>
      <c r="J219" s="6"/>
      <c r="K219" s="6"/>
      <c r="L219" s="6"/>
      <c r="M219" s="6"/>
      <c r="N219" s="7">
        <f t="shared" si="4"/>
        <v>1587</v>
      </c>
      <c r="O219" s="6">
        <v>295000</v>
      </c>
    </row>
    <row r="220" spans="1:15" ht="40" hidden="1" x14ac:dyDescent="0.35">
      <c r="A220" s="1">
        <v>212</v>
      </c>
      <c r="B220" s="5" t="s">
        <v>222</v>
      </c>
      <c r="C220" s="2" t="s">
        <v>418</v>
      </c>
      <c r="D220" s="2"/>
      <c r="E220" s="6"/>
      <c r="F220" s="6"/>
      <c r="G220" s="6"/>
      <c r="H220" s="6"/>
      <c r="I220" s="6"/>
      <c r="J220" s="6"/>
      <c r="K220" s="6"/>
      <c r="L220" s="6"/>
      <c r="M220" s="6"/>
      <c r="N220" s="7">
        <f t="shared" si="4"/>
        <v>0</v>
      </c>
      <c r="O220" s="6"/>
    </row>
    <row r="221" spans="1:15" hidden="1" x14ac:dyDescent="0.35">
      <c r="A221" s="1">
        <v>213</v>
      </c>
      <c r="B221" s="5" t="s">
        <v>338</v>
      </c>
      <c r="C221" s="2" t="s">
        <v>422</v>
      </c>
      <c r="D221" s="2"/>
      <c r="E221" s="6"/>
      <c r="F221" s="6"/>
      <c r="G221" s="6"/>
      <c r="H221" s="6"/>
      <c r="I221" s="6"/>
      <c r="J221" s="6"/>
      <c r="K221" s="6"/>
      <c r="L221" s="6"/>
      <c r="M221" s="6"/>
      <c r="N221" s="7">
        <f t="shared" si="4"/>
        <v>0</v>
      </c>
      <c r="O221" s="6"/>
    </row>
    <row r="222" spans="1:15" hidden="1" x14ac:dyDescent="0.35">
      <c r="A222" s="1">
        <v>214</v>
      </c>
      <c r="B222" s="5" t="s">
        <v>339</v>
      </c>
      <c r="C222" s="2" t="s">
        <v>422</v>
      </c>
      <c r="D222" s="2"/>
      <c r="E222" s="6"/>
      <c r="F222" s="6"/>
      <c r="G222" s="6"/>
      <c r="H222" s="6"/>
      <c r="I222" s="6"/>
      <c r="J222" s="6"/>
      <c r="K222" s="6"/>
      <c r="L222" s="6"/>
      <c r="M222" s="6"/>
      <c r="N222" s="7">
        <f t="shared" si="4"/>
        <v>0</v>
      </c>
      <c r="O222" s="6"/>
    </row>
    <row r="223" spans="1:15" hidden="1" x14ac:dyDescent="0.35">
      <c r="A223" s="1">
        <v>215</v>
      </c>
      <c r="B223" s="5" t="s">
        <v>403</v>
      </c>
      <c r="C223" s="2" t="s">
        <v>422</v>
      </c>
      <c r="D223" s="2"/>
      <c r="E223" s="6"/>
      <c r="F223" s="6"/>
      <c r="G223" s="6"/>
      <c r="H223" s="6"/>
      <c r="I223" s="6"/>
      <c r="J223" s="6"/>
      <c r="K223" s="6"/>
      <c r="L223" s="6"/>
      <c r="M223" s="6"/>
      <c r="N223" s="7">
        <f t="shared" si="4"/>
        <v>0</v>
      </c>
      <c r="O223" s="6"/>
    </row>
    <row r="224" spans="1:15" hidden="1" x14ac:dyDescent="0.35">
      <c r="A224" s="1">
        <v>216</v>
      </c>
      <c r="B224" s="5" t="s">
        <v>499</v>
      </c>
      <c r="C224" s="2" t="s">
        <v>422</v>
      </c>
      <c r="D224" s="2"/>
      <c r="E224" s="6"/>
      <c r="F224" s="6"/>
      <c r="G224" s="6"/>
      <c r="H224" s="6"/>
      <c r="I224" s="6"/>
      <c r="J224" s="6"/>
      <c r="K224" s="6"/>
      <c r="L224" s="6"/>
      <c r="M224" s="6"/>
      <c r="N224" s="7">
        <f t="shared" si="4"/>
        <v>0</v>
      </c>
      <c r="O224" s="6"/>
    </row>
    <row r="225" spans="1:15" hidden="1" x14ac:dyDescent="0.35">
      <c r="A225" s="1">
        <v>217</v>
      </c>
      <c r="B225" s="5" t="s">
        <v>542</v>
      </c>
      <c r="C225" s="2" t="s">
        <v>422</v>
      </c>
      <c r="D225" s="2"/>
      <c r="E225" s="6"/>
      <c r="F225" s="6"/>
      <c r="G225" s="6"/>
      <c r="H225" s="6"/>
      <c r="I225" s="6"/>
      <c r="J225" s="6"/>
      <c r="K225" s="6"/>
      <c r="L225" s="6"/>
      <c r="M225" s="6"/>
      <c r="N225" s="7">
        <f t="shared" si="4"/>
        <v>0</v>
      </c>
      <c r="O225" s="6"/>
    </row>
    <row r="226" spans="1:15" hidden="1" x14ac:dyDescent="0.35">
      <c r="A226" s="1">
        <v>218</v>
      </c>
      <c r="B226" s="5" t="s">
        <v>546</v>
      </c>
      <c r="C226" s="2" t="s">
        <v>422</v>
      </c>
      <c r="D226" s="2"/>
      <c r="E226" s="6"/>
      <c r="F226" s="6"/>
      <c r="G226" s="6"/>
      <c r="H226" s="6"/>
      <c r="I226" s="6"/>
      <c r="J226" s="6"/>
      <c r="K226" s="6"/>
      <c r="L226" s="6"/>
      <c r="M226" s="6"/>
      <c r="N226" s="7">
        <f t="shared" si="4"/>
        <v>0</v>
      </c>
      <c r="O226" s="6"/>
    </row>
    <row r="227" spans="1:15" hidden="1" x14ac:dyDescent="0.35">
      <c r="A227" s="1">
        <v>219</v>
      </c>
      <c r="B227" s="5" t="s">
        <v>545</v>
      </c>
      <c r="C227" s="2" t="s">
        <v>422</v>
      </c>
      <c r="D227" s="2"/>
      <c r="E227" s="6"/>
      <c r="F227" s="6"/>
      <c r="G227" s="6"/>
      <c r="H227" s="6"/>
      <c r="I227" s="6"/>
      <c r="J227" s="6"/>
      <c r="K227" s="6"/>
      <c r="L227" s="6"/>
      <c r="M227" s="6"/>
      <c r="N227" s="7">
        <f t="shared" si="4"/>
        <v>0</v>
      </c>
      <c r="O227" s="6"/>
    </row>
    <row r="228" spans="1:15" hidden="1" x14ac:dyDescent="0.35">
      <c r="A228" s="1">
        <v>220</v>
      </c>
      <c r="B228" s="5" t="s">
        <v>414</v>
      </c>
      <c r="C228" s="2" t="s">
        <v>422</v>
      </c>
      <c r="D228" s="2"/>
      <c r="E228" s="6"/>
      <c r="F228" s="6"/>
      <c r="G228" s="6"/>
      <c r="H228" s="6"/>
      <c r="I228" s="6"/>
      <c r="J228" s="6"/>
      <c r="K228" s="6"/>
      <c r="L228" s="6"/>
      <c r="M228" s="6"/>
      <c r="N228" s="7">
        <f t="shared" si="4"/>
        <v>0</v>
      </c>
      <c r="O228" s="6"/>
    </row>
    <row r="229" spans="1:15" hidden="1" x14ac:dyDescent="0.35">
      <c r="A229" s="1">
        <v>221</v>
      </c>
      <c r="B229" s="5" t="s">
        <v>409</v>
      </c>
      <c r="C229" s="2" t="s">
        <v>410</v>
      </c>
      <c r="D229" s="2"/>
      <c r="E229" s="6"/>
      <c r="F229" s="6"/>
      <c r="G229" s="6"/>
      <c r="H229" s="6"/>
      <c r="I229" s="6"/>
      <c r="J229" s="6"/>
      <c r="K229" s="6"/>
      <c r="L229" s="6"/>
      <c r="M229" s="6"/>
      <c r="N229" s="7">
        <f t="shared" si="4"/>
        <v>0</v>
      </c>
      <c r="O229" s="6"/>
    </row>
    <row r="230" spans="1:15" hidden="1" x14ac:dyDescent="0.35">
      <c r="A230" s="1">
        <v>222</v>
      </c>
      <c r="B230" s="5" t="s">
        <v>55</v>
      </c>
      <c r="C230" s="2" t="s">
        <v>9</v>
      </c>
      <c r="D230" s="1"/>
      <c r="E230" s="6">
        <v>22029</v>
      </c>
      <c r="F230" s="6">
        <v>10110</v>
      </c>
      <c r="G230" s="6"/>
      <c r="H230" s="6">
        <v>7585</v>
      </c>
      <c r="I230" s="6"/>
      <c r="J230" s="6"/>
      <c r="K230" s="6"/>
      <c r="L230" s="6"/>
      <c r="M230" s="6"/>
      <c r="N230" s="7">
        <f t="shared" si="4"/>
        <v>39724</v>
      </c>
      <c r="O230" s="6">
        <v>758507</v>
      </c>
    </row>
    <row r="231" spans="1:15" hidden="1" x14ac:dyDescent="0.35">
      <c r="A231" s="1">
        <v>223</v>
      </c>
      <c r="B231" s="5" t="s">
        <v>391</v>
      </c>
      <c r="C231" s="2" t="s">
        <v>9</v>
      </c>
      <c r="D231" s="1"/>
      <c r="E231" s="6">
        <v>21026</v>
      </c>
      <c r="F231" s="6"/>
      <c r="G231" s="6"/>
      <c r="H231" s="12"/>
      <c r="I231" s="6"/>
      <c r="J231" s="6"/>
      <c r="K231" s="6"/>
      <c r="L231" s="6">
        <v>6525</v>
      </c>
      <c r="M231" s="6"/>
      <c r="N231" s="7">
        <f t="shared" si="4"/>
        <v>27551</v>
      </c>
      <c r="O231" s="6">
        <v>899713</v>
      </c>
    </row>
    <row r="232" spans="1:15" hidden="1" x14ac:dyDescent="0.35">
      <c r="A232" s="1">
        <v>224</v>
      </c>
      <c r="B232" s="5" t="s">
        <v>445</v>
      </c>
      <c r="C232" s="2" t="s">
        <v>9</v>
      </c>
      <c r="D232" s="1"/>
      <c r="E232" s="6">
        <v>19741</v>
      </c>
      <c r="F232" s="6"/>
      <c r="G232" s="6"/>
      <c r="H232" s="12"/>
      <c r="I232" s="6"/>
      <c r="J232" s="6"/>
      <c r="K232" s="6"/>
      <c r="L232" s="6"/>
      <c r="M232" s="6"/>
      <c r="N232" s="7">
        <f t="shared" si="4"/>
        <v>19741</v>
      </c>
      <c r="O232" s="6">
        <v>816234</v>
      </c>
    </row>
    <row r="233" spans="1:15" hidden="1" x14ac:dyDescent="0.35">
      <c r="A233" s="1">
        <v>225</v>
      </c>
      <c r="B233" s="5" t="s">
        <v>56</v>
      </c>
      <c r="C233" s="2" t="s">
        <v>9</v>
      </c>
      <c r="D233" s="1"/>
      <c r="E233" s="6">
        <v>8067</v>
      </c>
      <c r="F233" s="6"/>
      <c r="G233" s="6"/>
      <c r="H233" s="6"/>
      <c r="I233" s="6"/>
      <c r="J233" s="6"/>
      <c r="K233" s="6"/>
      <c r="L233" s="6"/>
      <c r="M233" s="6"/>
      <c r="N233" s="7">
        <f t="shared" si="4"/>
        <v>8067</v>
      </c>
      <c r="O233" s="6">
        <v>699000</v>
      </c>
    </row>
    <row r="234" spans="1:15" hidden="1" x14ac:dyDescent="0.35">
      <c r="A234" s="1">
        <v>226</v>
      </c>
      <c r="B234" s="5" t="s">
        <v>483</v>
      </c>
      <c r="C234" s="2" t="s">
        <v>9</v>
      </c>
      <c r="D234" s="1"/>
      <c r="E234" s="6"/>
      <c r="F234" s="6"/>
      <c r="G234" s="6"/>
      <c r="H234" s="6"/>
      <c r="I234" s="6"/>
      <c r="J234" s="6"/>
      <c r="K234" s="6"/>
      <c r="L234" s="6"/>
      <c r="M234" s="6"/>
      <c r="N234" s="7">
        <f t="shared" si="4"/>
        <v>0</v>
      </c>
      <c r="O234" s="6"/>
    </row>
    <row r="235" spans="1:15" hidden="1" x14ac:dyDescent="0.35">
      <c r="A235" s="1">
        <v>227</v>
      </c>
      <c r="B235" s="5" t="s">
        <v>58</v>
      </c>
      <c r="C235" s="2" t="s">
        <v>9</v>
      </c>
      <c r="D235" s="1"/>
      <c r="E235" s="6">
        <v>18317</v>
      </c>
      <c r="F235" s="6">
        <v>9604</v>
      </c>
      <c r="G235" s="6"/>
      <c r="H235" s="6">
        <v>9600</v>
      </c>
      <c r="I235" s="6"/>
      <c r="J235" s="6"/>
      <c r="K235" s="6">
        <f>3645+4147+3922</f>
        <v>11714</v>
      </c>
      <c r="L235" s="6"/>
      <c r="M235" s="6"/>
      <c r="N235" s="7">
        <f t="shared" si="4"/>
        <v>49235</v>
      </c>
      <c r="O235" s="6">
        <v>915562</v>
      </c>
    </row>
    <row r="236" spans="1:15" hidden="1" x14ac:dyDescent="0.35">
      <c r="A236" s="1">
        <v>228</v>
      </c>
      <c r="B236" s="5" t="s">
        <v>523</v>
      </c>
      <c r="C236" s="2" t="s">
        <v>9</v>
      </c>
      <c r="D236" s="1"/>
      <c r="E236" s="6">
        <v>14910</v>
      </c>
      <c r="F236" s="6">
        <v>9389</v>
      </c>
      <c r="G236" s="6">
        <v>8648</v>
      </c>
      <c r="H236" s="6"/>
      <c r="I236" s="6"/>
      <c r="J236" s="6"/>
      <c r="K236" s="6"/>
      <c r="L236" s="6"/>
      <c r="M236" s="6"/>
      <c r="N236" s="7">
        <f t="shared" si="4"/>
        <v>32947</v>
      </c>
      <c r="O236" s="6">
        <v>980807</v>
      </c>
    </row>
    <row r="237" spans="1:15" hidden="1" x14ac:dyDescent="0.35">
      <c r="A237" s="1">
        <v>229</v>
      </c>
      <c r="B237" s="5" t="s">
        <v>59</v>
      </c>
      <c r="C237" s="2" t="s">
        <v>9</v>
      </c>
      <c r="D237" s="1"/>
      <c r="E237" s="6">
        <v>4712</v>
      </c>
      <c r="F237" s="6"/>
      <c r="G237" s="6"/>
      <c r="H237" s="10"/>
      <c r="I237" s="6"/>
      <c r="J237" s="6"/>
      <c r="K237" s="6"/>
      <c r="L237" s="6"/>
      <c r="M237" s="6"/>
      <c r="N237" s="7">
        <f t="shared" si="4"/>
        <v>4712</v>
      </c>
      <c r="O237" s="6">
        <v>295315</v>
      </c>
    </row>
    <row r="238" spans="1:15" hidden="1" x14ac:dyDescent="0.35">
      <c r="A238" s="1">
        <v>230</v>
      </c>
      <c r="B238" s="5" t="s">
        <v>60</v>
      </c>
      <c r="C238" s="2" t="s">
        <v>9</v>
      </c>
      <c r="D238" s="1"/>
      <c r="E238" s="6">
        <v>17756</v>
      </c>
      <c r="F238" s="6">
        <v>2805</v>
      </c>
      <c r="G238" s="6"/>
      <c r="H238" s="6"/>
      <c r="I238" s="6"/>
      <c r="J238" s="6"/>
      <c r="K238" s="6"/>
      <c r="L238" s="6"/>
      <c r="M238" s="6"/>
      <c r="N238" s="7">
        <f t="shared" si="4"/>
        <v>20561</v>
      </c>
      <c r="O238" s="6">
        <v>832000</v>
      </c>
    </row>
    <row r="239" spans="1:15" hidden="1" x14ac:dyDescent="0.35">
      <c r="A239" s="1">
        <v>231</v>
      </c>
      <c r="B239" s="5" t="s">
        <v>532</v>
      </c>
      <c r="C239" s="2" t="s">
        <v>9</v>
      </c>
      <c r="D239" s="1"/>
      <c r="E239" s="6">
        <v>4633</v>
      </c>
      <c r="F239" s="6">
        <v>6829</v>
      </c>
      <c r="G239" s="6"/>
      <c r="H239" s="6"/>
      <c r="I239" s="6"/>
      <c r="J239" s="6"/>
      <c r="K239" s="6"/>
      <c r="L239" s="6"/>
      <c r="M239" s="6"/>
      <c r="N239" s="7">
        <f t="shared" si="4"/>
        <v>11462</v>
      </c>
      <c r="O239" s="6">
        <v>682963</v>
      </c>
    </row>
    <row r="240" spans="1:15" hidden="1" x14ac:dyDescent="0.35">
      <c r="A240" s="1">
        <v>232</v>
      </c>
      <c r="B240" s="5" t="s">
        <v>62</v>
      </c>
      <c r="C240" s="2" t="s">
        <v>9</v>
      </c>
      <c r="D240" s="1"/>
      <c r="E240" s="6"/>
      <c r="F240" s="6"/>
      <c r="G240" s="6"/>
      <c r="H240" s="6"/>
      <c r="I240" s="6"/>
      <c r="J240" s="6"/>
      <c r="K240" s="6"/>
      <c r="L240" s="6"/>
      <c r="M240" s="6"/>
      <c r="N240" s="7">
        <f t="shared" si="4"/>
        <v>0</v>
      </c>
      <c r="O240" s="6"/>
    </row>
    <row r="241" spans="1:15" hidden="1" x14ac:dyDescent="0.35">
      <c r="A241" s="1">
        <v>233</v>
      </c>
      <c r="B241" s="5" t="s">
        <v>63</v>
      </c>
      <c r="C241" s="2" t="s">
        <v>9</v>
      </c>
      <c r="D241" s="1"/>
      <c r="E241" s="6">
        <v>7218</v>
      </c>
      <c r="F241" s="6">
        <v>8912</v>
      </c>
      <c r="G241" s="6"/>
      <c r="H241" s="6">
        <v>7098</v>
      </c>
      <c r="I241" s="6"/>
      <c r="J241" s="6"/>
      <c r="K241" s="6"/>
      <c r="L241" s="6"/>
      <c r="M241" s="6"/>
      <c r="N241" s="7">
        <f t="shared" si="4"/>
        <v>23228</v>
      </c>
      <c r="O241" s="6">
        <v>709845</v>
      </c>
    </row>
    <row r="242" spans="1:15" hidden="1" x14ac:dyDescent="0.35">
      <c r="A242" s="1">
        <v>234</v>
      </c>
      <c r="B242" s="5" t="s">
        <v>65</v>
      </c>
      <c r="C242" s="2" t="s">
        <v>9</v>
      </c>
      <c r="D242" s="1"/>
      <c r="E242" s="6"/>
      <c r="F242" s="6"/>
      <c r="G242" s="6"/>
      <c r="H242" s="6"/>
      <c r="I242" s="6"/>
      <c r="J242" s="6"/>
      <c r="K242" s="6"/>
      <c r="L242" s="6"/>
      <c r="M242" s="6"/>
      <c r="N242" s="7">
        <f t="shared" si="4"/>
        <v>0</v>
      </c>
      <c r="O242" s="6"/>
    </row>
    <row r="243" spans="1:15" hidden="1" x14ac:dyDescent="0.35">
      <c r="A243" s="1">
        <v>235</v>
      </c>
      <c r="B243" s="5" t="s">
        <v>66</v>
      </c>
      <c r="C243" s="2" t="s">
        <v>9</v>
      </c>
      <c r="D243" s="1"/>
      <c r="E243" s="6">
        <v>13736</v>
      </c>
      <c r="F243" s="6">
        <v>6000</v>
      </c>
      <c r="G243" s="6"/>
      <c r="H243" s="6"/>
      <c r="I243" s="6"/>
      <c r="J243" s="6">
        <v>3720</v>
      </c>
      <c r="K243" s="6"/>
      <c r="L243" s="6"/>
      <c r="M243" s="6"/>
      <c r="N243" s="7">
        <f t="shared" si="4"/>
        <v>23456</v>
      </c>
      <c r="O243" s="6">
        <v>761258</v>
      </c>
    </row>
    <row r="244" spans="1:15" hidden="1" x14ac:dyDescent="0.35">
      <c r="A244" s="1">
        <v>236</v>
      </c>
      <c r="B244" s="5" t="s">
        <v>67</v>
      </c>
      <c r="C244" s="2" t="s">
        <v>9</v>
      </c>
      <c r="D244" s="1"/>
      <c r="E244" s="6">
        <v>34516</v>
      </c>
      <c r="F244" s="6">
        <v>11359</v>
      </c>
      <c r="G244" s="6">
        <v>6300</v>
      </c>
      <c r="H244" s="6">
        <v>11359</v>
      </c>
      <c r="I244" s="6"/>
      <c r="J244" s="6"/>
      <c r="K244" s="6">
        <v>1704</v>
      </c>
      <c r="L244" s="6"/>
      <c r="M244" s="6"/>
      <c r="N244" s="7">
        <f t="shared" si="4"/>
        <v>65238</v>
      </c>
      <c r="O244" s="6">
        <v>1135936</v>
      </c>
    </row>
    <row r="245" spans="1:15" hidden="1" x14ac:dyDescent="0.35">
      <c r="A245" s="1">
        <v>237</v>
      </c>
      <c r="B245" s="5" t="s">
        <v>68</v>
      </c>
      <c r="C245" s="2" t="s">
        <v>9</v>
      </c>
      <c r="D245" s="1"/>
      <c r="E245" s="6">
        <v>45187</v>
      </c>
      <c r="F245" s="6">
        <v>18087</v>
      </c>
      <c r="G245" s="6"/>
      <c r="H245" s="6">
        <v>18087</v>
      </c>
      <c r="I245" s="6">
        <v>13238</v>
      </c>
      <c r="J245" s="6"/>
      <c r="K245" s="6"/>
      <c r="L245" s="6"/>
      <c r="M245" s="6"/>
      <c r="N245" s="7">
        <f t="shared" si="4"/>
        <v>94599</v>
      </c>
      <c r="O245" s="6">
        <v>1808773</v>
      </c>
    </row>
    <row r="246" spans="1:15" hidden="1" x14ac:dyDescent="0.35">
      <c r="A246" s="1">
        <v>238</v>
      </c>
      <c r="B246" s="5" t="s">
        <v>471</v>
      </c>
      <c r="C246" s="2" t="s">
        <v>9</v>
      </c>
      <c r="D246" s="1"/>
      <c r="E246" s="6">
        <v>35209</v>
      </c>
      <c r="F246" s="6"/>
      <c r="G246" s="6"/>
      <c r="H246" s="10"/>
      <c r="I246" s="6"/>
      <c r="J246" s="6"/>
      <c r="K246" s="6"/>
      <c r="L246" s="6"/>
      <c r="M246" s="6"/>
      <c r="N246" s="7">
        <f t="shared" si="4"/>
        <v>35209</v>
      </c>
      <c r="O246" s="6">
        <v>1340230</v>
      </c>
    </row>
    <row r="247" spans="1:15" hidden="1" x14ac:dyDescent="0.35">
      <c r="A247" s="1">
        <v>239</v>
      </c>
      <c r="B247" s="5" t="s">
        <v>69</v>
      </c>
      <c r="C247" s="2" t="s">
        <v>9</v>
      </c>
      <c r="D247" s="1"/>
      <c r="E247" s="6">
        <v>47026</v>
      </c>
      <c r="F247" s="6">
        <v>20442</v>
      </c>
      <c r="G247" s="6"/>
      <c r="H247" s="6">
        <v>20442</v>
      </c>
      <c r="I247" s="6"/>
      <c r="J247" s="6"/>
      <c r="K247" s="6"/>
      <c r="L247" s="6"/>
      <c r="M247" s="6"/>
      <c r="N247" s="7">
        <f t="shared" si="4"/>
        <v>87910</v>
      </c>
      <c r="O247" s="6">
        <v>2044194</v>
      </c>
    </row>
    <row r="248" spans="1:15" hidden="1" x14ac:dyDescent="0.35">
      <c r="A248" s="1">
        <v>240</v>
      </c>
      <c r="B248" s="5" t="s">
        <v>392</v>
      </c>
      <c r="C248" s="2" t="s">
        <v>9</v>
      </c>
      <c r="D248" s="1"/>
      <c r="E248" s="6"/>
      <c r="F248" s="6"/>
      <c r="G248" s="6"/>
      <c r="H248" s="6"/>
      <c r="I248" s="6"/>
      <c r="J248" s="6"/>
      <c r="K248" s="6"/>
      <c r="L248" s="6"/>
      <c r="M248" s="6"/>
      <c r="N248" s="7">
        <f t="shared" si="4"/>
        <v>0</v>
      </c>
      <c r="O248" s="6"/>
    </row>
    <row r="249" spans="1:15" hidden="1" x14ac:dyDescent="0.35">
      <c r="A249" s="1">
        <v>241</v>
      </c>
      <c r="B249" s="5" t="s">
        <v>70</v>
      </c>
      <c r="C249" s="2" t="s">
        <v>9</v>
      </c>
      <c r="D249" s="1"/>
      <c r="E249" s="6"/>
      <c r="F249" s="6"/>
      <c r="G249" s="6"/>
      <c r="H249" s="6"/>
      <c r="I249" s="6"/>
      <c r="J249" s="6"/>
      <c r="K249" s="6"/>
      <c r="L249" s="6"/>
      <c r="M249" s="6"/>
      <c r="N249" s="7">
        <f t="shared" si="4"/>
        <v>0</v>
      </c>
      <c r="O249" s="6"/>
    </row>
    <row r="250" spans="1:15" hidden="1" x14ac:dyDescent="0.35">
      <c r="A250" s="1">
        <v>242</v>
      </c>
      <c r="B250" s="5" t="s">
        <v>71</v>
      </c>
      <c r="C250" s="2" t="s">
        <v>9</v>
      </c>
      <c r="D250" s="1"/>
      <c r="E250" s="6"/>
      <c r="F250" s="6"/>
      <c r="G250" s="6"/>
      <c r="H250" s="6"/>
      <c r="I250" s="6"/>
      <c r="J250" s="6"/>
      <c r="K250" s="6"/>
      <c r="L250" s="6"/>
      <c r="M250" s="6"/>
      <c r="N250" s="7">
        <f t="shared" si="4"/>
        <v>0</v>
      </c>
      <c r="O250" s="6"/>
    </row>
    <row r="251" spans="1:15" hidden="1" x14ac:dyDescent="0.35">
      <c r="A251" s="1">
        <v>243</v>
      </c>
      <c r="B251" s="5" t="s">
        <v>72</v>
      </c>
      <c r="C251" s="2" t="s">
        <v>9</v>
      </c>
      <c r="D251" s="1"/>
      <c r="E251" s="6">
        <v>3823</v>
      </c>
      <c r="F251" s="6">
        <v>3026</v>
      </c>
      <c r="G251" s="6"/>
      <c r="H251" s="6"/>
      <c r="I251" s="6"/>
      <c r="J251" s="6">
        <v>4253</v>
      </c>
      <c r="K251" s="6"/>
      <c r="L251" s="6"/>
      <c r="M251" s="6"/>
      <c r="N251" s="7">
        <f t="shared" si="4"/>
        <v>11102</v>
      </c>
      <c r="O251" s="6">
        <v>756988</v>
      </c>
    </row>
    <row r="252" spans="1:15" hidden="1" x14ac:dyDescent="0.35">
      <c r="A252" s="1">
        <v>244</v>
      </c>
      <c r="B252" s="5" t="s">
        <v>534</v>
      </c>
      <c r="C252" s="2" t="s">
        <v>9</v>
      </c>
      <c r="D252" s="1"/>
      <c r="E252" s="6">
        <v>62411</v>
      </c>
      <c r="F252" s="6">
        <v>2939</v>
      </c>
      <c r="G252" s="6"/>
      <c r="H252" s="6"/>
      <c r="I252" s="6"/>
      <c r="J252" s="6"/>
      <c r="K252" s="6"/>
      <c r="L252" s="6"/>
      <c r="M252" s="6"/>
      <c r="N252" s="7">
        <f t="shared" si="4"/>
        <v>65350</v>
      </c>
      <c r="O252" s="6">
        <v>1187000</v>
      </c>
    </row>
    <row r="253" spans="1:15" hidden="1" x14ac:dyDescent="0.35">
      <c r="A253" s="1">
        <v>245</v>
      </c>
      <c r="B253" s="5" t="s">
        <v>73</v>
      </c>
      <c r="C253" s="2" t="s">
        <v>9</v>
      </c>
      <c r="D253" s="1"/>
      <c r="E253" s="6">
        <v>6363</v>
      </c>
      <c r="F253" s="6"/>
      <c r="G253" s="6"/>
      <c r="H253" s="6"/>
      <c r="I253" s="6"/>
      <c r="J253" s="6"/>
      <c r="K253" s="6"/>
      <c r="L253" s="6"/>
      <c r="M253" s="6"/>
      <c r="N253" s="7">
        <f t="shared" si="4"/>
        <v>6363</v>
      </c>
      <c r="O253" s="6">
        <v>485000</v>
      </c>
    </row>
    <row r="254" spans="1:15" hidden="1" x14ac:dyDescent="0.35">
      <c r="A254" s="1">
        <v>246</v>
      </c>
      <c r="B254" s="5" t="s">
        <v>340</v>
      </c>
      <c r="C254" s="2" t="s">
        <v>425</v>
      </c>
      <c r="D254" s="2"/>
      <c r="E254" s="6"/>
      <c r="F254" s="6">
        <v>88074</v>
      </c>
      <c r="G254" s="6"/>
      <c r="H254" s="6">
        <v>26247</v>
      </c>
      <c r="I254" s="6"/>
      <c r="J254" s="6"/>
      <c r="K254" s="6"/>
      <c r="L254" s="6">
        <v>12065</v>
      </c>
      <c r="M254" s="6"/>
      <c r="N254" s="7">
        <f t="shared" si="4"/>
        <v>126386</v>
      </c>
      <c r="O254" s="6">
        <v>5249306</v>
      </c>
    </row>
    <row r="255" spans="1:15" hidden="1" x14ac:dyDescent="0.35">
      <c r="A255" s="1">
        <v>247</v>
      </c>
      <c r="B255" s="5" t="s">
        <v>515</v>
      </c>
      <c r="C255" s="2" t="s">
        <v>425</v>
      </c>
      <c r="D255" s="2"/>
      <c r="E255" s="6">
        <v>16042</v>
      </c>
      <c r="F255" s="6">
        <v>10557</v>
      </c>
      <c r="G255" s="6"/>
      <c r="H255" s="6"/>
      <c r="I255" s="6"/>
      <c r="J255" s="6">
        <v>3335</v>
      </c>
      <c r="K255" s="6"/>
      <c r="L255" s="6"/>
      <c r="M255" s="6"/>
      <c r="N255" s="7">
        <f t="shared" si="4"/>
        <v>29934</v>
      </c>
      <c r="O255" s="6">
        <v>798822</v>
      </c>
    </row>
    <row r="256" spans="1:15" hidden="1" x14ac:dyDescent="0.35">
      <c r="A256" s="1">
        <v>248</v>
      </c>
      <c r="B256" s="5" t="s">
        <v>384</v>
      </c>
      <c r="C256" s="2" t="s">
        <v>425</v>
      </c>
      <c r="D256" s="2"/>
      <c r="E256" s="6"/>
      <c r="F256" s="6"/>
      <c r="G256" s="6"/>
      <c r="H256" s="6"/>
      <c r="I256" s="6"/>
      <c r="J256" s="6"/>
      <c r="K256" s="6"/>
      <c r="L256" s="6"/>
      <c r="M256" s="6"/>
      <c r="N256" s="7">
        <f t="shared" si="4"/>
        <v>0</v>
      </c>
      <c r="O256" s="6"/>
    </row>
    <row r="257" spans="1:15" hidden="1" x14ac:dyDescent="0.35">
      <c r="A257" s="1">
        <v>249</v>
      </c>
      <c r="B257" s="5" t="s">
        <v>341</v>
      </c>
      <c r="C257" s="2" t="s">
        <v>425</v>
      </c>
      <c r="D257" s="2"/>
      <c r="E257" s="6"/>
      <c r="F257" s="6"/>
      <c r="G257" s="6"/>
      <c r="H257" s="6"/>
      <c r="I257" s="6"/>
      <c r="J257" s="6"/>
      <c r="K257" s="6"/>
      <c r="L257" s="6"/>
      <c r="M257" s="6"/>
      <c r="N257" s="7">
        <f t="shared" si="4"/>
        <v>0</v>
      </c>
      <c r="O257" s="6"/>
    </row>
    <row r="258" spans="1:15" hidden="1" x14ac:dyDescent="0.35">
      <c r="A258" s="1">
        <v>250</v>
      </c>
      <c r="B258" s="5" t="s">
        <v>342</v>
      </c>
      <c r="C258" s="2" t="s">
        <v>425</v>
      </c>
      <c r="D258" s="2"/>
      <c r="E258" s="6"/>
      <c r="F258" s="6"/>
      <c r="G258" s="6"/>
      <c r="H258" s="6"/>
      <c r="I258" s="6"/>
      <c r="J258" s="6"/>
      <c r="K258" s="6"/>
      <c r="L258" s="6"/>
      <c r="M258" s="6"/>
      <c r="N258" s="7">
        <f t="shared" si="4"/>
        <v>0</v>
      </c>
      <c r="O258" s="6"/>
    </row>
    <row r="259" spans="1:15" hidden="1" x14ac:dyDescent="0.35">
      <c r="A259" s="1">
        <v>251</v>
      </c>
      <c r="B259" s="5" t="s">
        <v>343</v>
      </c>
      <c r="C259" s="2" t="s">
        <v>425</v>
      </c>
      <c r="D259" s="2"/>
      <c r="E259" s="6">
        <v>37737</v>
      </c>
      <c r="F259" s="6">
        <v>12020</v>
      </c>
      <c r="G259" s="6"/>
      <c r="H259" s="6"/>
      <c r="I259" s="6">
        <v>1980</v>
      </c>
      <c r="J259" s="6">
        <v>2415</v>
      </c>
      <c r="K259" s="6"/>
      <c r="L259" s="6">
        <v>12579</v>
      </c>
      <c r="M259" s="6"/>
      <c r="N259" s="7">
        <f t="shared" si="4"/>
        <v>66731</v>
      </c>
      <c r="O259" s="6">
        <v>1257911</v>
      </c>
    </row>
    <row r="260" spans="1:15" hidden="1" x14ac:dyDescent="0.35">
      <c r="A260" s="1">
        <v>252</v>
      </c>
      <c r="B260" s="5" t="s">
        <v>344</v>
      </c>
      <c r="C260" s="2" t="s">
        <v>425</v>
      </c>
      <c r="D260" s="2"/>
      <c r="E260" s="6">
        <v>8009</v>
      </c>
      <c r="F260" s="6"/>
      <c r="G260" s="6"/>
      <c r="H260" s="6"/>
      <c r="I260" s="6">
        <v>800</v>
      </c>
      <c r="J260" s="6">
        <v>1840</v>
      </c>
      <c r="K260" s="6"/>
      <c r="L260" s="6"/>
      <c r="M260" s="6"/>
      <c r="N260" s="7">
        <f t="shared" si="4"/>
        <v>10649</v>
      </c>
      <c r="O260" s="6">
        <v>510347</v>
      </c>
    </row>
    <row r="261" spans="1:15" hidden="1" x14ac:dyDescent="0.35">
      <c r="A261" s="1">
        <v>253</v>
      </c>
      <c r="B261" s="5" t="s">
        <v>345</v>
      </c>
      <c r="C261" s="2" t="s">
        <v>425</v>
      </c>
      <c r="D261" s="2"/>
      <c r="E261" s="6">
        <v>85374</v>
      </c>
      <c r="F261" s="6">
        <v>22375</v>
      </c>
      <c r="G261" s="6">
        <v>13098</v>
      </c>
      <c r="H261" s="6"/>
      <c r="I261" s="6"/>
      <c r="J261" s="6">
        <v>7162</v>
      </c>
      <c r="K261" s="6"/>
      <c r="L261" s="6">
        <v>28458</v>
      </c>
      <c r="M261" s="6"/>
      <c r="N261" s="7">
        <f t="shared" si="4"/>
        <v>156467</v>
      </c>
      <c r="O261" s="6">
        <v>2845812</v>
      </c>
    </row>
    <row r="262" spans="1:15" hidden="1" x14ac:dyDescent="0.35">
      <c r="A262" s="1">
        <v>254</v>
      </c>
      <c r="B262" s="5" t="s">
        <v>346</v>
      </c>
      <c r="C262" s="2" t="s">
        <v>425</v>
      </c>
      <c r="D262" s="2"/>
      <c r="E262" s="6"/>
      <c r="F262" s="6">
        <v>6276</v>
      </c>
      <c r="G262" s="6"/>
      <c r="H262" s="6"/>
      <c r="I262" s="6"/>
      <c r="J262" s="6">
        <v>1610</v>
      </c>
      <c r="K262" s="6"/>
      <c r="L262" s="6"/>
      <c r="M262" s="6"/>
      <c r="N262" s="7">
        <f t="shared" si="4"/>
        <v>7886</v>
      </c>
      <c r="O262" s="6">
        <v>915946</v>
      </c>
    </row>
    <row r="263" spans="1:15" hidden="1" x14ac:dyDescent="0.35">
      <c r="A263" s="1">
        <v>255</v>
      </c>
      <c r="B263" s="5" t="s">
        <v>347</v>
      </c>
      <c r="C263" s="2" t="s">
        <v>425</v>
      </c>
      <c r="D263" s="2"/>
      <c r="E263" s="6"/>
      <c r="F263" s="6"/>
      <c r="G263" s="6"/>
      <c r="H263" s="6"/>
      <c r="I263" s="6"/>
      <c r="J263" s="6"/>
      <c r="K263" s="6"/>
      <c r="L263" s="6"/>
      <c r="M263" s="6"/>
      <c r="N263" s="7">
        <f t="shared" si="4"/>
        <v>0</v>
      </c>
      <c r="O263" s="6"/>
    </row>
    <row r="264" spans="1:15" hidden="1" x14ac:dyDescent="0.35">
      <c r="A264" s="1">
        <v>256</v>
      </c>
      <c r="B264" s="5" t="s">
        <v>508</v>
      </c>
      <c r="C264" s="2" t="s">
        <v>425</v>
      </c>
      <c r="D264" s="2"/>
      <c r="E264" s="6"/>
      <c r="F264" s="6"/>
      <c r="G264" s="6"/>
      <c r="H264" s="6"/>
      <c r="I264" s="6"/>
      <c r="J264" s="6">
        <v>1380</v>
      </c>
      <c r="K264" s="6"/>
      <c r="L264" s="6">
        <v>3368</v>
      </c>
      <c r="M264" s="6"/>
      <c r="N264" s="7">
        <f t="shared" si="4"/>
        <v>4748</v>
      </c>
      <c r="O264" s="6">
        <v>336818</v>
      </c>
    </row>
    <row r="265" spans="1:15" hidden="1" x14ac:dyDescent="0.35">
      <c r="A265" s="1">
        <v>257</v>
      </c>
      <c r="B265" s="5" t="s">
        <v>507</v>
      </c>
      <c r="C265" s="2" t="s">
        <v>425</v>
      </c>
      <c r="D265" s="2"/>
      <c r="E265" s="6"/>
      <c r="F265" s="6"/>
      <c r="G265" s="6"/>
      <c r="H265" s="6"/>
      <c r="I265" s="6"/>
      <c r="J265" s="6">
        <v>920</v>
      </c>
      <c r="K265" s="6"/>
      <c r="L265" s="6"/>
      <c r="M265" s="6"/>
      <c r="N265" s="7">
        <f t="shared" si="4"/>
        <v>920</v>
      </c>
      <c r="O265" s="6">
        <v>150821</v>
      </c>
    </row>
    <row r="266" spans="1:15" hidden="1" x14ac:dyDescent="0.35">
      <c r="A266" s="1">
        <v>258</v>
      </c>
      <c r="B266" s="5" t="s">
        <v>563</v>
      </c>
      <c r="C266" s="2" t="s">
        <v>425</v>
      </c>
      <c r="D266" s="2"/>
      <c r="E266" s="6"/>
      <c r="F266" s="6"/>
      <c r="G266" s="6"/>
      <c r="H266" s="6"/>
      <c r="I266" s="6"/>
      <c r="J266" s="6">
        <v>1955</v>
      </c>
      <c r="K266" s="6"/>
      <c r="L266" s="6"/>
      <c r="M266" s="6"/>
      <c r="N266" s="7">
        <f t="shared" si="4"/>
        <v>1955</v>
      </c>
      <c r="O266" s="6">
        <v>174993</v>
      </c>
    </row>
    <row r="267" spans="1:15" hidden="1" x14ac:dyDescent="0.35">
      <c r="A267" s="1">
        <v>259</v>
      </c>
      <c r="B267" s="5" t="s">
        <v>394</v>
      </c>
      <c r="C267" s="2" t="s">
        <v>425</v>
      </c>
      <c r="D267" s="2"/>
      <c r="E267" s="6"/>
      <c r="F267" s="6"/>
      <c r="G267" s="6"/>
      <c r="H267" s="6"/>
      <c r="I267" s="6"/>
      <c r="J267" s="6">
        <v>2530</v>
      </c>
      <c r="K267" s="6"/>
      <c r="L267" s="6"/>
      <c r="M267" s="6"/>
      <c r="N267" s="7">
        <f t="shared" si="4"/>
        <v>2530</v>
      </c>
      <c r="O267" s="6">
        <v>539286</v>
      </c>
    </row>
    <row r="268" spans="1:15" hidden="1" x14ac:dyDescent="0.35">
      <c r="A268" s="1">
        <v>260</v>
      </c>
      <c r="B268" s="5" t="s">
        <v>189</v>
      </c>
      <c r="C268" s="2" t="s">
        <v>429</v>
      </c>
      <c r="D268" s="1"/>
      <c r="E268" s="6"/>
      <c r="F268" s="6"/>
      <c r="G268" s="6"/>
      <c r="H268" s="6"/>
      <c r="I268" s="6"/>
      <c r="J268" s="6"/>
      <c r="K268" s="6"/>
      <c r="L268" s="6"/>
      <c r="M268" s="6"/>
      <c r="N268" s="7">
        <f t="shared" si="4"/>
        <v>0</v>
      </c>
      <c r="O268" s="6"/>
    </row>
    <row r="269" spans="1:15" hidden="1" x14ac:dyDescent="0.35">
      <c r="A269" s="1">
        <v>261</v>
      </c>
      <c r="B269" s="5" t="s">
        <v>190</v>
      </c>
      <c r="C269" s="2" t="s">
        <v>429</v>
      </c>
      <c r="D269" s="1"/>
      <c r="E269" s="6"/>
      <c r="F269" s="6"/>
      <c r="G269" s="6"/>
      <c r="H269" s="6"/>
      <c r="I269" s="6"/>
      <c r="J269" s="6"/>
      <c r="K269" s="6"/>
      <c r="L269" s="6"/>
      <c r="M269" s="6"/>
      <c r="N269" s="7">
        <f t="shared" si="4"/>
        <v>0</v>
      </c>
      <c r="O269" s="6"/>
    </row>
    <row r="270" spans="1:15" hidden="1" x14ac:dyDescent="0.35">
      <c r="A270" s="1">
        <v>262</v>
      </c>
      <c r="B270" s="5" t="s">
        <v>191</v>
      </c>
      <c r="C270" s="2" t="s">
        <v>429</v>
      </c>
      <c r="D270" s="1"/>
      <c r="E270" s="6">
        <v>4057</v>
      </c>
      <c r="F270" s="6"/>
      <c r="G270" s="6"/>
      <c r="H270" s="6"/>
      <c r="I270" s="6"/>
      <c r="J270" s="6"/>
      <c r="K270" s="6"/>
      <c r="L270" s="6"/>
      <c r="M270" s="6"/>
      <c r="N270" s="7">
        <f t="shared" si="4"/>
        <v>4057</v>
      </c>
      <c r="O270" s="6">
        <v>627000</v>
      </c>
    </row>
    <row r="271" spans="1:15" hidden="1" x14ac:dyDescent="0.35">
      <c r="A271" s="1">
        <v>263</v>
      </c>
      <c r="B271" s="5" t="s">
        <v>192</v>
      </c>
      <c r="C271" s="2" t="s">
        <v>429</v>
      </c>
      <c r="D271" s="1"/>
      <c r="E271" s="6">
        <v>16612</v>
      </c>
      <c r="F271" s="6">
        <v>1207</v>
      </c>
      <c r="G271" s="6"/>
      <c r="H271" s="6"/>
      <c r="I271" s="6">
        <v>3872</v>
      </c>
      <c r="J271" s="6"/>
      <c r="K271" s="6"/>
      <c r="L271" s="6"/>
      <c r="M271" s="6"/>
      <c r="N271" s="7">
        <f t="shared" si="4"/>
        <v>21691</v>
      </c>
      <c r="O271" s="6">
        <v>2421000</v>
      </c>
    </row>
    <row r="272" spans="1:15" hidden="1" x14ac:dyDescent="0.35">
      <c r="A272" s="1">
        <v>264</v>
      </c>
      <c r="B272" s="5" t="s">
        <v>566</v>
      </c>
      <c r="C272" s="2" t="s">
        <v>429</v>
      </c>
      <c r="D272" s="1"/>
      <c r="E272" s="6">
        <v>3988</v>
      </c>
      <c r="F272" s="6">
        <v>2065</v>
      </c>
      <c r="G272" s="6"/>
      <c r="H272" s="6"/>
      <c r="I272" s="6"/>
      <c r="J272" s="6"/>
      <c r="K272" s="6"/>
      <c r="L272" s="6"/>
      <c r="M272" s="6"/>
      <c r="N272" s="7">
        <f t="shared" si="4"/>
        <v>6053</v>
      </c>
      <c r="O272" s="6">
        <v>912000</v>
      </c>
    </row>
    <row r="273" spans="1:15" hidden="1" x14ac:dyDescent="0.35">
      <c r="A273" s="1">
        <v>265</v>
      </c>
      <c r="B273" s="5" t="s">
        <v>193</v>
      </c>
      <c r="C273" s="2" t="s">
        <v>429</v>
      </c>
      <c r="D273" s="1"/>
      <c r="E273" s="6">
        <v>15480</v>
      </c>
      <c r="F273" s="6">
        <v>10756</v>
      </c>
      <c r="G273" s="6"/>
      <c r="H273" s="6"/>
      <c r="I273" s="6">
        <v>7852</v>
      </c>
      <c r="J273" s="6"/>
      <c r="K273" s="6">
        <v>2500</v>
      </c>
      <c r="L273" s="6"/>
      <c r="M273" s="6"/>
      <c r="N273" s="7">
        <f t="shared" si="4"/>
        <v>36588</v>
      </c>
      <c r="O273" s="6">
        <v>2511000</v>
      </c>
    </row>
    <row r="274" spans="1:15" hidden="1" x14ac:dyDescent="0.35">
      <c r="A274" s="1">
        <v>266</v>
      </c>
      <c r="B274" s="5" t="s">
        <v>393</v>
      </c>
      <c r="C274" s="2" t="s">
        <v>429</v>
      </c>
      <c r="D274" s="1"/>
      <c r="E274" s="6">
        <v>3120</v>
      </c>
      <c r="F274" s="6">
        <v>3181</v>
      </c>
      <c r="G274" s="6"/>
      <c r="H274" s="6"/>
      <c r="I274" s="6"/>
      <c r="J274" s="6"/>
      <c r="K274" s="6"/>
      <c r="L274" s="6"/>
      <c r="M274" s="6"/>
      <c r="N274" s="7">
        <f t="shared" si="4"/>
        <v>6301</v>
      </c>
      <c r="O274" s="6">
        <v>717000</v>
      </c>
    </row>
    <row r="275" spans="1:15" hidden="1" x14ac:dyDescent="0.35">
      <c r="A275" s="1">
        <v>267</v>
      </c>
      <c r="B275" s="5" t="s">
        <v>194</v>
      </c>
      <c r="C275" s="2" t="s">
        <v>429</v>
      </c>
      <c r="D275" s="1"/>
      <c r="E275" s="6">
        <v>38867</v>
      </c>
      <c r="F275" s="6">
        <v>3717</v>
      </c>
      <c r="G275" s="6">
        <v>1500</v>
      </c>
      <c r="H275" s="6"/>
      <c r="I275" s="6">
        <v>4932</v>
      </c>
      <c r="J275" s="6"/>
      <c r="K275" s="6"/>
      <c r="L275" s="6"/>
      <c r="M275" s="6"/>
      <c r="N275" s="7">
        <f t="shared" si="4"/>
        <v>49016</v>
      </c>
      <c r="O275" s="6">
        <v>2685000</v>
      </c>
    </row>
    <row r="276" spans="1:15" hidden="1" x14ac:dyDescent="0.35">
      <c r="A276" s="1">
        <v>268</v>
      </c>
      <c r="B276" s="5" t="s">
        <v>195</v>
      </c>
      <c r="C276" s="2" t="s">
        <v>429</v>
      </c>
      <c r="D276" s="1"/>
      <c r="E276" s="6">
        <v>26044</v>
      </c>
      <c r="F276" s="6">
        <v>2944</v>
      </c>
      <c r="G276" s="6">
        <v>350</v>
      </c>
      <c r="H276" s="6"/>
      <c r="I276" s="6">
        <f>6320+6913</f>
        <v>13233</v>
      </c>
      <c r="J276" s="6"/>
      <c r="K276" s="6">
        <v>2500</v>
      </c>
      <c r="L276" s="6"/>
      <c r="M276" s="6"/>
      <c r="N276" s="7">
        <f t="shared" si="4"/>
        <v>45071</v>
      </c>
      <c r="O276" s="6">
        <v>1455000</v>
      </c>
    </row>
    <row r="277" spans="1:15" hidden="1" x14ac:dyDescent="0.35">
      <c r="A277" s="1">
        <v>269</v>
      </c>
      <c r="B277" s="5" t="s">
        <v>196</v>
      </c>
      <c r="C277" s="2" t="s">
        <v>429</v>
      </c>
      <c r="D277" s="1"/>
      <c r="E277" s="6">
        <v>6158</v>
      </c>
      <c r="F277" s="6">
        <v>7503</v>
      </c>
      <c r="G277" s="6">
        <v>2800</v>
      </c>
      <c r="H277" s="6"/>
      <c r="I277" s="6">
        <v>3538</v>
      </c>
      <c r="J277" s="6"/>
      <c r="K277" s="6"/>
      <c r="L277" s="6"/>
      <c r="M277" s="6"/>
      <c r="N277" s="7">
        <f t="shared" si="4"/>
        <v>19999</v>
      </c>
      <c r="O277" s="6">
        <v>1879000</v>
      </c>
    </row>
    <row r="278" spans="1:15" hidden="1" x14ac:dyDescent="0.35">
      <c r="A278" s="1">
        <v>270</v>
      </c>
      <c r="B278" s="5" t="s">
        <v>197</v>
      </c>
      <c r="C278" s="2" t="s">
        <v>429</v>
      </c>
      <c r="D278" s="1"/>
      <c r="E278" s="6"/>
      <c r="F278" s="6"/>
      <c r="G278" s="6"/>
      <c r="H278" s="6"/>
      <c r="I278" s="6"/>
      <c r="J278" s="6"/>
      <c r="K278" s="6"/>
      <c r="L278" s="6"/>
      <c r="M278" s="6"/>
      <c r="N278" s="7">
        <f t="shared" si="4"/>
        <v>0</v>
      </c>
      <c r="O278" s="6"/>
    </row>
    <row r="279" spans="1:15" hidden="1" x14ac:dyDescent="0.35">
      <c r="A279" s="1">
        <v>271</v>
      </c>
      <c r="B279" s="5" t="s">
        <v>198</v>
      </c>
      <c r="C279" s="2" t="s">
        <v>429</v>
      </c>
      <c r="D279" s="1"/>
      <c r="E279" s="6">
        <v>6378</v>
      </c>
      <c r="F279" s="6">
        <v>6037</v>
      </c>
      <c r="G279" s="6"/>
      <c r="H279" s="6"/>
      <c r="I279" s="6"/>
      <c r="J279" s="6"/>
      <c r="K279" s="6"/>
      <c r="L279" s="6"/>
      <c r="M279" s="6"/>
      <c r="N279" s="7">
        <f t="shared" si="4"/>
        <v>12415</v>
      </c>
      <c r="O279" s="6">
        <v>1746000</v>
      </c>
    </row>
    <row r="280" spans="1:15" hidden="1" x14ac:dyDescent="0.35">
      <c r="A280" s="1">
        <v>272</v>
      </c>
      <c r="B280" s="5" t="s">
        <v>199</v>
      </c>
      <c r="C280" s="2" t="s">
        <v>429</v>
      </c>
      <c r="D280" s="1"/>
      <c r="E280" s="6">
        <v>27489</v>
      </c>
      <c r="F280" s="6">
        <v>18640</v>
      </c>
      <c r="G280" s="6">
        <v>1000</v>
      </c>
      <c r="H280" s="6"/>
      <c r="I280" s="6"/>
      <c r="J280" s="6"/>
      <c r="K280" s="6"/>
      <c r="L280" s="6"/>
      <c r="M280" s="6"/>
      <c r="N280" s="7">
        <f t="shared" si="4"/>
        <v>47129</v>
      </c>
      <c r="O280" s="6">
        <v>1730000</v>
      </c>
    </row>
    <row r="281" spans="1:15" hidden="1" x14ac:dyDescent="0.35">
      <c r="A281" s="1">
        <v>273</v>
      </c>
      <c r="B281" s="5" t="s">
        <v>575</v>
      </c>
      <c r="C281" s="2" t="s">
        <v>429</v>
      </c>
      <c r="D281" s="1"/>
      <c r="E281" s="6"/>
      <c r="F281" s="6"/>
      <c r="G281" s="6"/>
      <c r="H281" s="6"/>
      <c r="I281" s="6">
        <v>2751</v>
      </c>
      <c r="J281" s="6"/>
      <c r="K281" s="6"/>
      <c r="L281" s="6"/>
      <c r="M281" s="6"/>
      <c r="N281" s="7">
        <f t="shared" si="4"/>
        <v>2751</v>
      </c>
      <c r="O281" s="6">
        <v>75000</v>
      </c>
    </row>
    <row r="282" spans="1:15" hidden="1" x14ac:dyDescent="0.35">
      <c r="A282" s="1"/>
      <c r="B282" s="5" t="s">
        <v>576</v>
      </c>
      <c r="C282" s="2" t="s">
        <v>429</v>
      </c>
      <c r="D282" s="1"/>
      <c r="E282" s="6">
        <v>39290</v>
      </c>
      <c r="F282" s="6"/>
      <c r="G282" s="6"/>
      <c r="H282" s="6"/>
      <c r="I282" s="6">
        <v>6083</v>
      </c>
      <c r="J282" s="6">
        <v>10721</v>
      </c>
      <c r="K282" s="6"/>
      <c r="L282" s="6"/>
      <c r="M282" s="6"/>
      <c r="N282" s="7">
        <f t="shared" si="4"/>
        <v>56094</v>
      </c>
      <c r="O282" s="6">
        <v>1820000</v>
      </c>
    </row>
    <row r="283" spans="1:15" hidden="1" x14ac:dyDescent="0.35">
      <c r="A283" s="1">
        <v>274</v>
      </c>
      <c r="B283" s="5" t="s">
        <v>201</v>
      </c>
      <c r="C283" s="2" t="s">
        <v>429</v>
      </c>
      <c r="D283" s="1"/>
      <c r="E283" s="6">
        <v>53272</v>
      </c>
      <c r="F283" s="6"/>
      <c r="G283" s="6">
        <v>4000</v>
      </c>
      <c r="H283" s="10"/>
      <c r="I283" s="6">
        <v>1666</v>
      </c>
      <c r="J283" s="6"/>
      <c r="K283" s="6">
        <v>4464</v>
      </c>
      <c r="L283" s="6"/>
      <c r="M283" s="6"/>
      <c r="N283" s="7">
        <f t="shared" si="4"/>
        <v>63402</v>
      </c>
      <c r="O283" s="6">
        <v>1758000</v>
      </c>
    </row>
    <row r="284" spans="1:15" hidden="1" x14ac:dyDescent="0.35">
      <c r="A284" s="1">
        <v>275</v>
      </c>
      <c r="B284" s="5" t="s">
        <v>202</v>
      </c>
      <c r="C284" s="2" t="s">
        <v>429</v>
      </c>
      <c r="D284" s="1"/>
      <c r="E284" s="6">
        <v>42298</v>
      </c>
      <c r="F284" s="6">
        <v>14986</v>
      </c>
      <c r="G284" s="6">
        <v>3550</v>
      </c>
      <c r="H284" s="12"/>
      <c r="I284" s="6">
        <v>5927</v>
      </c>
      <c r="J284" s="6">
        <v>4750</v>
      </c>
      <c r="K284" s="6"/>
      <c r="L284" s="6">
        <v>4500</v>
      </c>
      <c r="M284" s="6"/>
      <c r="N284" s="7">
        <f t="shared" si="4"/>
        <v>76011</v>
      </c>
      <c r="O284" s="6">
        <v>2010142</v>
      </c>
    </row>
    <row r="285" spans="1:15" hidden="1" x14ac:dyDescent="0.35">
      <c r="A285" s="1">
        <v>276</v>
      </c>
      <c r="B285" s="5" t="s">
        <v>203</v>
      </c>
      <c r="C285" s="2" t="s">
        <v>429</v>
      </c>
      <c r="D285" s="1"/>
      <c r="E285" s="6">
        <v>4836</v>
      </c>
      <c r="F285" s="6">
        <v>7900</v>
      </c>
      <c r="G285" s="6"/>
      <c r="H285" s="6"/>
      <c r="I285" s="6"/>
      <c r="J285" s="6"/>
      <c r="K285" s="6"/>
      <c r="L285" s="6"/>
      <c r="M285" s="6"/>
      <c r="N285" s="7">
        <f t="shared" si="4"/>
        <v>12736</v>
      </c>
      <c r="O285" s="6">
        <v>1382000</v>
      </c>
    </row>
    <row r="286" spans="1:15" hidden="1" x14ac:dyDescent="0.35">
      <c r="A286" s="1">
        <v>277</v>
      </c>
      <c r="B286" s="5" t="s">
        <v>204</v>
      </c>
      <c r="C286" s="2" t="s">
        <v>429</v>
      </c>
      <c r="D286" s="1"/>
      <c r="E286" s="6">
        <v>35542</v>
      </c>
      <c r="F286" s="6">
        <v>3800</v>
      </c>
      <c r="G286" s="6">
        <v>450</v>
      </c>
      <c r="H286" s="6"/>
      <c r="I286" s="6"/>
      <c r="J286" s="6"/>
      <c r="K286" s="6">
        <v>8587</v>
      </c>
      <c r="L286" s="6"/>
      <c r="M286" s="6"/>
      <c r="N286" s="7">
        <f t="shared" si="4"/>
        <v>48379</v>
      </c>
      <c r="O286" s="6">
        <v>2106000</v>
      </c>
    </row>
    <row r="287" spans="1:15" hidden="1" x14ac:dyDescent="0.35">
      <c r="A287" s="1">
        <v>278</v>
      </c>
      <c r="B287" s="5" t="s">
        <v>205</v>
      </c>
      <c r="C287" s="2" t="s">
        <v>429</v>
      </c>
      <c r="D287" s="1"/>
      <c r="E287" s="6">
        <v>11019</v>
      </c>
      <c r="F287" s="6">
        <v>3760</v>
      </c>
      <c r="G287" s="6"/>
      <c r="H287" s="6"/>
      <c r="I287" s="6"/>
      <c r="J287" s="6"/>
      <c r="K287" s="6"/>
      <c r="L287" s="6"/>
      <c r="M287" s="6"/>
      <c r="N287" s="7">
        <f t="shared" si="4"/>
        <v>14779</v>
      </c>
      <c r="O287" s="6">
        <v>1773000</v>
      </c>
    </row>
    <row r="288" spans="1:15" ht="40" hidden="1" x14ac:dyDescent="0.35">
      <c r="A288" s="1">
        <v>279</v>
      </c>
      <c r="B288" s="5" t="s">
        <v>380</v>
      </c>
      <c r="C288" s="2" t="s">
        <v>421</v>
      </c>
      <c r="D288" s="2"/>
      <c r="E288" s="6">
        <v>3150</v>
      </c>
      <c r="F288" s="6"/>
      <c r="G288" s="6"/>
      <c r="H288" s="6"/>
      <c r="I288" s="6"/>
      <c r="J288" s="6"/>
      <c r="K288" s="6"/>
      <c r="L288" s="6"/>
      <c r="M288" s="6"/>
      <c r="N288" s="7">
        <f t="shared" si="4"/>
        <v>3150</v>
      </c>
      <c r="O288" s="6">
        <v>421000</v>
      </c>
    </row>
    <row r="289" spans="1:15" ht="40" hidden="1" x14ac:dyDescent="0.35">
      <c r="A289" s="1">
        <v>280</v>
      </c>
      <c r="B289" s="5" t="s">
        <v>396</v>
      </c>
      <c r="C289" s="2" t="s">
        <v>421</v>
      </c>
      <c r="D289" s="2"/>
      <c r="E289" s="6">
        <v>2437</v>
      </c>
      <c r="F289" s="6"/>
      <c r="G289" s="6"/>
      <c r="H289" s="6"/>
      <c r="I289" s="6"/>
      <c r="J289" s="6"/>
      <c r="K289" s="6"/>
      <c r="L289" s="6"/>
      <c r="M289" s="6"/>
      <c r="N289" s="7">
        <f t="shared" ref="N289:N358" si="5">SUM(E289:M289)</f>
        <v>2437</v>
      </c>
      <c r="O289" s="6">
        <v>651000</v>
      </c>
    </row>
    <row r="290" spans="1:15" ht="40" hidden="1" x14ac:dyDescent="0.35">
      <c r="A290" s="1">
        <v>281</v>
      </c>
      <c r="B290" s="5" t="s">
        <v>261</v>
      </c>
      <c r="C290" s="2" t="s">
        <v>421</v>
      </c>
      <c r="D290" s="2"/>
      <c r="E290" s="6"/>
      <c r="F290" s="6"/>
      <c r="G290" s="6"/>
      <c r="H290" s="6"/>
      <c r="I290" s="6"/>
      <c r="J290" s="6"/>
      <c r="K290" s="6"/>
      <c r="L290" s="6"/>
      <c r="M290" s="6"/>
      <c r="N290" s="7">
        <f t="shared" si="5"/>
        <v>0</v>
      </c>
      <c r="O290" s="6"/>
    </row>
    <row r="291" spans="1:15" ht="40" hidden="1" x14ac:dyDescent="0.35">
      <c r="A291" s="1">
        <v>282</v>
      </c>
      <c r="B291" s="5" t="s">
        <v>262</v>
      </c>
      <c r="C291" s="2" t="s">
        <v>421</v>
      </c>
      <c r="D291" s="2"/>
      <c r="E291" s="6"/>
      <c r="F291" s="6"/>
      <c r="G291" s="6"/>
      <c r="H291" s="6"/>
      <c r="I291" s="6"/>
      <c r="J291" s="6"/>
      <c r="K291" s="6"/>
      <c r="L291" s="6"/>
      <c r="M291" s="6"/>
      <c r="N291" s="7">
        <f t="shared" si="5"/>
        <v>0</v>
      </c>
      <c r="O291" s="6"/>
    </row>
    <row r="292" spans="1:15" ht="40" hidden="1" x14ac:dyDescent="0.35">
      <c r="A292" s="1">
        <v>283</v>
      </c>
      <c r="B292" s="5" t="s">
        <v>263</v>
      </c>
      <c r="C292" s="2" t="s">
        <v>421</v>
      </c>
      <c r="D292" s="2"/>
      <c r="E292" s="6"/>
      <c r="F292" s="6"/>
      <c r="G292" s="6"/>
      <c r="H292" s="6"/>
      <c r="I292" s="6"/>
      <c r="J292" s="6"/>
      <c r="K292" s="6"/>
      <c r="L292" s="6"/>
      <c r="M292" s="6"/>
      <c r="N292" s="7">
        <f t="shared" si="5"/>
        <v>0</v>
      </c>
      <c r="O292" s="6"/>
    </row>
    <row r="293" spans="1:15" ht="40" hidden="1" x14ac:dyDescent="0.35">
      <c r="A293" s="1">
        <v>284</v>
      </c>
      <c r="B293" s="5" t="s">
        <v>539</v>
      </c>
      <c r="C293" s="2" t="s">
        <v>421</v>
      </c>
      <c r="D293" s="2"/>
      <c r="E293" s="6">
        <v>3571</v>
      </c>
      <c r="F293" s="6"/>
      <c r="G293" s="6"/>
      <c r="H293" s="6"/>
      <c r="I293" s="6"/>
      <c r="J293" s="6"/>
      <c r="K293" s="6"/>
      <c r="L293" s="6"/>
      <c r="M293" s="6"/>
      <c r="N293" s="7">
        <f t="shared" si="5"/>
        <v>3571</v>
      </c>
      <c r="O293" s="6">
        <v>416000</v>
      </c>
    </row>
    <row r="294" spans="1:15" ht="40" hidden="1" x14ac:dyDescent="0.35">
      <c r="A294" s="1">
        <v>285</v>
      </c>
      <c r="B294" s="5" t="s">
        <v>265</v>
      </c>
      <c r="C294" s="2" t="s">
        <v>421</v>
      </c>
      <c r="D294" s="2"/>
      <c r="E294" s="6"/>
      <c r="F294" s="6"/>
      <c r="G294" s="6"/>
      <c r="H294" s="6"/>
      <c r="I294" s="6"/>
      <c r="J294" s="6"/>
      <c r="K294" s="6"/>
      <c r="L294" s="6"/>
      <c r="M294" s="6"/>
      <c r="N294" s="7">
        <f t="shared" si="5"/>
        <v>0</v>
      </c>
      <c r="O294" s="6"/>
    </row>
    <row r="295" spans="1:15" ht="40" hidden="1" x14ac:dyDescent="0.35">
      <c r="A295" s="1">
        <v>286</v>
      </c>
      <c r="B295" s="5" t="s">
        <v>266</v>
      </c>
      <c r="C295" s="2" t="s">
        <v>421</v>
      </c>
      <c r="D295" s="2"/>
      <c r="E295" s="6">
        <v>7408</v>
      </c>
      <c r="F295" s="6">
        <v>5630</v>
      </c>
      <c r="G295" s="6"/>
      <c r="H295" s="6"/>
      <c r="I295" s="6"/>
      <c r="J295" s="6"/>
      <c r="K295" s="6"/>
      <c r="L295" s="6"/>
      <c r="M295" s="6"/>
      <c r="N295" s="7">
        <f t="shared" si="5"/>
        <v>13038</v>
      </c>
      <c r="O295" s="6">
        <v>1164000</v>
      </c>
    </row>
    <row r="296" spans="1:15" ht="40" hidden="1" x14ac:dyDescent="0.35">
      <c r="A296" s="1">
        <v>287</v>
      </c>
      <c r="B296" s="5" t="s">
        <v>511</v>
      </c>
      <c r="C296" s="2" t="s">
        <v>421</v>
      </c>
      <c r="D296" s="2"/>
      <c r="E296" s="6">
        <v>5082</v>
      </c>
      <c r="F296" s="6"/>
      <c r="G296" s="6"/>
      <c r="H296" s="6"/>
      <c r="I296" s="6"/>
      <c r="J296" s="6"/>
      <c r="K296" s="6"/>
      <c r="L296" s="6"/>
      <c r="M296" s="6"/>
      <c r="N296" s="7">
        <f t="shared" si="5"/>
        <v>5082</v>
      </c>
      <c r="O296" s="6">
        <v>567000</v>
      </c>
    </row>
    <row r="297" spans="1:15" ht="40" hidden="1" x14ac:dyDescent="0.35">
      <c r="A297" s="1">
        <v>288</v>
      </c>
      <c r="B297" s="5" t="s">
        <v>268</v>
      </c>
      <c r="C297" s="2" t="s">
        <v>421</v>
      </c>
      <c r="D297" s="2"/>
      <c r="E297" s="6">
        <v>31487</v>
      </c>
      <c r="F297" s="6">
        <v>27228</v>
      </c>
      <c r="G297" s="6"/>
      <c r="H297" s="6"/>
      <c r="I297" s="6"/>
      <c r="J297" s="6"/>
      <c r="K297" s="6"/>
      <c r="L297" s="6"/>
      <c r="M297" s="6">
        <v>15640</v>
      </c>
      <c r="N297" s="7">
        <f t="shared" si="5"/>
        <v>74355</v>
      </c>
      <c r="O297" s="6">
        <v>3128000</v>
      </c>
    </row>
    <row r="298" spans="1:15" ht="40" hidden="1" x14ac:dyDescent="0.35">
      <c r="A298" s="1">
        <v>289</v>
      </c>
      <c r="B298" s="5" t="s">
        <v>269</v>
      </c>
      <c r="C298" s="2" t="s">
        <v>421</v>
      </c>
      <c r="D298" s="2"/>
      <c r="E298" s="6"/>
      <c r="F298" s="6">
        <v>8775</v>
      </c>
      <c r="G298" s="6"/>
      <c r="H298" s="6"/>
      <c r="I298" s="6"/>
      <c r="J298" s="6"/>
      <c r="K298" s="6">
        <v>30850</v>
      </c>
      <c r="L298" s="6">
        <v>1772</v>
      </c>
      <c r="M298" s="6"/>
      <c r="N298" s="7">
        <f t="shared" si="5"/>
        <v>41397</v>
      </c>
      <c r="O298" s="6">
        <v>1031000</v>
      </c>
    </row>
    <row r="299" spans="1:15" ht="40" hidden="1" x14ac:dyDescent="0.35">
      <c r="A299" s="1">
        <v>290</v>
      </c>
      <c r="B299" s="5" t="s">
        <v>272</v>
      </c>
      <c r="C299" s="2" t="s">
        <v>421</v>
      </c>
      <c r="D299" s="2"/>
      <c r="E299" s="6">
        <v>4633</v>
      </c>
      <c r="F299" s="6">
        <v>635</v>
      </c>
      <c r="G299" s="6"/>
      <c r="H299" s="6"/>
      <c r="I299" s="6"/>
      <c r="J299" s="6"/>
      <c r="K299" s="6"/>
      <c r="L299" s="6"/>
      <c r="M299" s="6"/>
      <c r="N299" s="7">
        <f t="shared" si="5"/>
        <v>5268</v>
      </c>
      <c r="O299" s="6">
        <v>1246875</v>
      </c>
    </row>
    <row r="300" spans="1:15" ht="40" hidden="1" x14ac:dyDescent="0.35">
      <c r="A300" s="1">
        <v>291</v>
      </c>
      <c r="B300" s="5" t="s">
        <v>273</v>
      </c>
      <c r="C300" s="2" t="s">
        <v>421</v>
      </c>
      <c r="D300" s="2"/>
      <c r="E300" s="6">
        <v>7638</v>
      </c>
      <c r="F300" s="6"/>
      <c r="G300" s="6">
        <v>5000</v>
      </c>
      <c r="H300" s="6"/>
      <c r="I300" s="6"/>
      <c r="J300" s="6"/>
      <c r="K300" s="6"/>
      <c r="L300" s="6"/>
      <c r="M300" s="6">
        <v>9830</v>
      </c>
      <c r="N300" s="7">
        <f t="shared" si="5"/>
        <v>22468</v>
      </c>
      <c r="O300" s="6">
        <v>983000</v>
      </c>
    </row>
    <row r="301" spans="1:15" ht="40" hidden="1" x14ac:dyDescent="0.35">
      <c r="A301" s="1">
        <v>292</v>
      </c>
      <c r="B301" s="5" t="s">
        <v>274</v>
      </c>
      <c r="C301" s="2" t="s">
        <v>421</v>
      </c>
      <c r="D301" s="2"/>
      <c r="E301" s="6">
        <v>8312</v>
      </c>
      <c r="F301" s="6"/>
      <c r="G301" s="6"/>
      <c r="H301" s="6"/>
      <c r="I301" s="6"/>
      <c r="J301" s="6"/>
      <c r="K301" s="6"/>
      <c r="L301" s="6">
        <v>1063</v>
      </c>
      <c r="M301" s="6"/>
      <c r="N301" s="7">
        <f t="shared" si="5"/>
        <v>9375</v>
      </c>
      <c r="O301" s="6">
        <v>1363000</v>
      </c>
    </row>
    <row r="302" spans="1:15" ht="40" hidden="1" x14ac:dyDescent="0.35">
      <c r="A302" s="1">
        <v>293</v>
      </c>
      <c r="B302" s="5" t="s">
        <v>275</v>
      </c>
      <c r="C302" s="2" t="s">
        <v>421</v>
      </c>
      <c r="D302" s="2"/>
      <c r="E302" s="6">
        <v>6564</v>
      </c>
      <c r="F302" s="6">
        <v>1801</v>
      </c>
      <c r="G302" s="6"/>
      <c r="H302" s="6"/>
      <c r="I302" s="6"/>
      <c r="J302" s="6"/>
      <c r="K302" s="6"/>
      <c r="L302" s="6"/>
      <c r="M302" s="6"/>
      <c r="N302" s="7">
        <f t="shared" si="5"/>
        <v>8365</v>
      </c>
      <c r="O302" s="6">
        <v>1148000</v>
      </c>
    </row>
    <row r="303" spans="1:15" ht="40" hidden="1" x14ac:dyDescent="0.35">
      <c r="A303" s="1">
        <v>294</v>
      </c>
      <c r="B303" s="5" t="s">
        <v>277</v>
      </c>
      <c r="C303" s="2" t="s">
        <v>421</v>
      </c>
      <c r="D303" s="2"/>
      <c r="E303" s="6">
        <v>6000</v>
      </c>
      <c r="F303" s="6"/>
      <c r="G303" s="6"/>
      <c r="H303" s="6"/>
      <c r="I303" s="6"/>
      <c r="J303" s="6"/>
      <c r="K303" s="6"/>
      <c r="L303" s="6"/>
      <c r="M303" s="6"/>
      <c r="N303" s="7">
        <f t="shared" si="5"/>
        <v>6000</v>
      </c>
      <c r="O303" s="6">
        <v>740000</v>
      </c>
    </row>
    <row r="304" spans="1:15" ht="40" hidden="1" x14ac:dyDescent="0.35">
      <c r="A304" s="1">
        <v>295</v>
      </c>
      <c r="B304" s="5" t="s">
        <v>278</v>
      </c>
      <c r="C304" s="2" t="s">
        <v>421</v>
      </c>
      <c r="D304" s="2"/>
      <c r="E304" s="6">
        <v>5775</v>
      </c>
      <c r="F304" s="6"/>
      <c r="G304" s="6"/>
      <c r="H304" s="6"/>
      <c r="I304" s="6"/>
      <c r="J304" s="6"/>
      <c r="K304" s="6"/>
      <c r="L304" s="6"/>
      <c r="M304" s="6"/>
      <c r="N304" s="7">
        <f t="shared" si="5"/>
        <v>5775</v>
      </c>
      <c r="O304" s="6">
        <v>745498</v>
      </c>
    </row>
    <row r="305" spans="1:15" ht="40" hidden="1" x14ac:dyDescent="0.35">
      <c r="A305" s="1">
        <v>296</v>
      </c>
      <c r="B305" s="5" t="s">
        <v>279</v>
      </c>
      <c r="C305" s="2" t="s">
        <v>421</v>
      </c>
      <c r="D305" s="2"/>
      <c r="E305" s="6">
        <v>5218</v>
      </c>
      <c r="F305" s="6">
        <v>11163</v>
      </c>
      <c r="G305" s="6">
        <v>300</v>
      </c>
      <c r="H305" s="6"/>
      <c r="I305" s="6"/>
      <c r="J305" s="6"/>
      <c r="K305" s="6"/>
      <c r="L305" s="6"/>
      <c r="M305" s="6"/>
      <c r="N305" s="7">
        <f t="shared" si="5"/>
        <v>16681</v>
      </c>
      <c r="O305" s="6">
        <v>1109827</v>
      </c>
    </row>
    <row r="306" spans="1:15" ht="40" hidden="1" x14ac:dyDescent="0.35">
      <c r="A306" s="1">
        <v>297</v>
      </c>
      <c r="B306" s="5" t="s">
        <v>280</v>
      </c>
      <c r="C306" s="2" t="s">
        <v>421</v>
      </c>
      <c r="D306" s="2"/>
      <c r="E306" s="6"/>
      <c r="F306" s="6"/>
      <c r="G306" s="6"/>
      <c r="H306" s="6"/>
      <c r="I306" s="6"/>
      <c r="J306" s="6"/>
      <c r="K306" s="6"/>
      <c r="L306" s="6"/>
      <c r="M306" s="6"/>
      <c r="N306" s="7">
        <f t="shared" si="5"/>
        <v>0</v>
      </c>
      <c r="O306" s="6"/>
    </row>
    <row r="307" spans="1:15" ht="40" hidden="1" x14ac:dyDescent="0.35">
      <c r="A307" s="1">
        <v>298</v>
      </c>
      <c r="B307" s="5" t="s">
        <v>281</v>
      </c>
      <c r="C307" s="2" t="s">
        <v>421</v>
      </c>
      <c r="D307" s="2"/>
      <c r="E307" s="6">
        <v>22572</v>
      </c>
      <c r="F307" s="6"/>
      <c r="G307" s="6"/>
      <c r="H307" s="6"/>
      <c r="I307" s="6"/>
      <c r="J307" s="6"/>
      <c r="K307" s="6"/>
      <c r="L307" s="6"/>
      <c r="M307" s="6">
        <v>17757</v>
      </c>
      <c r="N307" s="7">
        <f t="shared" si="5"/>
        <v>40329</v>
      </c>
      <c r="O307" s="6">
        <v>1504858</v>
      </c>
    </row>
    <row r="308" spans="1:15" ht="40" hidden="1" x14ac:dyDescent="0.35">
      <c r="A308" s="1">
        <v>299</v>
      </c>
      <c r="B308" s="5" t="s">
        <v>282</v>
      </c>
      <c r="C308" s="2" t="s">
        <v>421</v>
      </c>
      <c r="D308" s="2"/>
      <c r="E308" s="6"/>
      <c r="F308" s="6">
        <v>182551</v>
      </c>
      <c r="G308" s="6"/>
      <c r="H308" s="6"/>
      <c r="I308" s="6"/>
      <c r="J308" s="6"/>
      <c r="K308" s="6"/>
      <c r="L308" s="6">
        <v>1550</v>
      </c>
      <c r="M308" s="6">
        <v>54439</v>
      </c>
      <c r="N308" s="7">
        <f t="shared" si="5"/>
        <v>238540</v>
      </c>
      <c r="O308" s="6">
        <v>9217821</v>
      </c>
    </row>
    <row r="309" spans="1:15" ht="40" hidden="1" x14ac:dyDescent="0.35">
      <c r="A309" s="1">
        <v>300</v>
      </c>
      <c r="B309" s="5" t="s">
        <v>283</v>
      </c>
      <c r="C309" s="2" t="s">
        <v>421</v>
      </c>
      <c r="D309" s="2"/>
      <c r="E309" s="6">
        <v>21328</v>
      </c>
      <c r="F309" s="6"/>
      <c r="G309" s="6"/>
      <c r="H309" s="6"/>
      <c r="I309" s="6"/>
      <c r="J309" s="6"/>
      <c r="K309" s="6">
        <v>20000</v>
      </c>
      <c r="L309" s="6">
        <v>1722</v>
      </c>
      <c r="M309" s="6"/>
      <c r="N309" s="7">
        <f t="shared" si="5"/>
        <v>43050</v>
      </c>
      <c r="O309" s="6">
        <v>1494000</v>
      </c>
    </row>
    <row r="310" spans="1:15" ht="40" hidden="1" x14ac:dyDescent="0.35">
      <c r="A310" s="1">
        <v>301</v>
      </c>
      <c r="B310" s="5" t="s">
        <v>284</v>
      </c>
      <c r="C310" s="2" t="s">
        <v>421</v>
      </c>
      <c r="D310" s="2"/>
      <c r="E310" s="6"/>
      <c r="F310" s="6"/>
      <c r="G310" s="6"/>
      <c r="H310" s="6"/>
      <c r="I310" s="6"/>
      <c r="J310" s="6"/>
      <c r="K310" s="6"/>
      <c r="L310" s="6"/>
      <c r="M310" s="6"/>
      <c r="N310" s="7">
        <f t="shared" si="5"/>
        <v>0</v>
      </c>
      <c r="O310" s="6"/>
    </row>
    <row r="311" spans="1:15" ht="40" hidden="1" x14ac:dyDescent="0.35">
      <c r="A311" s="1">
        <v>302</v>
      </c>
      <c r="B311" s="5" t="s">
        <v>286</v>
      </c>
      <c r="C311" s="2" t="s">
        <v>421</v>
      </c>
      <c r="D311" s="2"/>
      <c r="E311" s="6"/>
      <c r="F311" s="6"/>
      <c r="G311" s="6">
        <v>1400</v>
      </c>
      <c r="H311" s="6"/>
      <c r="I311" s="6">
        <v>2824</v>
      </c>
      <c r="J311" s="6"/>
      <c r="K311" s="6"/>
      <c r="L311" s="6">
        <v>10000</v>
      </c>
      <c r="M311" s="6"/>
      <c r="N311" s="7">
        <f t="shared" si="5"/>
        <v>14224</v>
      </c>
      <c r="O311" s="6">
        <v>20000000</v>
      </c>
    </row>
    <row r="312" spans="1:15" ht="40" hidden="1" x14ac:dyDescent="0.35">
      <c r="A312" s="1">
        <v>303</v>
      </c>
      <c r="B312" s="5" t="s">
        <v>288</v>
      </c>
      <c r="C312" s="2" t="s">
        <v>421</v>
      </c>
      <c r="D312" s="2"/>
      <c r="E312" s="6"/>
      <c r="F312" s="6"/>
      <c r="G312" s="6"/>
      <c r="H312" s="6"/>
      <c r="I312" s="6"/>
      <c r="J312" s="6">
        <v>1120</v>
      </c>
      <c r="K312" s="6"/>
      <c r="L312" s="6"/>
      <c r="M312" s="6"/>
      <c r="N312" s="7">
        <f t="shared" si="5"/>
        <v>1120</v>
      </c>
      <c r="O312" s="6">
        <v>640000</v>
      </c>
    </row>
    <row r="313" spans="1:15" ht="40" hidden="1" x14ac:dyDescent="0.35">
      <c r="A313" s="1">
        <v>304</v>
      </c>
      <c r="B313" s="5" t="s">
        <v>289</v>
      </c>
      <c r="C313" s="2" t="s">
        <v>421</v>
      </c>
      <c r="D313" s="2"/>
      <c r="E313" s="6"/>
      <c r="F313" s="6"/>
      <c r="G313" s="6"/>
      <c r="H313" s="6"/>
      <c r="I313" s="6"/>
      <c r="J313" s="6"/>
      <c r="K313" s="6"/>
      <c r="L313" s="6"/>
      <c r="M313" s="6"/>
      <c r="N313" s="7">
        <f t="shared" si="5"/>
        <v>0</v>
      </c>
      <c r="O313" s="6"/>
    </row>
    <row r="314" spans="1:15" ht="40" hidden="1" x14ac:dyDescent="0.35">
      <c r="A314" s="1">
        <v>305</v>
      </c>
      <c r="B314" s="5" t="s">
        <v>291</v>
      </c>
      <c r="C314" s="2" t="s">
        <v>421</v>
      </c>
      <c r="D314" s="2"/>
      <c r="E314" s="6">
        <v>11655</v>
      </c>
      <c r="F314" s="6"/>
      <c r="G314" s="6"/>
      <c r="H314" s="6"/>
      <c r="I314" s="6"/>
      <c r="J314" s="6"/>
      <c r="K314" s="6"/>
      <c r="L314" s="6"/>
      <c r="M314" s="6"/>
      <c r="N314" s="7">
        <f t="shared" si="5"/>
        <v>11655</v>
      </c>
      <c r="O314" s="6">
        <v>637000</v>
      </c>
    </row>
    <row r="315" spans="1:15" ht="40" hidden="1" x14ac:dyDescent="0.35">
      <c r="A315" s="1">
        <v>306</v>
      </c>
      <c r="B315" s="5" t="s">
        <v>481</v>
      </c>
      <c r="C315" s="2" t="s">
        <v>421</v>
      </c>
      <c r="D315" s="2"/>
      <c r="E315" s="6"/>
      <c r="F315" s="6">
        <v>2396</v>
      </c>
      <c r="G315" s="6"/>
      <c r="H315" s="6"/>
      <c r="I315" s="6"/>
      <c r="J315" s="6"/>
      <c r="K315" s="6"/>
      <c r="L315" s="6"/>
      <c r="M315" s="6"/>
      <c r="N315" s="7">
        <f t="shared" si="5"/>
        <v>2396</v>
      </c>
      <c r="O315" s="6">
        <v>446000</v>
      </c>
    </row>
    <row r="316" spans="1:15" ht="40" hidden="1" x14ac:dyDescent="0.35">
      <c r="A316" s="1">
        <v>307</v>
      </c>
      <c r="B316" s="5" t="s">
        <v>294</v>
      </c>
      <c r="C316" s="2" t="s">
        <v>421</v>
      </c>
      <c r="D316" s="2"/>
      <c r="E316" s="6">
        <v>2469</v>
      </c>
      <c r="F316" s="6">
        <v>2712</v>
      </c>
      <c r="G316" s="6">
        <v>900</v>
      </c>
      <c r="H316" s="6"/>
      <c r="I316" s="6"/>
      <c r="J316" s="6"/>
      <c r="K316" s="6"/>
      <c r="L316" s="6"/>
      <c r="M316" s="6"/>
      <c r="N316" s="7">
        <f t="shared" si="5"/>
        <v>6081</v>
      </c>
      <c r="O316" s="6">
        <v>659527</v>
      </c>
    </row>
    <row r="317" spans="1:15" ht="40" hidden="1" x14ac:dyDescent="0.35">
      <c r="A317" s="1">
        <v>308</v>
      </c>
      <c r="B317" s="5" t="s">
        <v>295</v>
      </c>
      <c r="C317" s="2" t="s">
        <v>421</v>
      </c>
      <c r="D317" s="2"/>
      <c r="E317" s="6"/>
      <c r="F317" s="6"/>
      <c r="G317" s="6"/>
      <c r="H317" s="6"/>
      <c r="I317" s="6"/>
      <c r="J317" s="6"/>
      <c r="K317" s="6"/>
      <c r="L317" s="6"/>
      <c r="M317" s="6"/>
      <c r="N317" s="7">
        <f t="shared" si="5"/>
        <v>0</v>
      </c>
      <c r="O317" s="6"/>
    </row>
    <row r="318" spans="1:15" hidden="1" x14ac:dyDescent="0.35">
      <c r="A318" s="1">
        <v>309</v>
      </c>
      <c r="B318" s="5" t="s">
        <v>553</v>
      </c>
      <c r="C318" s="2"/>
      <c r="D318" s="2"/>
      <c r="E318" s="6"/>
      <c r="F318" s="6">
        <v>5059</v>
      </c>
      <c r="G318" s="6">
        <v>800</v>
      </c>
      <c r="H318" s="6"/>
      <c r="I318" s="6"/>
      <c r="J318" s="6">
        <v>20600</v>
      </c>
      <c r="K318" s="6"/>
      <c r="L318" s="6"/>
      <c r="M318" s="6"/>
      <c r="N318" s="7">
        <f t="shared" si="5"/>
        <v>26459</v>
      </c>
      <c r="O318" s="6">
        <v>549000</v>
      </c>
    </row>
    <row r="319" spans="1:15" hidden="1" x14ac:dyDescent="0.35">
      <c r="A319" s="1">
        <v>310</v>
      </c>
      <c r="B319" s="5" t="s">
        <v>554</v>
      </c>
      <c r="C319" s="2"/>
      <c r="D319" s="2"/>
      <c r="E319" s="6"/>
      <c r="F319" s="6"/>
      <c r="G319" s="6"/>
      <c r="H319" s="6"/>
      <c r="I319" s="6"/>
      <c r="J319" s="6">
        <v>14240</v>
      </c>
      <c r="K319" s="6"/>
      <c r="L319" s="6"/>
      <c r="M319" s="6"/>
      <c r="N319" s="7">
        <f t="shared" si="5"/>
        <v>14240</v>
      </c>
      <c r="O319" s="6">
        <v>657029</v>
      </c>
    </row>
    <row r="320" spans="1:15" ht="40" hidden="1" x14ac:dyDescent="0.35">
      <c r="A320" s="1">
        <v>311</v>
      </c>
      <c r="B320" s="5" t="s">
        <v>540</v>
      </c>
      <c r="C320" s="2" t="s">
        <v>421</v>
      </c>
      <c r="D320" s="2"/>
      <c r="E320" s="6"/>
      <c r="F320" s="6"/>
      <c r="G320" s="6"/>
      <c r="H320" s="6"/>
      <c r="I320" s="6"/>
      <c r="J320" s="6"/>
      <c r="K320" s="6"/>
      <c r="L320" s="6"/>
      <c r="M320" s="6"/>
      <c r="N320" s="7">
        <f t="shared" si="5"/>
        <v>0</v>
      </c>
      <c r="O320" s="6"/>
    </row>
    <row r="321" spans="1:15" ht="40" hidden="1" x14ac:dyDescent="0.35">
      <c r="A321" s="1">
        <v>312</v>
      </c>
      <c r="B321" s="5" t="s">
        <v>296</v>
      </c>
      <c r="C321" s="2" t="s">
        <v>421</v>
      </c>
      <c r="D321" s="2"/>
      <c r="E321" s="6">
        <v>6811</v>
      </c>
      <c r="F321" s="6">
        <v>14549</v>
      </c>
      <c r="G321" s="6">
        <v>3650</v>
      </c>
      <c r="H321" s="6"/>
      <c r="I321" s="6"/>
      <c r="J321" s="6"/>
      <c r="K321" s="6"/>
      <c r="L321" s="6"/>
      <c r="M321" s="6"/>
      <c r="N321" s="7">
        <f t="shared" si="5"/>
        <v>25010</v>
      </c>
      <c r="O321" s="6">
        <v>1578831</v>
      </c>
    </row>
    <row r="322" spans="1:15" ht="40" hidden="1" x14ac:dyDescent="0.35">
      <c r="A322" s="1">
        <v>313</v>
      </c>
      <c r="B322" s="5" t="s">
        <v>298</v>
      </c>
      <c r="C322" s="2" t="s">
        <v>421</v>
      </c>
      <c r="D322" s="2"/>
      <c r="E322" s="6">
        <v>20858</v>
      </c>
      <c r="F322" s="6">
        <v>2921</v>
      </c>
      <c r="G322" s="6">
        <v>14400</v>
      </c>
      <c r="H322" s="6"/>
      <c r="I322" s="6">
        <v>2388</v>
      </c>
      <c r="J322" s="6"/>
      <c r="K322" s="6">
        <v>1667</v>
      </c>
      <c r="L322" s="6"/>
      <c r="M322" s="6"/>
      <c r="N322" s="7">
        <f>SUM(E322:M322)</f>
        <v>42234</v>
      </c>
      <c r="O322" s="6">
        <v>2766000</v>
      </c>
    </row>
    <row r="323" spans="1:15" ht="40" hidden="1" x14ac:dyDescent="0.35">
      <c r="A323" s="1">
        <v>314</v>
      </c>
      <c r="B323" s="5" t="s">
        <v>299</v>
      </c>
      <c r="C323" s="2" t="s">
        <v>421</v>
      </c>
      <c r="D323" s="2"/>
      <c r="E323" s="6"/>
      <c r="F323" s="6"/>
      <c r="G323" s="6"/>
      <c r="H323" s="6"/>
      <c r="I323" s="6"/>
      <c r="J323" s="6"/>
      <c r="K323" s="6"/>
      <c r="L323" s="6"/>
      <c r="M323" s="6"/>
      <c r="N323" s="7">
        <f t="shared" si="5"/>
        <v>0</v>
      </c>
      <c r="O323" s="6"/>
    </row>
    <row r="324" spans="1:15" ht="40" hidden="1" x14ac:dyDescent="0.35">
      <c r="A324" s="1">
        <v>315</v>
      </c>
      <c r="B324" s="5" t="s">
        <v>300</v>
      </c>
      <c r="C324" s="2" t="s">
        <v>421</v>
      </c>
      <c r="D324" s="2"/>
      <c r="E324" s="6"/>
      <c r="F324" s="6"/>
      <c r="G324" s="6"/>
      <c r="H324" s="6"/>
      <c r="I324" s="6"/>
      <c r="J324" s="6"/>
      <c r="K324" s="6"/>
      <c r="L324" s="6"/>
      <c r="M324" s="6"/>
      <c r="N324" s="7">
        <f t="shared" si="5"/>
        <v>0</v>
      </c>
      <c r="O324" s="6"/>
    </row>
    <row r="325" spans="1:15" ht="40" hidden="1" x14ac:dyDescent="0.35">
      <c r="A325" s="1">
        <v>316</v>
      </c>
      <c r="B325" s="5" t="s">
        <v>397</v>
      </c>
      <c r="C325" s="2" t="s">
        <v>421</v>
      </c>
      <c r="D325" s="2"/>
      <c r="E325" s="6"/>
      <c r="F325" s="6"/>
      <c r="G325" s="6"/>
      <c r="H325" s="6"/>
      <c r="I325" s="6"/>
      <c r="J325" s="6"/>
      <c r="K325" s="6"/>
      <c r="L325" s="6">
        <v>419</v>
      </c>
      <c r="M325" s="6"/>
      <c r="N325" s="7">
        <f t="shared" si="5"/>
        <v>419</v>
      </c>
      <c r="O325" s="6">
        <v>435000</v>
      </c>
    </row>
    <row r="326" spans="1:15" ht="40" hidden="1" x14ac:dyDescent="0.35">
      <c r="A326" s="1">
        <v>317</v>
      </c>
      <c r="B326" s="5" t="s">
        <v>301</v>
      </c>
      <c r="C326" s="2" t="s">
        <v>421</v>
      </c>
      <c r="D326" s="2"/>
      <c r="E326" s="6"/>
      <c r="F326" s="6"/>
      <c r="G326" s="6"/>
      <c r="H326" s="6"/>
      <c r="I326" s="6"/>
      <c r="J326" s="6"/>
      <c r="K326" s="6"/>
      <c r="L326" s="6"/>
      <c r="M326" s="6"/>
      <c r="N326" s="7">
        <f t="shared" si="5"/>
        <v>0</v>
      </c>
      <c r="O326" s="6"/>
    </row>
    <row r="327" spans="1:15" ht="40" hidden="1" x14ac:dyDescent="0.35">
      <c r="A327" s="1">
        <v>318</v>
      </c>
      <c r="B327" s="5" t="s">
        <v>304</v>
      </c>
      <c r="C327" s="2" t="s">
        <v>421</v>
      </c>
      <c r="D327" s="2"/>
      <c r="E327" s="6">
        <v>8933</v>
      </c>
      <c r="F327" s="6"/>
      <c r="G327" s="6"/>
      <c r="H327" s="6"/>
      <c r="I327" s="6"/>
      <c r="J327" s="6"/>
      <c r="K327" s="6"/>
      <c r="L327" s="6"/>
      <c r="M327" s="6"/>
      <c r="N327" s="7">
        <f t="shared" ref="N327" si="6">SUM(E327:M327)</f>
        <v>8933</v>
      </c>
      <c r="O327" s="6">
        <v>930000</v>
      </c>
    </row>
    <row r="328" spans="1:15" ht="40" hidden="1" x14ac:dyDescent="0.35">
      <c r="A328" s="1">
        <v>319</v>
      </c>
      <c r="B328" s="5" t="s">
        <v>308</v>
      </c>
      <c r="C328" s="2" t="s">
        <v>421</v>
      </c>
      <c r="D328" s="2"/>
      <c r="E328" s="6"/>
      <c r="F328" s="6"/>
      <c r="G328" s="6"/>
      <c r="H328" s="6"/>
      <c r="I328" s="6"/>
      <c r="J328" s="6"/>
      <c r="K328" s="6"/>
      <c r="L328" s="6"/>
      <c r="M328" s="6"/>
      <c r="N328" s="7">
        <f t="shared" si="5"/>
        <v>0</v>
      </c>
      <c r="O328" s="6"/>
    </row>
    <row r="329" spans="1:15" ht="40" hidden="1" x14ac:dyDescent="0.35">
      <c r="A329" s="1">
        <v>320</v>
      </c>
      <c r="B329" s="5" t="s">
        <v>498</v>
      </c>
      <c r="C329" s="2" t="s">
        <v>421</v>
      </c>
      <c r="D329" s="2"/>
      <c r="E329" s="6">
        <v>1602</v>
      </c>
      <c r="F329" s="6"/>
      <c r="G329" s="6"/>
      <c r="H329" s="6"/>
      <c r="I329" s="6"/>
      <c r="J329" s="6"/>
      <c r="K329" s="6"/>
      <c r="L329" s="6"/>
      <c r="M329" s="6"/>
      <c r="N329" s="7">
        <f t="shared" si="5"/>
        <v>1602</v>
      </c>
      <c r="O329" s="6">
        <v>301000</v>
      </c>
    </row>
    <row r="330" spans="1:15" ht="40" hidden="1" x14ac:dyDescent="0.35">
      <c r="A330" s="1">
        <v>321</v>
      </c>
      <c r="B330" s="5" t="s">
        <v>491</v>
      </c>
      <c r="C330" s="2" t="s">
        <v>421</v>
      </c>
      <c r="D330" s="2"/>
      <c r="E330" s="6"/>
      <c r="F330" s="6"/>
      <c r="G330" s="6"/>
      <c r="H330" s="6"/>
      <c r="I330" s="6"/>
      <c r="J330" s="6"/>
      <c r="K330" s="6"/>
      <c r="L330" s="6"/>
      <c r="M330" s="6"/>
      <c r="N330" s="7">
        <f t="shared" si="5"/>
        <v>0</v>
      </c>
      <c r="O330" s="6"/>
    </row>
    <row r="331" spans="1:15" ht="40" hidden="1" x14ac:dyDescent="0.35">
      <c r="A331" s="1">
        <v>322</v>
      </c>
      <c r="B331" s="5" t="s">
        <v>462</v>
      </c>
      <c r="C331" s="2" t="s">
        <v>421</v>
      </c>
      <c r="D331" s="2"/>
      <c r="E331" s="6"/>
      <c r="F331" s="6">
        <v>7557</v>
      </c>
      <c r="G331" s="6"/>
      <c r="H331" s="6"/>
      <c r="I331" s="6"/>
      <c r="J331" s="6"/>
      <c r="K331" s="6"/>
      <c r="L331" s="6"/>
      <c r="M331" s="6"/>
      <c r="N331" s="7">
        <f t="shared" si="5"/>
        <v>7557</v>
      </c>
      <c r="O331" s="6">
        <v>951000</v>
      </c>
    </row>
    <row r="332" spans="1:15" ht="40" hidden="1" x14ac:dyDescent="0.35">
      <c r="A332" s="1">
        <v>323</v>
      </c>
      <c r="B332" s="5" t="s">
        <v>310</v>
      </c>
      <c r="C332" s="2" t="s">
        <v>421</v>
      </c>
      <c r="D332" s="2"/>
      <c r="E332" s="6"/>
      <c r="F332" s="6">
        <v>9469</v>
      </c>
      <c r="G332" s="6"/>
      <c r="H332" s="6"/>
      <c r="I332" s="6"/>
      <c r="J332" s="6"/>
      <c r="K332" s="6"/>
      <c r="L332" s="6"/>
      <c r="M332" s="6"/>
      <c r="N332" s="7">
        <f t="shared" si="5"/>
        <v>9469</v>
      </c>
      <c r="O332" s="6">
        <v>1079568</v>
      </c>
    </row>
    <row r="333" spans="1:15" ht="40" hidden="1" x14ac:dyDescent="0.35">
      <c r="A333" s="1">
        <v>324</v>
      </c>
      <c r="B333" s="5" t="s">
        <v>311</v>
      </c>
      <c r="C333" s="2" t="s">
        <v>421</v>
      </c>
      <c r="D333" s="2"/>
      <c r="E333" s="6"/>
      <c r="F333" s="6"/>
      <c r="G333" s="6"/>
      <c r="H333" s="6"/>
      <c r="I333" s="6"/>
      <c r="J333" s="6"/>
      <c r="K333" s="6"/>
      <c r="L333" s="6"/>
      <c r="M333" s="6"/>
      <c r="N333" s="7">
        <f t="shared" si="5"/>
        <v>0</v>
      </c>
      <c r="O333" s="6"/>
    </row>
    <row r="334" spans="1:15" ht="40" hidden="1" x14ac:dyDescent="0.35">
      <c r="A334" s="1">
        <v>325</v>
      </c>
      <c r="B334" s="5" t="s">
        <v>312</v>
      </c>
      <c r="C334" s="2" t="s">
        <v>421</v>
      </c>
      <c r="D334" s="2"/>
      <c r="E334" s="6">
        <v>1528</v>
      </c>
      <c r="F334" s="6"/>
      <c r="G334" s="6"/>
      <c r="H334" s="6"/>
      <c r="I334" s="6"/>
      <c r="J334" s="6"/>
      <c r="K334" s="6"/>
      <c r="L334" s="6"/>
      <c r="M334" s="6"/>
      <c r="N334" s="7">
        <f t="shared" si="5"/>
        <v>1528</v>
      </c>
      <c r="O334" s="6">
        <v>706000</v>
      </c>
    </row>
    <row r="335" spans="1:15" ht="40" hidden="1" x14ac:dyDescent="0.35">
      <c r="A335" s="1">
        <v>326</v>
      </c>
      <c r="B335" s="5" t="s">
        <v>313</v>
      </c>
      <c r="C335" s="2" t="s">
        <v>421</v>
      </c>
      <c r="D335" s="2"/>
      <c r="E335" s="6"/>
      <c r="F335" s="6"/>
      <c r="G335" s="6"/>
      <c r="H335" s="6"/>
      <c r="I335" s="6"/>
      <c r="J335" s="6"/>
      <c r="K335" s="6"/>
      <c r="L335" s="6"/>
      <c r="M335" s="6"/>
      <c r="N335" s="7">
        <f t="shared" si="5"/>
        <v>0</v>
      </c>
      <c r="O335" s="6"/>
    </row>
    <row r="336" spans="1:15" ht="40" hidden="1" x14ac:dyDescent="0.35">
      <c r="A336" s="1">
        <v>327</v>
      </c>
      <c r="B336" s="5" t="s">
        <v>461</v>
      </c>
      <c r="C336" s="2" t="s">
        <v>421</v>
      </c>
      <c r="D336" s="2"/>
      <c r="E336" s="6">
        <v>3447</v>
      </c>
      <c r="F336" s="6"/>
      <c r="G336" s="6"/>
      <c r="H336" s="6"/>
      <c r="I336" s="6">
        <v>1433</v>
      </c>
      <c r="J336" s="6"/>
      <c r="K336" s="6"/>
      <c r="L336" s="6"/>
      <c r="M336" s="6"/>
      <c r="N336" s="7">
        <f t="shared" si="5"/>
        <v>4880</v>
      </c>
      <c r="O336" s="6">
        <v>163759</v>
      </c>
    </row>
    <row r="337" spans="1:15" ht="40" hidden="1" x14ac:dyDescent="0.35">
      <c r="A337" s="1">
        <v>328</v>
      </c>
      <c r="B337" s="5" t="s">
        <v>451</v>
      </c>
      <c r="C337" s="2" t="s">
        <v>421</v>
      </c>
      <c r="D337" s="2"/>
      <c r="E337" s="6">
        <v>6191</v>
      </c>
      <c r="F337" s="6"/>
      <c r="G337" s="6"/>
      <c r="H337" s="6"/>
      <c r="I337" s="6"/>
      <c r="J337" s="6">
        <v>2100</v>
      </c>
      <c r="K337" s="6"/>
      <c r="L337" s="6">
        <v>2263</v>
      </c>
      <c r="M337" s="6"/>
      <c r="N337" s="7">
        <f t="shared" si="5"/>
        <v>10554</v>
      </c>
      <c r="O337" s="6">
        <v>785000</v>
      </c>
    </row>
    <row r="338" spans="1:15" hidden="1" x14ac:dyDescent="0.35">
      <c r="A338" s="1">
        <v>329</v>
      </c>
      <c r="B338" s="5" t="s">
        <v>348</v>
      </c>
      <c r="C338" s="2" t="s">
        <v>13</v>
      </c>
      <c r="D338" s="2"/>
      <c r="E338" s="6"/>
      <c r="F338" s="6">
        <v>98800</v>
      </c>
      <c r="G338" s="6"/>
      <c r="H338" s="6">
        <v>34446</v>
      </c>
      <c r="I338" s="6"/>
      <c r="J338" s="6"/>
      <c r="K338" s="6">
        <v>2406</v>
      </c>
      <c r="L338" s="6"/>
      <c r="M338" s="6"/>
      <c r="N338" s="7">
        <f t="shared" si="5"/>
        <v>135652</v>
      </c>
      <c r="O338" s="6">
        <v>6889382</v>
      </c>
    </row>
    <row r="339" spans="1:15" hidden="1" x14ac:dyDescent="0.35">
      <c r="A339" s="1">
        <v>330</v>
      </c>
      <c r="B339" s="5" t="s">
        <v>516</v>
      </c>
      <c r="C339" s="2" t="s">
        <v>13</v>
      </c>
      <c r="D339" s="2"/>
      <c r="E339" s="6">
        <v>1390</v>
      </c>
      <c r="F339" s="6"/>
      <c r="G339" s="6"/>
      <c r="H339" s="6"/>
      <c r="I339" s="6"/>
      <c r="J339" s="6">
        <v>671</v>
      </c>
      <c r="K339" s="6"/>
      <c r="L339" s="6"/>
      <c r="M339" s="6"/>
      <c r="N339" s="7">
        <f t="shared" si="5"/>
        <v>2061</v>
      </c>
      <c r="O339" s="6">
        <v>67188</v>
      </c>
    </row>
    <row r="340" spans="1:15" hidden="1" x14ac:dyDescent="0.35">
      <c r="A340" s="1">
        <v>331</v>
      </c>
      <c r="B340" s="5" t="s">
        <v>349</v>
      </c>
      <c r="C340" s="2" t="s">
        <v>13</v>
      </c>
      <c r="D340" s="2"/>
      <c r="E340" s="6"/>
      <c r="F340" s="6"/>
      <c r="G340" s="6"/>
      <c r="H340" s="6">
        <v>3416</v>
      </c>
      <c r="I340" s="6"/>
      <c r="J340" s="6"/>
      <c r="K340" s="6">
        <v>315</v>
      </c>
      <c r="L340" s="6"/>
      <c r="M340" s="6"/>
      <c r="N340" s="7">
        <f t="shared" si="5"/>
        <v>3731</v>
      </c>
      <c r="O340" s="6">
        <v>341627</v>
      </c>
    </row>
    <row r="341" spans="1:15" hidden="1" x14ac:dyDescent="0.35">
      <c r="A341" s="1">
        <v>332</v>
      </c>
      <c r="B341" s="5" t="s">
        <v>350</v>
      </c>
      <c r="C341" s="2" t="s">
        <v>13</v>
      </c>
      <c r="D341" s="2"/>
      <c r="E341" s="6">
        <v>10696</v>
      </c>
      <c r="F341" s="6">
        <v>7735</v>
      </c>
      <c r="G341" s="6"/>
      <c r="H341" s="6">
        <v>6906</v>
      </c>
      <c r="I341" s="6">
        <v>400</v>
      </c>
      <c r="J341" s="6"/>
      <c r="K341" s="6"/>
      <c r="L341" s="6"/>
      <c r="M341" s="6"/>
      <c r="N341" s="7">
        <f t="shared" si="5"/>
        <v>25737</v>
      </c>
      <c r="O341" s="6">
        <v>690671</v>
      </c>
    </row>
    <row r="342" spans="1:15" hidden="1" x14ac:dyDescent="0.35">
      <c r="A342" s="1">
        <v>333</v>
      </c>
      <c r="B342" s="5" t="s">
        <v>351</v>
      </c>
      <c r="C342" s="2" t="s">
        <v>13</v>
      </c>
      <c r="D342" s="2"/>
      <c r="E342" s="6"/>
      <c r="F342" s="6"/>
      <c r="G342" s="6"/>
      <c r="H342" s="6"/>
      <c r="I342" s="6"/>
      <c r="J342" s="6"/>
      <c r="K342" s="6"/>
      <c r="L342" s="6"/>
      <c r="M342" s="6"/>
      <c r="N342" s="7">
        <f t="shared" si="5"/>
        <v>0</v>
      </c>
      <c r="O342" s="6"/>
    </row>
    <row r="343" spans="1:15" hidden="1" x14ac:dyDescent="0.35">
      <c r="A343" s="1">
        <v>334</v>
      </c>
      <c r="B343" s="5" t="s">
        <v>352</v>
      </c>
      <c r="C343" s="2" t="s">
        <v>13</v>
      </c>
      <c r="D343" s="2"/>
      <c r="E343" s="6">
        <v>17304</v>
      </c>
      <c r="F343" s="6"/>
      <c r="G343" s="6"/>
      <c r="H343" s="6">
        <v>12724</v>
      </c>
      <c r="I343" s="6"/>
      <c r="J343" s="6"/>
      <c r="K343" s="6"/>
      <c r="L343" s="6"/>
      <c r="M343" s="6"/>
      <c r="N343" s="7">
        <f t="shared" si="5"/>
        <v>30028</v>
      </c>
      <c r="O343" s="6">
        <v>1272378</v>
      </c>
    </row>
    <row r="344" spans="1:15" hidden="1" x14ac:dyDescent="0.35">
      <c r="A344" s="1">
        <v>335</v>
      </c>
      <c r="B344" s="5" t="s">
        <v>353</v>
      </c>
      <c r="C344" s="2" t="s">
        <v>13</v>
      </c>
      <c r="D344" s="2"/>
      <c r="E344" s="6"/>
      <c r="F344" s="6"/>
      <c r="G344" s="6"/>
      <c r="H344" s="6"/>
      <c r="I344" s="6"/>
      <c r="J344" s="6"/>
      <c r="K344" s="6"/>
      <c r="L344" s="6"/>
      <c r="M344" s="6"/>
      <c r="N344" s="7">
        <f t="shared" si="5"/>
        <v>0</v>
      </c>
      <c r="O344" s="6"/>
    </row>
    <row r="345" spans="1:15" hidden="1" x14ac:dyDescent="0.35">
      <c r="A345" s="1">
        <v>336</v>
      </c>
      <c r="B345" s="5" t="s">
        <v>354</v>
      </c>
      <c r="C345" s="2" t="s">
        <v>13</v>
      </c>
      <c r="D345" s="2"/>
      <c r="E345" s="6">
        <v>7764</v>
      </c>
      <c r="F345" s="6">
        <v>10478</v>
      </c>
      <c r="G345" s="6"/>
      <c r="H345" s="6">
        <v>8230</v>
      </c>
      <c r="I345" s="6"/>
      <c r="J345" s="6"/>
      <c r="K345" s="6"/>
      <c r="L345" s="6"/>
      <c r="M345" s="6"/>
      <c r="N345" s="7">
        <f t="shared" si="5"/>
        <v>26472</v>
      </c>
      <c r="O345" s="6">
        <v>823090</v>
      </c>
    </row>
    <row r="346" spans="1:15" hidden="1" x14ac:dyDescent="0.35">
      <c r="A346" s="1">
        <v>337</v>
      </c>
      <c r="B346" s="5" t="s">
        <v>355</v>
      </c>
      <c r="C346" s="2" t="s">
        <v>13</v>
      </c>
      <c r="D346" s="2"/>
      <c r="E346" s="6"/>
      <c r="F346" s="6"/>
      <c r="G346" s="6"/>
      <c r="H346" s="6"/>
      <c r="I346" s="6"/>
      <c r="J346" s="6"/>
      <c r="K346" s="6"/>
      <c r="L346" s="6"/>
      <c r="M346" s="6"/>
      <c r="N346" s="7">
        <f t="shared" si="5"/>
        <v>0</v>
      </c>
      <c r="O346" s="6"/>
    </row>
    <row r="347" spans="1:15" hidden="1" x14ac:dyDescent="0.35">
      <c r="A347" s="1">
        <v>338</v>
      </c>
      <c r="B347" s="5" t="s">
        <v>356</v>
      </c>
      <c r="C347" s="2" t="s">
        <v>13</v>
      </c>
      <c r="D347" s="2"/>
      <c r="E347" s="6"/>
      <c r="F347" s="6"/>
      <c r="G347" s="6"/>
      <c r="H347" s="6"/>
      <c r="I347" s="6"/>
      <c r="J347" s="6"/>
      <c r="K347" s="6"/>
      <c r="L347" s="6"/>
      <c r="M347" s="6"/>
      <c r="N347" s="7">
        <f t="shared" si="5"/>
        <v>0</v>
      </c>
      <c r="O347" s="6"/>
    </row>
    <row r="348" spans="1:15" hidden="1" x14ac:dyDescent="0.35">
      <c r="A348" s="1">
        <v>339</v>
      </c>
      <c r="B348" s="5" t="s">
        <v>357</v>
      </c>
      <c r="C348" s="2" t="s">
        <v>13</v>
      </c>
      <c r="D348" s="2"/>
      <c r="E348" s="6"/>
      <c r="F348" s="6"/>
      <c r="G348" s="6"/>
      <c r="H348" s="6"/>
      <c r="I348" s="6"/>
      <c r="J348" s="6"/>
      <c r="K348" s="6"/>
      <c r="L348" s="6"/>
      <c r="M348" s="6"/>
      <c r="N348" s="7">
        <f t="shared" si="5"/>
        <v>0</v>
      </c>
      <c r="O348" s="6"/>
    </row>
    <row r="349" spans="1:15" hidden="1" x14ac:dyDescent="0.35">
      <c r="A349" s="1">
        <v>340</v>
      </c>
      <c r="B349" s="5" t="s">
        <v>358</v>
      </c>
      <c r="C349" s="2" t="s">
        <v>13</v>
      </c>
      <c r="D349" s="2"/>
      <c r="E349" s="6">
        <v>12422</v>
      </c>
      <c r="F349" s="6"/>
      <c r="G349" s="6">
        <v>825</v>
      </c>
      <c r="H349" s="6">
        <v>11158</v>
      </c>
      <c r="I349" s="6"/>
      <c r="J349" s="6">
        <v>4136</v>
      </c>
      <c r="K349" s="6"/>
      <c r="L349" s="6"/>
      <c r="M349" s="6"/>
      <c r="N349" s="7">
        <f t="shared" si="5"/>
        <v>28541</v>
      </c>
      <c r="O349" s="6">
        <v>1115825</v>
      </c>
    </row>
    <row r="350" spans="1:15" hidden="1" x14ac:dyDescent="0.35">
      <c r="A350" s="1">
        <v>341</v>
      </c>
      <c r="B350" s="5" t="s">
        <v>359</v>
      </c>
      <c r="C350" s="2" t="s">
        <v>13</v>
      </c>
      <c r="D350" s="2"/>
      <c r="E350" s="6">
        <v>6002</v>
      </c>
      <c r="F350" s="6">
        <v>3754</v>
      </c>
      <c r="G350" s="6"/>
      <c r="H350" s="6"/>
      <c r="I350" s="6"/>
      <c r="J350" s="6"/>
      <c r="K350" s="6"/>
      <c r="L350" s="6"/>
      <c r="M350" s="6">
        <v>5033</v>
      </c>
      <c r="N350" s="7">
        <f t="shared" si="5"/>
        <v>14789</v>
      </c>
      <c r="O350" s="6">
        <v>527000</v>
      </c>
    </row>
    <row r="351" spans="1:15" hidden="1" x14ac:dyDescent="0.35">
      <c r="A351" s="1">
        <v>342</v>
      </c>
      <c r="B351" s="5" t="s">
        <v>360</v>
      </c>
      <c r="C351" s="2" t="s">
        <v>13</v>
      </c>
      <c r="D351" s="2"/>
      <c r="E351" s="6">
        <v>4691</v>
      </c>
      <c r="F351" s="6"/>
      <c r="G351" s="6">
        <v>842</v>
      </c>
      <c r="H351" s="6"/>
      <c r="I351" s="6">
        <v>2824</v>
      </c>
      <c r="J351" s="6"/>
      <c r="K351" s="6"/>
      <c r="L351" s="6"/>
      <c r="M351" s="6"/>
      <c r="N351" s="7">
        <f t="shared" si="5"/>
        <v>8357</v>
      </c>
      <c r="O351" s="6">
        <v>461439</v>
      </c>
    </row>
    <row r="352" spans="1:15" hidden="1" x14ac:dyDescent="0.35">
      <c r="A352" s="1">
        <v>343</v>
      </c>
      <c r="B352" s="5" t="s">
        <v>361</v>
      </c>
      <c r="C352" s="2" t="s">
        <v>13</v>
      </c>
      <c r="D352" s="2"/>
      <c r="E352" s="6">
        <v>5258</v>
      </c>
      <c r="F352" s="6"/>
      <c r="G352" s="6">
        <f>600+2850</f>
        <v>3450</v>
      </c>
      <c r="H352" s="6"/>
      <c r="I352" s="6"/>
      <c r="J352" s="6"/>
      <c r="K352" s="6"/>
      <c r="L352" s="6"/>
      <c r="M352" s="6"/>
      <c r="N352" s="7">
        <f t="shared" si="5"/>
        <v>8708</v>
      </c>
      <c r="O352" s="6">
        <v>638000</v>
      </c>
    </row>
    <row r="353" spans="1:15" hidden="1" x14ac:dyDescent="0.35">
      <c r="A353" s="1">
        <v>344</v>
      </c>
      <c r="B353" s="5" t="s">
        <v>362</v>
      </c>
      <c r="C353" s="2" t="s">
        <v>13</v>
      </c>
      <c r="D353" s="2"/>
      <c r="E353" s="6">
        <v>11736</v>
      </c>
      <c r="F353" s="6">
        <v>15416</v>
      </c>
      <c r="G353" s="6">
        <v>1230</v>
      </c>
      <c r="H353" s="6">
        <v>15416</v>
      </c>
      <c r="I353" s="6">
        <v>2933</v>
      </c>
      <c r="J353" s="6"/>
      <c r="K353" s="6"/>
      <c r="L353" s="6"/>
      <c r="M353" s="6"/>
      <c r="N353" s="7">
        <f t="shared" si="5"/>
        <v>46731</v>
      </c>
      <c r="O353" s="6">
        <v>1541658</v>
      </c>
    </row>
    <row r="354" spans="1:15" hidden="1" x14ac:dyDescent="0.35">
      <c r="A354" s="1">
        <v>345</v>
      </c>
      <c r="B354" s="5" t="s">
        <v>363</v>
      </c>
      <c r="C354" s="2" t="s">
        <v>13</v>
      </c>
      <c r="D354" s="2"/>
      <c r="E354" s="6"/>
      <c r="F354" s="6"/>
      <c r="G354" s="6"/>
      <c r="H354" s="10"/>
      <c r="I354" s="6"/>
      <c r="J354" s="6"/>
      <c r="K354" s="6"/>
      <c r="L354" s="6"/>
      <c r="M354" s="6"/>
      <c r="N354" s="7">
        <f t="shared" si="5"/>
        <v>0</v>
      </c>
      <c r="O354" s="6"/>
    </row>
    <row r="355" spans="1:15" hidden="1" x14ac:dyDescent="0.35">
      <c r="A355" s="1">
        <v>346</v>
      </c>
      <c r="B355" s="5" t="s">
        <v>364</v>
      </c>
      <c r="C355" s="2" t="s">
        <v>13</v>
      </c>
      <c r="D355" s="2"/>
      <c r="E355" s="6"/>
      <c r="F355" s="6"/>
      <c r="G355" s="6"/>
      <c r="H355" s="6"/>
      <c r="I355" s="6"/>
      <c r="J355" s="6"/>
      <c r="K355" s="6"/>
      <c r="L355" s="6"/>
      <c r="M355" s="6"/>
      <c r="N355" s="7">
        <f t="shared" si="5"/>
        <v>0</v>
      </c>
      <c r="O355" s="6"/>
    </row>
    <row r="356" spans="1:15" hidden="1" x14ac:dyDescent="0.35">
      <c r="A356" s="1">
        <v>347</v>
      </c>
      <c r="B356" s="5" t="s">
        <v>365</v>
      </c>
      <c r="C356" s="2" t="s">
        <v>13</v>
      </c>
      <c r="D356" s="2"/>
      <c r="E356" s="6"/>
      <c r="F356" s="6">
        <v>106798</v>
      </c>
      <c r="G356" s="6"/>
      <c r="H356" s="6">
        <v>55343</v>
      </c>
      <c r="I356" s="6"/>
      <c r="J356" s="6"/>
      <c r="K356" s="6"/>
      <c r="L356" s="6">
        <v>1500</v>
      </c>
      <c r="M356" s="6"/>
      <c r="N356" s="7">
        <f t="shared" si="5"/>
        <v>163641</v>
      </c>
      <c r="O356" s="6">
        <v>13074096</v>
      </c>
    </row>
    <row r="357" spans="1:15" hidden="1" x14ac:dyDescent="0.35">
      <c r="A357" s="1">
        <v>348</v>
      </c>
      <c r="B357" s="5" t="s">
        <v>366</v>
      </c>
      <c r="C357" s="2" t="s">
        <v>13</v>
      </c>
      <c r="D357" s="2"/>
      <c r="E357" s="6">
        <v>15450</v>
      </c>
      <c r="F357" s="6"/>
      <c r="G357" s="6"/>
      <c r="H357" s="6">
        <v>10393</v>
      </c>
      <c r="I357" s="6"/>
      <c r="J357" s="6"/>
      <c r="K357" s="6"/>
      <c r="L357" s="6"/>
      <c r="M357" s="6"/>
      <c r="N357" s="7">
        <f t="shared" si="5"/>
        <v>25843</v>
      </c>
      <c r="O357" s="6">
        <v>1039375</v>
      </c>
    </row>
    <row r="358" spans="1:15" hidden="1" x14ac:dyDescent="0.35">
      <c r="A358" s="1">
        <v>349</v>
      </c>
      <c r="B358" s="5" t="s">
        <v>367</v>
      </c>
      <c r="C358" s="2" t="s">
        <v>13</v>
      </c>
      <c r="D358" s="2"/>
      <c r="E358" s="6">
        <v>19999</v>
      </c>
      <c r="F358" s="6">
        <v>5037</v>
      </c>
      <c r="G358" s="6">
        <v>2200</v>
      </c>
      <c r="H358" s="6">
        <v>12594</v>
      </c>
      <c r="I358" s="6"/>
      <c r="J358" s="6"/>
      <c r="K358" s="6"/>
      <c r="L358" s="6"/>
      <c r="M358" s="6"/>
      <c r="N358" s="7">
        <f t="shared" si="5"/>
        <v>39830</v>
      </c>
      <c r="O358" s="6">
        <v>1259442</v>
      </c>
    </row>
    <row r="359" spans="1:15" hidden="1" x14ac:dyDescent="0.35">
      <c r="A359" s="1">
        <v>350</v>
      </c>
      <c r="B359" s="5" t="s">
        <v>368</v>
      </c>
      <c r="C359" s="2" t="s">
        <v>13</v>
      </c>
      <c r="D359" s="2"/>
      <c r="E359" s="6"/>
      <c r="F359" s="6"/>
      <c r="G359" s="6"/>
      <c r="H359" s="6"/>
      <c r="I359" s="6"/>
      <c r="J359" s="6"/>
      <c r="K359" s="6"/>
      <c r="L359" s="6"/>
      <c r="M359" s="6"/>
      <c r="N359" s="7">
        <f t="shared" ref="N359:N443" si="7">SUM(E359:M359)</f>
        <v>0</v>
      </c>
      <c r="O359" s="6"/>
    </row>
    <row r="360" spans="1:15" hidden="1" x14ac:dyDescent="0.35">
      <c r="A360" s="1">
        <v>351</v>
      </c>
      <c r="B360" s="5" t="s">
        <v>369</v>
      </c>
      <c r="C360" s="2" t="s">
        <v>13</v>
      </c>
      <c r="D360" s="2"/>
      <c r="E360" s="6"/>
      <c r="F360" s="6"/>
      <c r="G360" s="6"/>
      <c r="H360" s="10"/>
      <c r="I360" s="6"/>
      <c r="J360" s="6"/>
      <c r="K360" s="6"/>
      <c r="L360" s="6"/>
      <c r="M360" s="6"/>
      <c r="N360" s="7">
        <f t="shared" si="7"/>
        <v>0</v>
      </c>
      <c r="O360" s="6"/>
    </row>
    <row r="361" spans="1:15" hidden="1" x14ac:dyDescent="0.35">
      <c r="A361" s="1">
        <v>352</v>
      </c>
      <c r="B361" s="5" t="s">
        <v>370</v>
      </c>
      <c r="C361" s="2" t="s">
        <v>13</v>
      </c>
      <c r="D361" s="2"/>
      <c r="E361" s="6">
        <v>13884</v>
      </c>
      <c r="F361" s="6">
        <v>5685</v>
      </c>
      <c r="G361" s="6"/>
      <c r="H361" s="12">
        <v>11455</v>
      </c>
      <c r="I361" s="6"/>
      <c r="J361" s="6"/>
      <c r="K361" s="6"/>
      <c r="L361" s="6"/>
      <c r="M361" s="6"/>
      <c r="N361" s="7">
        <f t="shared" si="7"/>
        <v>31024</v>
      </c>
      <c r="O361" s="6">
        <v>1145511</v>
      </c>
    </row>
    <row r="362" spans="1:15" hidden="1" x14ac:dyDescent="0.35">
      <c r="A362" s="1">
        <v>353</v>
      </c>
      <c r="B362" s="5" t="s">
        <v>371</v>
      </c>
      <c r="C362" s="2" t="s">
        <v>13</v>
      </c>
      <c r="D362" s="2"/>
      <c r="E362" s="6">
        <v>14497</v>
      </c>
      <c r="F362" s="6">
        <v>4700</v>
      </c>
      <c r="G362" s="6">
        <v>5000</v>
      </c>
      <c r="H362" s="12">
        <v>10475</v>
      </c>
      <c r="I362" s="6"/>
      <c r="J362" s="6"/>
      <c r="K362" s="6"/>
      <c r="L362" s="6"/>
      <c r="M362" s="6"/>
      <c r="N362" s="7">
        <f t="shared" si="7"/>
        <v>34672</v>
      </c>
      <c r="O362" s="6">
        <v>1047587</v>
      </c>
    </row>
    <row r="363" spans="1:15" hidden="1" x14ac:dyDescent="0.35">
      <c r="A363" s="1">
        <v>354</v>
      </c>
      <c r="B363" s="5" t="s">
        <v>372</v>
      </c>
      <c r="C363" s="2" t="s">
        <v>13</v>
      </c>
      <c r="D363" s="2"/>
      <c r="E363" s="6">
        <v>830</v>
      </c>
      <c r="F363" s="6"/>
      <c r="G363" s="6"/>
      <c r="H363" s="6"/>
      <c r="I363" s="6"/>
      <c r="J363" s="6"/>
      <c r="K363" s="6"/>
      <c r="L363" s="6"/>
      <c r="M363" s="6"/>
      <c r="N363" s="7">
        <f t="shared" si="7"/>
        <v>830</v>
      </c>
      <c r="O363" s="6">
        <v>336000</v>
      </c>
    </row>
    <row r="364" spans="1:15" hidden="1" x14ac:dyDescent="0.35">
      <c r="A364" s="1">
        <v>355</v>
      </c>
      <c r="B364" s="5" t="s">
        <v>386</v>
      </c>
      <c r="C364" s="2" t="s">
        <v>13</v>
      </c>
      <c r="D364" s="2"/>
      <c r="E364" s="6">
        <v>5250</v>
      </c>
      <c r="F364" s="6">
        <v>9090</v>
      </c>
      <c r="G364" s="6"/>
      <c r="H364" s="6">
        <v>5270</v>
      </c>
      <c r="I364" s="6"/>
      <c r="J364" s="6"/>
      <c r="K364" s="6"/>
      <c r="L364" s="6"/>
      <c r="M364" s="6"/>
      <c r="N364" s="7">
        <f t="shared" si="7"/>
        <v>19610</v>
      </c>
      <c r="O364" s="6">
        <v>577000</v>
      </c>
    </row>
    <row r="365" spans="1:15" hidden="1" x14ac:dyDescent="0.35">
      <c r="A365" s="1">
        <v>356</v>
      </c>
      <c r="B365" s="5" t="s">
        <v>407</v>
      </c>
      <c r="C365" s="2" t="s">
        <v>13</v>
      </c>
      <c r="D365" s="2"/>
      <c r="E365" s="6">
        <v>2159</v>
      </c>
      <c r="F365" s="6">
        <v>1430</v>
      </c>
      <c r="G365" s="6"/>
      <c r="H365" s="6">
        <v>2404</v>
      </c>
      <c r="I365" s="6"/>
      <c r="J365" s="6"/>
      <c r="K365" s="6"/>
      <c r="L365" s="6"/>
      <c r="M365" s="6"/>
      <c r="N365" s="7">
        <f t="shared" si="7"/>
        <v>5993</v>
      </c>
      <c r="O365" s="6">
        <v>240495</v>
      </c>
    </row>
    <row r="366" spans="1:15" hidden="1" x14ac:dyDescent="0.35">
      <c r="A366" s="1">
        <v>357</v>
      </c>
      <c r="B366" s="5" t="s">
        <v>468</v>
      </c>
      <c r="C366" s="2" t="s">
        <v>13</v>
      </c>
      <c r="D366" s="2"/>
      <c r="E366" s="6"/>
      <c r="F366" s="6"/>
      <c r="G366" s="6"/>
      <c r="H366" s="6"/>
      <c r="I366" s="6"/>
      <c r="J366" s="6"/>
      <c r="K366" s="6"/>
      <c r="L366" s="6"/>
      <c r="M366" s="6"/>
      <c r="N366" s="7">
        <f t="shared" si="7"/>
        <v>0</v>
      </c>
      <c r="O366" s="6"/>
    </row>
    <row r="367" spans="1:15" hidden="1" x14ac:dyDescent="0.35">
      <c r="A367" s="1">
        <v>358</v>
      </c>
      <c r="B367" s="5" t="s">
        <v>148</v>
      </c>
      <c r="C367" s="2" t="s">
        <v>13</v>
      </c>
      <c r="D367" s="2"/>
      <c r="E367" s="6">
        <v>7706</v>
      </c>
      <c r="F367" s="6">
        <v>600</v>
      </c>
      <c r="G367" s="6">
        <v>2850</v>
      </c>
      <c r="H367" s="6"/>
      <c r="I367" s="6"/>
      <c r="J367" s="6"/>
      <c r="K367" s="6"/>
      <c r="L367" s="6"/>
      <c r="M367" s="6"/>
      <c r="N367" s="7">
        <f t="shared" si="7"/>
        <v>11156</v>
      </c>
      <c r="O367" s="6">
        <v>687000</v>
      </c>
    </row>
    <row r="368" spans="1:15" hidden="1" x14ac:dyDescent="0.35">
      <c r="A368" s="1">
        <v>359</v>
      </c>
      <c r="B368" s="5" t="s">
        <v>373</v>
      </c>
      <c r="C368" s="2" t="s">
        <v>13</v>
      </c>
      <c r="D368" s="2"/>
      <c r="E368" s="6">
        <v>2064</v>
      </c>
      <c r="F368" s="6"/>
      <c r="G368" s="6">
        <v>1150</v>
      </c>
      <c r="H368" s="6">
        <v>7153</v>
      </c>
      <c r="I368" s="6"/>
      <c r="J368" s="6"/>
      <c r="K368" s="6"/>
      <c r="L368" s="6"/>
      <c r="M368" s="6"/>
      <c r="N368" s="7">
        <f t="shared" si="7"/>
        <v>10367</v>
      </c>
      <c r="O368" s="6">
        <v>715316</v>
      </c>
    </row>
    <row r="369" spans="1:15" hidden="1" x14ac:dyDescent="0.35">
      <c r="A369" s="1">
        <v>360</v>
      </c>
      <c r="B369" s="5" t="s">
        <v>473</v>
      </c>
      <c r="C369" s="2" t="s">
        <v>13</v>
      </c>
      <c r="D369" s="2"/>
      <c r="E369" s="6"/>
      <c r="F369" s="6"/>
      <c r="G369" s="6"/>
      <c r="H369" s="6">
        <v>1700</v>
      </c>
      <c r="I369" s="6"/>
      <c r="J369" s="6"/>
      <c r="K369" s="6"/>
      <c r="L369" s="6"/>
      <c r="M369" s="6"/>
      <c r="N369" s="7">
        <f t="shared" si="7"/>
        <v>1700</v>
      </c>
      <c r="O369" s="6">
        <v>170000</v>
      </c>
    </row>
    <row r="370" spans="1:15" hidden="1" x14ac:dyDescent="0.35">
      <c r="A370" s="1">
        <v>361</v>
      </c>
      <c r="B370" s="5" t="s">
        <v>477</v>
      </c>
      <c r="C370" s="2" t="s">
        <v>13</v>
      </c>
      <c r="D370" s="2"/>
      <c r="E370" s="6"/>
      <c r="F370" s="6"/>
      <c r="G370" s="6"/>
      <c r="H370" s="6"/>
      <c r="I370" s="6"/>
      <c r="J370" s="6"/>
      <c r="K370" s="6"/>
      <c r="L370" s="6"/>
      <c r="M370" s="6"/>
      <c r="N370" s="7">
        <f t="shared" si="7"/>
        <v>0</v>
      </c>
      <c r="O370" s="6"/>
    </row>
    <row r="371" spans="1:15" hidden="1" x14ac:dyDescent="0.35">
      <c r="A371" s="1">
        <v>362</v>
      </c>
      <c r="B371" s="5" t="s">
        <v>544</v>
      </c>
      <c r="C371" s="2" t="s">
        <v>13</v>
      </c>
      <c r="D371" s="2"/>
      <c r="E371" s="6">
        <v>141</v>
      </c>
      <c r="F371" s="6">
        <v>805</v>
      </c>
      <c r="G371" s="6">
        <v>2450</v>
      </c>
      <c r="H371" s="6"/>
      <c r="I371" s="6"/>
      <c r="J371" s="6"/>
      <c r="K371" s="6"/>
      <c r="L371" s="6"/>
      <c r="M371" s="6"/>
      <c r="N371" s="7">
        <f t="shared" si="7"/>
        <v>3396</v>
      </c>
      <c r="O371" s="6">
        <v>393555</v>
      </c>
    </row>
    <row r="372" spans="1:15" hidden="1" x14ac:dyDescent="0.35">
      <c r="A372" s="1">
        <v>363</v>
      </c>
      <c r="B372" s="5" t="s">
        <v>495</v>
      </c>
      <c r="C372" s="2" t="s">
        <v>13</v>
      </c>
      <c r="D372" s="2"/>
      <c r="E372" s="6">
        <v>1976</v>
      </c>
      <c r="F372" s="6"/>
      <c r="G372" s="6"/>
      <c r="H372" s="6">
        <v>7250</v>
      </c>
      <c r="I372" s="6"/>
      <c r="J372" s="6"/>
      <c r="K372" s="6"/>
      <c r="L372" s="6"/>
      <c r="M372" s="6"/>
      <c r="N372" s="7">
        <f t="shared" si="7"/>
        <v>9226</v>
      </c>
      <c r="O372" s="6">
        <v>725000</v>
      </c>
    </row>
    <row r="373" spans="1:15" hidden="1" x14ac:dyDescent="0.35">
      <c r="A373" s="1">
        <v>364</v>
      </c>
      <c r="B373" s="5" t="s">
        <v>500</v>
      </c>
      <c r="C373" s="2" t="s">
        <v>466</v>
      </c>
      <c r="D373" s="2"/>
      <c r="E373" s="6"/>
      <c r="F373" s="6">
        <v>46016</v>
      </c>
      <c r="G373" s="6"/>
      <c r="H373" s="6">
        <v>10750</v>
      </c>
      <c r="I373" s="6"/>
      <c r="J373" s="6">
        <v>5760</v>
      </c>
      <c r="K373" s="6"/>
      <c r="L373" s="6"/>
      <c r="M373" s="6"/>
      <c r="N373" s="7">
        <f t="shared" si="7"/>
        <v>62526</v>
      </c>
      <c r="O373" s="6">
        <v>2150000</v>
      </c>
    </row>
    <row r="374" spans="1:15" hidden="1" x14ac:dyDescent="0.35">
      <c r="A374" s="1">
        <v>365</v>
      </c>
      <c r="B374" s="5" t="s">
        <v>478</v>
      </c>
      <c r="C374" s="2" t="s">
        <v>466</v>
      </c>
      <c r="D374" s="2"/>
      <c r="E374" s="6">
        <v>2790</v>
      </c>
      <c r="F374" s="6">
        <v>3266</v>
      </c>
      <c r="G374" s="6"/>
      <c r="H374" s="6">
        <v>2883</v>
      </c>
      <c r="I374" s="6"/>
      <c r="J374" s="6"/>
      <c r="K374" s="6"/>
      <c r="L374" s="6"/>
      <c r="M374" s="6"/>
      <c r="N374" s="7">
        <f t="shared" si="7"/>
        <v>8939</v>
      </c>
      <c r="O374" s="6">
        <v>288300</v>
      </c>
    </row>
    <row r="375" spans="1:15" hidden="1" x14ac:dyDescent="0.35">
      <c r="A375" s="1">
        <v>366</v>
      </c>
      <c r="B375" s="5" t="s">
        <v>479</v>
      </c>
      <c r="C375" s="2" t="s">
        <v>466</v>
      </c>
      <c r="D375" s="2"/>
      <c r="E375" s="6">
        <v>4253</v>
      </c>
      <c r="F375" s="6">
        <v>2607</v>
      </c>
      <c r="G375" s="6"/>
      <c r="H375" s="6"/>
      <c r="I375" s="6"/>
      <c r="J375" s="6"/>
      <c r="K375" s="6"/>
      <c r="L375" s="6"/>
      <c r="M375" s="6"/>
      <c r="N375" s="7">
        <f t="shared" si="7"/>
        <v>6860</v>
      </c>
      <c r="O375" s="6">
        <v>185650</v>
      </c>
    </row>
    <row r="376" spans="1:15" hidden="1" x14ac:dyDescent="0.35">
      <c r="A376" s="1">
        <v>367</v>
      </c>
      <c r="B376" s="5" t="s">
        <v>480</v>
      </c>
      <c r="C376" s="2" t="s">
        <v>466</v>
      </c>
      <c r="D376" s="2"/>
      <c r="E376" s="6">
        <v>8048</v>
      </c>
      <c r="F376" s="6">
        <v>1593</v>
      </c>
      <c r="G376" s="6"/>
      <c r="H376" s="6"/>
      <c r="I376" s="6"/>
      <c r="J376" s="6"/>
      <c r="K376" s="6"/>
      <c r="L376" s="6"/>
      <c r="M376" s="6"/>
      <c r="N376" s="7">
        <f t="shared" si="7"/>
        <v>9641</v>
      </c>
      <c r="O376" s="6">
        <v>279600</v>
      </c>
    </row>
    <row r="377" spans="1:15" hidden="1" x14ac:dyDescent="0.35">
      <c r="A377" s="1">
        <v>368</v>
      </c>
      <c r="B377" s="5" t="s">
        <v>547</v>
      </c>
      <c r="C377" s="2" t="s">
        <v>466</v>
      </c>
      <c r="D377" s="2"/>
      <c r="E377" s="6"/>
      <c r="F377" s="6">
        <v>4037</v>
      </c>
      <c r="G377" s="6"/>
      <c r="H377" s="6">
        <v>2880</v>
      </c>
      <c r="I377" s="6"/>
      <c r="J377" s="6"/>
      <c r="K377" s="6"/>
      <c r="L377" s="6"/>
      <c r="M377" s="6"/>
      <c r="N377" s="7">
        <f t="shared" si="7"/>
        <v>6917</v>
      </c>
      <c r="O377" s="6">
        <v>288000</v>
      </c>
    </row>
    <row r="378" spans="1:15" hidden="1" x14ac:dyDescent="0.35">
      <c r="A378" s="1">
        <v>369</v>
      </c>
      <c r="B378" s="5" t="s">
        <v>465</v>
      </c>
      <c r="C378" s="2" t="s">
        <v>466</v>
      </c>
      <c r="D378" s="2"/>
      <c r="E378" s="6"/>
      <c r="F378" s="6">
        <v>4249</v>
      </c>
      <c r="G378" s="6"/>
      <c r="H378" s="6">
        <v>3905</v>
      </c>
      <c r="I378" s="6"/>
      <c r="J378" s="6"/>
      <c r="K378" s="6"/>
      <c r="L378" s="6"/>
      <c r="M378" s="6"/>
      <c r="N378" s="7">
        <f t="shared" si="7"/>
        <v>8154</v>
      </c>
      <c r="O378" s="6">
        <v>390500</v>
      </c>
    </row>
    <row r="379" spans="1:15" hidden="1" x14ac:dyDescent="0.35">
      <c r="A379" s="1">
        <v>370</v>
      </c>
      <c r="B379" s="5" t="s">
        <v>489</v>
      </c>
      <c r="C379" s="2" t="s">
        <v>466</v>
      </c>
      <c r="D379" s="2"/>
      <c r="E379" s="6">
        <v>2405</v>
      </c>
      <c r="F379" s="6">
        <v>2612</v>
      </c>
      <c r="G379" s="6"/>
      <c r="H379" s="6">
        <v>4494</v>
      </c>
      <c r="I379" s="6"/>
      <c r="J379" s="6"/>
      <c r="K379" s="6"/>
      <c r="L379" s="6"/>
      <c r="M379" s="6"/>
      <c r="N379" s="7">
        <f t="shared" si="7"/>
        <v>9511</v>
      </c>
      <c r="O379" s="6">
        <v>449400</v>
      </c>
    </row>
    <row r="380" spans="1:15" hidden="1" x14ac:dyDescent="0.35">
      <c r="A380" s="1">
        <v>371</v>
      </c>
      <c r="B380" s="5" t="s">
        <v>562</v>
      </c>
      <c r="C380" s="2" t="s">
        <v>466</v>
      </c>
      <c r="D380" s="2"/>
      <c r="E380" s="6"/>
      <c r="F380" s="6">
        <v>930</v>
      </c>
      <c r="G380" s="6"/>
      <c r="H380" s="6"/>
      <c r="I380" s="6"/>
      <c r="J380" s="6">
        <v>24783</v>
      </c>
      <c r="K380" s="6"/>
      <c r="L380" s="6"/>
      <c r="M380" s="6"/>
      <c r="N380" s="7">
        <f t="shared" si="7"/>
        <v>25713</v>
      </c>
      <c r="O380" s="6">
        <v>281300</v>
      </c>
    </row>
    <row r="381" spans="1:15" hidden="1" x14ac:dyDescent="0.35">
      <c r="A381" s="1">
        <v>372</v>
      </c>
      <c r="B381" s="5" t="s">
        <v>524</v>
      </c>
      <c r="C381" s="2" t="s">
        <v>466</v>
      </c>
      <c r="D381" s="2"/>
      <c r="E381" s="6"/>
      <c r="F381" s="6">
        <v>2011</v>
      </c>
      <c r="G381" s="6"/>
      <c r="H381" s="6"/>
      <c r="I381" s="6"/>
      <c r="J381" s="6"/>
      <c r="K381" s="6"/>
      <c r="L381" s="6"/>
      <c r="M381" s="6"/>
      <c r="N381" s="7">
        <f t="shared" si="7"/>
        <v>2011</v>
      </c>
      <c r="O381" s="6">
        <v>169250</v>
      </c>
    </row>
    <row r="382" spans="1:15" hidden="1" x14ac:dyDescent="0.35">
      <c r="A382" s="1">
        <v>373</v>
      </c>
      <c r="B382" s="5" t="s">
        <v>490</v>
      </c>
      <c r="C382" s="2" t="s">
        <v>466</v>
      </c>
      <c r="D382" s="2"/>
      <c r="E382" s="6"/>
      <c r="F382" s="6">
        <v>4065</v>
      </c>
      <c r="G382" s="6"/>
      <c r="H382" s="6">
        <v>3314</v>
      </c>
      <c r="I382" s="6"/>
      <c r="J382" s="6"/>
      <c r="K382" s="6"/>
      <c r="L382" s="6"/>
      <c r="M382" s="6"/>
      <c r="N382" s="7">
        <f t="shared" si="7"/>
        <v>7379</v>
      </c>
      <c r="O382" s="6">
        <v>331400</v>
      </c>
    </row>
    <row r="383" spans="1:15" x14ac:dyDescent="0.35">
      <c r="A383" s="1">
        <v>374</v>
      </c>
      <c r="B383" s="5" t="s">
        <v>163</v>
      </c>
      <c r="C383" s="2" t="s">
        <v>426</v>
      </c>
      <c r="D383" s="1"/>
      <c r="E383" s="6"/>
      <c r="F383" s="6">
        <v>9885</v>
      </c>
      <c r="G383" s="6"/>
      <c r="H383" s="6"/>
      <c r="I383" s="6"/>
      <c r="J383" s="6">
        <v>4750</v>
      </c>
      <c r="K383" s="6"/>
      <c r="L383" s="6">
        <v>578</v>
      </c>
      <c r="M383" s="6"/>
      <c r="N383" s="7">
        <f t="shared" si="7"/>
        <v>15213</v>
      </c>
      <c r="O383" s="6">
        <v>1278000</v>
      </c>
    </row>
    <row r="384" spans="1:15" x14ac:dyDescent="0.35">
      <c r="A384" s="1">
        <v>375</v>
      </c>
      <c r="B384" s="5" t="s">
        <v>165</v>
      </c>
      <c r="C384" s="2" t="s">
        <v>426</v>
      </c>
      <c r="D384" s="1"/>
      <c r="E384" s="6">
        <v>19772</v>
      </c>
      <c r="F384" s="6">
        <v>7376</v>
      </c>
      <c r="G384" s="6">
        <v>1500</v>
      </c>
      <c r="H384" s="6"/>
      <c r="I384" s="6">
        <v>5480</v>
      </c>
      <c r="J384" s="6">
        <v>7328</v>
      </c>
      <c r="K384" s="6"/>
      <c r="L384" s="6"/>
      <c r="M384" s="6"/>
      <c r="N384" s="7">
        <f t="shared" si="7"/>
        <v>41456</v>
      </c>
      <c r="O384" s="6">
        <v>1771000</v>
      </c>
    </row>
    <row r="385" spans="1:15" x14ac:dyDescent="0.35">
      <c r="A385" s="1">
        <v>376</v>
      </c>
      <c r="B385" s="5" t="s">
        <v>166</v>
      </c>
      <c r="C385" s="2" t="s">
        <v>426</v>
      </c>
      <c r="D385" s="1"/>
      <c r="E385" s="6">
        <v>8733</v>
      </c>
      <c r="F385" s="6"/>
      <c r="G385" s="6"/>
      <c r="H385" s="6"/>
      <c r="I385" s="6">
        <v>2960</v>
      </c>
      <c r="J385" s="6">
        <v>7599</v>
      </c>
      <c r="K385" s="6"/>
      <c r="L385" s="6">
        <v>1235</v>
      </c>
      <c r="M385" s="6"/>
      <c r="N385" s="7">
        <f t="shared" si="7"/>
        <v>20527</v>
      </c>
      <c r="O385" s="6">
        <v>1772000</v>
      </c>
    </row>
    <row r="386" spans="1:15" x14ac:dyDescent="0.35">
      <c r="A386" s="1">
        <v>377</v>
      </c>
      <c r="B386" s="5" t="s">
        <v>176</v>
      </c>
      <c r="C386" s="2" t="s">
        <v>426</v>
      </c>
      <c r="D386" s="1"/>
      <c r="E386" s="6">
        <v>13050</v>
      </c>
      <c r="F386" s="6"/>
      <c r="G386" s="6">
        <v>3000</v>
      </c>
      <c r="H386" s="6"/>
      <c r="I386" s="6"/>
      <c r="J386" s="6">
        <v>5564</v>
      </c>
      <c r="K386" s="6"/>
      <c r="L386" s="6">
        <v>3636</v>
      </c>
      <c r="M386" s="6"/>
      <c r="N386" s="7">
        <f t="shared" si="7"/>
        <v>25250</v>
      </c>
      <c r="O386" s="6">
        <v>1886000</v>
      </c>
    </row>
    <row r="387" spans="1:15" x14ac:dyDescent="0.35">
      <c r="A387" s="1">
        <v>378</v>
      </c>
      <c r="B387" s="5" t="s">
        <v>177</v>
      </c>
      <c r="C387" s="2" t="s">
        <v>426</v>
      </c>
      <c r="D387" s="1"/>
      <c r="E387" s="6">
        <v>26755</v>
      </c>
      <c r="F387" s="6"/>
      <c r="G387" s="6">
        <v>1000</v>
      </c>
      <c r="H387" s="12"/>
      <c r="I387" s="6"/>
      <c r="J387" s="6">
        <v>5293</v>
      </c>
      <c r="K387" s="6"/>
      <c r="L387" s="6">
        <f>6000+1695</f>
        <v>7695</v>
      </c>
      <c r="M387" s="6"/>
      <c r="N387" s="7">
        <f t="shared" si="7"/>
        <v>40743</v>
      </c>
      <c r="O387" s="6">
        <v>1743000</v>
      </c>
    </row>
    <row r="388" spans="1:15" x14ac:dyDescent="0.35">
      <c r="A388" s="1">
        <v>379</v>
      </c>
      <c r="B388" s="5" t="s">
        <v>181</v>
      </c>
      <c r="C388" s="2" t="s">
        <v>426</v>
      </c>
      <c r="D388" s="1"/>
      <c r="E388" s="6"/>
      <c r="F388" s="6">
        <v>7573</v>
      </c>
      <c r="G388" s="6"/>
      <c r="H388" s="6"/>
      <c r="I388" s="6">
        <v>4048</v>
      </c>
      <c r="J388" s="6">
        <v>5564</v>
      </c>
      <c r="K388" s="6"/>
      <c r="L388" s="6">
        <v>3091</v>
      </c>
      <c r="M388" s="6"/>
      <c r="N388" s="7">
        <f t="shared" si="7"/>
        <v>20276</v>
      </c>
      <c r="O388" s="6">
        <v>1930000</v>
      </c>
    </row>
    <row r="389" spans="1:15" x14ac:dyDescent="0.35">
      <c r="A389" s="1">
        <v>380</v>
      </c>
      <c r="B389" s="5" t="s">
        <v>182</v>
      </c>
      <c r="C389" s="2" t="s">
        <v>426</v>
      </c>
      <c r="D389" s="1"/>
      <c r="E389" s="6">
        <f>3767+774</f>
        <v>4541</v>
      </c>
      <c r="F389" s="6"/>
      <c r="G389" s="6">
        <v>6338</v>
      </c>
      <c r="H389" s="6"/>
      <c r="I389" s="6"/>
      <c r="J389" s="6">
        <v>6786</v>
      </c>
      <c r="K389" s="6"/>
      <c r="L389" s="6">
        <f>19742+5070</f>
        <v>24812</v>
      </c>
      <c r="M389" s="6"/>
      <c r="N389" s="7">
        <f t="shared" si="7"/>
        <v>42477</v>
      </c>
      <c r="O389" s="6">
        <v>2530000</v>
      </c>
    </row>
    <row r="390" spans="1:15" hidden="1" x14ac:dyDescent="0.35">
      <c r="A390" s="1">
        <v>381</v>
      </c>
      <c r="B390" s="5" t="s">
        <v>167</v>
      </c>
      <c r="C390" s="2" t="s">
        <v>427</v>
      </c>
      <c r="D390" s="1"/>
      <c r="E390" s="6">
        <v>6766</v>
      </c>
      <c r="F390" s="6">
        <f>2509+1200</f>
        <v>3709</v>
      </c>
      <c r="G390" s="6">
        <v>9000</v>
      </c>
      <c r="H390" s="10"/>
      <c r="I390" s="6">
        <v>1740</v>
      </c>
      <c r="J390" s="6"/>
      <c r="K390" s="6"/>
      <c r="L390" s="6">
        <f>2844+5820+1024</f>
        <v>9688</v>
      </c>
      <c r="M390" s="6"/>
      <c r="N390" s="7">
        <f t="shared" si="7"/>
        <v>30903</v>
      </c>
      <c r="O390" s="6">
        <v>2852000</v>
      </c>
    </row>
    <row r="391" spans="1:15" hidden="1" x14ac:dyDescent="0.35">
      <c r="A391" s="1">
        <v>382</v>
      </c>
      <c r="B391" s="5" t="s">
        <v>168</v>
      </c>
      <c r="C391" s="2" t="s">
        <v>427</v>
      </c>
      <c r="D391" s="1"/>
      <c r="E391" s="6"/>
      <c r="F391" s="6"/>
      <c r="G391" s="6"/>
      <c r="H391" s="6"/>
      <c r="I391" s="6"/>
      <c r="J391" s="6"/>
      <c r="K391" s="6"/>
      <c r="L391" s="6"/>
      <c r="M391" s="6"/>
      <c r="N391" s="7">
        <f t="shared" si="7"/>
        <v>0</v>
      </c>
      <c r="O391" s="6"/>
    </row>
    <row r="392" spans="1:15" hidden="1" x14ac:dyDescent="0.35">
      <c r="A392" s="1">
        <v>383</v>
      </c>
      <c r="B392" s="5" t="s">
        <v>169</v>
      </c>
      <c r="C392" s="2" t="s">
        <v>427</v>
      </c>
      <c r="D392" s="1"/>
      <c r="E392" s="6"/>
      <c r="F392" s="6">
        <v>8550</v>
      </c>
      <c r="G392" s="6">
        <v>6779</v>
      </c>
      <c r="H392" s="6"/>
      <c r="I392" s="6">
        <v>2215</v>
      </c>
      <c r="J392" s="6">
        <v>2000</v>
      </c>
      <c r="K392" s="6"/>
      <c r="L392" s="6">
        <v>2312</v>
      </c>
      <c r="M392" s="6"/>
      <c r="N392" s="7">
        <f t="shared" si="7"/>
        <v>21856</v>
      </c>
      <c r="O392" s="6">
        <v>677000</v>
      </c>
    </row>
    <row r="393" spans="1:15" hidden="1" x14ac:dyDescent="0.35">
      <c r="A393" s="1">
        <v>384</v>
      </c>
      <c r="B393" s="5" t="s">
        <v>170</v>
      </c>
      <c r="C393" s="2" t="s">
        <v>427</v>
      </c>
      <c r="D393" s="1"/>
      <c r="E393" s="6">
        <v>3567</v>
      </c>
      <c r="F393" s="6"/>
      <c r="G393" s="6"/>
      <c r="H393" s="6"/>
      <c r="I393" s="6">
        <v>2788</v>
      </c>
      <c r="J393" s="6"/>
      <c r="K393" s="6"/>
      <c r="L393" s="6">
        <v>2742</v>
      </c>
      <c r="M393" s="6"/>
      <c r="N393" s="7">
        <f t="shared" si="7"/>
        <v>9097</v>
      </c>
      <c r="O393" s="6">
        <v>973000</v>
      </c>
    </row>
    <row r="394" spans="1:15" hidden="1" x14ac:dyDescent="0.35">
      <c r="A394" s="1">
        <v>385</v>
      </c>
      <c r="B394" s="5" t="s">
        <v>171</v>
      </c>
      <c r="C394" s="2" t="s">
        <v>427</v>
      </c>
      <c r="D394" s="1"/>
      <c r="E394" s="6">
        <v>901</v>
      </c>
      <c r="F394" s="6"/>
      <c r="G394" s="6">
        <v>3100</v>
      </c>
      <c r="H394" s="6">
        <v>16784</v>
      </c>
      <c r="I394" s="6">
        <v>2264</v>
      </c>
      <c r="J394" s="6"/>
      <c r="K394" s="6"/>
      <c r="L394" s="6">
        <v>11081</v>
      </c>
      <c r="M394" s="6"/>
      <c r="N394" s="7">
        <f t="shared" si="7"/>
        <v>34130</v>
      </c>
      <c r="O394" s="6">
        <v>1678000</v>
      </c>
    </row>
    <row r="395" spans="1:15" hidden="1" x14ac:dyDescent="0.35">
      <c r="A395" s="1">
        <v>386</v>
      </c>
      <c r="B395" s="5" t="s">
        <v>172</v>
      </c>
      <c r="C395" s="2" t="s">
        <v>427</v>
      </c>
      <c r="D395" s="1"/>
      <c r="E395" s="6">
        <v>3781</v>
      </c>
      <c r="F395" s="6"/>
      <c r="G395" s="6"/>
      <c r="H395" s="6"/>
      <c r="I395" s="6">
        <v>1018</v>
      </c>
      <c r="J395" s="6"/>
      <c r="K395" s="6"/>
      <c r="L395" s="6">
        <v>1634</v>
      </c>
      <c r="M395" s="6"/>
      <c r="N395" s="7">
        <f t="shared" si="7"/>
        <v>6433</v>
      </c>
      <c r="O395" s="6">
        <v>1364000</v>
      </c>
    </row>
    <row r="396" spans="1:15" hidden="1" x14ac:dyDescent="0.35">
      <c r="A396" s="1">
        <v>387</v>
      </c>
      <c r="B396" s="5" t="s">
        <v>173</v>
      </c>
      <c r="C396" s="2" t="s">
        <v>427</v>
      </c>
      <c r="D396" s="1"/>
      <c r="E396" s="6"/>
      <c r="F396" s="6">
        <v>11761</v>
      </c>
      <c r="G396" s="6">
        <v>6650</v>
      </c>
      <c r="H396" s="10"/>
      <c r="I396" s="6"/>
      <c r="J396" s="6">
        <v>7328</v>
      </c>
      <c r="K396" s="6"/>
      <c r="L396" s="6"/>
      <c r="M396" s="6"/>
      <c r="N396" s="7">
        <f t="shared" si="7"/>
        <v>25739</v>
      </c>
      <c r="O396" s="6">
        <v>2815665</v>
      </c>
    </row>
    <row r="397" spans="1:15" hidden="1" x14ac:dyDescent="0.35">
      <c r="A397" s="1">
        <v>388</v>
      </c>
      <c r="B397" s="5" t="s">
        <v>174</v>
      </c>
      <c r="C397" s="2" t="s">
        <v>427</v>
      </c>
      <c r="D397" s="1"/>
      <c r="E397" s="6"/>
      <c r="F397" s="6"/>
      <c r="G397" s="6"/>
      <c r="H397" s="6"/>
      <c r="I397" s="6"/>
      <c r="J397" s="6"/>
      <c r="K397" s="6"/>
      <c r="L397" s="6"/>
      <c r="M397" s="6"/>
      <c r="N397" s="7">
        <f t="shared" si="7"/>
        <v>0</v>
      </c>
      <c r="O397" s="6"/>
    </row>
    <row r="398" spans="1:15" hidden="1" x14ac:dyDescent="0.35">
      <c r="A398" s="1">
        <v>389</v>
      </c>
      <c r="B398" s="5" t="s">
        <v>175</v>
      </c>
      <c r="C398" s="2" t="s">
        <v>427</v>
      </c>
      <c r="D398" s="1"/>
      <c r="E398" s="6"/>
      <c r="F398" s="6"/>
      <c r="G398" s="6"/>
      <c r="H398" s="6"/>
      <c r="I398" s="6"/>
      <c r="J398" s="6"/>
      <c r="K398" s="6"/>
      <c r="L398" s="6"/>
      <c r="M398" s="6"/>
      <c r="N398" s="7">
        <f t="shared" si="7"/>
        <v>0</v>
      </c>
      <c r="O398" s="6"/>
    </row>
    <row r="399" spans="1:15" hidden="1" x14ac:dyDescent="0.35">
      <c r="A399" s="1">
        <v>390</v>
      </c>
      <c r="B399" s="5" t="s">
        <v>178</v>
      </c>
      <c r="C399" s="2" t="s">
        <v>427</v>
      </c>
      <c r="D399" s="1"/>
      <c r="E399" s="6"/>
      <c r="F399" s="6"/>
      <c r="G399" s="6"/>
      <c r="H399" s="6"/>
      <c r="I399" s="6">
        <v>6852</v>
      </c>
      <c r="J399" s="6">
        <v>4256</v>
      </c>
      <c r="K399" s="6"/>
      <c r="L399" s="6"/>
      <c r="M399" s="6"/>
      <c r="N399" s="7">
        <f t="shared" si="7"/>
        <v>11108</v>
      </c>
      <c r="O399" s="6">
        <v>1545004</v>
      </c>
    </row>
    <row r="400" spans="1:15" hidden="1" x14ac:dyDescent="0.35">
      <c r="A400" s="1">
        <v>391</v>
      </c>
      <c r="B400" s="5" t="s">
        <v>179</v>
      </c>
      <c r="C400" s="2" t="s">
        <v>427</v>
      </c>
      <c r="D400" s="1"/>
      <c r="E400" s="6"/>
      <c r="F400" s="6"/>
      <c r="G400" s="6"/>
      <c r="H400" s="6"/>
      <c r="I400" s="6">
        <v>3040</v>
      </c>
      <c r="J400" s="6">
        <v>3808</v>
      </c>
      <c r="K400" s="6"/>
      <c r="L400" s="6"/>
      <c r="M400" s="6"/>
      <c r="N400" s="7">
        <f t="shared" si="7"/>
        <v>6848</v>
      </c>
      <c r="O400" s="6">
        <v>1057000</v>
      </c>
    </row>
    <row r="401" spans="1:15" hidden="1" x14ac:dyDescent="0.35">
      <c r="A401" s="1">
        <v>392</v>
      </c>
      <c r="B401" s="5" t="s">
        <v>180</v>
      </c>
      <c r="C401" s="2" t="s">
        <v>427</v>
      </c>
      <c r="D401" s="1"/>
      <c r="E401" s="6">
        <v>12410</v>
      </c>
      <c r="F401" s="6"/>
      <c r="G401" s="6">
        <v>3800</v>
      </c>
      <c r="H401" s="6"/>
      <c r="I401" s="6">
        <v>5028</v>
      </c>
      <c r="J401" s="6">
        <v>6379</v>
      </c>
      <c r="K401" s="6">
        <v>27000</v>
      </c>
      <c r="L401" s="6">
        <f>160+919</f>
        <v>1079</v>
      </c>
      <c r="M401" s="6"/>
      <c r="N401" s="7">
        <f t="shared" si="7"/>
        <v>55696</v>
      </c>
      <c r="O401" s="6">
        <v>3146732</v>
      </c>
    </row>
    <row r="402" spans="1:15" hidden="1" x14ac:dyDescent="0.35">
      <c r="A402" s="1"/>
      <c r="B402" s="5" t="s">
        <v>577</v>
      </c>
      <c r="C402" s="2" t="s">
        <v>427</v>
      </c>
      <c r="D402" s="1"/>
      <c r="E402" s="6">
        <f>2403+1951</f>
        <v>4354</v>
      </c>
      <c r="F402" s="6"/>
      <c r="G402" s="6"/>
      <c r="H402" s="6"/>
      <c r="I402" s="6"/>
      <c r="J402" s="6">
        <v>271</v>
      </c>
      <c r="K402" s="6"/>
      <c r="L402" s="6"/>
      <c r="M402" s="6"/>
      <c r="N402" s="7">
        <f t="shared" si="7"/>
        <v>4625</v>
      </c>
      <c r="O402" s="6">
        <v>433000</v>
      </c>
    </row>
    <row r="403" spans="1:15" hidden="1" x14ac:dyDescent="0.35">
      <c r="A403" s="1">
        <v>393</v>
      </c>
      <c r="B403" s="5" t="s">
        <v>183</v>
      </c>
      <c r="C403" s="2" t="s">
        <v>427</v>
      </c>
      <c r="D403" s="1"/>
      <c r="E403" s="6"/>
      <c r="F403" s="6">
        <v>500</v>
      </c>
      <c r="G403" s="6"/>
      <c r="H403" s="6"/>
      <c r="I403" s="6">
        <v>3192</v>
      </c>
      <c r="J403" s="6">
        <v>2528</v>
      </c>
      <c r="K403" s="6"/>
      <c r="L403" s="6"/>
      <c r="M403" s="6"/>
      <c r="N403" s="7">
        <f t="shared" si="7"/>
        <v>6220</v>
      </c>
      <c r="O403" s="6">
        <v>1740078</v>
      </c>
    </row>
    <row r="404" spans="1:15" hidden="1" x14ac:dyDescent="0.35">
      <c r="A404" s="1">
        <v>394</v>
      </c>
      <c r="B404" s="5" t="s">
        <v>184</v>
      </c>
      <c r="C404" s="2" t="s">
        <v>427</v>
      </c>
      <c r="D404" s="1"/>
      <c r="E404" s="6"/>
      <c r="F404" s="6"/>
      <c r="G404" s="6"/>
      <c r="H404" s="6"/>
      <c r="I404" s="6">
        <v>13212</v>
      </c>
      <c r="J404" s="6">
        <v>9570</v>
      </c>
      <c r="K404" s="6"/>
      <c r="L404" s="6"/>
      <c r="M404" s="6"/>
      <c r="N404" s="7">
        <f t="shared" si="7"/>
        <v>22782</v>
      </c>
      <c r="O404" s="6">
        <v>1819000</v>
      </c>
    </row>
    <row r="405" spans="1:15" hidden="1" x14ac:dyDescent="0.35">
      <c r="A405" s="1">
        <v>395</v>
      </c>
      <c r="B405" s="5" t="s">
        <v>185</v>
      </c>
      <c r="C405" s="2" t="s">
        <v>427</v>
      </c>
      <c r="D405" s="1"/>
      <c r="E405" s="6">
        <v>1325</v>
      </c>
      <c r="F405" s="6"/>
      <c r="G405" s="6"/>
      <c r="H405" s="6"/>
      <c r="I405" s="6">
        <v>8992</v>
      </c>
      <c r="J405" s="6"/>
      <c r="K405" s="6"/>
      <c r="L405" s="6"/>
      <c r="M405" s="6"/>
      <c r="N405" s="7">
        <f t="shared" si="7"/>
        <v>10317</v>
      </c>
      <c r="O405" s="6">
        <v>1711000</v>
      </c>
    </row>
    <row r="406" spans="1:15" hidden="1" x14ac:dyDescent="0.35">
      <c r="A406" s="1">
        <v>396</v>
      </c>
      <c r="B406" s="5" t="s">
        <v>186</v>
      </c>
      <c r="C406" s="2" t="s">
        <v>427</v>
      </c>
      <c r="D406" s="1"/>
      <c r="E406" s="6">
        <v>4616</v>
      </c>
      <c r="F406" s="6">
        <v>8522</v>
      </c>
      <c r="G406" s="6">
        <v>2300</v>
      </c>
      <c r="H406" s="6"/>
      <c r="I406" s="6"/>
      <c r="J406" s="6">
        <v>1764</v>
      </c>
      <c r="K406" s="6"/>
      <c r="L406" s="6"/>
      <c r="M406" s="6"/>
      <c r="N406" s="7">
        <f t="shared" si="7"/>
        <v>17202</v>
      </c>
      <c r="O406" s="6">
        <v>1260522</v>
      </c>
    </row>
    <row r="407" spans="1:15" hidden="1" x14ac:dyDescent="0.35">
      <c r="A407" s="1">
        <v>397</v>
      </c>
      <c r="B407" s="19" t="s">
        <v>482</v>
      </c>
      <c r="C407" s="2" t="s">
        <v>427</v>
      </c>
      <c r="D407" s="14"/>
      <c r="E407" s="22"/>
      <c r="F407" s="22"/>
      <c r="G407" s="22"/>
      <c r="H407" s="22"/>
      <c r="I407" s="22">
        <v>1328</v>
      </c>
      <c r="J407" s="22"/>
      <c r="K407" s="22"/>
      <c r="L407" s="22"/>
      <c r="M407" s="22"/>
      <c r="N407" s="7">
        <f t="shared" si="7"/>
        <v>1328</v>
      </c>
      <c r="O407" s="22">
        <v>331000</v>
      </c>
    </row>
    <row r="408" spans="1:15" hidden="1" x14ac:dyDescent="0.35">
      <c r="A408" s="1">
        <v>398</v>
      </c>
      <c r="B408" s="19" t="s">
        <v>187</v>
      </c>
      <c r="C408" s="20" t="s">
        <v>427</v>
      </c>
      <c r="D408" s="14"/>
      <c r="E408" s="22">
        <v>23133</v>
      </c>
      <c r="F408" s="22"/>
      <c r="G408" s="22"/>
      <c r="H408" s="22"/>
      <c r="I408" s="22"/>
      <c r="J408" s="22">
        <v>7057</v>
      </c>
      <c r="K408" s="22"/>
      <c r="L408" s="22"/>
      <c r="M408" s="22"/>
      <c r="N408" s="18">
        <f t="shared" si="7"/>
        <v>30190</v>
      </c>
      <c r="O408" s="22">
        <v>1663602</v>
      </c>
    </row>
    <row r="409" spans="1:15" hidden="1" x14ac:dyDescent="0.35">
      <c r="A409" s="1">
        <v>399</v>
      </c>
      <c r="B409" s="5" t="s">
        <v>188</v>
      </c>
      <c r="C409" s="2" t="s">
        <v>427</v>
      </c>
      <c r="D409" s="1"/>
      <c r="E409" s="6">
        <v>500</v>
      </c>
      <c r="F409" s="6">
        <v>4072</v>
      </c>
      <c r="G409" s="6">
        <v>4650</v>
      </c>
      <c r="H409" s="6"/>
      <c r="I409" s="6">
        <v>9244</v>
      </c>
      <c r="J409" s="6">
        <v>6786</v>
      </c>
      <c r="K409" s="6"/>
      <c r="L409" s="6"/>
      <c r="M409" s="6"/>
      <c r="N409" s="7">
        <f t="shared" si="7"/>
        <v>25252</v>
      </c>
      <c r="O409" s="6">
        <v>1537000</v>
      </c>
    </row>
    <row r="410" spans="1:15" hidden="1" x14ac:dyDescent="0.35">
      <c r="A410" s="1">
        <v>400</v>
      </c>
      <c r="B410" s="5" t="s">
        <v>330</v>
      </c>
      <c r="C410" s="2" t="s">
        <v>424</v>
      </c>
      <c r="D410" s="2"/>
      <c r="E410" s="6"/>
      <c r="F410" s="6">
        <v>99703</v>
      </c>
      <c r="G410" s="6"/>
      <c r="H410" s="6">
        <v>33291</v>
      </c>
      <c r="I410" s="6"/>
      <c r="J410" s="6">
        <v>15090</v>
      </c>
      <c r="K410" s="6"/>
      <c r="L410" s="6"/>
      <c r="M410" s="6"/>
      <c r="N410" s="7">
        <f t="shared" si="7"/>
        <v>148084</v>
      </c>
      <c r="O410" s="6">
        <v>6658242</v>
      </c>
    </row>
    <row r="411" spans="1:15" hidden="1" x14ac:dyDescent="0.35">
      <c r="A411" s="1">
        <v>401</v>
      </c>
      <c r="B411" s="5" t="s">
        <v>331</v>
      </c>
      <c r="C411" s="2" t="s">
        <v>424</v>
      </c>
      <c r="D411" s="2"/>
      <c r="E411" s="6">
        <v>40424</v>
      </c>
      <c r="F411" s="6">
        <v>31242</v>
      </c>
      <c r="G411" s="6">
        <f>8300+8940</f>
        <v>17240</v>
      </c>
      <c r="H411" s="6">
        <v>34167</v>
      </c>
      <c r="I411" s="6"/>
      <c r="J411" s="6"/>
      <c r="K411" s="6"/>
      <c r="L411" s="6"/>
      <c r="M411" s="6"/>
      <c r="N411" s="7">
        <f t="shared" si="7"/>
        <v>123073</v>
      </c>
      <c r="O411" s="6">
        <v>3416650</v>
      </c>
    </row>
    <row r="412" spans="1:15" hidden="1" x14ac:dyDescent="0.35">
      <c r="A412" s="1">
        <v>402</v>
      </c>
      <c r="B412" s="5" t="s">
        <v>501</v>
      </c>
      <c r="C412" s="2" t="s">
        <v>424</v>
      </c>
      <c r="D412" s="2"/>
      <c r="E412" s="6"/>
      <c r="F412" s="6"/>
      <c r="G412" s="6"/>
      <c r="H412" s="6"/>
      <c r="I412" s="6"/>
      <c r="J412" s="6"/>
      <c r="K412" s="6"/>
      <c r="L412" s="6"/>
      <c r="M412" s="6"/>
      <c r="N412" s="7">
        <f t="shared" si="7"/>
        <v>0</v>
      </c>
      <c r="O412" s="6"/>
    </row>
    <row r="413" spans="1:15" hidden="1" x14ac:dyDescent="0.35">
      <c r="A413" s="1">
        <v>403</v>
      </c>
      <c r="B413" s="5" t="s">
        <v>382</v>
      </c>
      <c r="C413" s="2" t="s">
        <v>424</v>
      </c>
      <c r="D413" s="2"/>
      <c r="E413" s="6">
        <v>5754</v>
      </c>
      <c r="F413" s="6">
        <v>1640</v>
      </c>
      <c r="G413" s="6"/>
      <c r="H413" s="6"/>
      <c r="I413" s="6"/>
      <c r="J413" s="6"/>
      <c r="K413" s="6"/>
      <c r="L413" s="6"/>
      <c r="M413" s="6"/>
      <c r="N413" s="7">
        <f t="shared" si="7"/>
        <v>7394</v>
      </c>
      <c r="O413" s="6">
        <v>252827</v>
      </c>
    </row>
    <row r="414" spans="1:15" hidden="1" x14ac:dyDescent="0.35">
      <c r="A414" s="1">
        <v>404</v>
      </c>
      <c r="B414" s="5" t="s">
        <v>387</v>
      </c>
      <c r="C414" s="2" t="s">
        <v>424</v>
      </c>
      <c r="D414" s="2"/>
      <c r="E414" s="6"/>
      <c r="F414" s="6">
        <v>2901</v>
      </c>
      <c r="G414" s="6"/>
      <c r="H414" s="6"/>
      <c r="I414" s="6"/>
      <c r="J414" s="6"/>
      <c r="K414" s="6"/>
      <c r="L414" s="6"/>
      <c r="M414" s="6"/>
      <c r="N414" s="7">
        <f t="shared" si="7"/>
        <v>2901</v>
      </c>
      <c r="O414" s="6">
        <v>251392</v>
      </c>
    </row>
    <row r="415" spans="1:15" hidden="1" x14ac:dyDescent="0.35">
      <c r="A415" s="1">
        <v>405</v>
      </c>
      <c r="B415" s="5" t="s">
        <v>383</v>
      </c>
      <c r="C415" s="2" t="s">
        <v>424</v>
      </c>
      <c r="D415" s="2"/>
      <c r="E415" s="6">
        <v>7732</v>
      </c>
      <c r="F415" s="6"/>
      <c r="G415" s="6"/>
      <c r="H415" s="6"/>
      <c r="I415" s="6"/>
      <c r="J415" s="6"/>
      <c r="K415" s="6"/>
      <c r="L415" s="6"/>
      <c r="M415" s="6"/>
      <c r="N415" s="7">
        <f t="shared" si="7"/>
        <v>7732</v>
      </c>
      <c r="O415" s="6">
        <v>1012479</v>
      </c>
    </row>
    <row r="416" spans="1:15" hidden="1" x14ac:dyDescent="0.35">
      <c r="A416" s="1">
        <v>406</v>
      </c>
      <c r="B416" s="5" t="s">
        <v>332</v>
      </c>
      <c r="C416" s="2" t="s">
        <v>424</v>
      </c>
      <c r="D416" s="2"/>
      <c r="E416" s="6"/>
      <c r="F416" s="6"/>
      <c r="G416" s="6"/>
      <c r="H416" s="6"/>
      <c r="I416" s="6"/>
      <c r="J416" s="6"/>
      <c r="K416" s="6"/>
      <c r="L416" s="6"/>
      <c r="M416" s="6"/>
      <c r="N416" s="7">
        <f t="shared" si="7"/>
        <v>0</v>
      </c>
      <c r="O416" s="6"/>
    </row>
    <row r="417" spans="1:15" hidden="1" x14ac:dyDescent="0.35">
      <c r="A417" s="1">
        <v>407</v>
      </c>
      <c r="B417" s="5" t="s">
        <v>335</v>
      </c>
      <c r="C417" s="2" t="s">
        <v>424</v>
      </c>
      <c r="D417" s="2"/>
      <c r="E417" s="6"/>
      <c r="F417" s="6">
        <v>19209</v>
      </c>
      <c r="G417" s="6"/>
      <c r="H417" s="6"/>
      <c r="I417" s="6"/>
      <c r="J417" s="6"/>
      <c r="K417" s="6"/>
      <c r="L417" s="6"/>
      <c r="M417" s="6"/>
      <c r="N417" s="7">
        <f t="shared" si="7"/>
        <v>19209</v>
      </c>
      <c r="O417" s="6">
        <v>1277408</v>
      </c>
    </row>
    <row r="418" spans="1:15" hidden="1" x14ac:dyDescent="0.35">
      <c r="A418" s="1">
        <v>408</v>
      </c>
      <c r="B418" s="5" t="s">
        <v>336</v>
      </c>
      <c r="C418" s="2" t="s">
        <v>424</v>
      </c>
      <c r="D418" s="2"/>
      <c r="E418" s="6"/>
      <c r="F418" s="6"/>
      <c r="G418" s="6"/>
      <c r="H418" s="6"/>
      <c r="I418" s="6"/>
      <c r="J418" s="6"/>
      <c r="K418" s="6"/>
      <c r="L418" s="6"/>
      <c r="M418" s="6"/>
      <c r="N418" s="7">
        <f t="shared" si="7"/>
        <v>0</v>
      </c>
      <c r="O418" s="6"/>
    </row>
    <row r="419" spans="1:15" hidden="1" x14ac:dyDescent="0.35">
      <c r="A419" s="1">
        <v>409</v>
      </c>
      <c r="B419" s="5" t="s">
        <v>337</v>
      </c>
      <c r="C419" s="2" t="s">
        <v>424</v>
      </c>
      <c r="D419" s="2"/>
      <c r="E419" s="6"/>
      <c r="F419" s="6"/>
      <c r="G419" s="6"/>
      <c r="H419" s="6">
        <v>11750</v>
      </c>
      <c r="I419" s="6"/>
      <c r="J419" s="6"/>
      <c r="K419" s="6"/>
      <c r="L419" s="6"/>
      <c r="M419" s="6"/>
      <c r="N419" s="7">
        <f t="shared" si="7"/>
        <v>11750</v>
      </c>
      <c r="O419" s="6">
        <v>1174999</v>
      </c>
    </row>
    <row r="420" spans="1:15" hidden="1" x14ac:dyDescent="0.35">
      <c r="A420" s="1">
        <v>410</v>
      </c>
      <c r="B420" s="5" t="s">
        <v>404</v>
      </c>
      <c r="C420" s="2" t="s">
        <v>424</v>
      </c>
      <c r="D420" s="2"/>
      <c r="E420" s="6"/>
      <c r="F420" s="6"/>
      <c r="G420" s="6"/>
      <c r="H420" s="6"/>
      <c r="I420" s="6"/>
      <c r="J420" s="6"/>
      <c r="K420" s="6"/>
      <c r="L420" s="6"/>
      <c r="M420" s="6"/>
      <c r="N420" s="7">
        <f t="shared" si="7"/>
        <v>0</v>
      </c>
      <c r="O420" s="6"/>
    </row>
    <row r="421" spans="1:15" hidden="1" x14ac:dyDescent="0.35">
      <c r="A421" s="1">
        <v>411</v>
      </c>
      <c r="B421" s="5" t="s">
        <v>388</v>
      </c>
      <c r="C421" s="2" t="s">
        <v>428</v>
      </c>
      <c r="D421" s="1"/>
      <c r="E421" s="6"/>
      <c r="F421" s="6"/>
      <c r="G421" s="6"/>
      <c r="H421" s="6"/>
      <c r="I421" s="6"/>
      <c r="J421" s="6"/>
      <c r="K421" s="6"/>
      <c r="L421" s="6"/>
      <c r="M421" s="6"/>
      <c r="N421" s="7">
        <f t="shared" si="7"/>
        <v>0</v>
      </c>
      <c r="O421" s="6"/>
    </row>
    <row r="422" spans="1:15" hidden="1" x14ac:dyDescent="0.35">
      <c r="A422" s="1"/>
      <c r="B422" s="5" t="s">
        <v>569</v>
      </c>
      <c r="C422" s="2" t="s">
        <v>428</v>
      </c>
      <c r="D422" s="1"/>
      <c r="E422" s="6">
        <v>9285</v>
      </c>
      <c r="F422" s="6">
        <v>2585</v>
      </c>
      <c r="G422" s="6"/>
      <c r="H422" s="6"/>
      <c r="I422" s="6"/>
      <c r="J422" s="6"/>
      <c r="K422" s="6"/>
      <c r="L422" s="6"/>
      <c r="M422" s="6"/>
      <c r="N422" s="7">
        <f t="shared" si="7"/>
        <v>11870</v>
      </c>
      <c r="O422" s="6">
        <v>258591</v>
      </c>
    </row>
    <row r="423" spans="1:15" hidden="1" x14ac:dyDescent="0.35">
      <c r="A423" s="1">
        <v>412</v>
      </c>
      <c r="B423" s="5" t="s">
        <v>106</v>
      </c>
      <c r="C423" s="2" t="s">
        <v>428</v>
      </c>
      <c r="D423" s="1"/>
      <c r="E423" s="6">
        <v>4230</v>
      </c>
      <c r="F423" s="6"/>
      <c r="G423" s="6"/>
      <c r="H423" s="12"/>
      <c r="I423" s="6"/>
      <c r="J423" s="6">
        <v>25000</v>
      </c>
      <c r="K423" s="6"/>
      <c r="L423" s="6"/>
      <c r="M423" s="6"/>
      <c r="N423" s="7">
        <f t="shared" si="7"/>
        <v>29230</v>
      </c>
      <c r="O423" s="6">
        <v>423086</v>
      </c>
    </row>
    <row r="424" spans="1:15" hidden="1" x14ac:dyDescent="0.35">
      <c r="A424" s="1">
        <v>413</v>
      </c>
      <c r="B424" s="5" t="s">
        <v>107</v>
      </c>
      <c r="C424" s="2" t="s">
        <v>428</v>
      </c>
      <c r="D424" s="1"/>
      <c r="E424" s="6"/>
      <c r="F424" s="6"/>
      <c r="G424" s="6"/>
      <c r="H424" s="6"/>
      <c r="I424" s="6"/>
      <c r="J424" s="6"/>
      <c r="K424" s="6"/>
      <c r="L424" s="6"/>
      <c r="M424" s="6"/>
      <c r="N424" s="7">
        <f t="shared" si="7"/>
        <v>0</v>
      </c>
      <c r="O424" s="6"/>
    </row>
    <row r="425" spans="1:15" hidden="1" x14ac:dyDescent="0.35">
      <c r="A425" s="1">
        <v>414</v>
      </c>
      <c r="B425" s="5" t="s">
        <v>108</v>
      </c>
      <c r="C425" s="2" t="s">
        <v>428</v>
      </c>
      <c r="D425" s="1"/>
      <c r="E425" s="6"/>
      <c r="F425" s="6"/>
      <c r="G425" s="6"/>
      <c r="H425" s="6"/>
      <c r="I425" s="6"/>
      <c r="J425" s="6"/>
      <c r="K425" s="6"/>
      <c r="L425" s="6"/>
      <c r="M425" s="6"/>
      <c r="N425" s="7">
        <f t="shared" si="7"/>
        <v>0</v>
      </c>
      <c r="O425" s="6"/>
    </row>
    <row r="426" spans="1:15" hidden="1" x14ac:dyDescent="0.35">
      <c r="A426" s="1">
        <v>415</v>
      </c>
      <c r="B426" s="5" t="s">
        <v>485</v>
      </c>
      <c r="C426" s="2" t="s">
        <v>428</v>
      </c>
      <c r="D426" s="1"/>
      <c r="E426" s="6"/>
      <c r="F426" s="6"/>
      <c r="G426" s="6"/>
      <c r="H426" s="6"/>
      <c r="I426" s="6"/>
      <c r="J426" s="6"/>
      <c r="K426" s="6"/>
      <c r="L426" s="6"/>
      <c r="M426" s="6"/>
      <c r="N426" s="7">
        <f t="shared" si="7"/>
        <v>0</v>
      </c>
      <c r="O426" s="6"/>
    </row>
    <row r="427" spans="1:15" hidden="1" x14ac:dyDescent="0.35">
      <c r="A427" s="1">
        <v>416</v>
      </c>
      <c r="B427" s="5" t="s">
        <v>109</v>
      </c>
      <c r="C427" s="2" t="s">
        <v>428</v>
      </c>
      <c r="D427" s="1"/>
      <c r="E427" s="6">
        <v>57049</v>
      </c>
      <c r="F427" s="6">
        <v>19868</v>
      </c>
      <c r="G427" s="6"/>
      <c r="H427" s="11"/>
      <c r="I427" s="6">
        <v>2993</v>
      </c>
      <c r="J427" s="6">
        <v>9152</v>
      </c>
      <c r="K427" s="6">
        <v>3115</v>
      </c>
      <c r="L427" s="6">
        <v>720</v>
      </c>
      <c r="M427" s="6"/>
      <c r="N427" s="7">
        <f t="shared" si="7"/>
        <v>92897</v>
      </c>
      <c r="O427" s="6">
        <v>2159920</v>
      </c>
    </row>
    <row r="428" spans="1:15" hidden="1" x14ac:dyDescent="0.35">
      <c r="A428" s="1"/>
      <c r="B428" s="5" t="s">
        <v>578</v>
      </c>
      <c r="C428" s="2" t="s">
        <v>428</v>
      </c>
      <c r="D428" s="1"/>
      <c r="E428" s="6">
        <v>7142</v>
      </c>
      <c r="F428" s="6">
        <v>1498</v>
      </c>
      <c r="G428" s="6"/>
      <c r="H428" s="6">
        <v>1498</v>
      </c>
      <c r="I428" s="6"/>
      <c r="J428" s="6"/>
      <c r="K428" s="6">
        <v>2100</v>
      </c>
      <c r="L428" s="6">
        <v>576</v>
      </c>
      <c r="M428" s="6"/>
      <c r="N428" s="7">
        <f t="shared" si="7"/>
        <v>12814</v>
      </c>
      <c r="O428" s="6">
        <v>149805</v>
      </c>
    </row>
    <row r="429" spans="1:15" hidden="1" x14ac:dyDescent="0.35">
      <c r="A429" s="1">
        <v>417</v>
      </c>
      <c r="B429" s="5" t="s">
        <v>110</v>
      </c>
      <c r="C429" s="2" t="s">
        <v>428</v>
      </c>
      <c r="D429" s="1"/>
      <c r="E429" s="6"/>
      <c r="F429" s="6">
        <v>5406</v>
      </c>
      <c r="G429" s="6">
        <v>7857</v>
      </c>
      <c r="H429" s="6"/>
      <c r="I429" s="6">
        <v>13428</v>
      </c>
      <c r="J429" s="6"/>
      <c r="K429" s="6"/>
      <c r="L429" s="6"/>
      <c r="M429" s="6"/>
      <c r="N429" s="7">
        <f t="shared" si="7"/>
        <v>26691</v>
      </c>
      <c r="O429" s="6">
        <v>540612</v>
      </c>
    </row>
    <row r="430" spans="1:15" hidden="1" x14ac:dyDescent="0.35">
      <c r="A430" s="1">
        <v>418</v>
      </c>
      <c r="B430" s="5" t="s">
        <v>111</v>
      </c>
      <c r="C430" s="2" t="s">
        <v>428</v>
      </c>
      <c r="D430" s="1"/>
      <c r="E430" s="6">
        <v>9387</v>
      </c>
      <c r="F430" s="6">
        <v>4328</v>
      </c>
      <c r="G430" s="6"/>
      <c r="H430" s="6"/>
      <c r="I430" s="6"/>
      <c r="J430" s="6"/>
      <c r="K430" s="6"/>
      <c r="L430" s="6"/>
      <c r="M430" s="6"/>
      <c r="N430" s="7">
        <f t="shared" si="7"/>
        <v>13715</v>
      </c>
      <c r="O430" s="6">
        <v>432836</v>
      </c>
    </row>
    <row r="431" spans="1:15" hidden="1" x14ac:dyDescent="0.35">
      <c r="A431" s="1">
        <v>419</v>
      </c>
      <c r="B431" s="5" t="s">
        <v>112</v>
      </c>
      <c r="C431" s="2" t="s">
        <v>428</v>
      </c>
      <c r="D431" s="1"/>
      <c r="E431" s="6"/>
      <c r="F431" s="6"/>
      <c r="G431" s="6"/>
      <c r="H431" s="6"/>
      <c r="I431" s="6"/>
      <c r="J431" s="6"/>
      <c r="K431" s="6"/>
      <c r="L431" s="6"/>
      <c r="M431" s="6"/>
      <c r="N431" s="7">
        <f t="shared" si="7"/>
        <v>0</v>
      </c>
      <c r="O431" s="6"/>
    </row>
    <row r="432" spans="1:15" hidden="1" x14ac:dyDescent="0.35">
      <c r="A432" s="1">
        <v>420</v>
      </c>
      <c r="B432" s="5" t="s">
        <v>113</v>
      </c>
      <c r="C432" s="2" t="s">
        <v>428</v>
      </c>
      <c r="D432" s="1"/>
      <c r="E432" s="6">
        <v>8814</v>
      </c>
      <c r="F432" s="6">
        <v>4866</v>
      </c>
      <c r="G432" s="6"/>
      <c r="H432" s="6"/>
      <c r="I432" s="6"/>
      <c r="J432" s="6"/>
      <c r="K432" s="6"/>
      <c r="L432" s="6"/>
      <c r="M432" s="6"/>
      <c r="N432" s="7">
        <f t="shared" si="7"/>
        <v>13680</v>
      </c>
      <c r="O432" s="6">
        <v>586592</v>
      </c>
    </row>
    <row r="433" spans="1:15" hidden="1" x14ac:dyDescent="0.35">
      <c r="A433" s="1">
        <v>421</v>
      </c>
      <c r="B433" s="5" t="s">
        <v>114</v>
      </c>
      <c r="C433" s="2" t="s">
        <v>428</v>
      </c>
      <c r="D433" s="1"/>
      <c r="E433" s="6">
        <v>9412</v>
      </c>
      <c r="F433" s="6">
        <v>5964</v>
      </c>
      <c r="G433" s="6"/>
      <c r="H433" s="10"/>
      <c r="I433" s="6"/>
      <c r="J433" s="6">
        <v>4348</v>
      </c>
      <c r="K433" s="6"/>
      <c r="L433" s="6"/>
      <c r="M433" s="6"/>
      <c r="N433" s="7">
        <f t="shared" si="7"/>
        <v>19724</v>
      </c>
      <c r="O433" s="6">
        <v>596386</v>
      </c>
    </row>
    <row r="434" spans="1:15" hidden="1" x14ac:dyDescent="0.35">
      <c r="A434" s="1">
        <v>422</v>
      </c>
      <c r="B434" s="5" t="s">
        <v>115</v>
      </c>
      <c r="C434" s="2" t="s">
        <v>428</v>
      </c>
      <c r="D434" s="1"/>
      <c r="E434" s="6"/>
      <c r="F434" s="6"/>
      <c r="G434" s="6"/>
      <c r="H434" s="6"/>
      <c r="I434" s="6"/>
      <c r="J434" s="6"/>
      <c r="K434" s="6"/>
      <c r="L434" s="6"/>
      <c r="M434" s="6"/>
      <c r="N434" s="7">
        <f t="shared" si="7"/>
        <v>0</v>
      </c>
      <c r="O434" s="6"/>
    </row>
    <row r="435" spans="1:15" hidden="1" x14ac:dyDescent="0.35">
      <c r="A435" s="1">
        <v>423</v>
      </c>
      <c r="B435" s="5" t="s">
        <v>441</v>
      </c>
      <c r="C435" s="2" t="s">
        <v>428</v>
      </c>
      <c r="D435" s="1"/>
      <c r="E435" s="6"/>
      <c r="F435" s="6"/>
      <c r="G435" s="6"/>
      <c r="H435" s="6"/>
      <c r="I435" s="6"/>
      <c r="J435" s="6"/>
      <c r="K435" s="6"/>
      <c r="L435" s="6"/>
      <c r="M435" s="6"/>
      <c r="N435" s="7">
        <f t="shared" si="7"/>
        <v>0</v>
      </c>
      <c r="O435" s="6"/>
    </row>
    <row r="436" spans="1:15" hidden="1" x14ac:dyDescent="0.35">
      <c r="A436" s="1">
        <v>424</v>
      </c>
      <c r="B436" s="5" t="s">
        <v>116</v>
      </c>
      <c r="C436" s="2" t="s">
        <v>428</v>
      </c>
      <c r="D436" s="1"/>
      <c r="E436" s="6"/>
      <c r="F436" s="6">
        <v>49715</v>
      </c>
      <c r="G436" s="6"/>
      <c r="H436" s="6"/>
      <c r="I436" s="6"/>
      <c r="J436" s="6">
        <v>43792</v>
      </c>
      <c r="K436" s="6"/>
      <c r="L436" s="6"/>
      <c r="M436" s="6"/>
      <c r="N436" s="7">
        <f t="shared" si="7"/>
        <v>93507</v>
      </c>
      <c r="O436" s="6"/>
    </row>
    <row r="437" spans="1:15" hidden="1" x14ac:dyDescent="0.35">
      <c r="A437" s="1">
        <v>425</v>
      </c>
      <c r="B437" s="5" t="s">
        <v>519</v>
      </c>
      <c r="C437" s="2" t="s">
        <v>428</v>
      </c>
      <c r="D437" s="1"/>
      <c r="E437" s="6">
        <v>16100</v>
      </c>
      <c r="F437" s="6">
        <v>5203</v>
      </c>
      <c r="G437" s="6"/>
      <c r="H437" s="6"/>
      <c r="I437" s="6"/>
      <c r="J437" s="6"/>
      <c r="K437" s="6"/>
      <c r="L437" s="6"/>
      <c r="M437" s="6"/>
      <c r="N437" s="7">
        <f t="shared" si="7"/>
        <v>21303</v>
      </c>
      <c r="O437" s="6">
        <v>520275</v>
      </c>
    </row>
    <row r="438" spans="1:15" hidden="1" x14ac:dyDescent="0.35">
      <c r="A438" s="1">
        <v>426</v>
      </c>
      <c r="B438" s="5" t="s">
        <v>509</v>
      </c>
      <c r="C438" s="2" t="s">
        <v>428</v>
      </c>
      <c r="D438" s="1"/>
      <c r="E438" s="6">
        <v>8477</v>
      </c>
      <c r="F438" s="6">
        <v>10167</v>
      </c>
      <c r="G438" s="6"/>
      <c r="H438" s="6">
        <v>10167</v>
      </c>
      <c r="I438" s="6"/>
      <c r="J438" s="6"/>
      <c r="K438" s="6"/>
      <c r="L438" s="6"/>
      <c r="M438" s="6"/>
      <c r="N438" s="7">
        <f t="shared" si="7"/>
        <v>28811</v>
      </c>
      <c r="O438" s="6">
        <v>1016765</v>
      </c>
    </row>
    <row r="439" spans="1:15" hidden="1" x14ac:dyDescent="0.35">
      <c r="A439" s="1">
        <v>427</v>
      </c>
      <c r="B439" s="5" t="s">
        <v>117</v>
      </c>
      <c r="C439" s="2" t="s">
        <v>428</v>
      </c>
      <c r="D439" s="1"/>
      <c r="E439" s="6"/>
      <c r="F439" s="6"/>
      <c r="G439" s="6"/>
      <c r="H439" s="6"/>
      <c r="I439" s="6"/>
      <c r="J439" s="6"/>
      <c r="K439" s="6"/>
      <c r="L439" s="6"/>
      <c r="M439" s="6"/>
      <c r="N439" s="7">
        <f t="shared" si="7"/>
        <v>0</v>
      </c>
      <c r="O439" s="6"/>
    </row>
    <row r="440" spans="1:15" hidden="1" x14ac:dyDescent="0.35">
      <c r="A440" s="1">
        <v>428</v>
      </c>
      <c r="B440" s="5" t="s">
        <v>118</v>
      </c>
      <c r="C440" s="2" t="s">
        <v>428</v>
      </c>
      <c r="D440" s="1"/>
      <c r="E440" s="6">
        <v>21933</v>
      </c>
      <c r="F440" s="6">
        <v>9902</v>
      </c>
      <c r="G440" s="6"/>
      <c r="H440" s="10"/>
      <c r="I440" s="6"/>
      <c r="J440" s="6">
        <v>5632</v>
      </c>
      <c r="K440" s="6"/>
      <c r="L440" s="6"/>
      <c r="M440" s="6"/>
      <c r="N440" s="7">
        <f t="shared" si="7"/>
        <v>37467</v>
      </c>
      <c r="O440" s="6">
        <v>990195</v>
      </c>
    </row>
    <row r="441" spans="1:15" hidden="1" x14ac:dyDescent="0.35">
      <c r="A441" s="1">
        <v>429</v>
      </c>
      <c r="B441" s="5" t="s">
        <v>484</v>
      </c>
      <c r="C441" s="2" t="s">
        <v>428</v>
      </c>
      <c r="D441" s="1"/>
      <c r="E441" s="6"/>
      <c r="F441" s="6">
        <v>1733</v>
      </c>
      <c r="G441" s="6"/>
      <c r="H441" s="10"/>
      <c r="I441" s="6"/>
      <c r="J441" s="6">
        <v>714</v>
      </c>
      <c r="K441" s="6"/>
      <c r="L441" s="6"/>
      <c r="M441" s="6"/>
      <c r="N441" s="7">
        <f t="shared" si="7"/>
        <v>2447</v>
      </c>
      <c r="O441" s="6">
        <v>173348</v>
      </c>
    </row>
    <row r="442" spans="1:15" hidden="1" x14ac:dyDescent="0.35">
      <c r="A442" s="1">
        <v>430</v>
      </c>
      <c r="B442" s="5" t="s">
        <v>119</v>
      </c>
      <c r="C442" s="2" t="s">
        <v>428</v>
      </c>
      <c r="D442" s="1"/>
      <c r="E442" s="6">
        <v>14637</v>
      </c>
      <c r="F442" s="6">
        <v>5416</v>
      </c>
      <c r="G442" s="6"/>
      <c r="H442" s="6"/>
      <c r="I442" s="6"/>
      <c r="J442" s="6"/>
      <c r="K442" s="6"/>
      <c r="L442" s="6"/>
      <c r="M442" s="6"/>
      <c r="N442" s="7">
        <f t="shared" si="7"/>
        <v>20053</v>
      </c>
      <c r="O442" s="6">
        <v>541603</v>
      </c>
    </row>
    <row r="443" spans="1:15" ht="41" hidden="1" x14ac:dyDescent="0.35">
      <c r="A443" s="1">
        <v>431</v>
      </c>
      <c r="B443" s="5" t="s">
        <v>120</v>
      </c>
      <c r="C443" s="2" t="s">
        <v>428</v>
      </c>
      <c r="D443" s="1"/>
      <c r="E443" s="6">
        <v>8571</v>
      </c>
      <c r="F443" s="6">
        <v>2744</v>
      </c>
      <c r="G443" s="6"/>
      <c r="H443" s="6"/>
      <c r="I443" s="6"/>
      <c r="J443" s="6"/>
      <c r="K443" s="6">
        <v>3083</v>
      </c>
      <c r="L443" s="6"/>
      <c r="M443" s="6"/>
      <c r="N443" s="7">
        <f t="shared" si="7"/>
        <v>14398</v>
      </c>
      <c r="O443" s="6">
        <v>274366</v>
      </c>
    </row>
    <row r="444" spans="1:15" hidden="1" x14ac:dyDescent="0.35">
      <c r="A444" s="1">
        <v>432</v>
      </c>
      <c r="B444" s="5" t="s">
        <v>121</v>
      </c>
      <c r="C444" s="2" t="s">
        <v>428</v>
      </c>
      <c r="D444" s="1"/>
      <c r="E444" s="6"/>
      <c r="F444" s="6"/>
      <c r="G444" s="6"/>
      <c r="H444" s="6"/>
      <c r="I444" s="6"/>
      <c r="J444" s="6"/>
      <c r="K444" s="6"/>
      <c r="L444" s="6"/>
      <c r="M444" s="6"/>
      <c r="N444" s="7">
        <f t="shared" ref="N444:N516" si="8">SUM(E444:M444)</f>
        <v>0</v>
      </c>
      <c r="O444" s="6"/>
    </row>
    <row r="445" spans="1:15" hidden="1" x14ac:dyDescent="0.35">
      <c r="A445" s="1">
        <v>433</v>
      </c>
      <c r="B445" s="5" t="s">
        <v>122</v>
      </c>
      <c r="C445" s="2" t="s">
        <v>428</v>
      </c>
      <c r="D445" s="1"/>
      <c r="E445" s="6">
        <v>16896</v>
      </c>
      <c r="F445" s="6">
        <v>3826</v>
      </c>
      <c r="G445" s="6"/>
      <c r="H445" s="6"/>
      <c r="I445" s="6"/>
      <c r="J445" s="6"/>
      <c r="K445" s="6"/>
      <c r="L445" s="6">
        <v>1083</v>
      </c>
      <c r="M445" s="6"/>
      <c r="N445" s="7">
        <f t="shared" si="8"/>
        <v>21805</v>
      </c>
      <c r="O445" s="6">
        <v>382594</v>
      </c>
    </row>
    <row r="446" spans="1:15" hidden="1" x14ac:dyDescent="0.35">
      <c r="A446" s="1">
        <v>434</v>
      </c>
      <c r="B446" s="5" t="s">
        <v>123</v>
      </c>
      <c r="C446" s="2" t="s">
        <v>428</v>
      </c>
      <c r="D446" s="1"/>
      <c r="E446" s="6"/>
      <c r="F446" s="6"/>
      <c r="G446" s="6"/>
      <c r="H446" s="6"/>
      <c r="I446" s="6"/>
      <c r="J446" s="6"/>
      <c r="K446" s="6"/>
      <c r="L446" s="6"/>
      <c r="M446" s="6"/>
      <c r="N446" s="7">
        <f t="shared" si="8"/>
        <v>0</v>
      </c>
      <c r="O446" s="6"/>
    </row>
    <row r="447" spans="1:15" hidden="1" x14ac:dyDescent="0.35">
      <c r="A447" s="1">
        <v>435</v>
      </c>
      <c r="B447" s="5" t="s">
        <v>504</v>
      </c>
      <c r="C447" s="2" t="s">
        <v>428</v>
      </c>
      <c r="D447" s="1"/>
      <c r="E447" s="6"/>
      <c r="F447" s="6"/>
      <c r="G447" s="6"/>
      <c r="H447" s="6"/>
      <c r="I447" s="6"/>
      <c r="J447" s="6"/>
      <c r="K447" s="6"/>
      <c r="L447" s="6"/>
      <c r="M447" s="6"/>
      <c r="N447" s="7">
        <f t="shared" si="8"/>
        <v>0</v>
      </c>
      <c r="O447" s="6"/>
    </row>
    <row r="448" spans="1:15" ht="34.5" hidden="1" customHeight="1" x14ac:dyDescent="0.35">
      <c r="A448" s="1">
        <v>436</v>
      </c>
      <c r="B448" s="5" t="s">
        <v>124</v>
      </c>
      <c r="C448" s="2" t="s">
        <v>428</v>
      </c>
      <c r="D448" s="1"/>
      <c r="E448" s="6"/>
      <c r="F448" s="6"/>
      <c r="G448" s="6"/>
      <c r="H448" s="6"/>
      <c r="I448" s="6"/>
      <c r="J448" s="6"/>
      <c r="K448" s="6"/>
      <c r="L448" s="6"/>
      <c r="M448" s="6"/>
      <c r="N448" s="7">
        <f t="shared" si="8"/>
        <v>0</v>
      </c>
      <c r="O448" s="6"/>
    </row>
    <row r="449" spans="1:15" hidden="1" x14ac:dyDescent="0.35">
      <c r="A449" s="1">
        <v>437</v>
      </c>
      <c r="B449" s="5" t="s">
        <v>110</v>
      </c>
      <c r="C449" s="2" t="s">
        <v>428</v>
      </c>
      <c r="D449" s="1"/>
      <c r="E449" s="6"/>
      <c r="F449" s="6"/>
      <c r="G449" s="6"/>
      <c r="H449" s="6"/>
      <c r="I449" s="6"/>
      <c r="J449" s="6"/>
      <c r="K449" s="6"/>
      <c r="L449" s="6"/>
      <c r="M449" s="6"/>
      <c r="N449" s="7">
        <f t="shared" si="8"/>
        <v>0</v>
      </c>
      <c r="O449" s="6"/>
    </row>
    <row r="450" spans="1:15" hidden="1" x14ac:dyDescent="0.35">
      <c r="A450" s="1">
        <v>438</v>
      </c>
      <c r="B450" s="5" t="s">
        <v>125</v>
      </c>
      <c r="C450" s="2" t="s">
        <v>428</v>
      </c>
      <c r="D450" s="1"/>
      <c r="E450" s="6">
        <v>25365</v>
      </c>
      <c r="F450" s="6">
        <v>11256</v>
      </c>
      <c r="G450" s="6"/>
      <c r="H450" s="10"/>
      <c r="I450" s="6"/>
      <c r="J450" s="6"/>
      <c r="K450" s="6"/>
      <c r="L450" s="6"/>
      <c r="M450" s="6"/>
      <c r="N450" s="7">
        <f t="shared" si="8"/>
        <v>36621</v>
      </c>
      <c r="O450" s="6">
        <v>1125686</v>
      </c>
    </row>
    <row r="451" spans="1:15" hidden="1" x14ac:dyDescent="0.35">
      <c r="A451" s="1">
        <v>439</v>
      </c>
      <c r="B451" s="5" t="s">
        <v>412</v>
      </c>
      <c r="C451" s="2" t="s">
        <v>428</v>
      </c>
      <c r="D451" s="1"/>
      <c r="E451" s="6">
        <v>8571</v>
      </c>
      <c r="F451" s="6">
        <v>5081</v>
      </c>
      <c r="G451" s="6"/>
      <c r="H451" s="6"/>
      <c r="I451" s="6"/>
      <c r="J451" s="6"/>
      <c r="K451" s="6"/>
      <c r="L451" s="6"/>
      <c r="M451" s="6"/>
      <c r="N451" s="7">
        <f t="shared" si="8"/>
        <v>13652</v>
      </c>
      <c r="O451" s="6">
        <v>508115</v>
      </c>
    </row>
    <row r="452" spans="1:15" hidden="1" x14ac:dyDescent="0.35">
      <c r="A452" s="1">
        <v>440</v>
      </c>
      <c r="B452" s="5" t="s">
        <v>126</v>
      </c>
      <c r="C452" s="2" t="s">
        <v>428</v>
      </c>
      <c r="D452" s="1"/>
      <c r="E452" s="6"/>
      <c r="F452" s="6"/>
      <c r="G452" s="6"/>
      <c r="H452" s="6"/>
      <c r="I452" s="6"/>
      <c r="J452" s="6"/>
      <c r="K452" s="6"/>
      <c r="L452" s="6"/>
      <c r="M452" s="6"/>
      <c r="N452" s="7">
        <f t="shared" si="8"/>
        <v>0</v>
      </c>
      <c r="O452" s="6"/>
    </row>
    <row r="453" spans="1:15" hidden="1" x14ac:dyDescent="0.35">
      <c r="A453" s="1">
        <v>441</v>
      </c>
      <c r="B453" s="5" t="s">
        <v>127</v>
      </c>
      <c r="C453" s="2" t="s">
        <v>428</v>
      </c>
      <c r="D453" s="1"/>
      <c r="E453" s="6"/>
      <c r="F453" s="6"/>
      <c r="G453" s="6"/>
      <c r="H453" s="6"/>
      <c r="I453" s="6"/>
      <c r="J453" s="6"/>
      <c r="K453" s="6"/>
      <c r="L453" s="6"/>
      <c r="M453" s="6"/>
      <c r="N453" s="7">
        <f t="shared" si="8"/>
        <v>0</v>
      </c>
      <c r="O453" s="6"/>
    </row>
    <row r="454" spans="1:15" hidden="1" x14ac:dyDescent="0.35">
      <c r="A454" s="1">
        <v>442</v>
      </c>
      <c r="B454" s="5" t="s">
        <v>128</v>
      </c>
      <c r="C454" s="2" t="s">
        <v>428</v>
      </c>
      <c r="D454" s="1"/>
      <c r="E454" s="6">
        <v>8574</v>
      </c>
      <c r="F454" s="6">
        <v>6512</v>
      </c>
      <c r="G454" s="6"/>
      <c r="H454" s="6">
        <v>6512</v>
      </c>
      <c r="I454" s="6"/>
      <c r="J454" s="6"/>
      <c r="K454" s="6">
        <v>1341</v>
      </c>
      <c r="L454" s="6"/>
      <c r="M454" s="6"/>
      <c r="N454" s="7">
        <f t="shared" si="8"/>
        <v>22939</v>
      </c>
      <c r="O454" s="6">
        <v>651159</v>
      </c>
    </row>
    <row r="455" spans="1:15" hidden="1" x14ac:dyDescent="0.35">
      <c r="A455" s="1">
        <v>443</v>
      </c>
      <c r="B455" s="5" t="s">
        <v>400</v>
      </c>
      <c r="C455" s="2" t="s">
        <v>428</v>
      </c>
      <c r="D455" s="1"/>
      <c r="E455" s="6">
        <v>4286</v>
      </c>
      <c r="F455" s="6">
        <v>4274</v>
      </c>
      <c r="G455" s="6"/>
      <c r="H455" s="6">
        <v>4274</v>
      </c>
      <c r="I455" s="6"/>
      <c r="J455" s="6"/>
      <c r="K455" s="6"/>
      <c r="L455" s="6"/>
      <c r="M455" s="6"/>
      <c r="N455" s="7">
        <f t="shared" si="8"/>
        <v>12834</v>
      </c>
      <c r="O455" s="6">
        <v>427371</v>
      </c>
    </row>
    <row r="456" spans="1:15" hidden="1" x14ac:dyDescent="0.35">
      <c r="A456" s="1">
        <v>444</v>
      </c>
      <c r="B456" s="5" t="s">
        <v>518</v>
      </c>
      <c r="C456" s="2" t="s">
        <v>428</v>
      </c>
      <c r="D456" s="1"/>
      <c r="E456" s="6">
        <v>2857</v>
      </c>
      <c r="F456" s="6">
        <v>1443</v>
      </c>
      <c r="G456" s="6"/>
      <c r="H456" s="6">
        <v>1443</v>
      </c>
      <c r="I456" s="6"/>
      <c r="J456" s="6"/>
      <c r="K456" s="6"/>
      <c r="L456" s="6"/>
      <c r="M456" s="6"/>
      <c r="N456" s="7">
        <f t="shared" si="8"/>
        <v>5743</v>
      </c>
      <c r="O456" s="6">
        <v>144349</v>
      </c>
    </row>
    <row r="457" spans="1:15" hidden="1" x14ac:dyDescent="0.35">
      <c r="A457" s="1">
        <v>445</v>
      </c>
      <c r="B457" s="5" t="s">
        <v>411</v>
      </c>
      <c r="C457" s="2" t="s">
        <v>428</v>
      </c>
      <c r="D457" s="1"/>
      <c r="E457" s="6"/>
      <c r="F457" s="6"/>
      <c r="G457" s="6"/>
      <c r="H457" s="6"/>
      <c r="I457" s="6"/>
      <c r="J457" s="6"/>
      <c r="K457" s="6"/>
      <c r="L457" s="6"/>
      <c r="M457" s="6"/>
      <c r="N457" s="7">
        <f t="shared" si="8"/>
        <v>0</v>
      </c>
      <c r="O457" s="6"/>
    </row>
    <row r="458" spans="1:15" hidden="1" x14ac:dyDescent="0.35">
      <c r="A458" s="1">
        <v>446</v>
      </c>
      <c r="B458" s="5" t="s">
        <v>453</v>
      </c>
      <c r="C458" s="2" t="s">
        <v>428</v>
      </c>
      <c r="D458" s="1"/>
      <c r="E458" s="6">
        <v>21000</v>
      </c>
      <c r="F458" s="6">
        <v>4549</v>
      </c>
      <c r="G458" s="6"/>
      <c r="H458" s="6"/>
      <c r="I458" s="6"/>
      <c r="J458" s="6"/>
      <c r="K458" s="6"/>
      <c r="L458" s="6"/>
      <c r="M458" s="6"/>
      <c r="N458" s="7">
        <f t="shared" si="8"/>
        <v>25549</v>
      </c>
      <c r="O458" s="6">
        <v>454955</v>
      </c>
    </row>
    <row r="459" spans="1:15" hidden="1" x14ac:dyDescent="0.35">
      <c r="A459" s="1">
        <v>447</v>
      </c>
      <c r="B459" s="5" t="s">
        <v>455</v>
      </c>
      <c r="C459" s="2" t="s">
        <v>428</v>
      </c>
      <c r="D459" s="1"/>
      <c r="E459" s="6">
        <v>6430</v>
      </c>
      <c r="F459" s="6">
        <v>4680</v>
      </c>
      <c r="G459" s="6"/>
      <c r="H459" s="6">
        <v>4680</v>
      </c>
      <c r="I459" s="6"/>
      <c r="J459" s="6"/>
      <c r="K459" s="6"/>
      <c r="M459" s="6"/>
      <c r="N459" s="7">
        <f t="shared" si="8"/>
        <v>15790</v>
      </c>
      <c r="O459" s="6">
        <v>468071</v>
      </c>
    </row>
    <row r="460" spans="1:15" hidden="1" x14ac:dyDescent="0.35">
      <c r="A460" s="1">
        <v>448</v>
      </c>
      <c r="B460" s="5" t="s">
        <v>456</v>
      </c>
      <c r="C460" s="2" t="s">
        <v>428</v>
      </c>
      <c r="D460" s="1"/>
      <c r="E460" s="6"/>
      <c r="F460" s="6">
        <v>781</v>
      </c>
      <c r="G460" s="6"/>
      <c r="H460" s="6">
        <v>781</v>
      </c>
      <c r="I460" s="6"/>
      <c r="J460" s="6"/>
      <c r="K460" s="6"/>
      <c r="L460" s="6"/>
      <c r="M460" s="6"/>
      <c r="N460" s="7">
        <f t="shared" si="8"/>
        <v>1562</v>
      </c>
      <c r="O460" s="6">
        <v>78104</v>
      </c>
    </row>
    <row r="461" spans="1:15" hidden="1" x14ac:dyDescent="0.35">
      <c r="A461" s="1">
        <v>449</v>
      </c>
      <c r="B461" s="5" t="s">
        <v>533</v>
      </c>
      <c r="C461" s="2" t="s">
        <v>428</v>
      </c>
      <c r="D461" s="1"/>
      <c r="E461" s="6"/>
      <c r="F461" s="6"/>
      <c r="G461" s="6"/>
      <c r="H461" s="6"/>
      <c r="I461" s="6"/>
      <c r="J461" s="6"/>
      <c r="K461" s="6"/>
      <c r="L461" s="6"/>
      <c r="M461" s="6"/>
      <c r="N461" s="7">
        <f t="shared" si="8"/>
        <v>0</v>
      </c>
      <c r="O461" s="6"/>
    </row>
    <row r="462" spans="1:15" hidden="1" x14ac:dyDescent="0.35">
      <c r="A462" s="1">
        <v>450</v>
      </c>
      <c r="B462" s="5" t="s">
        <v>520</v>
      </c>
      <c r="C462" s="2" t="s">
        <v>428</v>
      </c>
      <c r="D462" s="1"/>
      <c r="E462" s="6"/>
      <c r="F462" s="6"/>
      <c r="G462" s="6"/>
      <c r="H462" s="6"/>
      <c r="I462" s="6"/>
      <c r="J462" s="6"/>
      <c r="K462" s="6"/>
      <c r="L462" s="6"/>
      <c r="M462" s="6"/>
      <c r="N462" s="7">
        <f t="shared" si="8"/>
        <v>0</v>
      </c>
      <c r="O462" s="6"/>
    </row>
    <row r="463" spans="1:15" hidden="1" x14ac:dyDescent="0.35">
      <c r="A463" s="1">
        <v>451</v>
      </c>
      <c r="B463" s="5" t="s">
        <v>457</v>
      </c>
      <c r="C463" s="2" t="s">
        <v>428</v>
      </c>
      <c r="D463" s="1"/>
      <c r="E463" s="6"/>
      <c r="F463" s="6"/>
      <c r="G463" s="6"/>
      <c r="H463" s="6"/>
      <c r="I463" s="6"/>
      <c r="J463" s="6"/>
      <c r="K463" s="6"/>
      <c r="L463" s="6"/>
      <c r="M463" s="6"/>
      <c r="N463" s="7">
        <f t="shared" si="8"/>
        <v>0</v>
      </c>
      <c r="O463" s="6"/>
    </row>
    <row r="464" spans="1:15" hidden="1" x14ac:dyDescent="0.35">
      <c r="A464" s="1">
        <v>452</v>
      </c>
      <c r="B464" s="5" t="s">
        <v>454</v>
      </c>
      <c r="C464" s="2" t="s">
        <v>428</v>
      </c>
      <c r="D464" s="1"/>
      <c r="E464" s="6"/>
      <c r="F464" s="6"/>
      <c r="G464" s="6"/>
      <c r="H464" s="6"/>
      <c r="I464" s="6"/>
      <c r="J464" s="6"/>
      <c r="K464" s="6"/>
      <c r="L464" s="6"/>
      <c r="M464" s="6"/>
      <c r="N464" s="7">
        <f t="shared" si="8"/>
        <v>0</v>
      </c>
      <c r="O464" s="6"/>
    </row>
    <row r="465" spans="1:15" hidden="1" x14ac:dyDescent="0.35">
      <c r="A465" s="1">
        <v>453</v>
      </c>
      <c r="B465" s="5" t="s">
        <v>521</v>
      </c>
      <c r="C465" s="2" t="s">
        <v>428</v>
      </c>
      <c r="D465" s="1"/>
      <c r="E465" s="6">
        <v>31428</v>
      </c>
      <c r="F465" s="6"/>
      <c r="G465" s="6"/>
      <c r="H465" s="6">
        <v>5530</v>
      </c>
      <c r="I465" s="6"/>
      <c r="J465" s="6"/>
      <c r="K465" s="6"/>
      <c r="L465" s="6"/>
      <c r="M465" s="6"/>
      <c r="N465" s="7">
        <f t="shared" si="8"/>
        <v>36958</v>
      </c>
      <c r="O465" s="6">
        <v>553000</v>
      </c>
    </row>
    <row r="466" spans="1:15" hidden="1" x14ac:dyDescent="0.35">
      <c r="A466" s="1">
        <v>454</v>
      </c>
      <c r="B466" s="5" t="s">
        <v>488</v>
      </c>
      <c r="C466" s="2" t="s">
        <v>428</v>
      </c>
      <c r="D466" s="1"/>
      <c r="E466" s="6">
        <v>5000</v>
      </c>
      <c r="F466" s="6"/>
      <c r="G466" s="6">
        <v>1985</v>
      </c>
      <c r="H466" s="6">
        <v>1985</v>
      </c>
      <c r="I466" s="6"/>
      <c r="J466" s="6"/>
      <c r="K466" s="6"/>
      <c r="L466" s="6"/>
      <c r="M466" s="6"/>
      <c r="N466" s="7">
        <f t="shared" si="8"/>
        <v>8970</v>
      </c>
      <c r="O466" s="6">
        <v>198481</v>
      </c>
    </row>
    <row r="467" spans="1:15" hidden="1" x14ac:dyDescent="0.35">
      <c r="A467" s="1">
        <v>455</v>
      </c>
      <c r="B467" s="5" t="s">
        <v>567</v>
      </c>
      <c r="C467" s="2" t="s">
        <v>428</v>
      </c>
      <c r="D467" s="1"/>
      <c r="E467" s="6">
        <v>7297</v>
      </c>
      <c r="F467" s="6"/>
      <c r="G467" s="6">
        <v>2114</v>
      </c>
      <c r="H467" s="6"/>
      <c r="I467" s="6"/>
      <c r="J467" s="6">
        <v>1816</v>
      </c>
      <c r="K467" s="6"/>
      <c r="L467" s="6"/>
      <c r="M467" s="6"/>
      <c r="N467" s="7">
        <f t="shared" si="8"/>
        <v>11227</v>
      </c>
      <c r="O467" s="6">
        <v>181645</v>
      </c>
    </row>
    <row r="468" spans="1:15" hidden="1" x14ac:dyDescent="0.35">
      <c r="A468" s="1">
        <v>456</v>
      </c>
      <c r="B468" s="5" t="s">
        <v>494</v>
      </c>
      <c r="C468" s="2" t="s">
        <v>428</v>
      </c>
      <c r="D468" s="1"/>
      <c r="E468" s="6">
        <v>3508</v>
      </c>
      <c r="F468" s="6"/>
      <c r="G468" s="6">
        <v>9300</v>
      </c>
      <c r="H468" s="6"/>
      <c r="I468" s="6"/>
      <c r="J468" s="6">
        <v>14280</v>
      </c>
      <c r="K468" s="6"/>
      <c r="L468" s="6"/>
      <c r="M468" s="6"/>
      <c r="N468" s="7">
        <f t="shared" si="8"/>
        <v>27088</v>
      </c>
      <c r="O468" s="6">
        <v>350820</v>
      </c>
    </row>
    <row r="469" spans="1:15" hidden="1" x14ac:dyDescent="0.35">
      <c r="A469" s="1">
        <v>457</v>
      </c>
      <c r="B469" s="5" t="s">
        <v>564</v>
      </c>
      <c r="C469" s="2" t="s">
        <v>428</v>
      </c>
      <c r="D469" s="1"/>
      <c r="E469" s="6">
        <v>9729</v>
      </c>
      <c r="F469" s="6">
        <v>7258</v>
      </c>
      <c r="G469" s="6"/>
      <c r="H469" s="6"/>
      <c r="I469" s="6"/>
      <c r="J469" s="6"/>
      <c r="K469" s="6"/>
      <c r="L469" s="6"/>
      <c r="M469" s="6"/>
      <c r="N469" s="7">
        <f t="shared" si="8"/>
        <v>16987</v>
      </c>
      <c r="O469" s="6">
        <v>934000</v>
      </c>
    </row>
    <row r="470" spans="1:15" hidden="1" x14ac:dyDescent="0.35">
      <c r="A470" s="1">
        <v>458</v>
      </c>
      <c r="B470" s="5" t="s">
        <v>506</v>
      </c>
      <c r="C470" s="2" t="s">
        <v>18</v>
      </c>
      <c r="D470" s="1"/>
      <c r="E470" s="6"/>
      <c r="F470" s="6"/>
      <c r="G470" s="6"/>
      <c r="H470" s="6"/>
      <c r="I470" s="6"/>
      <c r="J470" s="6"/>
      <c r="K470" s="6"/>
      <c r="L470" s="6"/>
      <c r="M470" s="6"/>
      <c r="N470" s="7">
        <f t="shared" si="8"/>
        <v>0</v>
      </c>
      <c r="O470" s="6"/>
    </row>
    <row r="471" spans="1:15" hidden="1" x14ac:dyDescent="0.35">
      <c r="A471" s="1">
        <v>459</v>
      </c>
      <c r="B471" s="5" t="s">
        <v>535</v>
      </c>
      <c r="C471" s="2" t="s">
        <v>18</v>
      </c>
      <c r="D471" s="1"/>
      <c r="E471" s="6"/>
      <c r="F471" s="6"/>
      <c r="G471" s="6"/>
      <c r="H471" s="6"/>
      <c r="I471" s="6"/>
      <c r="J471" s="6"/>
      <c r="K471" s="6"/>
      <c r="L471" s="6"/>
      <c r="M471" s="6"/>
      <c r="N471" s="7">
        <f t="shared" si="8"/>
        <v>0</v>
      </c>
      <c r="O471" s="6"/>
    </row>
    <row r="472" spans="1:15" hidden="1" x14ac:dyDescent="0.35">
      <c r="A472" s="1">
        <v>460</v>
      </c>
      <c r="B472" s="5" t="s">
        <v>536</v>
      </c>
      <c r="C472" s="2" t="s">
        <v>18</v>
      </c>
      <c r="D472" s="1"/>
      <c r="E472" s="6"/>
      <c r="F472" s="6"/>
      <c r="G472" s="6"/>
      <c r="H472" s="6"/>
      <c r="I472" s="6"/>
      <c r="J472" s="6"/>
      <c r="K472" s="6"/>
      <c r="L472" s="6"/>
      <c r="M472" s="6"/>
      <c r="N472" s="7">
        <f t="shared" si="8"/>
        <v>0</v>
      </c>
      <c r="O472" s="6"/>
    </row>
    <row r="473" spans="1:15" hidden="1" x14ac:dyDescent="0.35">
      <c r="A473" s="1">
        <v>461</v>
      </c>
      <c r="B473" s="5" t="s">
        <v>522</v>
      </c>
      <c r="C473" s="2" t="s">
        <v>18</v>
      </c>
      <c r="D473" s="1"/>
      <c r="E473" s="6">
        <v>8406</v>
      </c>
      <c r="F473" s="6"/>
      <c r="G473" s="6"/>
      <c r="H473" s="6"/>
      <c r="I473" s="6"/>
      <c r="J473" s="6"/>
      <c r="K473" s="6"/>
      <c r="L473" s="6"/>
      <c r="M473" s="6"/>
      <c r="N473" s="7">
        <f t="shared" si="8"/>
        <v>8406</v>
      </c>
      <c r="O473" s="6">
        <v>402000</v>
      </c>
    </row>
    <row r="474" spans="1:15" hidden="1" x14ac:dyDescent="0.35">
      <c r="A474" s="1">
        <v>462</v>
      </c>
      <c r="B474" s="5" t="s">
        <v>129</v>
      </c>
      <c r="C474" s="2" t="s">
        <v>18</v>
      </c>
      <c r="D474" s="1"/>
      <c r="E474" s="6"/>
      <c r="F474" s="6"/>
      <c r="G474" s="6"/>
      <c r="H474" s="6"/>
      <c r="I474" s="6"/>
      <c r="J474" s="6"/>
      <c r="K474" s="6"/>
      <c r="L474" s="6"/>
      <c r="M474" s="6"/>
      <c r="N474" s="7">
        <f t="shared" si="8"/>
        <v>0</v>
      </c>
      <c r="O474" s="6"/>
    </row>
    <row r="475" spans="1:15" hidden="1" x14ac:dyDescent="0.35">
      <c r="A475" s="1">
        <v>463</v>
      </c>
      <c r="B475" s="5" t="s">
        <v>375</v>
      </c>
      <c r="C475" s="2" t="s">
        <v>18</v>
      </c>
      <c r="D475" s="1"/>
      <c r="E475" s="6">
        <v>3763</v>
      </c>
      <c r="F475" s="6"/>
      <c r="G475" s="6"/>
      <c r="H475" s="6"/>
      <c r="I475" s="6"/>
      <c r="J475" s="6"/>
      <c r="K475" s="6"/>
      <c r="L475" s="6"/>
      <c r="M475" s="6"/>
      <c r="N475" s="7">
        <f t="shared" si="8"/>
        <v>3763</v>
      </c>
      <c r="O475" s="6">
        <v>432076</v>
      </c>
    </row>
    <row r="476" spans="1:15" hidden="1" x14ac:dyDescent="0.35">
      <c r="A476" s="1">
        <v>464</v>
      </c>
      <c r="B476" s="5" t="s">
        <v>130</v>
      </c>
      <c r="C476" s="2" t="s">
        <v>18</v>
      </c>
      <c r="D476" s="1"/>
      <c r="E476" s="6">
        <v>42021</v>
      </c>
      <c r="F476" s="6"/>
      <c r="G476" s="6"/>
      <c r="H476" s="6"/>
      <c r="I476" s="6"/>
      <c r="J476" s="6"/>
      <c r="K476" s="6"/>
      <c r="L476" s="6"/>
      <c r="M476" s="6"/>
      <c r="N476" s="7">
        <f t="shared" si="8"/>
        <v>42021</v>
      </c>
      <c r="O476" s="6">
        <v>1667000</v>
      </c>
    </row>
    <row r="477" spans="1:15" hidden="1" x14ac:dyDescent="0.35">
      <c r="A477" s="1">
        <v>465</v>
      </c>
      <c r="B477" s="5" t="s">
        <v>131</v>
      </c>
      <c r="C477" s="2" t="s">
        <v>18</v>
      </c>
      <c r="D477" s="1"/>
      <c r="E477" s="6"/>
      <c r="F477" s="6"/>
      <c r="G477" s="6"/>
      <c r="H477" s="6"/>
      <c r="I477" s="6"/>
      <c r="J477" s="6"/>
      <c r="K477" s="6"/>
      <c r="L477" s="6"/>
      <c r="M477" s="6"/>
      <c r="N477" s="7">
        <f t="shared" si="8"/>
        <v>0</v>
      </c>
      <c r="O477" s="6"/>
    </row>
    <row r="478" spans="1:15" hidden="1" x14ac:dyDescent="0.35">
      <c r="A478" s="1">
        <v>466</v>
      </c>
      <c r="B478" s="5" t="s">
        <v>132</v>
      </c>
      <c r="C478" s="2" t="s">
        <v>18</v>
      </c>
      <c r="D478" s="1"/>
      <c r="E478" s="6"/>
      <c r="F478" s="6"/>
      <c r="G478" s="6"/>
      <c r="H478" s="6"/>
      <c r="I478" s="6"/>
      <c r="J478" s="6"/>
      <c r="K478" s="6"/>
      <c r="L478" s="6"/>
      <c r="M478" s="6"/>
      <c r="N478" s="7">
        <f t="shared" si="8"/>
        <v>0</v>
      </c>
      <c r="O478" s="6"/>
    </row>
    <row r="479" spans="1:15" hidden="1" x14ac:dyDescent="0.35">
      <c r="A479" s="1">
        <v>467</v>
      </c>
      <c r="B479" s="5" t="s">
        <v>133</v>
      </c>
      <c r="C479" s="2" t="s">
        <v>18</v>
      </c>
      <c r="D479" s="1"/>
      <c r="E479" s="6">
        <v>44282</v>
      </c>
      <c r="F479" s="6"/>
      <c r="G479" s="6"/>
      <c r="H479" s="6"/>
      <c r="I479" s="6"/>
      <c r="J479" s="6"/>
      <c r="K479" s="6"/>
      <c r="L479" s="6"/>
      <c r="M479" s="6"/>
      <c r="N479" s="7">
        <f t="shared" si="8"/>
        <v>44282</v>
      </c>
      <c r="O479" s="6">
        <v>1770000</v>
      </c>
    </row>
    <row r="480" spans="1:15" hidden="1" x14ac:dyDescent="0.35">
      <c r="A480" s="1">
        <v>468</v>
      </c>
      <c r="B480" s="5" t="s">
        <v>134</v>
      </c>
      <c r="C480" s="2" t="s">
        <v>18</v>
      </c>
      <c r="D480" s="1"/>
      <c r="E480" s="6">
        <v>32496</v>
      </c>
      <c r="F480" s="6"/>
      <c r="G480" s="6"/>
      <c r="H480" s="6"/>
      <c r="I480" s="6"/>
      <c r="J480" s="6"/>
      <c r="K480" s="6"/>
      <c r="L480" s="6"/>
      <c r="M480" s="6"/>
      <c r="N480" s="7">
        <f t="shared" si="8"/>
        <v>32496</v>
      </c>
      <c r="O480" s="6">
        <v>886000</v>
      </c>
    </row>
    <row r="481" spans="1:15" hidden="1" x14ac:dyDescent="0.35">
      <c r="A481" s="1">
        <v>469</v>
      </c>
      <c r="B481" s="5" t="s">
        <v>135</v>
      </c>
      <c r="C481" s="2" t="s">
        <v>18</v>
      </c>
      <c r="D481" s="1"/>
      <c r="E481" s="6">
        <v>211345</v>
      </c>
      <c r="F481" s="6"/>
      <c r="G481" s="6"/>
      <c r="H481" s="6"/>
      <c r="I481" s="6"/>
      <c r="J481" s="6"/>
      <c r="K481" s="6">
        <v>12000</v>
      </c>
      <c r="L481" s="6">
        <v>4851</v>
      </c>
      <c r="M481" s="6">
        <v>79906</v>
      </c>
      <c r="N481" s="7">
        <f t="shared" si="8"/>
        <v>308102</v>
      </c>
      <c r="O481" s="6">
        <v>15981223</v>
      </c>
    </row>
    <row r="482" spans="1:15" hidden="1" x14ac:dyDescent="0.35">
      <c r="A482" s="1">
        <v>470</v>
      </c>
      <c r="B482" s="5" t="s">
        <v>136</v>
      </c>
      <c r="C482" s="2" t="s">
        <v>18</v>
      </c>
      <c r="D482" s="1"/>
      <c r="E482" s="6"/>
      <c r="F482" s="6"/>
      <c r="G482" s="6"/>
      <c r="H482" s="6"/>
      <c r="I482" s="6"/>
      <c r="J482" s="6"/>
      <c r="K482" s="6"/>
      <c r="L482" s="6"/>
      <c r="M482" s="6"/>
      <c r="N482" s="7">
        <f t="shared" si="8"/>
        <v>0</v>
      </c>
      <c r="O482" s="6"/>
    </row>
    <row r="483" spans="1:15" hidden="1" x14ac:dyDescent="0.35">
      <c r="A483" s="1">
        <v>471</v>
      </c>
      <c r="B483" s="5" t="s">
        <v>137</v>
      </c>
      <c r="C483" s="2" t="s">
        <v>18</v>
      </c>
      <c r="D483" s="1"/>
      <c r="E483" s="6"/>
      <c r="F483" s="6"/>
      <c r="G483" s="6"/>
      <c r="H483" s="6"/>
      <c r="I483" s="6"/>
      <c r="J483" s="6"/>
      <c r="K483" s="6"/>
      <c r="L483" s="6"/>
      <c r="M483" s="6"/>
      <c r="N483" s="7">
        <f t="shared" si="8"/>
        <v>0</v>
      </c>
      <c r="O483" s="6"/>
    </row>
    <row r="484" spans="1:15" hidden="1" x14ac:dyDescent="0.35">
      <c r="A484" s="1">
        <v>472</v>
      </c>
      <c r="B484" s="5" t="s">
        <v>138</v>
      </c>
      <c r="C484" s="2" t="s">
        <v>18</v>
      </c>
      <c r="D484" s="1"/>
      <c r="E484" s="6"/>
      <c r="F484" s="6"/>
      <c r="G484" s="6"/>
      <c r="H484" s="6"/>
      <c r="I484" s="6"/>
      <c r="J484" s="6"/>
      <c r="K484" s="6"/>
      <c r="L484" s="6"/>
      <c r="M484" s="6"/>
      <c r="N484" s="7">
        <f t="shared" si="8"/>
        <v>0</v>
      </c>
      <c r="O484" s="6"/>
    </row>
    <row r="485" spans="1:15" hidden="1" x14ac:dyDescent="0.35">
      <c r="A485" s="1">
        <v>473</v>
      </c>
      <c r="B485" s="5" t="s">
        <v>139</v>
      </c>
      <c r="C485" s="2" t="s">
        <v>18</v>
      </c>
      <c r="D485" s="1"/>
      <c r="E485" s="6"/>
      <c r="F485" s="6"/>
      <c r="G485" s="6"/>
      <c r="H485" s="6"/>
      <c r="I485" s="6"/>
      <c r="J485" s="6"/>
      <c r="K485" s="6"/>
      <c r="L485" s="6"/>
      <c r="M485" s="6"/>
      <c r="N485" s="7">
        <f t="shared" si="8"/>
        <v>0</v>
      </c>
      <c r="O485" s="6"/>
    </row>
    <row r="486" spans="1:15" hidden="1" x14ac:dyDescent="0.35">
      <c r="A486" s="1">
        <v>474</v>
      </c>
      <c r="B486" s="5" t="s">
        <v>140</v>
      </c>
      <c r="C486" s="2" t="s">
        <v>18</v>
      </c>
      <c r="D486" s="1"/>
      <c r="E486" s="6">
        <v>5275</v>
      </c>
      <c r="F486" s="6">
        <v>4585</v>
      </c>
      <c r="G486" s="6"/>
      <c r="H486" s="6"/>
      <c r="I486" s="6"/>
      <c r="J486" s="6"/>
      <c r="K486" s="6">
        <v>1226</v>
      </c>
      <c r="L486" s="6"/>
      <c r="M486" s="6"/>
      <c r="N486" s="7">
        <f t="shared" si="8"/>
        <v>11086</v>
      </c>
      <c r="O486" s="6">
        <v>725000</v>
      </c>
    </row>
    <row r="487" spans="1:15" hidden="1" x14ac:dyDescent="0.35">
      <c r="A487" s="1">
        <v>475</v>
      </c>
      <c r="B487" s="5" t="s">
        <v>141</v>
      </c>
      <c r="C487" s="2" t="s">
        <v>18</v>
      </c>
      <c r="D487" s="1"/>
      <c r="E487" s="6">
        <v>8213</v>
      </c>
      <c r="F487" s="6"/>
      <c r="G487" s="6"/>
      <c r="H487" s="6"/>
      <c r="I487" s="6"/>
      <c r="J487" s="6"/>
      <c r="K487" s="6"/>
      <c r="L487" s="6"/>
      <c r="M487" s="6"/>
      <c r="N487" s="7">
        <f t="shared" si="8"/>
        <v>8213</v>
      </c>
      <c r="O487" s="6">
        <v>715003</v>
      </c>
    </row>
    <row r="488" spans="1:15" hidden="1" x14ac:dyDescent="0.35">
      <c r="A488" s="1">
        <v>476</v>
      </c>
      <c r="B488" s="5" t="s">
        <v>142</v>
      </c>
      <c r="C488" s="2" t="s">
        <v>18</v>
      </c>
      <c r="D488" s="1"/>
      <c r="E488" s="6"/>
      <c r="F488" s="6"/>
      <c r="G488" s="6"/>
      <c r="H488" s="6"/>
      <c r="I488" s="6"/>
      <c r="J488" s="6"/>
      <c r="K488" s="6"/>
      <c r="L488" s="6"/>
      <c r="M488" s="6"/>
      <c r="N488" s="7">
        <f t="shared" si="8"/>
        <v>0</v>
      </c>
      <c r="O488" s="6"/>
    </row>
    <row r="489" spans="1:15" hidden="1" x14ac:dyDescent="0.35">
      <c r="A489" s="1">
        <v>477</v>
      </c>
      <c r="B489" s="5" t="s">
        <v>143</v>
      </c>
      <c r="C489" s="2" t="s">
        <v>18</v>
      </c>
      <c r="D489" s="1"/>
      <c r="E489" s="6"/>
      <c r="F489" s="6"/>
      <c r="G489" s="6"/>
      <c r="H489" s="6"/>
      <c r="I489" s="6"/>
      <c r="J489" s="6"/>
      <c r="K489" s="6"/>
      <c r="L489" s="6"/>
      <c r="M489" s="6"/>
      <c r="N489" s="7">
        <f t="shared" si="8"/>
        <v>0</v>
      </c>
      <c r="O489" s="6"/>
    </row>
    <row r="490" spans="1:15" hidden="1" x14ac:dyDescent="0.35">
      <c r="A490" s="1">
        <v>478</v>
      </c>
      <c r="B490" s="5" t="s">
        <v>144</v>
      </c>
      <c r="C490" s="2" t="s">
        <v>18</v>
      </c>
      <c r="D490" s="1"/>
      <c r="E490" s="6"/>
      <c r="F490" s="6"/>
      <c r="G490" s="6"/>
      <c r="H490" s="6"/>
      <c r="I490" s="6"/>
      <c r="J490" s="6"/>
      <c r="K490" s="6"/>
      <c r="L490" s="6"/>
      <c r="M490" s="6"/>
      <c r="N490" s="7">
        <f t="shared" si="8"/>
        <v>0</v>
      </c>
      <c r="O490" s="6"/>
    </row>
    <row r="491" spans="1:15" hidden="1" x14ac:dyDescent="0.35">
      <c r="A491" s="1">
        <v>479</v>
      </c>
      <c r="B491" s="5" t="s">
        <v>145</v>
      </c>
      <c r="C491" s="2" t="s">
        <v>18</v>
      </c>
      <c r="D491" s="1"/>
      <c r="E491" s="6"/>
      <c r="F491" s="6"/>
      <c r="G491" s="6"/>
      <c r="H491" s="6"/>
      <c r="I491" s="6"/>
      <c r="J491" s="6"/>
      <c r="K491" s="6"/>
      <c r="L491" s="6"/>
      <c r="M491" s="6"/>
      <c r="N491" s="7">
        <f t="shared" si="8"/>
        <v>0</v>
      </c>
      <c r="O491" s="6"/>
    </row>
    <row r="492" spans="1:15" hidden="1" x14ac:dyDescent="0.35">
      <c r="A492" s="1">
        <v>480</v>
      </c>
      <c r="B492" s="5" t="s">
        <v>146</v>
      </c>
      <c r="C492" s="2" t="s">
        <v>18</v>
      </c>
      <c r="D492" s="1"/>
      <c r="E492" s="6">
        <v>26016</v>
      </c>
      <c r="F492" s="6"/>
      <c r="G492" s="6"/>
      <c r="H492" s="6"/>
      <c r="I492" s="6"/>
      <c r="J492" s="6"/>
      <c r="K492" s="6"/>
      <c r="L492" s="6"/>
      <c r="M492" s="6"/>
      <c r="N492" s="7">
        <f t="shared" si="8"/>
        <v>26016</v>
      </c>
      <c r="O492" s="6">
        <v>950000</v>
      </c>
    </row>
    <row r="493" spans="1:15" hidden="1" x14ac:dyDescent="0.35">
      <c r="A493" s="1">
        <v>481</v>
      </c>
      <c r="B493" s="5" t="s">
        <v>147</v>
      </c>
      <c r="C493" s="2" t="s">
        <v>18</v>
      </c>
      <c r="D493" s="1"/>
      <c r="E493" s="6"/>
      <c r="F493" s="6"/>
      <c r="G493" s="6"/>
      <c r="H493" s="6"/>
      <c r="I493" s="6"/>
      <c r="J493" s="6"/>
      <c r="K493" s="6"/>
      <c r="L493" s="6"/>
      <c r="M493" s="6"/>
      <c r="N493" s="7">
        <f t="shared" si="8"/>
        <v>0</v>
      </c>
      <c r="O493" s="6"/>
    </row>
    <row r="494" spans="1:15" hidden="1" x14ac:dyDescent="0.35">
      <c r="A494" s="1">
        <v>482</v>
      </c>
      <c r="B494" s="5" t="s">
        <v>148</v>
      </c>
      <c r="C494" s="2" t="s">
        <v>18</v>
      </c>
      <c r="D494" s="1"/>
      <c r="E494" s="6"/>
      <c r="F494" s="6"/>
      <c r="G494" s="6"/>
      <c r="H494" s="6"/>
      <c r="I494" s="6"/>
      <c r="J494" s="6"/>
      <c r="K494" s="6"/>
      <c r="L494" s="6"/>
      <c r="M494" s="6"/>
      <c r="N494" s="7">
        <f t="shared" si="8"/>
        <v>0</v>
      </c>
      <c r="O494" s="6"/>
    </row>
    <row r="495" spans="1:15" hidden="1" x14ac:dyDescent="0.35">
      <c r="A495" s="1">
        <v>483</v>
      </c>
      <c r="B495" s="5" t="s">
        <v>149</v>
      </c>
      <c r="C495" s="2" t="s">
        <v>18</v>
      </c>
      <c r="D495" s="1"/>
      <c r="E495" s="6"/>
      <c r="F495" s="6"/>
      <c r="G495" s="6"/>
      <c r="H495" s="6"/>
      <c r="I495" s="6"/>
      <c r="J495" s="6"/>
      <c r="K495" s="6"/>
      <c r="L495" s="6"/>
      <c r="M495" s="6"/>
      <c r="N495" s="7">
        <f t="shared" si="8"/>
        <v>0</v>
      </c>
      <c r="O495" s="6"/>
    </row>
    <row r="496" spans="1:15" hidden="1" x14ac:dyDescent="0.35">
      <c r="A496" s="1">
        <v>484</v>
      </c>
      <c r="B496" s="5" t="s">
        <v>150</v>
      </c>
      <c r="C496" s="2" t="s">
        <v>18</v>
      </c>
      <c r="D496" s="1"/>
      <c r="E496" s="6"/>
      <c r="F496" s="6"/>
      <c r="G496" s="6"/>
      <c r="H496" s="6"/>
      <c r="I496" s="6"/>
      <c r="J496" s="6"/>
      <c r="K496" s="6"/>
      <c r="L496" s="6"/>
      <c r="M496" s="6"/>
      <c r="N496" s="7">
        <f t="shared" si="8"/>
        <v>0</v>
      </c>
      <c r="O496" s="6"/>
    </row>
    <row r="497" spans="1:15" hidden="1" x14ac:dyDescent="0.35">
      <c r="A497" s="1">
        <v>485</v>
      </c>
      <c r="B497" s="5" t="s">
        <v>151</v>
      </c>
      <c r="C497" s="2" t="s">
        <v>18</v>
      </c>
      <c r="D497" s="1"/>
      <c r="E497" s="6">
        <v>11105</v>
      </c>
      <c r="F497" s="6"/>
      <c r="G497" s="6"/>
      <c r="H497" s="6"/>
      <c r="I497" s="6"/>
      <c r="J497" s="6"/>
      <c r="K497" s="6"/>
      <c r="L497" s="6"/>
      <c r="M497" s="6"/>
      <c r="N497" s="7">
        <f t="shared" si="8"/>
        <v>11105</v>
      </c>
      <c r="O497" s="6">
        <v>905000</v>
      </c>
    </row>
    <row r="498" spans="1:15" hidden="1" x14ac:dyDescent="0.35">
      <c r="A498" s="1">
        <v>486</v>
      </c>
      <c r="B498" s="5" t="s">
        <v>152</v>
      </c>
      <c r="C498" s="2" t="s">
        <v>18</v>
      </c>
      <c r="D498" s="1"/>
      <c r="E498" s="6"/>
      <c r="F498" s="6"/>
      <c r="G498" s="6"/>
      <c r="H498" s="6"/>
      <c r="I498" s="6"/>
      <c r="J498" s="6"/>
      <c r="K498" s="6"/>
      <c r="L498" s="6"/>
      <c r="M498" s="6"/>
      <c r="N498" s="7">
        <f t="shared" si="8"/>
        <v>0</v>
      </c>
      <c r="O498" s="6"/>
    </row>
    <row r="499" spans="1:15" hidden="1" x14ac:dyDescent="0.35">
      <c r="A499" s="1">
        <v>487</v>
      </c>
      <c r="B499" s="5" t="s">
        <v>153</v>
      </c>
      <c r="C499" s="2" t="s">
        <v>18</v>
      </c>
      <c r="D499" s="1"/>
      <c r="E499" s="6"/>
      <c r="F499" s="6"/>
      <c r="G499" s="6"/>
      <c r="H499" s="6"/>
      <c r="I499" s="6"/>
      <c r="J499" s="6"/>
      <c r="K499" s="6"/>
      <c r="L499" s="6"/>
      <c r="M499" s="6"/>
      <c r="N499" s="7">
        <f t="shared" si="8"/>
        <v>0</v>
      </c>
      <c r="O499" s="6"/>
    </row>
    <row r="500" spans="1:15" hidden="1" x14ac:dyDescent="0.35">
      <c r="A500" s="1">
        <v>488</v>
      </c>
      <c r="B500" s="5" t="s">
        <v>154</v>
      </c>
      <c r="C500" s="2" t="s">
        <v>18</v>
      </c>
      <c r="D500" s="1"/>
      <c r="E500" s="6">
        <v>4419</v>
      </c>
      <c r="F500" s="6"/>
      <c r="G500" s="6"/>
      <c r="H500" s="6"/>
      <c r="I500" s="6"/>
      <c r="J500" s="6"/>
      <c r="K500" s="6"/>
      <c r="L500" s="6"/>
      <c r="M500" s="6"/>
      <c r="N500" s="7">
        <f t="shared" si="8"/>
        <v>4419</v>
      </c>
      <c r="O500" s="6">
        <v>423834</v>
      </c>
    </row>
    <row r="501" spans="1:15" hidden="1" x14ac:dyDescent="0.35">
      <c r="A501" s="1">
        <v>489</v>
      </c>
      <c r="B501" s="5" t="s">
        <v>541</v>
      </c>
      <c r="C501" s="2" t="s">
        <v>18</v>
      </c>
      <c r="D501" s="1"/>
      <c r="E501" s="6">
        <v>4570</v>
      </c>
      <c r="F501" s="6"/>
      <c r="G501" s="6"/>
      <c r="H501" s="6"/>
      <c r="I501" s="6"/>
      <c r="J501" s="6"/>
      <c r="K501" s="6"/>
      <c r="L501" s="6"/>
      <c r="M501" s="6"/>
      <c r="N501" s="7">
        <f t="shared" si="8"/>
        <v>4570</v>
      </c>
      <c r="O501" s="6">
        <v>279000</v>
      </c>
    </row>
    <row r="502" spans="1:15" hidden="1" x14ac:dyDescent="0.35">
      <c r="A502" s="1">
        <v>490</v>
      </c>
      <c r="B502" s="5" t="s">
        <v>155</v>
      </c>
      <c r="C502" s="2" t="s">
        <v>18</v>
      </c>
      <c r="D502" s="1"/>
      <c r="E502" s="6">
        <v>7195</v>
      </c>
      <c r="F502" s="6"/>
      <c r="G502" s="6"/>
      <c r="H502" s="6"/>
      <c r="I502" s="6"/>
      <c r="J502" s="6"/>
      <c r="K502" s="6"/>
      <c r="L502" s="6"/>
      <c r="M502" s="6"/>
      <c r="N502" s="7">
        <f t="shared" si="8"/>
        <v>7195</v>
      </c>
      <c r="O502" s="6">
        <v>600000</v>
      </c>
    </row>
    <row r="503" spans="1:15" hidden="1" x14ac:dyDescent="0.35">
      <c r="A503" s="1">
        <v>491</v>
      </c>
      <c r="B503" s="5" t="s">
        <v>156</v>
      </c>
      <c r="C503" s="2" t="s">
        <v>18</v>
      </c>
      <c r="D503" s="1"/>
      <c r="E503" s="6">
        <v>2629</v>
      </c>
      <c r="F503" s="6">
        <v>1893</v>
      </c>
      <c r="G503" s="6"/>
      <c r="H503" s="6"/>
      <c r="I503" s="6"/>
      <c r="J503" s="6"/>
      <c r="K503" s="6"/>
      <c r="L503" s="6"/>
      <c r="M503" s="6"/>
      <c r="N503" s="7">
        <f t="shared" si="8"/>
        <v>4522</v>
      </c>
      <c r="O503" s="6">
        <v>298000</v>
      </c>
    </row>
    <row r="504" spans="1:15" hidden="1" x14ac:dyDescent="0.35">
      <c r="A504" s="1">
        <v>492</v>
      </c>
      <c r="B504" s="5" t="s">
        <v>157</v>
      </c>
      <c r="C504" s="2" t="s">
        <v>18</v>
      </c>
      <c r="D504" s="1"/>
      <c r="E504" s="6"/>
      <c r="F504" s="6"/>
      <c r="G504" s="6"/>
      <c r="H504" s="6"/>
      <c r="I504" s="6"/>
      <c r="J504" s="6"/>
      <c r="K504" s="6"/>
      <c r="L504" s="6"/>
      <c r="M504" s="6"/>
      <c r="N504" s="7">
        <f t="shared" si="8"/>
        <v>0</v>
      </c>
      <c r="O504" s="6"/>
    </row>
    <row r="505" spans="1:15" hidden="1" x14ac:dyDescent="0.35">
      <c r="A505" s="1">
        <v>493</v>
      </c>
      <c r="B505" s="5" t="s">
        <v>158</v>
      </c>
      <c r="C505" s="2" t="s">
        <v>18</v>
      </c>
      <c r="D505" s="1"/>
      <c r="E505" s="6"/>
      <c r="F505" s="6"/>
      <c r="G505" s="6"/>
      <c r="H505" s="6"/>
      <c r="I505" s="6"/>
      <c r="J505" s="6"/>
      <c r="K505" s="6"/>
      <c r="L505" s="6"/>
      <c r="M505" s="6"/>
      <c r="N505" s="7">
        <f t="shared" si="8"/>
        <v>0</v>
      </c>
      <c r="O505" s="6"/>
    </row>
    <row r="506" spans="1:15" hidden="1" x14ac:dyDescent="0.35">
      <c r="A506" s="1">
        <v>494</v>
      </c>
      <c r="B506" s="5" t="s">
        <v>159</v>
      </c>
      <c r="C506" s="2" t="s">
        <v>18</v>
      </c>
      <c r="D506" s="1"/>
      <c r="E506" s="6">
        <v>2556</v>
      </c>
      <c r="F506" s="6"/>
      <c r="G506" s="6"/>
      <c r="H506" s="6"/>
      <c r="I506" s="6"/>
      <c r="J506" s="6"/>
      <c r="K506" s="6"/>
      <c r="L506" s="6"/>
      <c r="M506" s="6"/>
      <c r="N506" s="7">
        <f t="shared" si="8"/>
        <v>2556</v>
      </c>
      <c r="O506" s="6">
        <v>356479</v>
      </c>
    </row>
    <row r="507" spans="1:15" hidden="1" x14ac:dyDescent="0.35">
      <c r="A507" s="1">
        <v>495</v>
      </c>
      <c r="B507" s="5" t="s">
        <v>160</v>
      </c>
      <c r="C507" s="2" t="s">
        <v>18</v>
      </c>
      <c r="D507" s="1"/>
      <c r="E507" s="6"/>
      <c r="F507" s="6"/>
      <c r="G507" s="6"/>
      <c r="H507" s="6"/>
      <c r="I507" s="6"/>
      <c r="J507" s="6"/>
      <c r="K507" s="6"/>
      <c r="L507" s="6"/>
      <c r="M507" s="6"/>
      <c r="N507" s="7">
        <f t="shared" si="8"/>
        <v>0</v>
      </c>
      <c r="O507" s="6"/>
    </row>
    <row r="508" spans="1:15" hidden="1" x14ac:dyDescent="0.35">
      <c r="A508" s="1">
        <v>496</v>
      </c>
      <c r="B508" s="5" t="s">
        <v>161</v>
      </c>
      <c r="C508" s="2" t="s">
        <v>18</v>
      </c>
      <c r="D508" s="1"/>
      <c r="E508" s="6">
        <v>4580</v>
      </c>
      <c r="F508" s="6">
        <v>703</v>
      </c>
      <c r="G508" s="6"/>
      <c r="H508" s="6"/>
      <c r="I508" s="6"/>
      <c r="J508" s="6"/>
      <c r="K508" s="6"/>
      <c r="L508" s="6"/>
      <c r="M508" s="6"/>
      <c r="N508" s="7">
        <f t="shared" si="8"/>
        <v>5283</v>
      </c>
      <c r="O508" s="6">
        <v>283529</v>
      </c>
    </row>
    <row r="509" spans="1:15" hidden="1" x14ac:dyDescent="0.35">
      <c r="A509" s="1">
        <v>497</v>
      </c>
      <c r="B509" s="5" t="s">
        <v>162</v>
      </c>
      <c r="C509" s="2" t="s">
        <v>18</v>
      </c>
      <c r="D509" s="1"/>
      <c r="E509" s="6">
        <v>18328</v>
      </c>
      <c r="F509" s="6"/>
      <c r="G509" s="6"/>
      <c r="H509" s="6"/>
      <c r="I509" s="6"/>
      <c r="J509" s="6"/>
      <c r="K509" s="6"/>
      <c r="L509" s="6"/>
      <c r="M509" s="6"/>
      <c r="N509" s="7">
        <f t="shared" si="8"/>
        <v>18328</v>
      </c>
      <c r="O509" s="6">
        <v>657740</v>
      </c>
    </row>
    <row r="510" spans="1:15" hidden="1" x14ac:dyDescent="0.35">
      <c r="A510" s="1">
        <v>498</v>
      </c>
      <c r="B510" s="5" t="s">
        <v>443</v>
      </c>
      <c r="C510" s="2" t="s">
        <v>18</v>
      </c>
      <c r="D510" s="1"/>
      <c r="E510" s="6"/>
      <c r="F510" s="6"/>
      <c r="G510" s="6"/>
      <c r="H510" s="6"/>
      <c r="I510" s="6"/>
      <c r="J510" s="6"/>
      <c r="K510" s="6"/>
      <c r="L510" s="6"/>
      <c r="M510" s="6"/>
      <c r="N510" s="7">
        <f t="shared" si="8"/>
        <v>0</v>
      </c>
      <c r="O510" s="6"/>
    </row>
    <row r="511" spans="1:15" hidden="1" x14ac:dyDescent="0.35">
      <c r="A511" s="1">
        <v>499</v>
      </c>
      <c r="B511" s="5" t="s">
        <v>447</v>
      </c>
      <c r="C511" s="2" t="s">
        <v>18</v>
      </c>
      <c r="D511" s="1"/>
      <c r="E511" s="6">
        <v>8809</v>
      </c>
      <c r="F511" s="6"/>
      <c r="G511" s="6"/>
      <c r="H511" s="6"/>
      <c r="I511" s="6"/>
      <c r="J511" s="6"/>
      <c r="K511" s="6"/>
      <c r="L511" s="6"/>
      <c r="M511" s="6"/>
      <c r="N511" s="7">
        <f t="shared" si="8"/>
        <v>8809</v>
      </c>
      <c r="O511" s="6">
        <v>584000</v>
      </c>
    </row>
    <row r="512" spans="1:15" hidden="1" x14ac:dyDescent="0.35">
      <c r="A512" s="1">
        <v>500</v>
      </c>
      <c r="B512" s="5" t="s">
        <v>399</v>
      </c>
      <c r="C512" s="2" t="s">
        <v>18</v>
      </c>
      <c r="D512" s="1"/>
      <c r="E512" s="6"/>
      <c r="F512" s="6"/>
      <c r="G512" s="6"/>
      <c r="H512" s="6"/>
      <c r="I512" s="6"/>
      <c r="J512" s="6"/>
      <c r="K512" s="6"/>
      <c r="L512" s="6"/>
      <c r="M512" s="6"/>
      <c r="N512" s="7">
        <f t="shared" si="8"/>
        <v>0</v>
      </c>
      <c r="O512" s="6"/>
    </row>
    <row r="513" spans="1:15" hidden="1" x14ac:dyDescent="0.35">
      <c r="A513" s="1">
        <v>501</v>
      </c>
      <c r="B513" s="5" t="s">
        <v>398</v>
      </c>
      <c r="C513" s="2" t="s">
        <v>18</v>
      </c>
      <c r="D513" s="1"/>
      <c r="E513" s="6"/>
      <c r="F513" s="6"/>
      <c r="G513" s="6"/>
      <c r="H513" s="6"/>
      <c r="I513" s="6"/>
      <c r="J513" s="6"/>
      <c r="K513" s="6"/>
      <c r="L513" s="6"/>
      <c r="M513" s="6"/>
      <c r="N513" s="7">
        <f t="shared" si="8"/>
        <v>0</v>
      </c>
      <c r="O513" s="6"/>
    </row>
    <row r="514" spans="1:15" hidden="1" x14ac:dyDescent="0.35">
      <c r="A514" s="1">
        <v>502</v>
      </c>
      <c r="B514" s="5" t="s">
        <v>470</v>
      </c>
      <c r="C514" s="2" t="s">
        <v>18</v>
      </c>
      <c r="D514" s="1"/>
      <c r="E514" s="6"/>
      <c r="F514" s="6"/>
      <c r="G514" s="6"/>
      <c r="H514" s="6"/>
      <c r="I514" s="6"/>
      <c r="J514" s="6"/>
      <c r="K514" s="6"/>
      <c r="L514" s="6"/>
      <c r="M514" s="6"/>
      <c r="N514" s="7">
        <f t="shared" si="8"/>
        <v>0</v>
      </c>
      <c r="O514" s="6"/>
    </row>
    <row r="515" spans="1:15" hidden="1" x14ac:dyDescent="0.35">
      <c r="A515" s="1">
        <v>503</v>
      </c>
      <c r="B515" s="5" t="s">
        <v>493</v>
      </c>
      <c r="C515" s="2" t="s">
        <v>18</v>
      </c>
      <c r="D515" s="1"/>
      <c r="E515" s="6"/>
      <c r="F515" s="6"/>
      <c r="G515" s="6"/>
      <c r="H515" s="6"/>
      <c r="I515" s="6"/>
      <c r="J515" s="6"/>
      <c r="K515" s="6"/>
      <c r="L515" s="6"/>
      <c r="M515" s="6"/>
      <c r="N515" s="7">
        <f t="shared" si="8"/>
        <v>0</v>
      </c>
      <c r="O515" s="6"/>
    </row>
    <row r="516" spans="1:15" hidden="1" x14ac:dyDescent="0.35">
      <c r="A516" s="1">
        <v>504</v>
      </c>
      <c r="B516" s="5" t="s">
        <v>148</v>
      </c>
      <c r="C516" s="2" t="s">
        <v>18</v>
      </c>
      <c r="D516" s="2"/>
      <c r="E516" s="6"/>
      <c r="F516" s="6"/>
      <c r="G516" s="6"/>
      <c r="H516" s="6"/>
      <c r="I516" s="6"/>
      <c r="J516" s="6"/>
      <c r="K516" s="6"/>
      <c r="L516" s="6"/>
      <c r="M516" s="6"/>
      <c r="N516" s="7">
        <f t="shared" si="8"/>
        <v>0</v>
      </c>
      <c r="O516" s="6"/>
    </row>
    <row r="517" spans="1:15" s="9" customFormat="1" hidden="1" x14ac:dyDescent="0.35">
      <c r="A517" s="14"/>
      <c r="B517" s="2" t="s">
        <v>374</v>
      </c>
      <c r="C517" s="15"/>
      <c r="D517" s="15"/>
      <c r="E517" s="16">
        <f>SUM(E2:E516)</f>
        <v>3879391.92</v>
      </c>
      <c r="F517" s="16">
        <f t="shared" ref="F517:N517" si="9">SUM(F2:F516)</f>
        <v>2103177</v>
      </c>
      <c r="G517" s="16">
        <f t="shared" si="9"/>
        <v>300699</v>
      </c>
      <c r="H517" s="16">
        <f t="shared" si="9"/>
        <v>570897</v>
      </c>
      <c r="I517" s="16">
        <f t="shared" si="9"/>
        <v>388790</v>
      </c>
      <c r="J517" s="16">
        <f t="shared" si="9"/>
        <v>491824</v>
      </c>
      <c r="K517" s="16">
        <f t="shared" si="9"/>
        <v>214067</v>
      </c>
      <c r="L517" s="16">
        <f t="shared" si="9"/>
        <v>312333</v>
      </c>
      <c r="M517" s="16">
        <f t="shared" si="9"/>
        <v>200897</v>
      </c>
      <c r="N517" s="16">
        <f t="shared" si="9"/>
        <v>8462075.9199999999</v>
      </c>
      <c r="O517" s="18"/>
    </row>
    <row r="518" spans="1:15" x14ac:dyDescent="0.3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</row>
    <row r="519" spans="1:15" x14ac:dyDescent="0.35">
      <c r="A519" s="14"/>
      <c r="B519" s="19"/>
      <c r="C519" s="20"/>
      <c r="D519" s="20"/>
      <c r="E519" s="22"/>
      <c r="F519" s="22"/>
      <c r="G519" s="22"/>
      <c r="H519" s="22"/>
      <c r="I519" s="22"/>
      <c r="J519" s="22"/>
      <c r="K519" s="22"/>
      <c r="L519" s="22"/>
      <c r="M519" s="22"/>
      <c r="N519" s="18"/>
      <c r="O519" s="22"/>
    </row>
    <row r="520" spans="1:15" x14ac:dyDescent="0.35">
      <c r="A520" s="14"/>
      <c r="B520" s="19"/>
      <c r="C520" s="20"/>
      <c r="D520" s="20"/>
      <c r="E520" s="22"/>
      <c r="F520" s="22"/>
      <c r="G520" s="22"/>
      <c r="H520" s="22"/>
      <c r="I520" s="22"/>
      <c r="J520" s="22"/>
      <c r="K520" s="22"/>
      <c r="L520" s="22"/>
      <c r="M520" s="22"/>
      <c r="N520" s="18"/>
      <c r="O520" s="22"/>
    </row>
    <row r="521" spans="1:15" x14ac:dyDescent="0.35">
      <c r="A521" s="14"/>
      <c r="B521" s="19"/>
      <c r="C521" s="20"/>
      <c r="D521" s="20"/>
      <c r="E521" s="22"/>
      <c r="F521" s="22"/>
      <c r="G521" s="22"/>
      <c r="H521" s="22"/>
      <c r="I521" s="22"/>
      <c r="J521" s="22"/>
      <c r="K521" s="22"/>
      <c r="L521" s="22"/>
      <c r="M521" s="22"/>
      <c r="N521" s="18"/>
      <c r="O521" s="22"/>
    </row>
    <row r="522" spans="1:15" x14ac:dyDescent="0.35">
      <c r="A522" s="14"/>
      <c r="B522" s="19"/>
      <c r="C522" s="20"/>
      <c r="D522" s="20"/>
      <c r="E522" s="22"/>
      <c r="F522" s="22"/>
      <c r="G522" s="22"/>
      <c r="H522" s="22"/>
      <c r="I522" s="22"/>
      <c r="J522" s="22"/>
      <c r="K522" s="22"/>
      <c r="L522" s="22"/>
      <c r="M522" s="22"/>
      <c r="N522" s="18"/>
      <c r="O522" s="22"/>
    </row>
    <row r="523" spans="1:15" x14ac:dyDescent="0.35">
      <c r="A523" s="14"/>
      <c r="B523" s="19"/>
      <c r="C523" s="20"/>
      <c r="D523" s="20"/>
      <c r="E523" s="22"/>
      <c r="F523" s="22"/>
      <c r="G523" s="22"/>
      <c r="H523" s="22"/>
      <c r="I523" s="22"/>
      <c r="J523" s="22"/>
      <c r="K523" s="22"/>
      <c r="L523" s="22"/>
      <c r="M523" s="22"/>
      <c r="N523" s="18"/>
      <c r="O523" s="22"/>
    </row>
    <row r="524" spans="1:15" x14ac:dyDescent="0.35">
      <c r="A524" s="14"/>
      <c r="B524" s="19"/>
      <c r="C524" s="20"/>
      <c r="D524" s="20"/>
      <c r="E524" s="22"/>
      <c r="F524" s="22"/>
      <c r="G524" s="22"/>
      <c r="H524" s="22"/>
      <c r="I524" s="22"/>
      <c r="J524" s="22"/>
      <c r="K524" s="22"/>
      <c r="L524" s="22"/>
      <c r="M524" s="22"/>
      <c r="N524" s="18"/>
      <c r="O524" s="22"/>
    </row>
    <row r="549" spans="1:1" x14ac:dyDescent="0.35">
      <c r="A549" s="23"/>
    </row>
    <row r="550" spans="1:1" x14ac:dyDescent="0.35">
      <c r="A550" s="23"/>
    </row>
    <row r="551" spans="1:1" x14ac:dyDescent="0.35">
      <c r="A551" s="23"/>
    </row>
    <row r="552" spans="1:1" x14ac:dyDescent="0.35">
      <c r="A552" s="23"/>
    </row>
  </sheetData>
  <autoFilter ref="A1:AF517" xr:uid="{7D69536C-A8E5-48F7-999E-CFCAEF42688C}">
    <filterColumn colId="2">
      <filters>
        <filter val="S K North"/>
      </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File</vt:lpstr>
      <vt:lpstr>Sept-24</vt:lpstr>
      <vt:lpstr>Oct-24</vt:lpstr>
      <vt:lpstr>Nov-24</vt:lpstr>
      <vt:lpstr>Dec-24</vt:lpstr>
      <vt:lpstr>Jan-25</vt:lpstr>
      <vt:lpstr>Feb-25</vt:lpstr>
      <vt:lpstr>March-25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Chandresh Rajpoot</cp:lastModifiedBy>
  <dcterms:created xsi:type="dcterms:W3CDTF">2024-05-02T05:38:50Z</dcterms:created>
  <dcterms:modified xsi:type="dcterms:W3CDTF">2025-06-10T10:22:10Z</dcterms:modified>
</cp:coreProperties>
</file>