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9"/>
  <workbookPr defaultThemeVersion="166925"/>
  <mc:AlternateContent xmlns:mc="http://schemas.openxmlformats.org/markup-compatibility/2006">
    <mc:Choice Requires="x15">
      <x15ac:absPath xmlns:x15ac="http://schemas.microsoft.com/office/spreadsheetml/2010/11/ac" url="/Users/revanth/Downloads/"/>
    </mc:Choice>
  </mc:AlternateContent>
  <xr:revisionPtr revIDLastSave="0" documentId="13_ncr:1_{A35FA75A-7372-4940-9975-B2338FE1B3B9}" xr6:coauthVersionLast="47" xr6:coauthVersionMax="47" xr10:uidLastSave="{00000000-0000-0000-0000-000000000000}"/>
  <bookViews>
    <workbookView xWindow="0" yWindow="760" windowWidth="30240" windowHeight="15840" xr2:uid="{239F5D48-E4E3-F645-BABA-08DD8A1E159A}"/>
  </bookViews>
  <sheets>
    <sheet name="Income Tax Old Vs New" sheetId="1" r:id="rId1"/>
    <sheet name="Sheet1" sheetId="2"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29" i="1" l="1"/>
  <c r="D7" i="1" l="1"/>
  <c r="H3" i="1"/>
  <c r="I33" i="1"/>
  <c r="I37" i="1" l="1"/>
  <c r="J37" i="1" s="1"/>
  <c r="I35" i="1"/>
  <c r="I36" i="1"/>
  <c r="J36" i="1" s="1"/>
  <c r="I34" i="1"/>
  <c r="I31" i="1"/>
  <c r="I32" i="1"/>
  <c r="C38" i="1"/>
  <c r="D11" i="1"/>
  <c r="D10" i="1"/>
  <c r="C18" i="1" s="1"/>
  <c r="D16" i="1"/>
  <c r="D17" i="1"/>
  <c r="H5" i="1" l="1"/>
  <c r="H4" i="1"/>
  <c r="H7" i="1" s="1"/>
  <c r="H8" i="1"/>
  <c r="H9" i="1" l="1"/>
  <c r="G10" i="1" s="1"/>
  <c r="D15" i="1" l="1"/>
  <c r="D8" i="1"/>
  <c r="D9" i="1"/>
  <c r="C20" i="1" l="1"/>
  <c r="J32" i="1"/>
  <c r="J34" i="1"/>
  <c r="J33" i="1"/>
  <c r="J35" i="1"/>
  <c r="J31" i="1"/>
  <c r="D40" i="1" l="1"/>
  <c r="E40" i="1" s="1"/>
  <c r="C29" i="1"/>
  <c r="D33" i="1" s="1"/>
  <c r="E33" i="1" s="1"/>
  <c r="D41" i="1"/>
  <c r="E41" i="1" s="1"/>
  <c r="D42" i="1"/>
  <c r="E42" i="1" s="1"/>
  <c r="D43" i="1"/>
  <c r="E43" i="1" s="1"/>
  <c r="J38" i="1"/>
  <c r="J46" i="1" s="1"/>
  <c r="J47" i="1" s="1"/>
  <c r="J49" i="1" s="1"/>
  <c r="G23" i="1" s="1"/>
  <c r="D31" i="1" l="1"/>
  <c r="E31" i="1" s="1"/>
  <c r="D34" i="1"/>
  <c r="E34" i="1" s="1"/>
  <c r="E44" i="1"/>
  <c r="D32" i="1"/>
  <c r="E32" i="1" s="1"/>
  <c r="E35" i="1" l="1"/>
  <c r="E46" i="1" l="1"/>
  <c r="E47" i="1" s="1"/>
  <c r="E49" i="1" s="1"/>
  <c r="G22" i="1" s="1"/>
</calcChain>
</file>

<file path=xl/sharedStrings.xml><?xml version="1.0" encoding="utf-8"?>
<sst xmlns="http://schemas.openxmlformats.org/spreadsheetml/2006/main" count="173" uniqueCount="146">
  <si>
    <t>DEDUCTIONS</t>
  </si>
  <si>
    <t>250001 to 500000</t>
  </si>
  <si>
    <t>500001 to 1000000</t>
  </si>
  <si>
    <t>above 1000000</t>
  </si>
  <si>
    <t>TAX SLABS</t>
  </si>
  <si>
    <t>RATE</t>
  </si>
  <si>
    <t>TAX</t>
  </si>
  <si>
    <t>Use only Yellow cells for input values.</t>
  </si>
  <si>
    <t>Type</t>
  </si>
  <si>
    <t>HRA Calculations</t>
  </si>
  <si>
    <t>Standard Deduction</t>
  </si>
  <si>
    <t>Revanth</t>
  </si>
  <si>
    <t>OLD Vs NEW 2025</t>
  </si>
  <si>
    <t>NEW TAX SLAB</t>
  </si>
  <si>
    <t>GROSS TAX</t>
  </si>
  <si>
    <t xml:space="preserve">GROSS TAX </t>
  </si>
  <si>
    <t xml:space="preserve">LTA (Leave Travel Allowance)                                           </t>
  </si>
  <si>
    <t xml:space="preserve">Section 80C </t>
  </si>
  <si>
    <t>NPS (Section 80CCD(1B))</t>
  </si>
  <si>
    <t>Section 80D – Health Insurance</t>
  </si>
  <si>
    <t>Total Deduction Under Section 80D</t>
  </si>
  <si>
    <t>Section 24B – Home Loan Interest</t>
  </si>
  <si>
    <t>Others</t>
  </si>
  <si>
    <t>Taxable Income</t>
  </si>
  <si>
    <t>Tax Slabs</t>
  </si>
  <si>
    <t xml:space="preserve"> Amount</t>
  </si>
  <si>
    <t>Amount</t>
  </si>
  <si>
    <t>NET TAX (NEW)</t>
  </si>
  <si>
    <t xml:space="preserve">NET TAX (OLD) </t>
  </si>
  <si>
    <t>Basic Salary + Dearness Allowance (DA)</t>
  </si>
  <si>
    <t>House Rent Allowance (HRA)</t>
  </si>
  <si>
    <t>Monthly Rent Paid</t>
  </si>
  <si>
    <t>Rent Paid minus 10% of Basic + DA</t>
  </si>
  <si>
    <t>Your Name</t>
  </si>
  <si>
    <t>Total Annual Income</t>
  </si>
  <si>
    <t xml:space="preserve"> HRA Exemption                                      </t>
  </si>
  <si>
    <t>Self</t>
  </si>
  <si>
    <t>Parents</t>
  </si>
  <si>
    <t>Total Deductions</t>
  </si>
  <si>
    <t>Net Taxable Income</t>
  </si>
  <si>
    <t>Old Tax Slab</t>
  </si>
  <si>
    <t>Below 60 Years</t>
  </si>
  <si>
    <t>Above 60 &amp; Below 80 Years</t>
  </si>
  <si>
    <t>Your Age</t>
  </si>
  <si>
    <t>Parent Age</t>
  </si>
  <si>
    <t>Your Actual HRA</t>
  </si>
  <si>
    <t>Final HRA Exemption</t>
  </si>
  <si>
    <t>Final Net Tax Payable</t>
  </si>
  <si>
    <t>Tax as per Old Regime</t>
  </si>
  <si>
    <t>Tax as per New Regime 2025</t>
  </si>
  <si>
    <t>Gross Tax (New)</t>
  </si>
  <si>
    <t>Gross Tax (Old)</t>
  </si>
  <si>
    <t>Basic + DA (1.Metro city, 2.Non-Metro)</t>
  </si>
  <si>
    <t>Metro:DELHI,MUMBAI,CHENNAI,KOLKATA</t>
  </si>
  <si>
    <t>Education &amp; Helath Cess (4%)</t>
  </si>
  <si>
    <t>Education &amp; Helath Cess( 4%)</t>
  </si>
  <si>
    <t>400001 to 800000</t>
  </si>
  <si>
    <t>800001 to 1200000</t>
  </si>
  <si>
    <t>1200001 to 1600000</t>
  </si>
  <si>
    <t>1600001 to 2000000</t>
  </si>
  <si>
    <t>2000001 to 2400000</t>
  </si>
  <si>
    <t>Above 2400000</t>
  </si>
  <si>
    <t>0 to 400000</t>
  </si>
  <si>
    <t>0 to 250000</t>
  </si>
  <si>
    <t>Per Month</t>
  </si>
  <si>
    <t>Total per Annum</t>
  </si>
  <si>
    <t>https://bit.ly/FREE_UPSTOX_</t>
  </si>
  <si>
    <t>https://bit.ly/Fyers_Account </t>
  </si>
  <si>
    <t>Best 1Cr Health Insurance</t>
  </si>
  <si>
    <t>https://bit.ly/Health_Insurance1</t>
  </si>
  <si>
    <t>Best 1Cr Term Insurance</t>
  </si>
  <si>
    <t>https://bit.ly/Term_Insurance1</t>
  </si>
  <si>
    <t>INSURANCE</t>
  </si>
  <si>
    <t>Invest In Stock Market</t>
  </si>
  <si>
    <r>
      <rPr>
        <sz val="16"/>
        <color rgb="FFFF0000"/>
        <rFont val="Cambria Math"/>
        <family val="1"/>
      </rPr>
      <t>𝗨𝗽𝘀𝘁𝗼</t>
    </r>
    <r>
      <rPr>
        <b/>
        <sz val="16"/>
        <color rgb="FFFF0000"/>
        <rFont val="Aptos"/>
      </rPr>
      <t xml:space="preserve">x </t>
    </r>
  </si>
  <si>
    <t>https://bit.ly/FREE_ZERODHA_ACCOUNT</t>
  </si>
  <si>
    <t>zerodha:</t>
  </si>
  <si>
    <r>
      <t>𝐅𝐘𝐄𝐑𝐒</t>
    </r>
    <r>
      <rPr>
        <b/>
        <sz val="18"/>
        <color rgb="FFFF0000"/>
        <rFont val="Aptos"/>
      </rPr>
      <t xml:space="preserve"> Life Time Free AMC</t>
    </r>
  </si>
  <si>
    <t xml:space="preserve">Section </t>
  </si>
  <si>
    <t>Deductions</t>
  </si>
  <si>
    <t>Who can claim?</t>
  </si>
  <si>
    <t>Limits</t>
  </si>
  <si>
    <t>80C</t>
  </si>
  <si>
    <t>Life insurance premium
Equity Linked Savings Scheme (ELSS)
Employee Provident Fund (EPF)
Principal payment on home loans
Tuition fees for children
Contribution to PPF Account
Sukanya Samriddhi Account
NSC (National Saving  Certificate)
Fixed Deposit (Tax Savings)
Post office time deposits</t>
  </si>
  <si>
    <t>Individual/HUF</t>
  </si>
  <si>
    <t>₹ 1,50,000</t>
  </si>
  <si>
    <t>80CCC</t>
  </si>
  <si>
    <t>Investment in Pension Funds</t>
  </si>
  <si>
    <t>Individual</t>
  </si>
  <si>
    <t>80CCD (1)</t>
  </si>
  <si>
    <t xml:space="preserve">Atal Pension Yojana &amp; National Pension Scheme </t>
  </si>
  <si>
    <t>80CCD(1B)</t>
  </si>
  <si>
    <t>Upto ₹ 50,000</t>
  </si>
  <si>
    <t>80CCD(2)</t>
  </si>
  <si>
    <t xml:space="preserve">Contribution by Employer in National Pension Scheme </t>
  </si>
  <si>
    <r>
      <rPr>
        <sz val="11"/>
        <color rgb="FF000000"/>
        <rFont val="Montserrat"/>
      </rPr>
      <t xml:space="preserve">Lower of:
</t>
    </r>
    <r>
      <rPr>
        <b/>
        <sz val="11"/>
        <color rgb="FF000000"/>
        <rFont val="Montserrat"/>
      </rPr>
      <t>a.</t>
    </r>
    <r>
      <rPr>
        <sz val="11"/>
        <color rgb="FF000000"/>
        <rFont val="Montserrat"/>
      </rPr>
      <t xml:space="preserve"> Contribution Amount or
</t>
    </r>
    <r>
      <rPr>
        <b/>
        <sz val="11"/>
        <color rgb="FF000000"/>
        <rFont val="Montserrat"/>
      </rPr>
      <t>b.</t>
    </r>
    <r>
      <rPr>
        <sz val="11"/>
        <color rgb="FF000000"/>
        <rFont val="Montserrat"/>
      </rPr>
      <t xml:space="preserve"> 14% of Basic Salary + Dearness Allowance (in case the employer is CG)
10% of Basic Salary + Dearness Allowance(in case of any other employer)</t>
    </r>
  </si>
  <si>
    <t>80D</t>
  </si>
  <si>
    <t>Medical Insurance Premium and Medical Expenditure</t>
  </si>
  <si>
    <r>
      <rPr>
        <b/>
        <sz val="11"/>
        <color rgb="FF000000"/>
        <rFont val="Montserrat"/>
      </rPr>
      <t xml:space="preserve">For other than Senior Citizen
</t>
    </r>
    <r>
      <rPr>
        <sz val="11"/>
        <color rgb="FF000000"/>
        <rFont val="Montserrat"/>
      </rPr>
      <t xml:space="preserve">₹ 25,000 for premiums paid for self/family.
₹ 50,000 for premiums paid for senior citizen parents.
Preventive health checkups to the extent of ₹ 5,000 are also allowed and covered within the overall limit.
</t>
    </r>
    <r>
      <rPr>
        <b/>
        <sz val="11"/>
        <color rgb="FF000000"/>
        <rFont val="Montserrat"/>
      </rPr>
      <t>For  Senior Citizen</t>
    </r>
    <r>
      <rPr>
        <sz val="11"/>
        <color rgb="FF000000"/>
        <rFont val="Montserrat"/>
      </rPr>
      <t xml:space="preserve">
Deduction upto ₹ 50,000 with respect to medical expenditure incurred by the senior citizen (60 years or above) or towards senior citizen parents, provided they are not covered under any mediclaim policy.</t>
    </r>
  </si>
  <si>
    <t>80DD</t>
  </si>
  <si>
    <t>Medical Treatment of a Dependent with Disability</t>
  </si>
  <si>
    <t>Normal Disability: ₹ 75000/- Severe Disability: ₹ 125000/-</t>
  </si>
  <si>
    <t>80DDB</t>
  </si>
  <si>
    <t>Specified Diseases</t>
  </si>
  <si>
    <t>Senior Citizens: Upto ₹ 1,00,000 Others: Upto ₹ 40,000</t>
  </si>
  <si>
    <t>80E</t>
  </si>
  <si>
    <t>Interest paid on Loan taken for Higher Education</t>
  </si>
  <si>
    <t>100% of the interest paid upto 8 assessment years</t>
  </si>
  <si>
    <t>80EE</t>
  </si>
  <si>
    <t>Interest paid on Housing Loan</t>
  </si>
  <si>
    <t>Upto ₹ 50,000 subject to conditions</t>
  </si>
  <si>
    <t>80EEA</t>
  </si>
  <si>
    <t>Upto ₹ 1,50,000/- subject to conditions</t>
  </si>
  <si>
    <t>80EEB</t>
  </si>
  <si>
    <t>Interest paid on Electric Vehicle Loan</t>
  </si>
  <si>
    <t>Upto ₹ 1,50,000 subject to conditions</t>
  </si>
  <si>
    <t>80G</t>
  </si>
  <si>
    <t>Donation to Charitable Institutions</t>
  </si>
  <si>
    <t>All Assessee (Individual, HUF, Company etc)</t>
  </si>
  <si>
    <t>100% or 50% of the Donated amount or Qualifying limit, Allowed donation in cash upto ₹ 2,000 only</t>
  </si>
  <si>
    <t>80GG</t>
  </si>
  <si>
    <t>House Rent Payment</t>
  </si>
  <si>
    <t>80GGA</t>
  </si>
  <si>
    <t>Donation to Scientific Research &amp; Rural Development</t>
  </si>
  <si>
    <t>All assessees except those who have an income (or loss) from a business and/or a profession</t>
  </si>
  <si>
    <t>100% of the amount donated. Allowed donation in cash upto ₹ 10,000</t>
  </si>
  <si>
    <t>80GGC</t>
  </si>
  <si>
    <t>Individuals on contribution to Political Parties</t>
  </si>
  <si>
    <t>Individual, HUF, AOP, BOI, Firm</t>
  </si>
  <si>
    <t>100% of the amount contributed. No deduction available for contribution made in cash</t>
  </si>
  <si>
    <t>80QQB</t>
  </si>
  <si>
    <t>Royalty Income of Authors</t>
  </si>
  <si>
    <t>Individuals (Indian citizen or foreign citizen being resident in India)</t>
  </si>
  <si>
    <t>Lower of ₹ 3,00,000/- or Specified Income</t>
  </si>
  <si>
    <t>80TTA</t>
  </si>
  <si>
    <t>Interest earned on Savings Accounts</t>
  </si>
  <si>
    <t>Individual / HUF (except senior citizen)</t>
  </si>
  <si>
    <t>Upto ₹ 10,000/-</t>
  </si>
  <si>
    <t>80TTB</t>
  </si>
  <si>
    <t>Interest Income earned on deposits(Savings/ FDs)</t>
  </si>
  <si>
    <t>Individual (60 yrs or above)</t>
  </si>
  <si>
    <t>80U</t>
  </si>
  <si>
    <t>Disabled Individuals</t>
  </si>
  <si>
    <t>Individuals</t>
  </si>
  <si>
    <t>Normal Disability: ₹ 75,000 Severe Disability: ₹ 1,25,000</t>
  </si>
  <si>
    <t>Upto ₹ 1,00,000/-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</si>
</sst>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0\ &quot;Yrs&quot;"/>
  </numFmts>
  <fonts count="45">
    <font>
      <sz val="12"/>
      <color theme="1"/>
      <name val="Calibri"/>
      <family val="2"/>
      <scheme val="minor"/>
    </font>
    <font>
      <sz val="12"/>
      <color theme="1"/>
      <name val="Calibri"/>
      <family val="2"/>
      <scheme val="minor"/>
    </font>
    <font>
      <sz val="11"/>
      <color rgb="FF9C5700"/>
      <name val="Calibri"/>
      <family val="2"/>
      <scheme val="minor"/>
    </font>
    <font>
      <sz val="11"/>
      <color rgb="FF3F3F76"/>
      <name val="Calibri"/>
      <family val="2"/>
      <scheme val="minor"/>
    </font>
    <font>
      <b/>
      <sz val="11"/>
      <color rgb="FFFA7D00"/>
      <name val="Calibri"/>
      <family val="2"/>
      <scheme val="minor"/>
    </font>
    <font>
      <sz val="11"/>
      <color theme="0"/>
      <name val="Calibri"/>
      <family val="2"/>
      <scheme val="minor"/>
    </font>
    <font>
      <sz val="18"/>
      <color theme="1"/>
      <name val="Arial Bold"/>
    </font>
    <font>
      <sz val="16"/>
      <color theme="1"/>
      <name val="Arial Bold"/>
    </font>
    <font>
      <b/>
      <sz val="14"/>
      <color theme="0"/>
      <name val="Calibri"/>
      <family val="2"/>
      <scheme val="minor"/>
    </font>
    <font>
      <sz val="14"/>
      <color theme="1"/>
      <name val="Arial Bold"/>
    </font>
    <font>
      <b/>
      <sz val="14"/>
      <color rgb="FFFA7D00"/>
      <name val="Calibri"/>
      <family val="2"/>
      <scheme val="minor"/>
    </font>
    <font>
      <b/>
      <sz val="16"/>
      <color rgb="FFFA7D00"/>
      <name val="Calibri"/>
      <family val="2"/>
      <scheme val="minor"/>
    </font>
    <font>
      <sz val="14"/>
      <color theme="1"/>
      <name val="Calibri"/>
      <family val="2"/>
      <scheme val="minor"/>
    </font>
    <font>
      <sz val="18"/>
      <color theme="1"/>
      <name val="Calibri"/>
      <family val="2"/>
      <scheme val="minor"/>
    </font>
    <font>
      <b/>
      <sz val="72"/>
      <color theme="1"/>
      <name val="Calibri"/>
      <family val="2"/>
      <scheme val="minor"/>
    </font>
    <font>
      <b/>
      <sz val="14"/>
      <color rgb="FFFF0000"/>
      <name val="Calibri"/>
      <family val="2"/>
      <scheme val="minor"/>
    </font>
    <font>
      <sz val="14"/>
      <color theme="1"/>
      <name val="Animales Fantastic"/>
    </font>
    <font>
      <b/>
      <sz val="16"/>
      <color theme="1"/>
      <name val="Calibri"/>
      <family val="2"/>
      <scheme val="minor"/>
    </font>
    <font>
      <b/>
      <sz val="12"/>
      <color theme="0"/>
      <name val="Calibri"/>
      <family val="2"/>
      <scheme val="minor"/>
    </font>
    <font>
      <b/>
      <sz val="12"/>
      <color theme="1"/>
      <name val="Calibri"/>
      <family val="2"/>
      <scheme val="minor"/>
    </font>
    <font>
      <b/>
      <sz val="18"/>
      <color rgb="FFFF0000"/>
      <name val="Calibri"/>
      <family val="2"/>
      <scheme val="minor"/>
    </font>
    <font>
      <b/>
      <sz val="20"/>
      <color theme="0"/>
      <name val="Calibri"/>
      <family val="2"/>
      <scheme val="minor"/>
    </font>
    <font>
      <b/>
      <sz val="16"/>
      <color theme="0"/>
      <name val="Calibri"/>
      <family val="2"/>
      <scheme val="minor"/>
    </font>
    <font>
      <b/>
      <sz val="14"/>
      <color theme="1"/>
      <name val="Calibri"/>
      <family val="2"/>
      <scheme val="minor"/>
    </font>
    <font>
      <b/>
      <sz val="26"/>
      <color theme="0"/>
      <name val="Calibri"/>
      <family val="2"/>
      <scheme val="minor"/>
    </font>
    <font>
      <b/>
      <sz val="36"/>
      <color theme="0"/>
      <name val="Calibri"/>
      <family val="2"/>
      <scheme val="minor"/>
    </font>
    <font>
      <b/>
      <sz val="18"/>
      <color theme="1"/>
      <name val="Calibri"/>
      <family val="2"/>
      <scheme val="minor"/>
    </font>
    <font>
      <u/>
      <sz val="12"/>
      <color theme="10"/>
      <name val="Calibri"/>
      <family val="2"/>
      <scheme val="minor"/>
    </font>
    <font>
      <sz val="12"/>
      <color theme="1"/>
      <name val="Aptos"/>
    </font>
    <font>
      <sz val="16"/>
      <color theme="0"/>
      <name val="Arial Bold"/>
    </font>
    <font>
      <sz val="22"/>
      <color theme="0"/>
      <name val="Aptos"/>
    </font>
    <font>
      <b/>
      <sz val="16"/>
      <color rgb="FFFF0000"/>
      <name val="Aptos"/>
    </font>
    <font>
      <b/>
      <sz val="18"/>
      <color rgb="FFFF0000"/>
      <name val="Aptos"/>
    </font>
    <font>
      <sz val="16"/>
      <color rgb="FFFF0000"/>
      <name val="Apple Color Emoji"/>
      <family val="1"/>
    </font>
    <font>
      <sz val="16"/>
      <color rgb="FFFF0000"/>
      <name val="Cambria Math"/>
      <family val="1"/>
    </font>
    <font>
      <b/>
      <sz val="20"/>
      <color rgb="FFFF0000"/>
      <name val="Calibri"/>
      <family val="2"/>
      <scheme val="minor"/>
    </font>
    <font>
      <b/>
      <sz val="18"/>
      <color rgb="FFFF0000"/>
      <name val="Cambria Math"/>
      <family val="1"/>
    </font>
    <font>
      <b/>
      <sz val="18"/>
      <color theme="1"/>
      <name val="Aptos"/>
    </font>
    <font>
      <b/>
      <sz val="20"/>
      <color theme="1"/>
      <name val="Aptos"/>
    </font>
    <font>
      <b/>
      <sz val="11"/>
      <color theme="1"/>
      <name val="Montserrat"/>
    </font>
    <font>
      <sz val="11"/>
      <color theme="1"/>
      <name val="Montserrat"/>
    </font>
    <font>
      <sz val="11"/>
      <color rgb="FF333333"/>
      <name val="Montserrat"/>
    </font>
    <font>
      <sz val="10"/>
      <name val="Arial"/>
      <family val="2"/>
    </font>
    <font>
      <sz val="11"/>
      <color rgb="FF000000"/>
      <name val="Montserrat"/>
    </font>
    <font>
      <b/>
      <sz val="11"/>
      <color rgb="FF000000"/>
      <name val="Montserrat"/>
    </font>
  </fonts>
  <fills count="21">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8" tint="0.39997558519241921"/>
        <bgColor indexed="64"/>
      </patternFill>
    </fill>
    <fill>
      <patternFill patternType="solid">
        <fgColor rgb="FFFFEB9C"/>
      </patternFill>
    </fill>
    <fill>
      <patternFill patternType="solid">
        <fgColor rgb="FFFFCC99"/>
      </patternFill>
    </fill>
    <fill>
      <patternFill patternType="solid">
        <fgColor rgb="FFF2F2F2"/>
      </patternFill>
    </fill>
    <fill>
      <patternFill patternType="solid">
        <fgColor rgb="FFFFFFCC"/>
      </patternFill>
    </fill>
    <fill>
      <patternFill patternType="solid">
        <fgColor theme="4"/>
      </patternFill>
    </fill>
    <fill>
      <patternFill patternType="solid">
        <fgColor theme="5"/>
      </patternFill>
    </fill>
    <fill>
      <patternFill patternType="solid">
        <fgColor rgb="FFFF0000"/>
        <bgColor indexed="64"/>
      </patternFill>
    </fill>
    <fill>
      <patternFill patternType="solid">
        <fgColor theme="1" tint="0.14999847407452621"/>
        <bgColor indexed="64"/>
      </patternFill>
    </fill>
    <fill>
      <patternFill patternType="solid">
        <fgColor rgb="FF002060"/>
        <bgColor indexed="64"/>
      </patternFill>
    </fill>
    <fill>
      <patternFill patternType="solid">
        <fgColor theme="4" tint="-0.499984740745262"/>
        <bgColor indexed="64"/>
      </patternFill>
    </fill>
    <fill>
      <patternFill patternType="solid">
        <fgColor rgb="FFD982FA"/>
        <bgColor indexed="64"/>
      </patternFill>
    </fill>
    <fill>
      <patternFill patternType="solid">
        <fgColor rgb="FF00B0F0"/>
        <bgColor indexed="64"/>
      </patternFill>
    </fill>
    <fill>
      <patternFill patternType="solid">
        <fgColor theme="5" tint="-0.499984740745262"/>
        <bgColor indexed="64"/>
      </patternFill>
    </fill>
    <fill>
      <patternFill patternType="solid">
        <fgColor theme="7" tint="0.39997558519241921"/>
        <bgColor indexed="64"/>
      </patternFill>
    </fill>
    <fill>
      <patternFill patternType="solid">
        <fgColor theme="1"/>
        <bgColor indexed="64"/>
      </patternFill>
    </fill>
    <fill>
      <patternFill patternType="solid">
        <fgColor rgb="FF9FC5E8"/>
        <bgColor rgb="FF9FC5E8"/>
      </patternFill>
    </fill>
  </fills>
  <borders count="22">
    <border>
      <left/>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right/>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000000"/>
      </right>
      <top/>
      <bottom/>
      <diagonal/>
    </border>
  </borders>
  <cellStyleXfs count="8">
    <xf numFmtId="0" fontId="0" fillId="0" borderId="0"/>
    <xf numFmtId="0" fontId="2" fillId="5" borderId="0" applyNumberFormat="0" applyBorder="0" applyAlignment="0" applyProtection="0"/>
    <xf numFmtId="0" fontId="3" fillId="6" borderId="1" applyNumberFormat="0" applyAlignment="0" applyProtection="0"/>
    <xf numFmtId="0" fontId="4" fillId="7" borderId="1" applyNumberFormat="0" applyAlignment="0" applyProtection="0"/>
    <xf numFmtId="0" fontId="1" fillId="8" borderId="2" applyNumberFormat="0" applyFont="0" applyAlignment="0" applyProtection="0"/>
    <xf numFmtId="0" fontId="5" fillId="9" borderId="0" applyNumberFormat="0" applyBorder="0" applyAlignment="0" applyProtection="0"/>
    <xf numFmtId="0" fontId="5" fillId="10" borderId="0" applyNumberFormat="0" applyBorder="0" applyAlignment="0" applyProtection="0"/>
    <xf numFmtId="0" fontId="27" fillId="0" borderId="0" applyNumberFormat="0" applyFill="0" applyBorder="0" applyAlignment="0" applyProtection="0"/>
  </cellStyleXfs>
  <cellXfs count="115">
    <xf numFmtId="0" fontId="0" fillId="0" borderId="0" xfId="0"/>
    <xf numFmtId="0" fontId="6" fillId="0" borderId="0" xfId="0" applyFont="1" applyProtection="1">
      <protection locked="0"/>
    </xf>
    <xf numFmtId="0" fontId="7" fillId="0" borderId="0" xfId="0" applyFont="1" applyProtection="1">
      <protection locked="0"/>
    </xf>
    <xf numFmtId="0" fontId="7" fillId="2" borderId="0" xfId="0" applyFont="1" applyFill="1" applyProtection="1">
      <protection hidden="1"/>
    </xf>
    <xf numFmtId="0" fontId="7" fillId="2" borderId="0" xfId="0" applyFont="1" applyFill="1" applyProtection="1">
      <protection locked="0"/>
    </xf>
    <xf numFmtId="0" fontId="7" fillId="2" borderId="0" xfId="0" applyFont="1" applyFill="1" applyAlignment="1" applyProtection="1">
      <alignment horizontal="center"/>
      <protection hidden="1"/>
    </xf>
    <xf numFmtId="0" fontId="8" fillId="9" borderId="3" xfId="5" applyFont="1" applyBorder="1" applyAlignment="1" applyProtection="1">
      <alignment horizontal="center" vertical="center"/>
      <protection hidden="1"/>
    </xf>
    <xf numFmtId="164" fontId="7" fillId="3" borderId="3" xfId="0" applyNumberFormat="1" applyFont="1" applyFill="1" applyBorder="1" applyProtection="1">
      <protection locked="0"/>
    </xf>
    <xf numFmtId="9" fontId="9" fillId="0" borderId="3" xfId="0" applyNumberFormat="1" applyFont="1" applyBorder="1" applyAlignment="1" applyProtection="1">
      <alignment horizontal="center"/>
      <protection hidden="1"/>
    </xf>
    <xf numFmtId="164" fontId="9" fillId="0" borderId="3" xfId="0" applyNumberFormat="1" applyFont="1" applyBorder="1" applyProtection="1">
      <protection hidden="1"/>
    </xf>
    <xf numFmtId="0" fontId="9" fillId="8" borderId="3" xfId="4" applyFont="1" applyBorder="1" applyAlignment="1" applyProtection="1">
      <alignment horizontal="center" vertical="center"/>
      <protection hidden="1"/>
    </xf>
    <xf numFmtId="0" fontId="7" fillId="2" borderId="0" xfId="0" applyFont="1" applyFill="1" applyAlignment="1" applyProtection="1">
      <alignment horizontal="center"/>
      <protection locked="0"/>
    </xf>
    <xf numFmtId="0" fontId="13" fillId="0" borderId="0" xfId="0" applyFont="1"/>
    <xf numFmtId="0" fontId="12" fillId="2" borderId="0" xfId="0" applyFont="1" applyFill="1"/>
    <xf numFmtId="0" fontId="16" fillId="2" borderId="0" xfId="0" applyFont="1" applyFill="1"/>
    <xf numFmtId="0" fontId="16" fillId="3" borderId="3" xfId="0" applyFont="1" applyFill="1" applyBorder="1" applyAlignment="1" applyProtection="1">
      <alignment horizontal="center"/>
      <protection locked="0"/>
    </xf>
    <xf numFmtId="0" fontId="8" fillId="9" borderId="5" xfId="5" applyFont="1" applyBorder="1" applyAlignment="1" applyProtection="1">
      <alignment horizontal="center" vertical="center"/>
      <protection hidden="1"/>
    </xf>
    <xf numFmtId="0" fontId="16" fillId="3" borderId="4" xfId="0" applyFont="1" applyFill="1" applyBorder="1" applyAlignment="1" applyProtection="1">
      <alignment horizontal="center"/>
      <protection locked="0"/>
    </xf>
    <xf numFmtId="0" fontId="14" fillId="0" borderId="0" xfId="0" applyFont="1" applyAlignment="1">
      <alignment vertical="center"/>
    </xf>
    <xf numFmtId="164" fontId="10" fillId="7" borderId="7" xfId="3" applyNumberFormat="1" applyFont="1" applyBorder="1" applyAlignment="1" applyProtection="1">
      <protection hidden="1"/>
    </xf>
    <xf numFmtId="164" fontId="10" fillId="7" borderId="6" xfId="3" applyNumberFormat="1" applyFont="1" applyBorder="1" applyAlignment="1" applyProtection="1">
      <protection hidden="1"/>
    </xf>
    <xf numFmtId="164" fontId="11" fillId="3" borderId="3" xfId="3" applyNumberFormat="1" applyFont="1" applyFill="1" applyBorder="1" applyAlignment="1" applyProtection="1">
      <alignment horizontal="center"/>
      <protection hidden="1"/>
    </xf>
    <xf numFmtId="164" fontId="11" fillId="4" borderId="3" xfId="3" applyNumberFormat="1" applyFont="1" applyFill="1" applyBorder="1" applyAlignment="1" applyProtection="1">
      <alignment horizontal="center"/>
      <protection hidden="1"/>
    </xf>
    <xf numFmtId="164" fontId="17" fillId="3" borderId="3" xfId="3" applyNumberFormat="1" applyFont="1" applyFill="1" applyBorder="1" applyAlignment="1" applyProtection="1">
      <alignment horizontal="center"/>
      <protection hidden="1"/>
    </xf>
    <xf numFmtId="164" fontId="17" fillId="4" borderId="3" xfId="3" applyNumberFormat="1" applyFont="1" applyFill="1" applyBorder="1" applyAlignment="1" applyProtection="1">
      <alignment horizontal="center"/>
      <protection hidden="1"/>
    </xf>
    <xf numFmtId="0" fontId="8" fillId="12" borderId="4" xfId="5" applyFont="1" applyFill="1" applyBorder="1" applyAlignment="1" applyProtection="1">
      <alignment horizontal="center" vertical="center"/>
      <protection hidden="1"/>
    </xf>
    <xf numFmtId="164" fontId="9" fillId="3" borderId="3" xfId="0" applyNumberFormat="1" applyFont="1" applyFill="1" applyBorder="1" applyAlignment="1" applyProtection="1">
      <alignment horizontal="center"/>
      <protection locked="0"/>
    </xf>
    <xf numFmtId="164" fontId="9" fillId="4" borderId="3" xfId="0" applyNumberFormat="1" applyFont="1" applyFill="1" applyBorder="1" applyAlignment="1" applyProtection="1">
      <alignment horizontal="center"/>
      <protection hidden="1"/>
    </xf>
    <xf numFmtId="164" fontId="9" fillId="0" borderId="3" xfId="0" applyNumberFormat="1" applyFont="1" applyBorder="1" applyAlignment="1" applyProtection="1">
      <alignment horizontal="center"/>
      <protection hidden="1"/>
    </xf>
    <xf numFmtId="0" fontId="14" fillId="0" borderId="0" xfId="0" applyFont="1" applyAlignment="1">
      <alignment horizontal="center" vertical="center"/>
    </xf>
    <xf numFmtId="0" fontId="23" fillId="0" borderId="3" xfId="2" applyFont="1" applyFill="1" applyBorder="1" applyAlignment="1" applyProtection="1">
      <alignment horizontal="center" vertical="center"/>
      <protection locked="0"/>
    </xf>
    <xf numFmtId="165" fontId="23" fillId="0" borderId="3" xfId="2" applyNumberFormat="1" applyFont="1" applyFill="1" applyBorder="1" applyAlignment="1" applyProtection="1">
      <alignment horizontal="center" vertical="center"/>
      <protection locked="0"/>
    </xf>
    <xf numFmtId="0" fontId="7" fillId="0" borderId="0" xfId="0" applyFont="1" applyAlignment="1" applyProtection="1">
      <alignment horizontal="center"/>
      <protection locked="0"/>
    </xf>
    <xf numFmtId="0" fontId="8" fillId="13" borderId="5" xfId="5" applyFont="1" applyFill="1" applyBorder="1" applyAlignment="1" applyProtection="1">
      <alignment horizontal="left" vertical="center"/>
      <protection hidden="1"/>
    </xf>
    <xf numFmtId="0" fontId="8" fillId="13" borderId="3" xfId="5" applyFont="1" applyFill="1" applyBorder="1" applyAlignment="1" applyProtection="1">
      <alignment horizontal="left" vertical="center"/>
      <protection hidden="1"/>
    </xf>
    <xf numFmtId="164" fontId="26" fillId="7" borderId="3" xfId="3" applyNumberFormat="1" applyFont="1" applyBorder="1" applyProtection="1">
      <protection hidden="1"/>
    </xf>
    <xf numFmtId="0" fontId="1" fillId="0" borderId="0" xfId="0" applyFont="1"/>
    <xf numFmtId="164" fontId="23" fillId="7" borderId="5" xfId="3" applyNumberFormat="1" applyFont="1" applyBorder="1" applyAlignment="1" applyProtection="1">
      <protection hidden="1"/>
    </xf>
    <xf numFmtId="0" fontId="19" fillId="0" borderId="4" xfId="0" applyFont="1" applyBorder="1" applyAlignment="1">
      <alignment horizontal="center"/>
    </xf>
    <xf numFmtId="0" fontId="19" fillId="0" borderId="3" xfId="0" applyFont="1" applyBorder="1" applyAlignment="1">
      <alignment horizontal="center"/>
    </xf>
    <xf numFmtId="0" fontId="16" fillId="0" borderId="3" xfId="0" applyFont="1" applyBorder="1" applyAlignment="1" applyProtection="1">
      <alignment horizontal="center"/>
      <protection hidden="1"/>
    </xf>
    <xf numFmtId="0" fontId="12" fillId="0" borderId="0" xfId="0" applyFont="1"/>
    <xf numFmtId="164" fontId="16" fillId="0" borderId="5" xfId="0" applyNumberFormat="1" applyFont="1" applyBorder="1" applyAlignment="1" applyProtection="1">
      <alignment horizontal="right"/>
      <protection hidden="1"/>
    </xf>
    <xf numFmtId="164" fontId="16" fillId="0" borderId="7" xfId="0" applyNumberFormat="1" applyFont="1" applyBorder="1" applyAlignment="1" applyProtection="1">
      <alignment horizontal="right"/>
      <protection hidden="1"/>
    </xf>
    <xf numFmtId="164" fontId="16" fillId="0" borderId="4" xfId="0" applyNumberFormat="1" applyFont="1" applyBorder="1" applyProtection="1">
      <protection hidden="1"/>
    </xf>
    <xf numFmtId="0" fontId="23" fillId="0" borderId="3" xfId="3" applyFont="1" applyFill="1" applyBorder="1" applyProtection="1">
      <protection hidden="1"/>
    </xf>
    <xf numFmtId="164" fontId="23" fillId="0" borderId="3" xfId="3" applyNumberFormat="1" applyFont="1" applyFill="1" applyBorder="1" applyProtection="1">
      <protection hidden="1"/>
    </xf>
    <xf numFmtId="0" fontId="23" fillId="0" borderId="3" xfId="3" applyFont="1" applyFill="1" applyBorder="1" applyAlignment="1" applyProtection="1">
      <alignment wrapText="1"/>
      <protection hidden="1"/>
    </xf>
    <xf numFmtId="0" fontId="17" fillId="0" borderId="3" xfId="3" applyFont="1" applyFill="1" applyBorder="1" applyAlignment="1" applyProtection="1">
      <alignment horizontal="center"/>
      <protection hidden="1"/>
    </xf>
    <xf numFmtId="0" fontId="18" fillId="9" borderId="3" xfId="5" applyFont="1" applyBorder="1" applyAlignment="1" applyProtection="1">
      <alignment horizontal="center" vertical="center"/>
      <protection hidden="1"/>
    </xf>
    <xf numFmtId="0" fontId="20" fillId="0" borderId="3" xfId="3" applyFont="1" applyFill="1" applyBorder="1" applyAlignment="1" applyProtection="1">
      <alignment horizontal="center"/>
      <protection hidden="1"/>
    </xf>
    <xf numFmtId="0" fontId="0" fillId="18" borderId="0" xfId="0" applyFill="1"/>
    <xf numFmtId="164" fontId="9" fillId="0" borderId="5" xfId="0" applyNumberFormat="1" applyFont="1" applyBorder="1" applyAlignment="1" applyProtection="1">
      <alignment horizontal="center"/>
      <protection hidden="1"/>
    </xf>
    <xf numFmtId="164" fontId="26" fillId="7" borderId="5" xfId="3" applyNumberFormat="1" applyFont="1" applyBorder="1" applyProtection="1">
      <protection hidden="1"/>
    </xf>
    <xf numFmtId="0" fontId="8" fillId="9" borderId="7" xfId="5" applyFont="1" applyBorder="1" applyAlignment="1" applyProtection="1">
      <alignment horizontal="center" vertical="center"/>
      <protection hidden="1"/>
    </xf>
    <xf numFmtId="0" fontId="9" fillId="8" borderId="7" xfId="4" applyFont="1" applyBorder="1" applyAlignment="1" applyProtection="1">
      <alignment horizontal="center" vertical="center"/>
      <protection hidden="1"/>
    </xf>
    <xf numFmtId="0" fontId="29" fillId="19" borderId="0" xfId="0" applyFont="1" applyFill="1" applyAlignment="1" applyProtection="1">
      <alignment horizontal="center"/>
      <protection locked="0"/>
    </xf>
    <xf numFmtId="0" fontId="30" fillId="19" borderId="8" xfId="0" applyFont="1" applyFill="1" applyBorder="1" applyAlignment="1">
      <alignment horizontal="center" vertical="center"/>
    </xf>
    <xf numFmtId="0" fontId="27" fillId="0" borderId="16" xfId="7" applyBorder="1" applyAlignment="1">
      <alignment horizontal="center"/>
    </xf>
    <xf numFmtId="0" fontId="0" fillId="0" borderId="16" xfId="0" applyBorder="1" applyAlignment="1">
      <alignment horizontal="center"/>
    </xf>
    <xf numFmtId="0" fontId="27" fillId="0" borderId="16" xfId="7" applyBorder="1" applyAlignment="1">
      <alignment horizontal="center" vertical="center"/>
    </xf>
    <xf numFmtId="0" fontId="28" fillId="0" borderId="4" xfId="0" applyFont="1" applyBorder="1" applyAlignment="1">
      <alignment horizontal="center" vertical="center"/>
    </xf>
    <xf numFmtId="0" fontId="33" fillId="0" borderId="16" xfId="0" applyFont="1" applyBorder="1" applyAlignment="1">
      <alignment horizontal="center" vertical="center"/>
    </xf>
    <xf numFmtId="0" fontId="35" fillId="0" borderId="16" xfId="0" applyFont="1" applyBorder="1" applyAlignment="1">
      <alignment horizontal="center" vertical="center"/>
    </xf>
    <xf numFmtId="0" fontId="36" fillId="0" borderId="16" xfId="0" applyFont="1" applyBorder="1" applyAlignment="1">
      <alignment horizontal="center" vertical="center"/>
    </xf>
    <xf numFmtId="0" fontId="37" fillId="3" borderId="16" xfId="0" applyFont="1" applyFill="1" applyBorder="1" applyAlignment="1">
      <alignment horizontal="center" vertical="center"/>
    </xf>
    <xf numFmtId="0" fontId="38" fillId="3" borderId="16" xfId="0" applyFont="1" applyFill="1" applyBorder="1" applyAlignment="1">
      <alignment horizontal="center" vertical="center"/>
    </xf>
    <xf numFmtId="0" fontId="27" fillId="0" borderId="4" xfId="7" applyBorder="1" applyAlignment="1">
      <alignment horizontal="center"/>
    </xf>
    <xf numFmtId="0" fontId="0" fillId="0" borderId="0" xfId="0" applyAlignment="1">
      <alignment horizontal="center"/>
    </xf>
    <xf numFmtId="0" fontId="39" fillId="20" borderId="17" xfId="0" applyFont="1" applyFill="1" applyBorder="1" applyAlignment="1">
      <alignment horizontal="center"/>
    </xf>
    <xf numFmtId="0" fontId="39" fillId="20" borderId="18" xfId="0" applyFont="1" applyFill="1" applyBorder="1" applyAlignment="1">
      <alignment horizontal="center"/>
    </xf>
    <xf numFmtId="0" fontId="39" fillId="20" borderId="18" xfId="0" applyFont="1" applyFill="1" applyBorder="1" applyAlignment="1">
      <alignment horizontal="center" wrapText="1"/>
    </xf>
    <xf numFmtId="0" fontId="39" fillId="0" borderId="19" xfId="0" applyFont="1" applyBorder="1" applyAlignment="1">
      <alignment horizontal="center" vertical="center"/>
    </xf>
    <xf numFmtId="0" fontId="40" fillId="0" borderId="20" xfId="0" applyFont="1" applyBorder="1" applyAlignment="1">
      <alignment horizontal="center" vertical="center" wrapText="1"/>
    </xf>
    <xf numFmtId="0" fontId="41" fillId="0" borderId="20" xfId="0" applyFont="1" applyBorder="1" applyAlignment="1">
      <alignment horizontal="center" vertical="center" wrapText="1"/>
    </xf>
    <xf numFmtId="0" fontId="40" fillId="0" borderId="20" xfId="0" applyFont="1" applyBorder="1" applyAlignment="1">
      <alignment horizontal="left" vertical="center" wrapText="1"/>
    </xf>
    <xf numFmtId="0" fontId="43" fillId="0" borderId="20" xfId="0" applyFont="1" applyBorder="1" applyAlignment="1">
      <alignment horizontal="left" vertical="center" wrapText="1"/>
    </xf>
    <xf numFmtId="0" fontId="8" fillId="11" borderId="3" xfId="6" applyFont="1" applyFill="1" applyBorder="1" applyAlignment="1" applyProtection="1">
      <alignment horizontal="center" vertical="center"/>
      <protection locked="0"/>
    </xf>
    <xf numFmtId="0" fontId="25" fillId="16" borderId="14" xfId="1" applyFont="1" applyFill="1" applyBorder="1" applyAlignment="1" applyProtection="1">
      <alignment horizontal="center" vertical="center"/>
      <protection locked="0"/>
    </xf>
    <xf numFmtId="0" fontId="25" fillId="16" borderId="0" xfId="1" applyFont="1" applyFill="1" applyBorder="1" applyAlignment="1" applyProtection="1">
      <alignment horizontal="center" vertical="center"/>
      <protection locked="0"/>
    </xf>
    <xf numFmtId="0" fontId="25" fillId="16" borderId="15" xfId="1" applyFont="1" applyFill="1" applyBorder="1" applyAlignment="1" applyProtection="1">
      <alignment horizontal="center" vertical="center"/>
      <protection locked="0"/>
    </xf>
    <xf numFmtId="0" fontId="25" fillId="16" borderId="9" xfId="1" applyFont="1" applyFill="1" applyBorder="1" applyAlignment="1" applyProtection="1">
      <alignment horizontal="center" vertical="center"/>
      <protection locked="0"/>
    </xf>
    <xf numFmtId="0" fontId="25" fillId="16" borderId="13" xfId="1" applyFont="1" applyFill="1" applyBorder="1" applyAlignment="1" applyProtection="1">
      <alignment horizontal="center" vertical="center"/>
      <protection locked="0"/>
    </xf>
    <xf numFmtId="0" fontId="25" fillId="16" borderId="12" xfId="1" applyFont="1" applyFill="1" applyBorder="1" applyAlignment="1" applyProtection="1">
      <alignment horizontal="center" vertical="center"/>
      <protection locked="0"/>
    </xf>
    <xf numFmtId="164" fontId="23" fillId="7" borderId="5" xfId="3" applyNumberFormat="1" applyFont="1" applyBorder="1" applyAlignment="1" applyProtection="1">
      <alignment horizontal="center"/>
      <protection hidden="1"/>
    </xf>
    <xf numFmtId="164" fontId="23" fillId="7" borderId="7" xfId="3" applyNumberFormat="1" applyFont="1" applyBorder="1" applyAlignment="1" applyProtection="1">
      <alignment horizontal="center"/>
      <protection hidden="1"/>
    </xf>
    <xf numFmtId="0" fontId="21" fillId="13" borderId="3" xfId="1" applyFont="1" applyFill="1" applyBorder="1" applyAlignment="1" applyProtection="1">
      <alignment horizontal="center" vertical="center"/>
      <protection locked="0"/>
    </xf>
    <xf numFmtId="164" fontId="17" fillId="0" borderId="5" xfId="3" applyNumberFormat="1" applyFont="1" applyFill="1" applyBorder="1" applyAlignment="1" applyProtection="1">
      <alignment horizontal="center"/>
      <protection hidden="1"/>
    </xf>
    <xf numFmtId="164" fontId="17" fillId="0" borderId="7" xfId="3" applyNumberFormat="1" applyFont="1" applyFill="1" applyBorder="1" applyAlignment="1" applyProtection="1">
      <alignment horizontal="center"/>
      <protection hidden="1"/>
    </xf>
    <xf numFmtId="0" fontId="21" fillId="15" borderId="3" xfId="1" applyFont="1" applyFill="1" applyBorder="1" applyAlignment="1" applyProtection="1">
      <alignment horizontal="center" vertical="center"/>
      <protection locked="0"/>
    </xf>
    <xf numFmtId="0" fontId="21" fillId="15" borderId="8" xfId="1" applyFont="1" applyFill="1" applyBorder="1" applyAlignment="1" applyProtection="1">
      <alignment horizontal="center" vertical="center"/>
      <protection locked="0"/>
    </xf>
    <xf numFmtId="0" fontId="21" fillId="0" borderId="0" xfId="1" applyFont="1" applyFill="1" applyBorder="1" applyAlignment="1" applyProtection="1">
      <alignment horizontal="center" vertical="center"/>
      <protection locked="0"/>
    </xf>
    <xf numFmtId="0" fontId="22" fillId="12" borderId="3" xfId="5" applyFont="1" applyFill="1" applyBorder="1" applyAlignment="1" applyProtection="1">
      <alignment horizontal="center" vertical="center"/>
      <protection hidden="1"/>
    </xf>
    <xf numFmtId="0" fontId="15" fillId="2" borderId="0" xfId="1" applyFont="1" applyFill="1" applyBorder="1" applyAlignment="1" applyProtection="1">
      <alignment horizontal="center" vertical="center"/>
      <protection locked="0"/>
    </xf>
    <xf numFmtId="0" fontId="7" fillId="0" borderId="0" xfId="0" applyFont="1" applyAlignment="1" applyProtection="1">
      <alignment horizontal="left"/>
      <protection hidden="1"/>
    </xf>
    <xf numFmtId="0" fontId="24" fillId="16" borderId="5" xfId="1" applyFont="1" applyFill="1" applyBorder="1" applyAlignment="1" applyProtection="1">
      <alignment horizontal="center" vertical="center"/>
      <protection locked="0"/>
    </xf>
    <xf numFmtId="0" fontId="24" fillId="16" borderId="6" xfId="1" applyFont="1" applyFill="1" applyBorder="1" applyAlignment="1" applyProtection="1">
      <alignment horizontal="center" vertical="center"/>
      <protection locked="0"/>
    </xf>
    <xf numFmtId="0" fontId="24" fillId="16" borderId="7" xfId="1" applyFont="1" applyFill="1" applyBorder="1" applyAlignment="1" applyProtection="1">
      <alignment horizontal="center" vertical="center"/>
      <protection locked="0"/>
    </xf>
    <xf numFmtId="0" fontId="24" fillId="0" borderId="0" xfId="1" applyFont="1" applyFill="1" applyBorder="1" applyAlignment="1" applyProtection="1">
      <alignment horizontal="center" vertical="center"/>
      <protection locked="0"/>
    </xf>
    <xf numFmtId="0" fontId="25" fillId="14" borderId="10" xfId="1" applyFont="1" applyFill="1" applyBorder="1" applyAlignment="1" applyProtection="1">
      <alignment horizontal="center" vertical="center"/>
      <protection locked="0"/>
    </xf>
    <xf numFmtId="0" fontId="25" fillId="14" borderId="11" xfId="1" applyFont="1" applyFill="1" applyBorder="1" applyAlignment="1" applyProtection="1">
      <alignment horizontal="center" vertical="center"/>
      <protection locked="0"/>
    </xf>
    <xf numFmtId="0" fontId="25" fillId="14" borderId="9" xfId="1" applyFont="1" applyFill="1" applyBorder="1" applyAlignment="1" applyProtection="1">
      <alignment horizontal="center" vertical="center"/>
      <protection locked="0"/>
    </xf>
    <xf numFmtId="0" fontId="25" fillId="14" borderId="12" xfId="1" applyFont="1" applyFill="1" applyBorder="1" applyAlignment="1" applyProtection="1">
      <alignment horizontal="center" vertical="center"/>
      <protection locked="0"/>
    </xf>
    <xf numFmtId="0" fontId="22" fillId="17" borderId="5" xfId="1" applyFont="1" applyFill="1" applyBorder="1" applyAlignment="1" applyProtection="1">
      <alignment horizontal="center" vertical="center"/>
      <protection locked="0"/>
    </xf>
    <xf numFmtId="0" fontId="22" fillId="17" borderId="6" xfId="1" applyFont="1" applyFill="1" applyBorder="1" applyAlignment="1" applyProtection="1">
      <alignment horizontal="center" vertical="center"/>
      <protection locked="0"/>
    </xf>
    <xf numFmtId="0" fontId="22" fillId="17" borderId="7" xfId="1" applyFont="1" applyFill="1" applyBorder="1" applyAlignment="1" applyProtection="1">
      <alignment horizontal="center" vertical="center"/>
      <protection locked="0"/>
    </xf>
    <xf numFmtId="0" fontId="26" fillId="7" borderId="3" xfId="3" applyFont="1" applyBorder="1" applyAlignment="1" applyProtection="1">
      <alignment horizontal="right"/>
      <protection hidden="1"/>
    </xf>
    <xf numFmtId="0" fontId="26" fillId="7" borderId="7" xfId="3" applyFont="1" applyBorder="1" applyAlignment="1" applyProtection="1">
      <alignment horizontal="right"/>
      <protection hidden="1"/>
    </xf>
    <xf numFmtId="0" fontId="22" fillId="17" borderId="3" xfId="1" applyFont="1" applyFill="1" applyBorder="1" applyAlignment="1" applyProtection="1">
      <alignment horizontal="center" vertical="center"/>
      <protection locked="0"/>
    </xf>
    <xf numFmtId="0" fontId="26" fillId="7" borderId="5" xfId="3" applyFont="1" applyBorder="1" applyAlignment="1" applyProtection="1">
      <alignment horizontal="right"/>
      <protection hidden="1"/>
    </xf>
    <xf numFmtId="0" fontId="26" fillId="7" borderId="6" xfId="3" applyFont="1" applyBorder="1" applyAlignment="1" applyProtection="1">
      <alignment horizontal="right"/>
      <protection hidden="1"/>
    </xf>
    <xf numFmtId="164" fontId="23" fillId="7" borderId="3" xfId="3" applyNumberFormat="1" applyFont="1" applyBorder="1" applyAlignment="1" applyProtection="1">
      <alignment horizontal="center"/>
      <protection hidden="1"/>
    </xf>
    <xf numFmtId="0" fontId="40" fillId="0" borderId="21" xfId="0" applyFont="1" applyBorder="1" applyAlignment="1">
      <alignment horizontal="left" vertical="center" wrapText="1"/>
    </xf>
    <xf numFmtId="0" fontId="42" fillId="0" borderId="21" xfId="0" applyFont="1" applyBorder="1"/>
    <xf numFmtId="0" fontId="42" fillId="0" borderId="20" xfId="0" applyFont="1" applyBorder="1"/>
  </cellXfs>
  <cellStyles count="8">
    <cellStyle name="Accent1" xfId="5" builtinId="29"/>
    <cellStyle name="Accent2" xfId="6" builtinId="33"/>
    <cellStyle name="Calculation" xfId="3" builtinId="22"/>
    <cellStyle name="Hyperlink" xfId="7" builtinId="8"/>
    <cellStyle name="Input" xfId="2" builtinId="20"/>
    <cellStyle name="Neutral" xfId="1" builtinId="28"/>
    <cellStyle name="Normal" xfId="0" builtinId="0"/>
    <cellStyle name="Note" xfId="4" builtinId="10"/>
  </cellStyles>
  <dxfs count="0"/>
  <tableStyles count="0" defaultTableStyle="TableStyleMedium2" defaultPivotStyle="PivotStyleLight16"/>
  <colors>
    <mruColors>
      <color rgb="FFFF7E79"/>
      <color rgb="FFD982FA"/>
      <color rgb="FFD6D6D6"/>
      <color rgb="FFFDE398"/>
      <color rgb="FFF17D78"/>
      <color rgb="FFF3933D"/>
      <color rgb="FFBEFCFD"/>
      <color rgb="FFD4F878"/>
      <color rgb="FFFF9300"/>
      <color rgb="FFD88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10</xdr:col>
      <xdr:colOff>1003300</xdr:colOff>
      <xdr:row>3</xdr:row>
      <xdr:rowOff>393700</xdr:rowOff>
    </xdr:from>
    <xdr:to>
      <xdr:col>10</xdr:col>
      <xdr:colOff>2032000</xdr:colOff>
      <xdr:row>5</xdr:row>
      <xdr:rowOff>0</xdr:rowOff>
    </xdr:to>
    <xdr:sp macro="" textlink="">
      <xdr:nvSpPr>
        <xdr:cNvPr id="2" name="Rectangle 1">
          <a:extLst>
            <a:ext uri="{FF2B5EF4-FFF2-40B4-BE49-F238E27FC236}">
              <a16:creationId xmlns:a16="http://schemas.microsoft.com/office/drawing/2014/main" id="{EF78585F-5ED8-43CA-9E35-6BB381BF50BE}"/>
            </a:ext>
          </a:extLst>
        </xdr:cNvPr>
        <xdr:cNvSpPr/>
      </xdr:nvSpPr>
      <xdr:spPr>
        <a:xfrm>
          <a:off x="10728325" y="2279650"/>
          <a:ext cx="0" cy="234950"/>
        </a:xfrm>
        <a:prstGeom prst="rect">
          <a:avLst/>
        </a:prstGeom>
        <a:solidFill>
          <a:schemeClr val="bg1"/>
        </a:solidFill>
        <a:ln>
          <a:solidFill>
            <a:schemeClr val="bg1"/>
          </a:solidFill>
        </a:ln>
      </xdr:spPr>
      <xdr:style>
        <a:lnRef idx="1">
          <a:schemeClr val="accent6"/>
        </a:lnRef>
        <a:fillRef idx="3">
          <a:schemeClr val="accent6"/>
        </a:fillRef>
        <a:effectRef idx="2">
          <a:schemeClr val="accent6"/>
        </a:effectRef>
        <a:fontRef idx="minor">
          <a:schemeClr val="lt1"/>
        </a:fontRef>
      </xdr:style>
      <xdr:txBody>
        <a:bodyPr vertOverflow="clip" horzOverflow="clip" rtlCol="0" anchor="t"/>
        <a:lstStyle/>
        <a:p>
          <a:pPr algn="l"/>
          <a:endParaRPr lang="en-GB" sz="1100"/>
        </a:p>
      </xdr:txBody>
    </xdr:sp>
    <xdr:clientData/>
  </xdr:twoCellAnchor>
  <xdr:twoCellAnchor editAs="oneCell">
    <xdr:from>
      <xdr:col>4</xdr:col>
      <xdr:colOff>214649</xdr:colOff>
      <xdr:row>10</xdr:row>
      <xdr:rowOff>143097</xdr:rowOff>
    </xdr:from>
    <xdr:to>
      <xdr:col>5</xdr:col>
      <xdr:colOff>411410</xdr:colOff>
      <xdr:row>17</xdr:row>
      <xdr:rowOff>250422</xdr:rowOff>
    </xdr:to>
    <xdr:pic>
      <xdr:nvPicPr>
        <xdr:cNvPr id="3" name="Picture 2">
          <a:extLst>
            <a:ext uri="{FF2B5EF4-FFF2-40B4-BE49-F238E27FC236}">
              <a16:creationId xmlns:a16="http://schemas.microsoft.com/office/drawing/2014/main" id="{18FB88C6-7D4A-C4A7-6915-238B2FB982C2}"/>
            </a:ext>
          </a:extLst>
        </xdr:cNvPr>
        <xdr:cNvPicPr>
          <a:picLocks noChangeAspect="1"/>
        </xdr:cNvPicPr>
      </xdr:nvPicPr>
      <xdr:blipFill>
        <a:blip xmlns:r="http://schemas.openxmlformats.org/officeDocument/2006/relationships" r:embed="rId1"/>
        <a:stretch>
          <a:fillRect/>
        </a:stretch>
      </xdr:blipFill>
      <xdr:spPr>
        <a:xfrm>
          <a:off x="9623381" y="2879858"/>
          <a:ext cx="1913944" cy="1913944"/>
        </a:xfrm>
        <a:prstGeom prst="rect">
          <a:avLst/>
        </a:prstGeom>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bit.ly/Term_Insurance1" TargetMode="External"/><Relationship Id="rId7" Type="http://schemas.openxmlformats.org/officeDocument/2006/relationships/drawing" Target="../drawings/drawing1.xml"/><Relationship Id="rId2" Type="http://schemas.openxmlformats.org/officeDocument/2006/relationships/hyperlink" Target="https://bit.ly/Health_Insurance1" TargetMode="External"/><Relationship Id="rId1" Type="http://schemas.openxmlformats.org/officeDocument/2006/relationships/hyperlink" Target="https://bit.ly/FREE_UPSTOX_" TargetMode="External"/><Relationship Id="rId6" Type="http://schemas.openxmlformats.org/officeDocument/2006/relationships/printerSettings" Target="../printerSettings/printerSettings1.bin"/><Relationship Id="rId5" Type="http://schemas.openxmlformats.org/officeDocument/2006/relationships/hyperlink" Target="https://bit.ly/Fyers_Account&#160;" TargetMode="External"/><Relationship Id="rId4" Type="http://schemas.openxmlformats.org/officeDocument/2006/relationships/hyperlink" Target="https://bit.ly/FREE_ZERODHA_ACCOUN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320283-13A3-194E-9A72-0F9C41D3602A}">
  <dimension ref="A1:T75"/>
  <sheetViews>
    <sheetView showGridLines="0" tabSelected="1" zoomScale="87" zoomScaleNormal="80" workbookViewId="0">
      <selection activeCell="C11" sqref="C11"/>
    </sheetView>
  </sheetViews>
  <sheetFormatPr baseColWidth="10" defaultColWidth="0" defaultRowHeight="20" zeroHeight="1"/>
  <cols>
    <col min="1" max="1" width="4.1640625" style="2" customWidth="1"/>
    <col min="2" max="2" width="69.6640625" style="2" bestFit="1" customWidth="1"/>
    <col min="3" max="3" width="18.6640625" style="2" bestFit="1" customWidth="1"/>
    <col min="4" max="4" width="30.6640625" style="2" customWidth="1"/>
    <col min="5" max="5" width="22.5" style="2" customWidth="1"/>
    <col min="6" max="6" width="51.6640625" style="2" customWidth="1"/>
    <col min="7" max="7" width="42.5" style="2" customWidth="1"/>
    <col min="8" max="8" width="16" style="2" customWidth="1"/>
    <col min="9" max="9" width="19" style="2" customWidth="1"/>
    <col min="10" max="10" width="22.6640625" style="2" customWidth="1"/>
    <col min="11" max="11" width="34.6640625" style="2" bestFit="1" customWidth="1"/>
    <col min="12" max="12" width="18.6640625" style="2" bestFit="1" customWidth="1"/>
    <col min="13" max="13" width="17.83203125" hidden="1" customWidth="1"/>
    <col min="14" max="14" width="16.1640625" hidden="1" customWidth="1"/>
    <col min="15" max="15" width="10.83203125" hidden="1" customWidth="1"/>
    <col min="16" max="16" width="33.6640625" hidden="1" customWidth="1"/>
    <col min="17" max="17" width="8.1640625" hidden="1" customWidth="1"/>
    <col min="18" max="18" width="17.83203125" hidden="1" customWidth="1"/>
    <col min="19" max="19" width="16.1640625" hidden="1" customWidth="1"/>
    <col min="20" max="20" width="0" hidden="1" customWidth="1"/>
    <col min="21" max="16384" width="10.83203125" hidden="1"/>
  </cols>
  <sheetData>
    <row r="1" spans="1:12" ht="26">
      <c r="B1" s="91" t="s">
        <v>7</v>
      </c>
      <c r="C1" s="91"/>
      <c r="D1" s="91"/>
      <c r="F1" s="86" t="s">
        <v>9</v>
      </c>
      <c r="G1" s="86"/>
      <c r="H1" s="86"/>
      <c r="I1" s="13"/>
      <c r="J1" s="13"/>
      <c r="K1" s="13"/>
      <c r="L1" s="13"/>
    </row>
    <row r="2" spans="1:12" ht="21">
      <c r="B2" s="93"/>
      <c r="C2" s="93"/>
      <c r="D2" s="93"/>
      <c r="F2" s="6" t="s">
        <v>8</v>
      </c>
      <c r="G2" s="6" t="s">
        <v>64</v>
      </c>
      <c r="H2" s="49" t="s">
        <v>65</v>
      </c>
      <c r="I2" s="13"/>
      <c r="J2" s="13"/>
      <c r="K2" s="13"/>
      <c r="L2" s="13"/>
    </row>
    <row r="3" spans="1:12" ht="21">
      <c r="B3" s="25" t="s">
        <v>33</v>
      </c>
      <c r="C3" s="25" t="s">
        <v>43</v>
      </c>
      <c r="D3" s="25" t="s">
        <v>44</v>
      </c>
      <c r="F3" s="39" t="s">
        <v>29</v>
      </c>
      <c r="G3" s="15">
        <v>100000</v>
      </c>
      <c r="H3" s="40">
        <f>G3*12</f>
        <v>1200000</v>
      </c>
      <c r="I3" s="13"/>
      <c r="J3" s="13"/>
      <c r="K3" s="13"/>
      <c r="L3" s="13"/>
    </row>
    <row r="4" spans="1:12" ht="21">
      <c r="B4" s="30" t="s">
        <v>11</v>
      </c>
      <c r="C4" s="31">
        <v>30</v>
      </c>
      <c r="D4" s="31">
        <v>65</v>
      </c>
      <c r="E4" s="32"/>
      <c r="F4" s="39" t="s">
        <v>30</v>
      </c>
      <c r="G4" s="15">
        <v>60000</v>
      </c>
      <c r="H4" s="40">
        <f t="shared" ref="H4:H5" si="0">G4*12</f>
        <v>720000</v>
      </c>
      <c r="I4" s="13"/>
      <c r="J4" s="13"/>
      <c r="K4" s="13"/>
      <c r="L4" s="13"/>
    </row>
    <row r="5" spans="1:12" ht="21">
      <c r="B5" s="92" t="s">
        <v>34</v>
      </c>
      <c r="C5" s="92"/>
      <c r="D5" s="7">
        <v>3000000</v>
      </c>
      <c r="F5" s="38" t="s">
        <v>31</v>
      </c>
      <c r="G5" s="15">
        <v>80000</v>
      </c>
      <c r="H5" s="40">
        <f t="shared" si="0"/>
        <v>960000</v>
      </c>
      <c r="I5" s="13"/>
      <c r="J5" s="13"/>
      <c r="K5" s="13"/>
      <c r="L5" s="13"/>
    </row>
    <row r="6" spans="1:12" ht="26">
      <c r="B6" s="89" t="s">
        <v>0</v>
      </c>
      <c r="C6" s="90"/>
      <c r="D6" s="90"/>
      <c r="F6" s="13"/>
      <c r="G6" s="13"/>
      <c r="H6" s="41"/>
      <c r="I6" s="13"/>
      <c r="J6" s="13"/>
      <c r="K6" s="13"/>
      <c r="L6" s="13"/>
    </row>
    <row r="7" spans="1:12">
      <c r="B7" s="33" t="s">
        <v>10</v>
      </c>
      <c r="C7" s="26">
        <v>75000</v>
      </c>
      <c r="D7" s="27">
        <f>IF(C7&lt;75000,C7,75000)</f>
        <v>75000</v>
      </c>
      <c r="E7"/>
      <c r="F7" s="16" t="s">
        <v>45</v>
      </c>
      <c r="G7" s="42"/>
      <c r="H7" s="43">
        <f>H4</f>
        <v>720000</v>
      </c>
      <c r="I7"/>
    </row>
    <row r="8" spans="1:12">
      <c r="A8"/>
      <c r="B8" s="34" t="s">
        <v>35</v>
      </c>
      <c r="C8" s="26">
        <v>600000</v>
      </c>
      <c r="D8" s="27">
        <f>C8</f>
        <v>600000</v>
      </c>
      <c r="E8"/>
      <c r="F8" s="6" t="s">
        <v>52</v>
      </c>
      <c r="G8" s="17">
        <v>2</v>
      </c>
      <c r="H8" s="44">
        <f>IF(G8=1,H3*50%,IF(G8=2,H3*40%))</f>
        <v>480000</v>
      </c>
      <c r="I8"/>
      <c r="J8" s="14"/>
      <c r="L8" s="14"/>
    </row>
    <row r="9" spans="1:12">
      <c r="A9"/>
      <c r="B9" s="34" t="s">
        <v>16</v>
      </c>
      <c r="C9" s="26">
        <v>0</v>
      </c>
      <c r="D9" s="27">
        <f>C9</f>
        <v>0</v>
      </c>
      <c r="E9"/>
      <c r="F9" s="6" t="s">
        <v>32</v>
      </c>
      <c r="G9" s="42"/>
      <c r="H9" s="43">
        <f>H5-(H3*10%)</f>
        <v>840000</v>
      </c>
      <c r="I9"/>
    </row>
    <row r="10" spans="1:12" ht="21">
      <c r="A10"/>
      <c r="B10" s="34" t="s">
        <v>17</v>
      </c>
      <c r="C10" s="23">
        <v>0</v>
      </c>
      <c r="D10" s="24">
        <f>IF(C10&lt;150000,C10,150000)</f>
        <v>0</v>
      </c>
      <c r="E10"/>
      <c r="F10" s="48" t="s">
        <v>46</v>
      </c>
      <c r="G10" s="87">
        <f>SMALL(H7:H11,1)</f>
        <v>480000</v>
      </c>
      <c r="H10" s="88"/>
      <c r="I10"/>
      <c r="J10" s="14"/>
      <c r="L10" s="14"/>
    </row>
    <row r="11" spans="1:12">
      <c r="B11" s="34" t="s">
        <v>18</v>
      </c>
      <c r="C11" s="26">
        <v>0</v>
      </c>
      <c r="D11" s="27">
        <f>IF(C11&lt;50000,C11,50000)</f>
        <v>0</v>
      </c>
      <c r="F11"/>
      <c r="G11"/>
      <c r="I11"/>
      <c r="J11" s="14"/>
    </row>
    <row r="12" spans="1:12" ht="21">
      <c r="B12" s="34" t="s">
        <v>19</v>
      </c>
      <c r="C12" s="21"/>
      <c r="D12" s="22"/>
      <c r="F12"/>
      <c r="G12"/>
      <c r="H12" s="14"/>
      <c r="I12"/>
      <c r="J12" s="14"/>
      <c r="L12" s="14"/>
    </row>
    <row r="13" spans="1:12">
      <c r="B13" s="34" t="s">
        <v>36</v>
      </c>
      <c r="C13" s="26">
        <v>30000</v>
      </c>
      <c r="D13" s="27"/>
      <c r="F13"/>
      <c r="G13" s="51" t="s">
        <v>53</v>
      </c>
      <c r="H13" s="14"/>
      <c r="I13"/>
      <c r="J13" s="14"/>
      <c r="L13" s="14"/>
    </row>
    <row r="14" spans="1:12" ht="21" customHeight="1">
      <c r="B14" s="34" t="s">
        <v>37</v>
      </c>
      <c r="C14" s="26">
        <v>40000</v>
      </c>
      <c r="D14" s="27"/>
      <c r="F14"/>
      <c r="G14"/>
      <c r="I14"/>
    </row>
    <row r="15" spans="1:12" ht="21">
      <c r="B15" s="34" t="s">
        <v>20</v>
      </c>
      <c r="C15" s="26"/>
      <c r="D15" s="27">
        <f>IF(C4&lt;60,IF(C13&lt;=25000,C13,25000),IF(C4&gt;=60,IF(C13&lt;=50000,C13,50000)))+IF(D4&lt;60,IF(C14&lt;=25000,C14,25000),IF(D4&gt;=60,IF(C14&lt;=50000,C14,50000)))</f>
        <v>65000</v>
      </c>
      <c r="F15" s="13"/>
      <c r="G15"/>
      <c r="H15"/>
      <c r="I15"/>
      <c r="J15" s="13"/>
      <c r="K15" s="13"/>
      <c r="L15" s="13"/>
    </row>
    <row r="16" spans="1:12">
      <c r="B16" s="34" t="s">
        <v>21</v>
      </c>
      <c r="C16" s="26">
        <v>200000</v>
      </c>
      <c r="D16" s="27">
        <f>IF(C16&lt;200000,C16,200000)</f>
        <v>200000</v>
      </c>
      <c r="G16"/>
      <c r="H16"/>
      <c r="I16"/>
      <c r="J16"/>
      <c r="K16"/>
      <c r="L16"/>
    </row>
    <row r="17" spans="1:12">
      <c r="B17" s="34" t="s">
        <v>22</v>
      </c>
      <c r="C17" s="26">
        <v>0</v>
      </c>
      <c r="D17" s="27">
        <f>C17</f>
        <v>0</v>
      </c>
      <c r="H17"/>
      <c r="I17"/>
      <c r="J17"/>
      <c r="K17"/>
      <c r="L17"/>
    </row>
    <row r="18" spans="1:12" ht="24">
      <c r="B18" s="50" t="s">
        <v>38</v>
      </c>
      <c r="C18" s="84">
        <f>D8+D15+D16+D9+D10+D17+C7</f>
        <v>940000</v>
      </c>
      <c r="D18" s="85"/>
      <c r="F18" s="3"/>
      <c r="G18" s="3"/>
      <c r="H18"/>
      <c r="I18"/>
      <c r="J18"/>
      <c r="K18"/>
      <c r="L18"/>
    </row>
    <row r="19" spans="1:12">
      <c r="F19" s="99" t="s">
        <v>12</v>
      </c>
      <c r="G19" s="100"/>
      <c r="H19"/>
      <c r="I19"/>
      <c r="J19"/>
      <c r="K19"/>
      <c r="L19"/>
    </row>
    <row r="20" spans="1:12" ht="20.25" customHeight="1">
      <c r="B20" s="50" t="s">
        <v>39</v>
      </c>
      <c r="C20" s="84">
        <f>D5-C18</f>
        <v>2060000</v>
      </c>
      <c r="D20" s="85"/>
      <c r="F20" s="101"/>
      <c r="G20" s="102"/>
      <c r="H20"/>
      <c r="I20"/>
      <c r="J20"/>
      <c r="K20"/>
      <c r="L20"/>
    </row>
    <row r="21" spans="1:12">
      <c r="F21" s="77" t="s">
        <v>47</v>
      </c>
      <c r="G21" s="77"/>
      <c r="H21"/>
      <c r="I21"/>
      <c r="J21"/>
      <c r="K21"/>
      <c r="L21"/>
    </row>
    <row r="22" spans="1:12" ht="21">
      <c r="F22" s="45" t="s">
        <v>48</v>
      </c>
      <c r="G22" s="46">
        <f>IF(C20&lt;=500000,0,E49)</f>
        <v>447720</v>
      </c>
      <c r="H22"/>
      <c r="I22"/>
      <c r="J22"/>
      <c r="K22"/>
      <c r="L22"/>
    </row>
    <row r="23" spans="1:12" ht="21">
      <c r="F23" s="47" t="s">
        <v>49</v>
      </c>
      <c r="G23" s="46">
        <f>IF(H29&lt;=1200000,0,J49)</f>
        <v>475800</v>
      </c>
      <c r="H23"/>
      <c r="I23"/>
      <c r="J23"/>
      <c r="K23"/>
      <c r="L23"/>
    </row>
    <row r="24" spans="1:12">
      <c r="A24"/>
      <c r="B24"/>
      <c r="C24"/>
      <c r="D24"/>
      <c r="E24"/>
      <c r="H24"/>
      <c r="I24"/>
      <c r="J24"/>
      <c r="K24"/>
      <c r="L24"/>
    </row>
    <row r="25" spans="1:12">
      <c r="H25"/>
      <c r="I25"/>
      <c r="J25"/>
      <c r="K25"/>
      <c r="L25"/>
    </row>
    <row r="26" spans="1:12" ht="10" customHeight="1">
      <c r="A26"/>
      <c r="G26" s="98"/>
      <c r="H26" s="98"/>
      <c r="I26" s="98"/>
      <c r="J26" s="98"/>
      <c r="K26" s="5"/>
    </row>
    <row r="27" spans="1:12" ht="45" customHeight="1">
      <c r="A27"/>
      <c r="B27" s="95" t="s">
        <v>40</v>
      </c>
      <c r="C27" s="96"/>
      <c r="D27" s="96"/>
      <c r="E27" s="97"/>
      <c r="F27" s="18"/>
      <c r="G27" s="78" t="s">
        <v>13</v>
      </c>
      <c r="H27" s="79"/>
      <c r="I27" s="79"/>
      <c r="J27" s="80"/>
      <c r="K27" s="5"/>
    </row>
    <row r="28" spans="1:12" ht="33" customHeight="1">
      <c r="A28"/>
      <c r="B28" s="103" t="s">
        <v>41</v>
      </c>
      <c r="C28" s="104"/>
      <c r="D28" s="104"/>
      <c r="E28" s="105"/>
      <c r="F28" s="18"/>
      <c r="G28" s="81"/>
      <c r="H28" s="82"/>
      <c r="I28" s="82"/>
      <c r="J28" s="83"/>
      <c r="K28" s="5"/>
    </row>
    <row r="29" spans="1:12" ht="21" customHeight="1">
      <c r="A29"/>
      <c r="B29" s="6" t="s">
        <v>23</v>
      </c>
      <c r="C29" s="37">
        <f>IF(C4&lt;60,C20,0)</f>
        <v>2060000</v>
      </c>
      <c r="D29" s="20"/>
      <c r="E29" s="19"/>
      <c r="F29" s="57" t="s">
        <v>73</v>
      </c>
      <c r="G29" s="6" t="s">
        <v>23</v>
      </c>
      <c r="H29" s="37">
        <f>D5-C7</f>
        <v>2925000</v>
      </c>
      <c r="I29" s="20"/>
      <c r="J29" s="19"/>
      <c r="K29" s="11"/>
    </row>
    <row r="30" spans="1:12" ht="20.25" customHeight="1">
      <c r="A30"/>
      <c r="B30" s="6" t="s">
        <v>24</v>
      </c>
      <c r="C30" s="6" t="s">
        <v>5</v>
      </c>
      <c r="D30" s="6" t="s">
        <v>25</v>
      </c>
      <c r="E30" s="16" t="s">
        <v>6</v>
      </c>
      <c r="G30" s="54" t="s">
        <v>4</v>
      </c>
      <c r="H30" s="6" t="s">
        <v>5</v>
      </c>
      <c r="I30" s="6" t="s">
        <v>26</v>
      </c>
      <c r="J30" s="6" t="s">
        <v>6</v>
      </c>
      <c r="K30" s="4"/>
    </row>
    <row r="31" spans="1:12" ht="20.25" customHeight="1">
      <c r="A31"/>
      <c r="B31" s="10" t="s">
        <v>63</v>
      </c>
      <c r="C31" s="8">
        <v>0</v>
      </c>
      <c r="D31" s="28">
        <f>IF(C29&gt;250000,250000,C29)</f>
        <v>250000</v>
      </c>
      <c r="E31" s="52">
        <f>D31*C31</f>
        <v>0</v>
      </c>
      <c r="F31" s="63" t="s">
        <v>76</v>
      </c>
      <c r="G31" s="55" t="s">
        <v>62</v>
      </c>
      <c r="H31" s="8">
        <v>0</v>
      </c>
      <c r="I31" s="9">
        <f>IF(H29&gt;400000,400000,H29)</f>
        <v>400000</v>
      </c>
      <c r="J31" s="9">
        <f>I31*H31</f>
        <v>0</v>
      </c>
    </row>
    <row r="32" spans="1:12" ht="20.25" customHeight="1">
      <c r="A32"/>
      <c r="B32" s="10" t="s">
        <v>1</v>
      </c>
      <c r="C32" s="8">
        <v>0.05</v>
      </c>
      <c r="D32" s="28">
        <f>IF(C29&lt;=250000,0,IF(C29&gt;500000,250000,C29-250000))</f>
        <v>250000</v>
      </c>
      <c r="E32" s="52">
        <f>D32*C32</f>
        <v>12500</v>
      </c>
      <c r="F32" s="58" t="s">
        <v>75</v>
      </c>
      <c r="G32" s="55" t="s">
        <v>56</v>
      </c>
      <c r="H32" s="8">
        <v>0.05</v>
      </c>
      <c r="I32" s="9">
        <f>IF(H29&lt;=400000,0,IF(H29&gt;800000,400000,H29-400000))</f>
        <v>400000</v>
      </c>
      <c r="J32" s="9">
        <f t="shared" ref="J32:J35" si="1">I32*H32</f>
        <v>20000</v>
      </c>
    </row>
    <row r="33" spans="1:11" ht="20.25" customHeight="1">
      <c r="A33"/>
      <c r="B33" s="10" t="s">
        <v>2</v>
      </c>
      <c r="C33" s="8">
        <v>0.2</v>
      </c>
      <c r="D33" s="28">
        <f>IF(C29&lt;=500000,0,IF(C29&gt;1000000,500000,C29-500000))</f>
        <v>500000</v>
      </c>
      <c r="E33" s="52">
        <f>D33*C33</f>
        <v>100000</v>
      </c>
      <c r="F33" s="59"/>
      <c r="G33" s="55" t="s">
        <v>57</v>
      </c>
      <c r="H33" s="8">
        <v>0.1</v>
      </c>
      <c r="I33" s="9">
        <f>IF(H29&lt;=800000,0,IF(H29&gt;1200000,400000,H29-800000))</f>
        <v>400000</v>
      </c>
      <c r="J33" s="9">
        <f t="shared" si="1"/>
        <v>40000</v>
      </c>
    </row>
    <row r="34" spans="1:11" ht="20.25" customHeight="1">
      <c r="A34"/>
      <c r="B34" s="10" t="s">
        <v>3</v>
      </c>
      <c r="C34" s="8">
        <v>0.3</v>
      </c>
      <c r="D34" s="28">
        <f>IF(C29&lt;=1000000,0,C29-1000000)</f>
        <v>1060000</v>
      </c>
      <c r="E34" s="52">
        <f>D34*C34</f>
        <v>318000</v>
      </c>
      <c r="F34" s="62" t="s">
        <v>74</v>
      </c>
      <c r="G34" s="55" t="s">
        <v>58</v>
      </c>
      <c r="H34" s="8">
        <v>0.15</v>
      </c>
      <c r="I34" s="9">
        <f>IF(H29&lt;=1200000,0,IF(H29&gt;1600000,400000,H29-1200000))</f>
        <v>400000</v>
      </c>
      <c r="J34" s="9">
        <f t="shared" si="1"/>
        <v>60000</v>
      </c>
    </row>
    <row r="35" spans="1:11" ht="23.25" customHeight="1">
      <c r="A35"/>
      <c r="B35" s="109" t="s">
        <v>14</v>
      </c>
      <c r="C35" s="110"/>
      <c r="D35" s="107"/>
      <c r="E35" s="53">
        <f>E31+E32+E33+E34</f>
        <v>430500</v>
      </c>
      <c r="F35" s="60" t="s">
        <v>66</v>
      </c>
      <c r="G35" s="55" t="s">
        <v>59</v>
      </c>
      <c r="H35" s="8">
        <v>0.2</v>
      </c>
      <c r="I35" s="9">
        <f>IF(H29&lt;=1600000,0,IF(H29&gt;2000000,400000,H29-1600000))</f>
        <v>400000</v>
      </c>
      <c r="J35" s="9">
        <f t="shared" si="1"/>
        <v>80000</v>
      </c>
    </row>
    <row r="36" spans="1:11" ht="20.25" customHeight="1">
      <c r="A36"/>
      <c r="B36"/>
      <c r="C36"/>
      <c r="D36"/>
      <c r="E36"/>
      <c r="F36" s="59"/>
      <c r="G36" s="55" t="s">
        <v>60</v>
      </c>
      <c r="H36" s="8">
        <v>0.25</v>
      </c>
      <c r="I36" s="9">
        <f>IF(H29&lt;=2000000,0,IF(H29&gt;2400000,400000,H29-2000000))</f>
        <v>400000</v>
      </c>
      <c r="J36" s="9">
        <f t="shared" ref="J36" si="2">I36*H36</f>
        <v>100000</v>
      </c>
    </row>
    <row r="37" spans="1:11" ht="21" customHeight="1">
      <c r="A37"/>
      <c r="B37" s="108" t="s">
        <v>42</v>
      </c>
      <c r="C37" s="108"/>
      <c r="D37" s="108"/>
      <c r="E37" s="103"/>
      <c r="F37" s="64" t="s">
        <v>77</v>
      </c>
      <c r="G37" s="55" t="s">
        <v>61</v>
      </c>
      <c r="H37" s="8">
        <v>0.3</v>
      </c>
      <c r="I37" s="9">
        <f>IF(H29&lt;=2400000,0,H29-2400000)</f>
        <v>525000</v>
      </c>
      <c r="J37" s="9">
        <f>I37*H37</f>
        <v>157500</v>
      </c>
    </row>
    <row r="38" spans="1:11" ht="23.25" customHeight="1">
      <c r="A38"/>
      <c r="B38" s="6" t="s">
        <v>23</v>
      </c>
      <c r="C38" s="111">
        <f>IF(C4&gt;=60,C20,0)</f>
        <v>0</v>
      </c>
      <c r="D38" s="111"/>
      <c r="E38" s="84"/>
      <c r="F38" s="58" t="s">
        <v>67</v>
      </c>
      <c r="G38" s="107" t="s">
        <v>15</v>
      </c>
      <c r="H38" s="106"/>
      <c r="I38" s="106"/>
      <c r="J38" s="35">
        <f>J31+J32+J33+J34+J35+J36+J37</f>
        <v>457500</v>
      </c>
    </row>
    <row r="39" spans="1:11" ht="20.25" customHeight="1">
      <c r="A39"/>
      <c r="B39" s="6" t="s">
        <v>4</v>
      </c>
      <c r="C39" s="6" t="s">
        <v>5</v>
      </c>
      <c r="D39" s="6" t="s">
        <v>26</v>
      </c>
      <c r="E39" s="16" t="s">
        <v>6</v>
      </c>
      <c r="F39" s="61"/>
      <c r="G39"/>
      <c r="H39"/>
      <c r="I39"/>
      <c r="J39"/>
      <c r="K39"/>
    </row>
    <row r="40" spans="1:11" ht="20.25" customHeight="1">
      <c r="A40"/>
      <c r="B40" s="10" t="s">
        <v>63</v>
      </c>
      <c r="C40" s="8">
        <v>0</v>
      </c>
      <c r="D40" s="28">
        <f>IF(C38&gt;300000,300000,C38)</f>
        <v>0</v>
      </c>
      <c r="E40" s="52">
        <f>D40*C40</f>
        <v>0</v>
      </c>
      <c r="F40" s="32"/>
      <c r="G40"/>
      <c r="H40"/>
      <c r="I40"/>
      <c r="J40"/>
      <c r="K40"/>
    </row>
    <row r="41" spans="1:11" ht="20.25" customHeight="1">
      <c r="A41"/>
      <c r="B41" s="10" t="s">
        <v>1</v>
      </c>
      <c r="C41" s="8">
        <v>0.05</v>
      </c>
      <c r="D41" s="28">
        <f>IF(C38&lt;=250000,0,IF(C38&gt;500000,200000,C38-300000))</f>
        <v>0</v>
      </c>
      <c r="E41" s="52">
        <f>D41*C41</f>
        <v>0</v>
      </c>
      <c r="G41"/>
      <c r="H41"/>
      <c r="I41"/>
      <c r="J41"/>
      <c r="K41"/>
    </row>
    <row r="42" spans="1:11" ht="20.25" customHeight="1">
      <c r="A42"/>
      <c r="B42" s="10" t="s">
        <v>2</v>
      </c>
      <c r="C42" s="8">
        <v>0.2</v>
      </c>
      <c r="D42" s="28">
        <f>IF(C38&lt;=500000,0,IF(C38&gt;1000000,500000,C38-500000))</f>
        <v>0</v>
      </c>
      <c r="E42" s="52">
        <f>D42*C42</f>
        <v>0</v>
      </c>
      <c r="F42" s="56" t="s">
        <v>72</v>
      </c>
      <c r="G42"/>
      <c r="H42"/>
      <c r="I42"/>
      <c r="J42"/>
      <c r="K42"/>
    </row>
    <row r="43" spans="1:11" ht="20.25" customHeight="1">
      <c r="A43"/>
      <c r="B43" s="10" t="s">
        <v>3</v>
      </c>
      <c r="C43" s="8">
        <v>0.3</v>
      </c>
      <c r="D43" s="28">
        <f>IF(C38&lt;=1000000,0,C38-1000000)</f>
        <v>0</v>
      </c>
      <c r="E43" s="52">
        <f>D43*C43</f>
        <v>0</v>
      </c>
      <c r="F43" s="65" t="s">
        <v>68</v>
      </c>
      <c r="G43"/>
      <c r="H43"/>
      <c r="I43"/>
      <c r="J43"/>
      <c r="K43"/>
    </row>
    <row r="44" spans="1:11" ht="23.25" customHeight="1">
      <c r="A44"/>
      <c r="B44" s="106" t="s">
        <v>14</v>
      </c>
      <c r="C44" s="106"/>
      <c r="D44" s="106"/>
      <c r="E44" s="53">
        <f>E40+E41+E42+E43</f>
        <v>0</v>
      </c>
      <c r="F44" s="60" t="s">
        <v>69</v>
      </c>
      <c r="G44"/>
      <c r="H44"/>
      <c r="I44"/>
      <c r="J44"/>
      <c r="K44"/>
    </row>
    <row r="45" spans="1:11" ht="23.25" customHeight="1">
      <c r="A45"/>
      <c r="B45" s="12"/>
      <c r="C45" s="12"/>
      <c r="D45" s="12"/>
      <c r="E45" s="12"/>
      <c r="F45" s="59"/>
      <c r="G45"/>
      <c r="H45"/>
      <c r="I45"/>
      <c r="J45"/>
      <c r="K45"/>
    </row>
    <row r="46" spans="1:11" ht="23.25" customHeight="1">
      <c r="A46"/>
      <c r="B46" s="106" t="s">
        <v>51</v>
      </c>
      <c r="C46" s="106"/>
      <c r="D46" s="106"/>
      <c r="E46" s="53">
        <f>IF(C4&lt;60,IF(E35&lt;=12500,0,E35),IF(E44&lt;=10000,0,E44))</f>
        <v>430500</v>
      </c>
      <c r="F46" s="66" t="s">
        <v>70</v>
      </c>
      <c r="G46" s="107" t="s">
        <v>50</v>
      </c>
      <c r="H46" s="106"/>
      <c r="I46" s="106"/>
      <c r="J46" s="35">
        <f>J38</f>
        <v>457500</v>
      </c>
    </row>
    <row r="47" spans="1:11" ht="23.25" customHeight="1">
      <c r="A47"/>
      <c r="B47" s="106" t="s">
        <v>54</v>
      </c>
      <c r="C47" s="106"/>
      <c r="D47" s="106"/>
      <c r="E47" s="53">
        <f>E46*4%</f>
        <v>17220</v>
      </c>
      <c r="F47" s="67" t="s">
        <v>71</v>
      </c>
      <c r="G47" s="107" t="s">
        <v>55</v>
      </c>
      <c r="H47" s="106"/>
      <c r="I47" s="106"/>
      <c r="J47" s="35">
        <f>J46*4%</f>
        <v>18300</v>
      </c>
    </row>
    <row r="48" spans="1:11" ht="23.25" customHeight="1">
      <c r="A48"/>
      <c r="B48" s="12"/>
      <c r="C48" s="12"/>
      <c r="D48" s="12"/>
      <c r="E48" s="12"/>
      <c r="F48" s="68"/>
      <c r="G48" s="1"/>
      <c r="H48" s="1"/>
      <c r="I48" s="1"/>
      <c r="J48" s="1"/>
    </row>
    <row r="49" spans="1:10" ht="23.25" customHeight="1">
      <c r="A49"/>
      <c r="B49" s="106" t="s">
        <v>28</v>
      </c>
      <c r="C49" s="106"/>
      <c r="D49" s="106"/>
      <c r="E49" s="35">
        <f>E46+E47</f>
        <v>447720</v>
      </c>
      <c r="F49" s="29"/>
      <c r="G49" s="106" t="s">
        <v>27</v>
      </c>
      <c r="H49" s="106"/>
      <c r="I49" s="106"/>
      <c r="J49" s="35">
        <f>J46+J47</f>
        <v>475800</v>
      </c>
    </row>
    <row r="50" spans="1:10">
      <c r="A50"/>
      <c r="B50" s="36"/>
      <c r="C50" s="36"/>
      <c r="D50" s="36"/>
      <c r="E50" s="36"/>
      <c r="F50" s="36"/>
      <c r="G50"/>
    </row>
    <row r="51" spans="1:10">
      <c r="A51"/>
      <c r="B51"/>
      <c r="C51"/>
      <c r="D51"/>
      <c r="E51"/>
      <c r="F51"/>
      <c r="G51"/>
    </row>
    <row r="52" spans="1:10" hidden="1">
      <c r="A52"/>
      <c r="B52"/>
      <c r="C52"/>
      <c r="D52"/>
      <c r="E52"/>
      <c r="F52"/>
      <c r="G52"/>
    </row>
    <row r="53" spans="1:10" hidden="1">
      <c r="A53"/>
      <c r="B53"/>
      <c r="C53"/>
      <c r="D53"/>
      <c r="E53"/>
      <c r="F53"/>
      <c r="G53"/>
    </row>
    <row r="54" spans="1:10" hidden="1">
      <c r="A54"/>
      <c r="B54"/>
      <c r="C54"/>
      <c r="D54"/>
      <c r="E54"/>
      <c r="F54"/>
      <c r="G54"/>
    </row>
    <row r="55" spans="1:10" hidden="1">
      <c r="A55"/>
      <c r="B55"/>
      <c r="C55"/>
      <c r="D55"/>
      <c r="E55"/>
      <c r="F55"/>
      <c r="G55"/>
    </row>
    <row r="56" spans="1:10" hidden="1">
      <c r="A56"/>
      <c r="B56"/>
      <c r="C56"/>
      <c r="D56"/>
      <c r="E56"/>
      <c r="F56"/>
      <c r="G56"/>
    </row>
    <row r="57" spans="1:10" hidden="1">
      <c r="A57"/>
      <c r="B57"/>
      <c r="C57"/>
      <c r="D57"/>
      <c r="E57"/>
      <c r="F57"/>
      <c r="G57"/>
    </row>
    <row r="58" spans="1:10" hidden="1">
      <c r="A58"/>
      <c r="B58"/>
      <c r="C58"/>
      <c r="D58"/>
      <c r="E58"/>
      <c r="F58"/>
      <c r="G58"/>
    </row>
    <row r="59" spans="1:10" hidden="1">
      <c r="A59"/>
      <c r="B59"/>
      <c r="C59"/>
      <c r="D59"/>
      <c r="E59"/>
      <c r="F59"/>
      <c r="G59"/>
    </row>
    <row r="60" spans="1:10" hidden="1">
      <c r="A60"/>
      <c r="B60"/>
      <c r="C60"/>
      <c r="D60"/>
      <c r="E60"/>
      <c r="F60"/>
      <c r="G60"/>
    </row>
    <row r="61" spans="1:10" ht="35" hidden="1" customHeight="1">
      <c r="B61" s="94"/>
      <c r="C61" s="94"/>
      <c r="D61" s="94"/>
      <c r="E61" s="94"/>
      <c r="F61" s="94"/>
      <c r="G61" s="94"/>
      <c r="H61" s="94"/>
      <c r="I61" s="94"/>
    </row>
    <row r="62" spans="1:10" hidden="1">
      <c r="B62"/>
      <c r="C62"/>
    </row>
    <row r="63" spans="1:10"/>
    <row r="64" spans="1:10"/>
    <row r="65"/>
    <row r="66"/>
    <row r="67"/>
    <row r="68"/>
    <row r="69"/>
    <row r="70"/>
    <row r="71"/>
    <row r="72"/>
    <row r="73"/>
    <row r="74"/>
    <row r="75"/>
  </sheetData>
  <mergeCells count="26">
    <mergeCell ref="B61:I61"/>
    <mergeCell ref="B27:E27"/>
    <mergeCell ref="G26:J26"/>
    <mergeCell ref="F19:G20"/>
    <mergeCell ref="B28:E28"/>
    <mergeCell ref="B46:D46"/>
    <mergeCell ref="B49:D49"/>
    <mergeCell ref="G46:I46"/>
    <mergeCell ref="G49:I49"/>
    <mergeCell ref="B37:E37"/>
    <mergeCell ref="B44:D44"/>
    <mergeCell ref="B47:D47"/>
    <mergeCell ref="G38:I38"/>
    <mergeCell ref="G47:I47"/>
    <mergeCell ref="B35:D35"/>
    <mergeCell ref="C38:E38"/>
    <mergeCell ref="F21:G21"/>
    <mergeCell ref="G27:J28"/>
    <mergeCell ref="C18:D18"/>
    <mergeCell ref="C20:D20"/>
    <mergeCell ref="F1:H1"/>
    <mergeCell ref="G10:H10"/>
    <mergeCell ref="B6:D6"/>
    <mergeCell ref="B1:D1"/>
    <mergeCell ref="B5:C5"/>
    <mergeCell ref="B2:D2"/>
  </mergeCells>
  <hyperlinks>
    <hyperlink ref="F35" r:id="rId1" xr:uid="{EA881FC8-A526-354D-97BB-DA368904EEE5}"/>
    <hyperlink ref="F44" r:id="rId2" xr:uid="{403224D7-9572-3640-8202-B90C286C8CEA}"/>
    <hyperlink ref="F47" r:id="rId3" xr:uid="{C9B7FBAB-DD5D-F943-9CC8-22E7C2E85ED8}"/>
    <hyperlink ref="F32" r:id="rId4" xr:uid="{F9ECE104-B6DC-DA4E-A0F4-EDAA95A8DB07}"/>
    <hyperlink ref="F38" r:id="rId5" xr:uid="{CFDB7A4C-878B-1E40-8F9D-864AA36BC134}"/>
  </hyperlinks>
  <pageMargins left="0.7" right="0.7" top="0.75" bottom="0.75" header="0.3" footer="0.3"/>
  <pageSetup orientation="portrait" horizontalDpi="300" verticalDpi="0" r:id="rId6"/>
  <drawing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2BB026-9C52-463E-AA2F-714E6B3F585A}">
  <dimension ref="A1:D21"/>
  <sheetViews>
    <sheetView workbookViewId="0">
      <selection activeCell="G18" sqref="G18"/>
    </sheetView>
  </sheetViews>
  <sheetFormatPr baseColWidth="10" defaultColWidth="8.83203125" defaultRowHeight="16"/>
  <cols>
    <col min="1" max="1" width="12.6640625"/>
    <col min="2" max="2" width="51.83203125" customWidth="1"/>
    <col min="3" max="3" width="25.83203125" customWidth="1"/>
    <col min="4" max="4" width="75.33203125" customWidth="1"/>
  </cols>
  <sheetData>
    <row r="1" spans="1:4">
      <c r="A1" s="69" t="s">
        <v>78</v>
      </c>
      <c r="B1" s="70" t="s">
        <v>79</v>
      </c>
      <c r="C1" s="71" t="s">
        <v>80</v>
      </c>
      <c r="D1" s="70" t="s">
        <v>81</v>
      </c>
    </row>
    <row r="2" spans="1:4" ht="150">
      <c r="A2" s="72" t="s">
        <v>82</v>
      </c>
      <c r="B2" s="73" t="s">
        <v>83</v>
      </c>
      <c r="C2" s="73" t="s">
        <v>84</v>
      </c>
      <c r="D2" s="112" t="s">
        <v>85</v>
      </c>
    </row>
    <row r="3" spans="1:4">
      <c r="A3" s="72" t="s">
        <v>86</v>
      </c>
      <c r="B3" s="74" t="s">
        <v>87</v>
      </c>
      <c r="C3" s="73" t="s">
        <v>88</v>
      </c>
      <c r="D3" s="113"/>
    </row>
    <row r="4" spans="1:4">
      <c r="A4" s="72" t="s">
        <v>89</v>
      </c>
      <c r="B4" s="73" t="s">
        <v>90</v>
      </c>
      <c r="C4" s="73" t="s">
        <v>88</v>
      </c>
      <c r="D4" s="114"/>
    </row>
    <row r="5" spans="1:4">
      <c r="A5" s="72" t="s">
        <v>91</v>
      </c>
      <c r="B5" s="73" t="s">
        <v>90</v>
      </c>
      <c r="C5" s="73" t="s">
        <v>88</v>
      </c>
      <c r="D5" s="75" t="s">
        <v>92</v>
      </c>
    </row>
    <row r="6" spans="1:4" ht="60">
      <c r="A6" s="72" t="s">
        <v>93</v>
      </c>
      <c r="B6" s="73" t="s">
        <v>94</v>
      </c>
      <c r="C6" s="73" t="s">
        <v>88</v>
      </c>
      <c r="D6" s="76" t="s">
        <v>95</v>
      </c>
    </row>
    <row r="7" spans="1:4" ht="135">
      <c r="A7" s="72" t="s">
        <v>96</v>
      </c>
      <c r="B7" s="73" t="s">
        <v>97</v>
      </c>
      <c r="C7" s="73" t="s">
        <v>84</v>
      </c>
      <c r="D7" s="76" t="s">
        <v>98</v>
      </c>
    </row>
    <row r="8" spans="1:4">
      <c r="A8" s="72" t="s">
        <v>99</v>
      </c>
      <c r="B8" s="73" t="s">
        <v>100</v>
      </c>
      <c r="C8" s="73" t="s">
        <v>84</v>
      </c>
      <c r="D8" s="75" t="s">
        <v>101</v>
      </c>
    </row>
    <row r="9" spans="1:4">
      <c r="A9" s="72" t="s">
        <v>102</v>
      </c>
      <c r="B9" s="73" t="s">
        <v>103</v>
      </c>
      <c r="C9" s="73" t="s">
        <v>84</v>
      </c>
      <c r="D9" s="75" t="s">
        <v>104</v>
      </c>
    </row>
    <row r="10" spans="1:4">
      <c r="A10" s="72" t="s">
        <v>105</v>
      </c>
      <c r="B10" s="73" t="s">
        <v>106</v>
      </c>
      <c r="C10" s="73" t="s">
        <v>88</v>
      </c>
      <c r="D10" s="75" t="s">
        <v>107</v>
      </c>
    </row>
    <row r="11" spans="1:4">
      <c r="A11" s="72" t="s">
        <v>108</v>
      </c>
      <c r="B11" s="73" t="s">
        <v>109</v>
      </c>
      <c r="C11" s="73" t="s">
        <v>88</v>
      </c>
      <c r="D11" s="75" t="s">
        <v>110</v>
      </c>
    </row>
    <row r="12" spans="1:4">
      <c r="A12" s="72" t="s">
        <v>111</v>
      </c>
      <c r="B12" s="73" t="s">
        <v>109</v>
      </c>
      <c r="C12" s="73" t="s">
        <v>88</v>
      </c>
      <c r="D12" s="75" t="s">
        <v>112</v>
      </c>
    </row>
    <row r="13" spans="1:4">
      <c r="A13" s="72" t="s">
        <v>113</v>
      </c>
      <c r="B13" s="73" t="s">
        <v>114</v>
      </c>
      <c r="C13" s="73" t="s">
        <v>88</v>
      </c>
      <c r="D13" s="75" t="s">
        <v>115</v>
      </c>
    </row>
    <row r="14" spans="1:4" ht="30">
      <c r="A14" s="72" t="s">
        <v>116</v>
      </c>
      <c r="B14" s="73" t="s">
        <v>117</v>
      </c>
      <c r="C14" s="73" t="s">
        <v>118</v>
      </c>
      <c r="D14" s="75" t="s">
        <v>119</v>
      </c>
    </row>
    <row r="15" spans="1:4" ht="135">
      <c r="A15" s="72" t="s">
        <v>120</v>
      </c>
      <c r="B15" s="73" t="s">
        <v>121</v>
      </c>
      <c r="C15" s="73" t="s">
        <v>88</v>
      </c>
      <c r="D15" s="76" t="s">
        <v>98</v>
      </c>
    </row>
    <row r="16" spans="1:4" ht="60">
      <c r="A16" s="72" t="s">
        <v>122</v>
      </c>
      <c r="B16" s="73" t="s">
        <v>123</v>
      </c>
      <c r="C16" s="73" t="s">
        <v>124</v>
      </c>
      <c r="D16" s="75" t="s">
        <v>125</v>
      </c>
    </row>
    <row r="17" spans="1:4" ht="30">
      <c r="A17" s="72" t="s">
        <v>126</v>
      </c>
      <c r="B17" s="73" t="s">
        <v>127</v>
      </c>
      <c r="C17" s="73" t="s">
        <v>128</v>
      </c>
      <c r="D17" s="75" t="s">
        <v>129</v>
      </c>
    </row>
    <row r="18" spans="1:4" ht="45">
      <c r="A18" s="72" t="s">
        <v>130</v>
      </c>
      <c r="B18" s="73" t="s">
        <v>131</v>
      </c>
      <c r="C18" s="73" t="s">
        <v>132</v>
      </c>
      <c r="D18" s="75" t="s">
        <v>133</v>
      </c>
    </row>
    <row r="19" spans="1:4" ht="30">
      <c r="A19" s="72" t="s">
        <v>134</v>
      </c>
      <c r="B19" s="73" t="s">
        <v>135</v>
      </c>
      <c r="C19" s="73" t="s">
        <v>136</v>
      </c>
      <c r="D19" s="75" t="s">
        <v>137</v>
      </c>
    </row>
    <row r="20" spans="1:4">
      <c r="A20" s="72" t="s">
        <v>138</v>
      </c>
      <c r="B20" s="73" t="s">
        <v>139</v>
      </c>
      <c r="C20" s="73" t="s">
        <v>140</v>
      </c>
      <c r="D20" s="75" t="s">
        <v>145</v>
      </c>
    </row>
    <row r="21" spans="1:4">
      <c r="A21" s="72" t="s">
        <v>141</v>
      </c>
      <c r="B21" s="73" t="s">
        <v>142</v>
      </c>
      <c r="C21" s="73" t="s">
        <v>143</v>
      </c>
      <c r="D21" s="75" t="s">
        <v>144</v>
      </c>
    </row>
  </sheetData>
  <mergeCells count="1">
    <mergeCell ref="D2:D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Income Tax Old Vs New</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day trader telugu</cp:lastModifiedBy>
  <dcterms:created xsi:type="dcterms:W3CDTF">2020-11-22T13:25:26Z</dcterms:created>
  <dcterms:modified xsi:type="dcterms:W3CDTF">2025-02-01T15:15:58Z</dcterms:modified>
</cp:coreProperties>
</file>