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IWi\week 1\"/>
    </mc:Choice>
  </mc:AlternateContent>
  <xr:revisionPtr revIDLastSave="0" documentId="13_ncr:1_{1E6AC5B9-DB87-4303-8493-57BD9D332A86}" xr6:coauthVersionLast="47" xr6:coauthVersionMax="47" xr10:uidLastSave="{00000000-0000-0000-0000-000000000000}"/>
  <bookViews>
    <workbookView xWindow="-108" yWindow="-108" windowWidth="23256" windowHeight="12576" xr2:uid="{78EEA701-3BAE-4841-851D-50570F524A9B}"/>
  </bookViews>
  <sheets>
    <sheet name="Data" sheetId="3" r:id="rId1"/>
  </sheets>
  <definedNames>
    <definedName name="_xlnm._FilterDatabase" localSheetId="0" hidden="1">Data!$A$3:$AM$95</definedName>
    <definedName name="_xlnm.Print_Area" localSheetId="0">Data!$A$1:$AL$122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3" l="1"/>
  <c r="AB30" i="3"/>
  <c r="AB31" i="3"/>
  <c r="AB32" i="3"/>
  <c r="AB33" i="3"/>
  <c r="AB34" i="3"/>
  <c r="AB35" i="3"/>
  <c r="AB36" i="3"/>
  <c r="AB37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Q93" i="3"/>
  <c r="Q94" i="3"/>
  <c r="Q95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L32" i="3" l="1"/>
  <c r="AC32" i="3" s="1"/>
  <c r="AN92" i="3"/>
  <c r="AO92" i="3"/>
  <c r="AC92" i="3"/>
  <c r="AK92" i="3"/>
  <c r="AL92" i="3"/>
  <c r="AN83" i="3"/>
  <c r="AO83" i="3"/>
  <c r="Q16" i="3"/>
  <c r="U16" i="3"/>
  <c r="X16" i="3"/>
  <c r="AB16" i="3"/>
  <c r="AC16" i="3"/>
  <c r="AK16" i="3"/>
  <c r="AL16" i="3"/>
  <c r="AN79" i="3"/>
  <c r="AO79" i="3"/>
  <c r="AC75" i="3"/>
  <c r="AK75" i="3"/>
  <c r="AL75" i="3"/>
  <c r="AN75" i="3"/>
  <c r="AO75" i="3"/>
  <c r="L62" i="3"/>
  <c r="AC62" i="3" s="1"/>
  <c r="AK62" i="3"/>
  <c r="AL62" i="3"/>
  <c r="AN62" i="3"/>
  <c r="AO62" i="3"/>
  <c r="L79" i="3"/>
  <c r="AC79" i="3" s="1"/>
  <c r="AK79" i="3"/>
  <c r="AL79" i="3"/>
  <c r="AN32" i="3"/>
  <c r="AO32" i="3"/>
  <c r="L26" i="3"/>
  <c r="AC26" i="3" s="1"/>
  <c r="Q26" i="3"/>
  <c r="U26" i="3"/>
  <c r="X26" i="3"/>
  <c r="AB26" i="3"/>
  <c r="AK26" i="3"/>
  <c r="AL26" i="3"/>
  <c r="AN26" i="3"/>
  <c r="AO26" i="3"/>
  <c r="L6" i="3"/>
  <c r="AC6" i="3" s="1"/>
  <c r="Q6" i="3"/>
  <c r="U6" i="3"/>
  <c r="X6" i="3"/>
  <c r="AB6" i="3"/>
  <c r="AK6" i="3"/>
  <c r="AL6" i="3"/>
  <c r="AN20" i="3"/>
  <c r="AO20" i="3"/>
  <c r="L83" i="3"/>
  <c r="AC83" i="3" s="1"/>
  <c r="AK83" i="3"/>
  <c r="AL83" i="3"/>
  <c r="AN16" i="3"/>
  <c r="AO16" i="3"/>
  <c r="L20" i="3"/>
  <c r="AC20" i="3" s="1"/>
  <c r="Q20" i="3"/>
  <c r="U20" i="3"/>
  <c r="X20" i="3"/>
  <c r="AB20" i="3"/>
  <c r="AK20" i="3"/>
  <c r="AL20" i="3"/>
  <c r="AN10" i="3"/>
  <c r="AO10" i="3"/>
  <c r="L10" i="3"/>
  <c r="AC10" i="3" s="1"/>
  <c r="Q10" i="3"/>
  <c r="U10" i="3"/>
  <c r="X10" i="3"/>
  <c r="AB10" i="3"/>
  <c r="AK10" i="3"/>
  <c r="AL10" i="3"/>
  <c r="AN6" i="3"/>
  <c r="AO6" i="3"/>
  <c r="L30" i="3"/>
  <c r="L15" i="3"/>
  <c r="L12" i="3"/>
  <c r="L45" i="3"/>
  <c r="L37" i="3"/>
  <c r="L38" i="3"/>
  <c r="L22" i="3"/>
  <c r="L23" i="3"/>
  <c r="L86" i="3"/>
  <c r="L78" i="3"/>
  <c r="L80" i="3"/>
  <c r="L18" i="3"/>
  <c r="L5" i="3"/>
  <c r="L17" i="3"/>
  <c r="L7" i="3"/>
  <c r="L13" i="3"/>
  <c r="L51" i="3"/>
  <c r="L40" i="3"/>
  <c r="L44" i="3"/>
  <c r="L28" i="3"/>
  <c r="L29" i="3"/>
  <c r="L77" i="3"/>
  <c r="L61" i="3"/>
  <c r="L67" i="3"/>
  <c r="L52" i="3"/>
  <c r="L63" i="3"/>
  <c r="L14" i="3"/>
  <c r="L4" i="3"/>
  <c r="L8" i="3"/>
  <c r="L48" i="3"/>
  <c r="L65" i="3"/>
  <c r="L34" i="3"/>
  <c r="U25" i="3"/>
  <c r="U8" i="3"/>
  <c r="U4" i="3"/>
  <c r="U14" i="3"/>
  <c r="U27" i="3"/>
  <c r="U21" i="3"/>
  <c r="U19" i="3"/>
  <c r="U11" i="3"/>
  <c r="U9" i="3"/>
  <c r="U24" i="3"/>
  <c r="U29" i="3"/>
  <c r="U28" i="3"/>
  <c r="U13" i="3"/>
  <c r="U7" i="3"/>
  <c r="U17" i="3"/>
  <c r="U5" i="3"/>
  <c r="U18" i="3"/>
  <c r="U23" i="3"/>
  <c r="U22" i="3"/>
  <c r="U12" i="3"/>
  <c r="U15" i="3"/>
  <c r="Q25" i="3"/>
  <c r="Q8" i="3"/>
  <c r="Q4" i="3"/>
  <c r="Q14" i="3"/>
  <c r="Q27" i="3"/>
  <c r="Q21" i="3"/>
  <c r="Q19" i="3"/>
  <c r="Q11" i="3"/>
  <c r="Q9" i="3"/>
  <c r="Q24" i="3"/>
  <c r="Q29" i="3"/>
  <c r="Q28" i="3"/>
  <c r="Q13" i="3"/>
  <c r="Q7" i="3"/>
  <c r="Q17" i="3"/>
  <c r="Q5" i="3"/>
  <c r="Q18" i="3"/>
  <c r="Q23" i="3"/>
  <c r="Q22" i="3"/>
  <c r="Q12" i="3"/>
  <c r="Q15" i="3"/>
  <c r="Q30" i="3"/>
  <c r="AJ90" i="3"/>
  <c r="AN17" i="3"/>
  <c r="AO17" i="3"/>
  <c r="AN18" i="3"/>
  <c r="AO18" i="3"/>
  <c r="AN19" i="3"/>
  <c r="AO19" i="3"/>
  <c r="AN21" i="3"/>
  <c r="AO21" i="3"/>
  <c r="AN22" i="3"/>
  <c r="AO22" i="3"/>
  <c r="AN23" i="3"/>
  <c r="AO23" i="3"/>
  <c r="AN24" i="3"/>
  <c r="AO24" i="3"/>
  <c r="AN25" i="3"/>
  <c r="AO25" i="3"/>
  <c r="AN27" i="3"/>
  <c r="AO27" i="3"/>
  <c r="AN28" i="3"/>
  <c r="AO28" i="3"/>
  <c r="AN29" i="3"/>
  <c r="AO29" i="3"/>
  <c r="AN30" i="3"/>
  <c r="AO30" i="3"/>
  <c r="AN31" i="3"/>
  <c r="AO31" i="3"/>
  <c r="AN33" i="3"/>
  <c r="AO33" i="3"/>
  <c r="AN34" i="3"/>
  <c r="AO34" i="3"/>
  <c r="AN35" i="3"/>
  <c r="AO35" i="3"/>
  <c r="AN36" i="3"/>
  <c r="AO36" i="3"/>
  <c r="AN37" i="3"/>
  <c r="AO37" i="3"/>
  <c r="AN38" i="3"/>
  <c r="AO38" i="3"/>
  <c r="AN39" i="3"/>
  <c r="AO39" i="3"/>
  <c r="AN40" i="3"/>
  <c r="AO40" i="3"/>
  <c r="AN41" i="3"/>
  <c r="AO41" i="3"/>
  <c r="AN42" i="3"/>
  <c r="AO42" i="3"/>
  <c r="AN43" i="3"/>
  <c r="AO43" i="3"/>
  <c r="AN44" i="3"/>
  <c r="AO44" i="3"/>
  <c r="AN45" i="3"/>
  <c r="AO45" i="3"/>
  <c r="AN46" i="3"/>
  <c r="AO46" i="3"/>
  <c r="AN47" i="3"/>
  <c r="AO47" i="3"/>
  <c r="AN48" i="3"/>
  <c r="AO48" i="3"/>
  <c r="AN49" i="3"/>
  <c r="AO49" i="3"/>
  <c r="AN50" i="3"/>
  <c r="AO50" i="3"/>
  <c r="AN51" i="3"/>
  <c r="AO51" i="3"/>
  <c r="AN52" i="3"/>
  <c r="AO52" i="3"/>
  <c r="AN53" i="3"/>
  <c r="AO53" i="3"/>
  <c r="AN54" i="3"/>
  <c r="AO54" i="3"/>
  <c r="AN55" i="3"/>
  <c r="AO55" i="3"/>
  <c r="AN56" i="3"/>
  <c r="AO56" i="3"/>
  <c r="AN57" i="3"/>
  <c r="AO57" i="3"/>
  <c r="AN58" i="3"/>
  <c r="AO58" i="3"/>
  <c r="AN59" i="3"/>
  <c r="AO59" i="3"/>
  <c r="AN60" i="3"/>
  <c r="AO60" i="3"/>
  <c r="AN61" i="3"/>
  <c r="AO61" i="3"/>
  <c r="AN63" i="3"/>
  <c r="AO63" i="3"/>
  <c r="AN64" i="3"/>
  <c r="AO64" i="3"/>
  <c r="AN65" i="3"/>
  <c r="AO65" i="3"/>
  <c r="AN66" i="3"/>
  <c r="AO66" i="3"/>
  <c r="AN67" i="3"/>
  <c r="AO67" i="3"/>
  <c r="AN68" i="3"/>
  <c r="AO68" i="3"/>
  <c r="AN69" i="3"/>
  <c r="AO69" i="3"/>
  <c r="AN70" i="3"/>
  <c r="AO70" i="3"/>
  <c r="AN71" i="3"/>
  <c r="AO71" i="3"/>
  <c r="AN72" i="3"/>
  <c r="AO72" i="3"/>
  <c r="AN73" i="3"/>
  <c r="AO73" i="3"/>
  <c r="AN74" i="3"/>
  <c r="AO74" i="3"/>
  <c r="AN76" i="3"/>
  <c r="AO76" i="3"/>
  <c r="AN77" i="3"/>
  <c r="AO77" i="3"/>
  <c r="AN78" i="3"/>
  <c r="AO78" i="3"/>
  <c r="AN80" i="3"/>
  <c r="AO80" i="3"/>
  <c r="AN81" i="3"/>
  <c r="AO81" i="3"/>
  <c r="AN82" i="3"/>
  <c r="AO82" i="3"/>
  <c r="AN84" i="3"/>
  <c r="AO84" i="3"/>
  <c r="AN85" i="3"/>
  <c r="AO85" i="3"/>
  <c r="AN86" i="3"/>
  <c r="AO86" i="3"/>
  <c r="AN87" i="3"/>
  <c r="AO87" i="3"/>
  <c r="AN88" i="3"/>
  <c r="AO88" i="3"/>
  <c r="AN89" i="3"/>
  <c r="AO89" i="3"/>
  <c r="AN90" i="3"/>
  <c r="AO90" i="3"/>
  <c r="AN91" i="3"/>
  <c r="AO91" i="3"/>
  <c r="AN93" i="3"/>
  <c r="AO93" i="3"/>
  <c r="AN94" i="3"/>
  <c r="AO94" i="3"/>
  <c r="AN95" i="3"/>
  <c r="AO95" i="3"/>
  <c r="AN5" i="3"/>
  <c r="AO5" i="3"/>
  <c r="AN7" i="3"/>
  <c r="AO7" i="3"/>
  <c r="AN8" i="3"/>
  <c r="AO8" i="3"/>
  <c r="AN9" i="3"/>
  <c r="AO9" i="3"/>
  <c r="AN11" i="3"/>
  <c r="AO11" i="3"/>
  <c r="AN12" i="3"/>
  <c r="AO12" i="3"/>
  <c r="AN13" i="3"/>
  <c r="AO13" i="3"/>
  <c r="AN14" i="3"/>
  <c r="AO14" i="3"/>
  <c r="AN15" i="3"/>
  <c r="AO15" i="3"/>
  <c r="AO4" i="3"/>
  <c r="AN4" i="3"/>
  <c r="AJ10" i="3" l="1"/>
  <c r="AJ20" i="3"/>
  <c r="AM6" i="3"/>
  <c r="AJ83" i="3"/>
  <c r="AJ62" i="3"/>
  <c r="AM16" i="3"/>
  <c r="AM10" i="3"/>
  <c r="AM92" i="3"/>
  <c r="AP16" i="3"/>
  <c r="AP10" i="3"/>
  <c r="AP6" i="3"/>
  <c r="AJ26" i="3"/>
  <c r="AJ92" i="3"/>
  <c r="AM79" i="3"/>
  <c r="AJ6" i="3"/>
  <c r="AM62" i="3"/>
  <c r="AM75" i="3"/>
  <c r="AJ79" i="3"/>
  <c r="AP20" i="3"/>
  <c r="AP26" i="3"/>
  <c r="AP92" i="3"/>
  <c r="AM20" i="3"/>
  <c r="AP62" i="3"/>
  <c r="AP79" i="3"/>
  <c r="AM26" i="3"/>
  <c r="AP75" i="3"/>
  <c r="AM83" i="3"/>
  <c r="AJ32" i="3"/>
  <c r="AP32" i="3"/>
  <c r="AP83" i="3"/>
  <c r="AM32" i="3"/>
  <c r="AP76" i="3"/>
  <c r="AP95" i="3"/>
  <c r="AP91" i="3"/>
  <c r="AP94" i="3"/>
  <c r="AP58" i="3"/>
  <c r="AC76" i="3" l="1"/>
  <c r="AC18" i="3"/>
  <c r="X18" i="3"/>
  <c r="AB18" i="3"/>
  <c r="AK18" i="3"/>
  <c r="AL18" i="3"/>
  <c r="AC5" i="3"/>
  <c r="X5" i="3"/>
  <c r="AB5" i="3"/>
  <c r="AK5" i="3"/>
  <c r="AL5" i="3"/>
  <c r="AC17" i="3"/>
  <c r="X17" i="3"/>
  <c r="AB17" i="3"/>
  <c r="AK17" i="3"/>
  <c r="AL17" i="3"/>
  <c r="AC7" i="3"/>
  <c r="X7" i="3"/>
  <c r="AB7" i="3"/>
  <c r="AK7" i="3"/>
  <c r="AL7" i="3"/>
  <c r="AC13" i="3"/>
  <c r="X13" i="3"/>
  <c r="AB13" i="3"/>
  <c r="AK13" i="3"/>
  <c r="AL13" i="3"/>
  <c r="AC51" i="3"/>
  <c r="AK51" i="3"/>
  <c r="AL51" i="3"/>
  <c r="AC40" i="3"/>
  <c r="AB40" i="3"/>
  <c r="AK40" i="3"/>
  <c r="AL40" i="3"/>
  <c r="AC89" i="3"/>
  <c r="AC93" i="3"/>
  <c r="AC84" i="3"/>
  <c r="AC90" i="3"/>
  <c r="AK56" i="3"/>
  <c r="AL56" i="3"/>
  <c r="AK58" i="3"/>
  <c r="AL58" i="3"/>
  <c r="AK59" i="3"/>
  <c r="AL59" i="3"/>
  <c r="AK74" i="3"/>
  <c r="AL74" i="3"/>
  <c r="AK82" i="3"/>
  <c r="AL82" i="3"/>
  <c r="AK87" i="3"/>
  <c r="AL87" i="3"/>
  <c r="AJ56" i="3"/>
  <c r="AJ58" i="3"/>
  <c r="AJ59" i="3"/>
  <c r="AJ74" i="3"/>
  <c r="AJ82" i="3"/>
  <c r="AJ87" i="3"/>
  <c r="AC56" i="3"/>
  <c r="AC58" i="3"/>
  <c r="AC59" i="3"/>
  <c r="AC74" i="3"/>
  <c r="AC82" i="3"/>
  <c r="AC87" i="3"/>
  <c r="AP84" i="3" l="1"/>
  <c r="AP18" i="3"/>
  <c r="AM51" i="3"/>
  <c r="AJ7" i="3"/>
  <c r="AJ5" i="3"/>
  <c r="AM18" i="3"/>
  <c r="AJ13" i="3"/>
  <c r="AJ40" i="3"/>
  <c r="AJ51" i="3"/>
  <c r="AJ18" i="3"/>
  <c r="AJ17" i="3"/>
  <c r="AM58" i="3"/>
  <c r="AK90" i="3" l="1"/>
  <c r="AL90" i="3"/>
  <c r="AK91" i="3"/>
  <c r="AL91" i="3"/>
  <c r="AK94" i="3"/>
  <c r="AL94" i="3"/>
  <c r="AK95" i="3"/>
  <c r="AL95" i="3"/>
  <c r="AK49" i="3"/>
  <c r="AL49" i="3"/>
  <c r="AK70" i="3"/>
  <c r="AL70" i="3"/>
  <c r="AK54" i="3"/>
  <c r="AL54" i="3"/>
  <c r="AL72" i="3"/>
  <c r="AK72" i="3"/>
  <c r="AC72" i="3"/>
  <c r="AL71" i="3"/>
  <c r="AK71" i="3"/>
  <c r="AC71" i="3"/>
  <c r="AL81" i="3"/>
  <c r="AK81" i="3"/>
  <c r="AC81" i="3"/>
  <c r="AL50" i="3"/>
  <c r="AK50" i="3"/>
  <c r="AC50" i="3"/>
  <c r="AL55" i="3"/>
  <c r="AK55" i="3"/>
  <c r="AC55" i="3"/>
  <c r="AL66" i="3"/>
  <c r="AK66" i="3"/>
  <c r="AC66" i="3"/>
  <c r="AL41" i="3"/>
  <c r="AK41" i="3"/>
  <c r="AC41" i="3"/>
  <c r="AB41" i="3"/>
  <c r="AL43" i="3"/>
  <c r="AK43" i="3"/>
  <c r="AC43" i="3"/>
  <c r="AB43" i="3"/>
  <c r="AP43" i="3" s="1"/>
  <c r="AL60" i="3"/>
  <c r="AK60" i="3"/>
  <c r="AC60" i="3"/>
  <c r="AL27" i="3"/>
  <c r="AK27" i="3"/>
  <c r="AC27" i="3"/>
  <c r="AB27" i="3"/>
  <c r="X27" i="3"/>
  <c r="AL31" i="3"/>
  <c r="AK31" i="3"/>
  <c r="AC31" i="3"/>
  <c r="AL42" i="3"/>
  <c r="AK42" i="3"/>
  <c r="AC42" i="3"/>
  <c r="AB42" i="3"/>
  <c r="AL21" i="3"/>
  <c r="AK21" i="3"/>
  <c r="AC21" i="3"/>
  <c r="AB21" i="3"/>
  <c r="X21" i="3"/>
  <c r="AL19" i="3"/>
  <c r="AK19" i="3"/>
  <c r="AC19" i="3"/>
  <c r="AB19" i="3"/>
  <c r="X19" i="3"/>
  <c r="AL36" i="3"/>
  <c r="AK36" i="3"/>
  <c r="AC36" i="3"/>
  <c r="AL11" i="3"/>
  <c r="AK11" i="3"/>
  <c r="AC11" i="3"/>
  <c r="AB11" i="3"/>
  <c r="X11" i="3"/>
  <c r="AL9" i="3"/>
  <c r="AK9" i="3"/>
  <c r="AC9" i="3"/>
  <c r="AB9" i="3"/>
  <c r="X9" i="3"/>
  <c r="AL24" i="3"/>
  <c r="AK24" i="3"/>
  <c r="AC24" i="3"/>
  <c r="AB24" i="3"/>
  <c r="X24" i="3"/>
  <c r="AC67" i="3"/>
  <c r="AK67" i="3"/>
  <c r="AL67" i="3"/>
  <c r="AC52" i="3"/>
  <c r="AK52" i="3"/>
  <c r="AL52" i="3"/>
  <c r="AC63" i="3"/>
  <c r="AK63" i="3"/>
  <c r="AL63" i="3"/>
  <c r="AC14" i="3"/>
  <c r="X14" i="3"/>
  <c r="AB14" i="3"/>
  <c r="AK14" i="3"/>
  <c r="AL14" i="3"/>
  <c r="AC4" i="3"/>
  <c r="X4" i="3"/>
  <c r="AB4" i="3"/>
  <c r="AK4" i="3"/>
  <c r="AL4" i="3"/>
  <c r="AC8" i="3"/>
  <c r="X8" i="3"/>
  <c r="AB8" i="3"/>
  <c r="AK8" i="3"/>
  <c r="AL8" i="3"/>
  <c r="AC48" i="3"/>
  <c r="AK48" i="3"/>
  <c r="AL48" i="3"/>
  <c r="AC64" i="3"/>
  <c r="AK64" i="3"/>
  <c r="AL64" i="3"/>
  <c r="AC46" i="3"/>
  <c r="AK46" i="3"/>
  <c r="AL46" i="3"/>
  <c r="AC68" i="3"/>
  <c r="AK68" i="3"/>
  <c r="AL68" i="3"/>
  <c r="AC73" i="3"/>
  <c r="AK73" i="3"/>
  <c r="AL73" i="3"/>
  <c r="AC57" i="3"/>
  <c r="AK57" i="3"/>
  <c r="AL57" i="3"/>
  <c r="AB39" i="3"/>
  <c r="AC39" i="3"/>
  <c r="AK39" i="3"/>
  <c r="AL39" i="3"/>
  <c r="X25" i="3"/>
  <c r="AB25" i="3"/>
  <c r="AC25" i="3"/>
  <c r="AK25" i="3"/>
  <c r="AL25" i="3"/>
  <c r="AC34" i="3"/>
  <c r="AC65" i="3"/>
  <c r="AL93" i="3"/>
  <c r="AK93" i="3"/>
  <c r="AL89" i="3"/>
  <c r="AK89" i="3"/>
  <c r="AL88" i="3"/>
  <c r="AK88" i="3"/>
  <c r="AC88" i="3"/>
  <c r="AL35" i="3"/>
  <c r="AK35" i="3"/>
  <c r="AC35" i="3"/>
  <c r="AL85" i="3"/>
  <c r="AK85" i="3"/>
  <c r="AC85" i="3"/>
  <c r="AL69" i="3"/>
  <c r="AK69" i="3"/>
  <c r="AC69" i="3"/>
  <c r="AL61" i="3"/>
  <c r="AK61" i="3"/>
  <c r="AC61" i="3"/>
  <c r="AL77" i="3"/>
  <c r="AK77" i="3"/>
  <c r="AC77" i="3"/>
  <c r="AL29" i="3"/>
  <c r="AK29" i="3"/>
  <c r="X29" i="3"/>
  <c r="AC29" i="3"/>
  <c r="AL28" i="3"/>
  <c r="AK28" i="3"/>
  <c r="AB28" i="3"/>
  <c r="X28" i="3"/>
  <c r="AC28" i="3"/>
  <c r="AL44" i="3"/>
  <c r="AK44" i="3"/>
  <c r="AB44" i="3"/>
  <c r="AC44" i="3"/>
  <c r="AL80" i="3"/>
  <c r="AK80" i="3"/>
  <c r="AP80" i="3"/>
  <c r="AC80" i="3"/>
  <c r="AL78" i="3"/>
  <c r="AK78" i="3"/>
  <c r="AC78" i="3"/>
  <c r="AL86" i="3"/>
  <c r="AK86" i="3"/>
  <c r="AC86" i="3"/>
  <c r="AL23" i="3"/>
  <c r="AK23" i="3"/>
  <c r="AB23" i="3"/>
  <c r="X23" i="3"/>
  <c r="AC23" i="3"/>
  <c r="AL22" i="3"/>
  <c r="AK22" i="3"/>
  <c r="AB22" i="3"/>
  <c r="X22" i="3"/>
  <c r="AC22" i="3"/>
  <c r="AL38" i="3"/>
  <c r="AK38" i="3"/>
  <c r="AB38" i="3"/>
  <c r="AC38" i="3"/>
  <c r="AL37" i="3"/>
  <c r="AK37" i="3"/>
  <c r="AC37" i="3"/>
  <c r="AL45" i="3"/>
  <c r="AK45" i="3"/>
  <c r="AB45" i="3"/>
  <c r="AC45" i="3"/>
  <c r="AL12" i="3"/>
  <c r="AK12" i="3"/>
  <c r="AB12" i="3"/>
  <c r="X12" i="3"/>
  <c r="AC12" i="3"/>
  <c r="AL15" i="3"/>
  <c r="AK15" i="3"/>
  <c r="AB15" i="3"/>
  <c r="X15" i="3"/>
  <c r="AC15" i="3"/>
  <c r="AL30" i="3"/>
  <c r="AK30" i="3"/>
  <c r="X30" i="3"/>
  <c r="AC30" i="3"/>
  <c r="AP24" i="3" l="1"/>
  <c r="AP87" i="3"/>
  <c r="AP89" i="3"/>
  <c r="AP57" i="3"/>
  <c r="AM57" i="3"/>
  <c r="AP55" i="3"/>
  <c r="AM55" i="3"/>
  <c r="AM19" i="3"/>
  <c r="AP19" i="3"/>
  <c r="AP59" i="3"/>
  <c r="AM59" i="3"/>
  <c r="AP56" i="3"/>
  <c r="AM56" i="3"/>
  <c r="AP54" i="3"/>
  <c r="AM54" i="3"/>
  <c r="AP25" i="3"/>
  <c r="AM25" i="3"/>
  <c r="AM21" i="3"/>
  <c r="AP21" i="3"/>
  <c r="AP23" i="3"/>
  <c r="AM23" i="3"/>
  <c r="AP68" i="3"/>
  <c r="AP69" i="3"/>
  <c r="AP86" i="3"/>
  <c r="AM22" i="3"/>
  <c r="AP22" i="3"/>
  <c r="AP88" i="3"/>
  <c r="AP11" i="3"/>
  <c r="AP38" i="3"/>
  <c r="AP50" i="3"/>
  <c r="AP14" i="3"/>
  <c r="AP41" i="3"/>
  <c r="AP53" i="3"/>
  <c r="AP29" i="3"/>
  <c r="AP46" i="3"/>
  <c r="AP8" i="3"/>
  <c r="AJ34" i="3"/>
  <c r="AP48" i="3"/>
  <c r="AP13" i="3"/>
  <c r="AP36" i="3"/>
  <c r="AP34" i="3"/>
  <c r="AP27" i="3"/>
  <c r="AP37" i="3"/>
  <c r="AP15" i="3"/>
  <c r="AP81" i="3"/>
  <c r="AP49" i="3"/>
  <c r="AP42" i="3"/>
  <c r="AP9" i="3"/>
  <c r="AP30" i="3"/>
  <c r="AP35" i="3"/>
  <c r="AP44" i="3"/>
  <c r="AP5" i="3"/>
  <c r="AP17" i="3"/>
  <c r="AP90" i="3"/>
  <c r="AP40" i="3"/>
  <c r="AP52" i="3"/>
  <c r="AP78" i="3"/>
  <c r="AP31" i="3"/>
  <c r="AP45" i="3"/>
  <c r="AP85" i="3"/>
  <c r="AP39" i="3"/>
  <c r="AP51" i="3"/>
  <c r="AP28" i="3"/>
  <c r="AP33" i="3"/>
  <c r="AP72" i="3"/>
  <c r="AP65" i="3"/>
  <c r="AP60" i="3"/>
  <c r="AP74" i="3"/>
  <c r="AP67" i="3"/>
  <c r="AP77" i="3"/>
  <c r="AM93" i="3"/>
  <c r="AP93" i="3"/>
  <c r="AP71" i="3"/>
  <c r="AP64" i="3"/>
  <c r="AP73" i="3"/>
  <c r="AP66" i="3"/>
  <c r="AP61" i="3"/>
  <c r="AP82" i="3"/>
  <c r="AP70" i="3"/>
  <c r="AP63" i="3"/>
  <c r="AP47" i="3"/>
  <c r="AP7" i="3"/>
  <c r="AP12" i="3"/>
  <c r="AP4" i="3"/>
  <c r="AM85" i="3"/>
  <c r="AM65" i="3"/>
  <c r="AM78" i="3"/>
  <c r="AM4" i="3"/>
  <c r="AM70" i="3"/>
  <c r="AM91" i="3"/>
  <c r="AM39" i="3"/>
  <c r="AM89" i="3"/>
  <c r="AM14" i="3"/>
  <c r="AM94" i="3"/>
  <c r="AM61" i="3"/>
  <c r="AM87" i="3"/>
  <c r="AM82" i="3"/>
  <c r="AM63" i="3"/>
  <c r="AM95" i="3"/>
  <c r="AM90" i="3"/>
  <c r="AJ24" i="3"/>
  <c r="AJ66" i="3"/>
  <c r="AJ19" i="3"/>
  <c r="AJ36" i="3"/>
  <c r="AJ21" i="3"/>
  <c r="AJ72" i="3"/>
  <c r="AJ43" i="3"/>
  <c r="AM37" i="3"/>
  <c r="AM44" i="3"/>
  <c r="AM52" i="3"/>
  <c r="AM60" i="3"/>
  <c r="AM38" i="3"/>
  <c r="AM50" i="3"/>
  <c r="AM81" i="3"/>
  <c r="AJ27" i="3"/>
  <c r="AJ81" i="3"/>
  <c r="AM43" i="3"/>
  <c r="AM24" i="3"/>
  <c r="AM41" i="3"/>
  <c r="AM66" i="3"/>
  <c r="AM36" i="3"/>
  <c r="AM42" i="3"/>
  <c r="AM46" i="3"/>
  <c r="AM49" i="3"/>
  <c r="AM53" i="3"/>
  <c r="AJ41" i="3"/>
  <c r="AJ31" i="3"/>
  <c r="AJ11" i="3"/>
  <c r="AJ50" i="3"/>
  <c r="AJ60" i="3"/>
  <c r="AJ71" i="3"/>
  <c r="AJ42" i="3"/>
  <c r="AJ9" i="3"/>
  <c r="AM40" i="3"/>
  <c r="AJ55" i="3"/>
  <c r="AM47" i="3"/>
  <c r="AJ4" i="3"/>
  <c r="AJ67" i="3"/>
  <c r="AM67" i="3"/>
  <c r="AJ8" i="3"/>
  <c r="AM64" i="3"/>
  <c r="AJ63" i="3"/>
  <c r="AM72" i="3"/>
  <c r="AM74" i="3"/>
  <c r="AJ52" i="3"/>
  <c r="AJ14" i="3"/>
  <c r="AJ48" i="3"/>
  <c r="AM71" i="3"/>
  <c r="AM73" i="3"/>
  <c r="AM8" i="3"/>
  <c r="AM48" i="3"/>
  <c r="AJ15" i="3"/>
  <c r="AJ22" i="3"/>
  <c r="AJ30" i="3"/>
  <c r="AJ38" i="3"/>
  <c r="AJ37" i="3"/>
  <c r="AJ80" i="3"/>
  <c r="AJ61" i="3"/>
  <c r="AJ23" i="3"/>
  <c r="AJ44" i="3"/>
  <c r="AJ78" i="3"/>
  <c r="AJ29" i="3"/>
  <c r="AM34" i="3"/>
  <c r="AM7" i="3"/>
  <c r="AM86" i="3"/>
  <c r="AM28" i="3"/>
  <c r="AM15" i="3"/>
  <c r="AM29" i="3"/>
  <c r="AJ45" i="3"/>
  <c r="AJ77" i="3"/>
  <c r="AM30" i="3"/>
  <c r="AM11" i="3"/>
  <c r="AJ69" i="3"/>
  <c r="AM27" i="3"/>
  <c r="AM33" i="3"/>
  <c r="AM88" i="3"/>
  <c r="AM9" i="3"/>
  <c r="AM17" i="3"/>
  <c r="AM31" i="3"/>
  <c r="AM35" i="3"/>
  <c r="AM13" i="3"/>
  <c r="AM5" i="3"/>
  <c r="AJ12" i="3"/>
  <c r="AM45" i="3"/>
  <c r="AM12" i="3"/>
  <c r="AJ86" i="3"/>
  <c r="AJ28" i="3"/>
  <c r="AM77" i="3"/>
  <c r="AJ35" i="3"/>
  <c r="AJ89" i="3"/>
  <c r="AJ65" i="3"/>
  <c r="AJ88" i="3"/>
  <c r="AJ85" i="3"/>
  <c r="AJ9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tc={043D9F45-9672-40E8-A1FD-2D7B58289C47}</author>
    <author>tc={EE7E60F7-EF8A-4B59-B119-802434EC8C30}</author>
    <author>Alessandro Ditillo</author>
  </authors>
  <commentList>
    <comment ref="AD2" authorId="0" shapeId="0" xr:uid="{043D9F45-9672-40E8-A1FD-2D7B58289C47}">
      <text>
        <t>[Threaded comment]
Your version of Excel allows you to read this threaded comment; however, any edits to it will get removed if the file is opened in a newer version of Excel. Learn more: https://go.microsoft.com/fwlink/?linkid=870924
Comment:
    Max value beetween column P or N</t>
      </text>
    </comment>
    <comment ref="AE2" authorId="1" shapeId="0" xr:uid="{EE7E60F7-EF8A-4B59-B119-802434EC8C3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column U</t>
      </text>
    </comment>
    <comment ref="C38" authorId="2" shapeId="0" xr:uid="{F11B17F6-CE19-4FBA-BEB2-DB8A8A1FCB82}">
      <text>
        <r>
          <rPr>
            <b/>
            <sz val="9"/>
            <color indexed="81"/>
            <rFont val="Tahoma"/>
            <family val="2"/>
          </rPr>
          <t>Alessandro Ditillo:</t>
        </r>
        <r>
          <rPr>
            <sz val="9"/>
            <color indexed="81"/>
            <rFont val="Tahoma"/>
            <family val="2"/>
          </rPr>
          <t xml:space="preserve">
this case is with Winch crowd system only and no mast footpad engaged. We do not have 2x lines main winch option</t>
        </r>
      </text>
    </comment>
    <comment ref="C80" authorId="2" shapeId="0" xr:uid="{E49D569B-B9A2-41E9-B8E4-2EE82356C4E4}">
      <text>
        <r>
          <rPr>
            <b/>
            <sz val="9"/>
            <color indexed="81"/>
            <rFont val="Tahoma"/>
            <family val="2"/>
          </rPr>
          <t>Alessandro Ditillo:</t>
        </r>
        <r>
          <rPr>
            <sz val="9"/>
            <color indexed="81"/>
            <rFont val="Tahoma"/>
            <family val="2"/>
          </rPr>
          <t xml:space="preserve">
this case is with Winch crowd system only and no mast footpad engaged. We do not have 2x lines main winch option</t>
        </r>
      </text>
    </comment>
  </commentList>
</comments>
</file>

<file path=xl/sharedStrings.xml><?xml version="1.0" encoding="utf-8"?>
<sst xmlns="http://schemas.openxmlformats.org/spreadsheetml/2006/main" count="388" uniqueCount="104">
  <si>
    <t>APPLICATION</t>
  </si>
  <si>
    <t>MODE</t>
  </si>
  <si>
    <t xml:space="preserve">MACHINE OPERATING WEIGHT </t>
  </si>
  <si>
    <t>DRILLING DEPTH</t>
  </si>
  <si>
    <t>DRILLING DIAMETER</t>
  </si>
  <si>
    <t>MAX WINCH or CYLINDER FORCE</t>
  </si>
  <si>
    <t xml:space="preserve">SINGLE TRACK PAD WIDTH
</t>
  </si>
  <si>
    <t>EN16228</t>
  </si>
  <si>
    <t>SIMPLIFIED EN16228</t>
  </si>
  <si>
    <t>FPS</t>
  </si>
  <si>
    <t>SIMPLIFIED AUSTRIAN</t>
  </si>
  <si>
    <t>Mast Foot Pressure</t>
  </si>
  <si>
    <t>Mast foot Force</t>
  </si>
  <si>
    <t>Reduced Contact Length of Track</t>
  </si>
  <si>
    <t>Max Bearing Pressure</t>
  </si>
  <si>
    <t>Bearing length of track</t>
  </si>
  <si>
    <t>Equivalent Bearing Length of Track</t>
  </si>
  <si>
    <t>Simplified Uniform Track Pressure</t>
  </si>
  <si>
    <t>Simplified Bearing Length of Track</t>
  </si>
  <si>
    <t>[kg]</t>
  </si>
  <si>
    <t>[m]</t>
  </si>
  <si>
    <t>[mm]</t>
  </si>
  <si>
    <t>[kN]</t>
  </si>
  <si>
    <t>[kPa]</t>
  </si>
  <si>
    <t>MODE:</t>
  </si>
  <si>
    <t>NOTES:</t>
  </si>
  <si>
    <t>All loads according EN16228 requirement</t>
  </si>
  <si>
    <t>Dynamic/Inertia forces: excluded</t>
  </si>
  <si>
    <t>Wind forces: excluded</t>
  </si>
  <si>
    <t>All loads according FPS Guidelines-Rig-Track-Tool-R2.0-9.6.16</t>
  </si>
  <si>
    <t>Use FPS Rig Track Pressure Calculation Tool 3.0</t>
  </si>
  <si>
    <t>DRILLING DEPTH: corresponding to the kellybar considered</t>
  </si>
  <si>
    <t>DRILLING DIAMETER: corresponding to the drilling tool considered</t>
  </si>
  <si>
    <t>Machine</t>
  </si>
  <si>
    <t>BORED PILES</t>
  </si>
  <si>
    <t>Equivalent Uniform Bearing Pressure</t>
  </si>
  <si>
    <t>CFA / ACIP</t>
  </si>
  <si>
    <t xml:space="preserve">TRACK LENGTH OF CONTACT AREA
</t>
  </si>
  <si>
    <t>MAX Track Pressure</t>
  </si>
  <si>
    <t>MIN Track Pressure</t>
  </si>
  <si>
    <t>mean pressure * ground area / total force</t>
  </si>
  <si>
    <t>SUSPENDED WEIGHT</t>
  </si>
  <si>
    <t>TOTAL LOAD CHECK</t>
  </si>
  <si>
    <t>TOTAL FORCE ON GROUND</t>
  </si>
  <si>
    <t>TOTAL FORCE ON GROUND: Machine Operating Weight - Suspended Weight + Max Winch or Cylinder Force</t>
  </si>
  <si>
    <t>MAX WINCH or CYLINDER FORCE: Effective force at the hook of the rope (not including kelly weight if we consider the main winch) or not including rotary - cradle - drilling attachment if crowd winch is considered in kelly</t>
  </si>
  <si>
    <t>MACHINE OPERATING WEIGHT: Standard Configuration including rotary, hammer, kelly and tools</t>
  </si>
  <si>
    <t>Simplified EN vs FPS</t>
  </si>
  <si>
    <t>EQUIVALENT LOAD CHECK</t>
  </si>
  <si>
    <t>LOAD CHECK</t>
  </si>
  <si>
    <t>Simplified EN vs Austrian</t>
  </si>
  <si>
    <t>DRILLING DEPTH GROUP</t>
  </si>
  <si>
    <t>DRILLING DIAMETER GROUP</t>
  </si>
  <si>
    <t>MACHINE OPERATING WEIGHT GROUP</t>
  </si>
  <si>
    <t>F-1</t>
  </si>
  <si>
    <t>F-2</t>
  </si>
  <si>
    <t>F-3</t>
  </si>
  <si>
    <t>E-3</t>
  </si>
  <si>
    <t>E-2</t>
  </si>
  <si>
    <t>E-1</t>
  </si>
  <si>
    <t>D-5</t>
  </si>
  <si>
    <t>D-1</t>
  </si>
  <si>
    <t>D-2</t>
  </si>
  <si>
    <t>D-3</t>
  </si>
  <si>
    <t>D-4</t>
  </si>
  <si>
    <t>C-6</t>
  </si>
  <si>
    <t>C-2</t>
  </si>
  <si>
    <t>C-3</t>
  </si>
  <si>
    <t>C-4</t>
  </si>
  <si>
    <t>C-5</t>
  </si>
  <si>
    <t>C-6a</t>
  </si>
  <si>
    <t>C-6b</t>
  </si>
  <si>
    <t>C-6c</t>
  </si>
  <si>
    <t>C-5c</t>
  </si>
  <si>
    <t>C-5b</t>
  </si>
  <si>
    <t>C-5a</t>
  </si>
  <si>
    <t>C-1</t>
  </si>
  <si>
    <t>B-3</t>
  </si>
  <si>
    <t>B-2</t>
  </si>
  <si>
    <t>B-1</t>
  </si>
  <si>
    <t>A-3</t>
  </si>
  <si>
    <t>A-2</t>
  </si>
  <si>
    <t>A-1</t>
  </si>
  <si>
    <t>Mast in vertical position (no mast inclination to side / forward or backward)</t>
  </si>
  <si>
    <t>Machine on flat ground (no platform inclination)</t>
  </si>
  <si>
    <t>Max admissible working radius assumed</t>
  </si>
  <si>
    <t>SUSPENDED WEIGHT: Total weight on one or both winches (depending on mode)</t>
  </si>
  <si>
    <t>D-6</t>
  </si>
  <si>
    <t>D-7</t>
  </si>
  <si>
    <t>SIMPLIFIED EDITION 1</t>
  </si>
  <si>
    <t>Bearing Length of ONE Track only</t>
  </si>
  <si>
    <t>Simplified EN vs Simplified Ed 1</t>
  </si>
  <si>
    <t>C1</t>
  </si>
  <si>
    <t>C1 = CFA using main winch (2x lines) |no mast footpad engaged on ground  (Effective Forces)</t>
  </si>
  <si>
    <t>C2 = CFA using main winch (2x lines) and crowd winch (2x lines) | mast footpad engaged on ground  (Effective Forces)</t>
  </si>
  <si>
    <t>C3 = CFA using main winch (4x lines) | mast footpad engaged on ground  (Effective Forces)</t>
  </si>
  <si>
    <t>K2 = Kelly &amp; Casing driving Mode: using crowd winch (and main winch if allowed) | no mast footpad engaged on the ground (Effective Forces)</t>
  </si>
  <si>
    <t>K1 = Kelly Mode: using the main winch on Kelly | no mast footpad engaged on the ground (Effecive Forces)</t>
  </si>
  <si>
    <t>C2</t>
  </si>
  <si>
    <t>C3</t>
  </si>
  <si>
    <t>K1</t>
  </si>
  <si>
    <t>K2</t>
  </si>
  <si>
    <t>K3</t>
  </si>
  <si>
    <r>
      <t xml:space="preserve">Total force on ground applied to 2/3 of only </t>
    </r>
    <r>
      <rPr>
        <b/>
        <sz val="11"/>
        <rFont val="Calibri"/>
        <family val="2"/>
        <scheme val="minor"/>
      </rPr>
      <t>ONE</t>
    </r>
    <r>
      <rPr>
        <sz val="11"/>
        <rFont val="Calibri"/>
        <family val="2"/>
        <scheme val="minor"/>
      </rPr>
      <t xml:space="preserve"> track bearing length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</si>
</sst>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2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5" fillId="3" borderId="16" xfId="0" applyFont="1" applyFill="1" applyBorder="1" applyAlignment="1">
      <alignment horizontal="center" wrapText="1"/>
    </xf>
    <xf numFmtId="3" fontId="5" fillId="3" borderId="16" xfId="0" applyNumberFormat="1" applyFont="1" applyFill="1" applyBorder="1" applyAlignment="1">
      <alignment horizontal="center" wrapText="1"/>
    </xf>
    <xf numFmtId="3" fontId="5" fillId="3" borderId="17" xfId="0" applyNumberFormat="1" applyFont="1" applyFill="1" applyBorder="1" applyAlignment="1">
      <alignment horizontal="center" wrapText="1"/>
    </xf>
    <xf numFmtId="3" fontId="5" fillId="3" borderId="18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  <xf numFmtId="0" fontId="9" fillId="0" borderId="0" xfId="0" applyFont="1"/>
    <xf numFmtId="3" fontId="5" fillId="3" borderId="24" xfId="0" applyNumberFormat="1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 wrapText="1"/>
    </xf>
    <xf numFmtId="3" fontId="5" fillId="3" borderId="22" xfId="0" applyNumberFormat="1" applyFont="1" applyFill="1" applyBorder="1" applyAlignment="1">
      <alignment horizontal="center" wrapText="1"/>
    </xf>
    <xf numFmtId="3" fontId="5" fillId="3" borderId="27" xfId="0" applyNumberFormat="1" applyFont="1" applyFill="1" applyBorder="1" applyAlignment="1">
      <alignment horizontal="center" wrapText="1"/>
    </xf>
    <xf numFmtId="3" fontId="5" fillId="3" borderId="28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3" fontId="5" fillId="5" borderId="22" xfId="0" applyNumberFormat="1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3" fontId="5" fillId="5" borderId="20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165" fontId="1" fillId="6" borderId="31" xfId="0" applyNumberFormat="1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vertical="center" wrapText="1"/>
    </xf>
    <xf numFmtId="3" fontId="5" fillId="6" borderId="18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5" fillId="6" borderId="22" xfId="0" applyNumberFormat="1" applyFont="1" applyFill="1" applyBorder="1" applyAlignment="1">
      <alignment horizontal="center" wrapText="1"/>
    </xf>
    <xf numFmtId="3" fontId="5" fillId="6" borderId="19" xfId="0" applyNumberFormat="1" applyFont="1" applyFill="1" applyBorder="1" applyAlignment="1">
      <alignment horizontal="center" wrapText="1"/>
    </xf>
    <xf numFmtId="3" fontId="5" fillId="6" borderId="16" xfId="0" applyNumberFormat="1" applyFont="1" applyFill="1" applyBorder="1" applyAlignment="1">
      <alignment horizontal="center" wrapText="1"/>
    </xf>
    <xf numFmtId="3" fontId="5" fillId="6" borderId="24" xfId="0" applyNumberFormat="1" applyFont="1" applyFill="1" applyBorder="1" applyAlignment="1">
      <alignment horizontal="center" wrapText="1"/>
    </xf>
    <xf numFmtId="3" fontId="5" fillId="6" borderId="32" xfId="0" applyNumberFormat="1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vertical="center" wrapText="1"/>
    </xf>
    <xf numFmtId="3" fontId="5" fillId="6" borderId="29" xfId="0" applyNumberFormat="1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vertical="center" wrapText="1"/>
    </xf>
    <xf numFmtId="4" fontId="5" fillId="6" borderId="1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3" fontId="5" fillId="6" borderId="17" xfId="0" applyNumberFormat="1" applyFont="1" applyFill="1" applyBorder="1" applyAlignment="1">
      <alignment horizontal="center" wrapText="1"/>
    </xf>
    <xf numFmtId="2" fontId="0" fillId="6" borderId="31" xfId="0" applyNumberForma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 wrapText="1"/>
    </xf>
    <xf numFmtId="3" fontId="5" fillId="5" borderId="24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wrapText="1"/>
    </xf>
    <xf numFmtId="0" fontId="3" fillId="6" borderId="26" xfId="0" applyFont="1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 wrapText="1"/>
    </xf>
    <xf numFmtId="0" fontId="3" fillId="5" borderId="15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0" fillId="6" borderId="33" xfId="0" applyFill="1" applyBorder="1" applyAlignment="1">
      <alignment horizontal="center"/>
    </xf>
    <xf numFmtId="3" fontId="5" fillId="4" borderId="22" xfId="0" applyNumberFormat="1" applyFont="1" applyFill="1" applyBorder="1" applyAlignment="1">
      <alignment horizontal="center" wrapText="1"/>
    </xf>
    <xf numFmtId="4" fontId="5" fillId="4" borderId="19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/>
    </xf>
    <xf numFmtId="2" fontId="0" fillId="6" borderId="34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27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35" xfId="0" applyFont="1" applyFill="1" applyBorder="1" applyAlignment="1">
      <alignment horizontal="center" wrapText="1"/>
    </xf>
    <xf numFmtId="3" fontId="5" fillId="3" borderId="4" xfId="0" applyNumberFormat="1" applyFont="1" applyFill="1" applyBorder="1" applyAlignment="1">
      <alignment horizontal="center" wrapText="1"/>
    </xf>
    <xf numFmtId="3" fontId="5" fillId="3" borderId="35" xfId="0" applyNumberFormat="1" applyFont="1" applyFill="1" applyBorder="1" applyAlignment="1">
      <alignment horizontal="center" wrapText="1"/>
    </xf>
    <xf numFmtId="3" fontId="5" fillId="3" borderId="36" xfId="0" applyNumberFormat="1" applyFont="1" applyFill="1" applyBorder="1" applyAlignment="1">
      <alignment horizontal="center" wrapText="1"/>
    </xf>
    <xf numFmtId="3" fontId="5" fillId="3" borderId="23" xfId="0" applyNumberFormat="1" applyFont="1" applyFill="1" applyBorder="1" applyAlignment="1">
      <alignment horizontal="center" wrapText="1"/>
    </xf>
    <xf numFmtId="3" fontId="5" fillId="6" borderId="37" xfId="0" applyNumberFormat="1" applyFont="1" applyFill="1" applyBorder="1" applyAlignment="1">
      <alignment horizontal="center" wrapText="1"/>
    </xf>
    <xf numFmtId="3" fontId="5" fillId="5" borderId="35" xfId="0" applyNumberFormat="1" applyFont="1" applyFill="1" applyBorder="1" applyAlignment="1">
      <alignment horizontal="center" wrapText="1"/>
    </xf>
    <xf numFmtId="3" fontId="5" fillId="6" borderId="38" xfId="0" applyNumberFormat="1" applyFont="1" applyFill="1" applyBorder="1" applyAlignment="1">
      <alignment horizontal="center" wrapText="1"/>
    </xf>
    <xf numFmtId="3" fontId="5" fillId="6" borderId="4" xfId="0" applyNumberFormat="1" applyFont="1" applyFill="1" applyBorder="1" applyAlignment="1">
      <alignment horizontal="center" wrapText="1"/>
    </xf>
    <xf numFmtId="165" fontId="1" fillId="6" borderId="39" xfId="0" applyNumberFormat="1" applyFont="1" applyFill="1" applyBorder="1" applyAlignment="1">
      <alignment horizontal="center" wrapText="1"/>
    </xf>
    <xf numFmtId="3" fontId="5" fillId="3" borderId="37" xfId="0" applyNumberFormat="1" applyFont="1" applyFill="1" applyBorder="1" applyAlignment="1">
      <alignment horizontal="center" wrapText="1"/>
    </xf>
    <xf numFmtId="3" fontId="5" fillId="5" borderId="37" xfId="0" applyNumberFormat="1" applyFont="1" applyFill="1" applyBorder="1" applyAlignment="1">
      <alignment horizontal="center" wrapText="1"/>
    </xf>
    <xf numFmtId="3" fontId="5" fillId="5" borderId="5" xfId="0" applyNumberFormat="1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3" fontId="5" fillId="3" borderId="18" xfId="0" applyNumberFormat="1" applyFont="1" applyFill="1" applyBorder="1" applyAlignment="1">
      <alignment horizontal="center" vertical="center"/>
    </xf>
    <xf numFmtId="3" fontId="5" fillId="3" borderId="20" xfId="0" applyNumberFormat="1" applyFont="1" applyFill="1" applyBorder="1" applyAlignment="1">
      <alignment horizontal="center" wrapText="1"/>
    </xf>
    <xf numFmtId="3" fontId="5" fillId="3" borderId="23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164" fontId="5" fillId="3" borderId="17" xfId="0" applyNumberFormat="1" applyFont="1" applyFill="1" applyBorder="1" applyAlignment="1">
      <alignment horizontal="center" wrapText="1"/>
    </xf>
    <xf numFmtId="3" fontId="5" fillId="7" borderId="17" xfId="0" applyNumberFormat="1" applyFont="1" applyFill="1" applyBorder="1" applyAlignment="1">
      <alignment horizontal="center" wrapText="1"/>
    </xf>
    <xf numFmtId="0" fontId="5" fillId="3" borderId="40" xfId="0" applyFont="1" applyFill="1" applyBorder="1" applyAlignment="1">
      <alignment horizontal="center" wrapText="1"/>
    </xf>
    <xf numFmtId="0" fontId="5" fillId="3" borderId="41" xfId="0" applyFont="1" applyFill="1" applyBorder="1" applyAlignment="1">
      <alignment horizontal="center" wrapText="1"/>
    </xf>
    <xf numFmtId="3" fontId="5" fillId="3" borderId="41" xfId="0" applyNumberFormat="1" applyFont="1" applyFill="1" applyBorder="1" applyAlignment="1">
      <alignment horizontal="center" wrapText="1"/>
    </xf>
    <xf numFmtId="3" fontId="5" fillId="3" borderId="42" xfId="0" applyNumberFormat="1" applyFont="1" applyFill="1" applyBorder="1" applyAlignment="1">
      <alignment horizontal="center" wrapText="1"/>
    </xf>
    <xf numFmtId="3" fontId="5" fillId="3" borderId="40" xfId="0" applyNumberFormat="1" applyFont="1" applyFill="1" applyBorder="1" applyAlignment="1">
      <alignment horizontal="center" wrapText="1"/>
    </xf>
    <xf numFmtId="3" fontId="5" fillId="6" borderId="43" xfId="0" applyNumberFormat="1" applyFont="1" applyFill="1" applyBorder="1" applyAlignment="1">
      <alignment horizontal="center" wrapText="1"/>
    </xf>
    <xf numFmtId="3" fontId="5" fillId="5" borderId="41" xfId="0" applyNumberFormat="1" applyFont="1" applyFill="1" applyBorder="1" applyAlignment="1">
      <alignment horizontal="center" wrapText="1"/>
    </xf>
    <xf numFmtId="3" fontId="5" fillId="6" borderId="44" xfId="0" applyNumberFormat="1" applyFont="1" applyFill="1" applyBorder="1" applyAlignment="1">
      <alignment horizontal="center" wrapText="1"/>
    </xf>
    <xf numFmtId="3" fontId="5" fillId="6" borderId="41" xfId="0" applyNumberFormat="1" applyFont="1" applyFill="1" applyBorder="1" applyAlignment="1">
      <alignment horizontal="center" wrapText="1"/>
    </xf>
    <xf numFmtId="165" fontId="1" fillId="6" borderId="33" xfId="0" applyNumberFormat="1" applyFont="1" applyFill="1" applyBorder="1" applyAlignment="1">
      <alignment horizontal="center" wrapText="1"/>
    </xf>
    <xf numFmtId="3" fontId="5" fillId="3" borderId="43" xfId="0" applyNumberFormat="1" applyFont="1" applyFill="1" applyBorder="1" applyAlignment="1">
      <alignment horizontal="center" wrapText="1"/>
    </xf>
    <xf numFmtId="3" fontId="5" fillId="5" borderId="43" xfId="0" applyNumberFormat="1" applyFont="1" applyFill="1" applyBorder="1" applyAlignment="1">
      <alignment horizontal="center" wrapText="1"/>
    </xf>
    <xf numFmtId="3" fontId="5" fillId="5" borderId="45" xfId="0" applyNumberFormat="1" applyFont="1" applyFill="1" applyBorder="1" applyAlignment="1">
      <alignment horizontal="center" wrapText="1"/>
    </xf>
    <xf numFmtId="4" fontId="5" fillId="6" borderId="44" xfId="0" applyNumberFormat="1" applyFont="1" applyFill="1" applyBorder="1" applyAlignment="1">
      <alignment horizontal="center" wrapText="1"/>
    </xf>
    <xf numFmtId="3" fontId="5" fillId="3" borderId="40" xfId="0" applyNumberFormat="1" applyFont="1" applyFill="1" applyBorder="1" applyAlignment="1">
      <alignment horizontal="center" vertical="center"/>
    </xf>
    <xf numFmtId="3" fontId="5" fillId="3" borderId="45" xfId="0" applyNumberFormat="1" applyFont="1" applyFill="1" applyBorder="1" applyAlignment="1">
      <alignment horizontal="center" wrapText="1"/>
    </xf>
    <xf numFmtId="4" fontId="5" fillId="6" borderId="38" xfId="0" applyNumberFormat="1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ssandro Ditillo" id="{0C4B3AF2-0E65-4FEB-A21F-3D2D01B730C5}" userId="S::a.ditillo@soilmec.it::721fc073-4fbf-48c7-b9a8-258f1665088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3-12-01T13:13:53.97" personId="{0C4B3AF2-0E65-4FEB-A21F-3D2D01B730C5}" id="{043D9F45-9672-40E8-A1FD-2D7B58289C47}">
    <text>Max value beetween column P or N</text>
  </threadedComment>
  <threadedComment ref="AE2" dT="2023-12-01T13:14:07.73" personId="{0C4B3AF2-0E65-4FEB-A21F-3D2D01B730C5}" id="{EE7E60F7-EF8A-4B59-B119-802434EC8C30}">
    <text>Value column 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FB58-2FFC-433C-BE6C-348D0AA5A652}">
  <sheetPr>
    <tabColor rgb="FFFFC000"/>
    <pageSetUpPr fitToPage="1"/>
  </sheetPr>
  <dimension ref="A1:AP135"/>
  <sheetViews>
    <sheetView tabSelected="1" zoomScale="85" zoomScaleNormal="85" zoomScaleSheetLayoutView="100" workbookViewId="0">
      <pane xSplit="4" ySplit="3" topLeftCell="F4" activePane="bottomRight" state="frozen"/>
      <selection activeCell="M12" sqref="M12"/>
      <selection pane="topRight" activeCell="M12" sqref="M12"/>
      <selection pane="bottomLeft" activeCell="M12" sqref="M12"/>
      <selection pane="bottomRight" activeCell="G10" sqref="G10"/>
    </sheetView>
  </sheetViews>
  <sheetFormatPr defaultColWidth="9.109375" defaultRowHeight="14.4" x14ac:dyDescent="0.3"/>
  <cols>
    <col min="1" max="1" width="15.44140625" customWidth="1"/>
    <col min="2" max="2" width="13.5546875" customWidth="1"/>
    <col min="3" max="3" width="7.88671875" customWidth="1"/>
    <col min="4" max="4" width="13.33203125" customWidth="1"/>
    <col min="5" max="5" width="13.33203125" hidden="1" customWidth="1"/>
    <col min="6" max="7" width="13.33203125" customWidth="1"/>
    <col min="8" max="8" width="11.44140625" hidden="1" customWidth="1"/>
    <col min="9" max="9" width="13.33203125" customWidth="1"/>
    <col min="10" max="10" width="12" hidden="1" customWidth="1"/>
    <col min="11" max="11" width="13.33203125" customWidth="1"/>
    <col min="12" max="12" width="13.33203125" style="9" hidden="1" customWidth="1"/>
    <col min="13" max="14" width="13.33203125" customWidth="1"/>
    <col min="15" max="15" width="15.6640625" customWidth="1"/>
    <col min="16" max="16" width="15.6640625" hidden="1" customWidth="1"/>
    <col min="17" max="17" width="15.6640625" customWidth="1"/>
    <col min="18" max="19" width="10.6640625" hidden="1" customWidth="1"/>
    <col min="20" max="21" width="15.6640625" customWidth="1"/>
    <col min="22" max="22" width="13.44140625" customWidth="1"/>
    <col min="23" max="23" width="14.109375" hidden="1" customWidth="1"/>
    <col min="24" max="24" width="15.6640625" customWidth="1"/>
    <col min="25" max="26" width="10.6640625" hidden="1" customWidth="1"/>
    <col min="27" max="28" width="15.6640625" customWidth="1"/>
    <col min="29" max="29" width="15.6640625" hidden="1" customWidth="1"/>
    <col min="30" max="30" width="15.6640625" style="9" customWidth="1"/>
    <col min="31" max="31" width="15.6640625" customWidth="1"/>
    <col min="32" max="33" width="10.6640625" hidden="1" customWidth="1"/>
    <col min="34" max="34" width="10.6640625" style="9" customWidth="1"/>
    <col min="35" max="35" width="15.6640625" customWidth="1"/>
    <col min="36" max="36" width="12.5546875" hidden="1" customWidth="1"/>
    <col min="37" max="37" width="15.6640625" style="9" customWidth="1"/>
    <col min="38" max="38" width="15.6640625" customWidth="1"/>
    <col min="39" max="39" width="12.6640625" style="48" hidden="1" customWidth="1"/>
    <col min="40" max="40" width="12.5546875" hidden="1" customWidth="1"/>
    <col min="41" max="41" width="13.5546875" hidden="1" customWidth="1"/>
    <col min="42" max="42" width="19.109375" hidden="1" customWidth="1"/>
  </cols>
  <sheetData>
    <row r="1" spans="1:42" ht="43.2" customHeight="1" thickBot="1" x14ac:dyDescent="0.35">
      <c r="A1" s="131" t="s">
        <v>0</v>
      </c>
      <c r="B1" s="131" t="s">
        <v>33</v>
      </c>
      <c r="C1" s="118" t="s">
        <v>1</v>
      </c>
      <c r="D1" s="118" t="s">
        <v>2</v>
      </c>
      <c r="E1" s="129" t="s">
        <v>53</v>
      </c>
      <c r="F1" s="118" t="s">
        <v>41</v>
      </c>
      <c r="G1" s="127" t="s">
        <v>3</v>
      </c>
      <c r="H1" s="129" t="s">
        <v>51</v>
      </c>
      <c r="I1" s="127" t="s">
        <v>4</v>
      </c>
      <c r="J1" s="129" t="s">
        <v>52</v>
      </c>
      <c r="K1" s="118" t="s">
        <v>5</v>
      </c>
      <c r="L1" s="116" t="s">
        <v>43</v>
      </c>
      <c r="M1" s="118" t="s">
        <v>6</v>
      </c>
      <c r="N1" s="120" t="s">
        <v>37</v>
      </c>
      <c r="O1" s="122" t="s">
        <v>7</v>
      </c>
      <c r="P1" s="123"/>
      <c r="Q1" s="123"/>
      <c r="R1" s="123"/>
      <c r="S1" s="123"/>
      <c r="T1" s="123"/>
      <c r="U1" s="70"/>
      <c r="V1" s="122" t="s">
        <v>8</v>
      </c>
      <c r="W1" s="123"/>
      <c r="X1" s="123"/>
      <c r="Y1" s="123"/>
      <c r="Z1" s="123"/>
      <c r="AA1" s="123"/>
      <c r="AB1" s="133"/>
      <c r="AC1" s="31" t="s">
        <v>42</v>
      </c>
      <c r="AD1" s="123" t="s">
        <v>9</v>
      </c>
      <c r="AE1" s="123"/>
      <c r="AF1" s="123"/>
      <c r="AG1" s="123"/>
      <c r="AH1" s="123"/>
      <c r="AI1" s="133"/>
      <c r="AJ1" s="46" t="s">
        <v>48</v>
      </c>
      <c r="AK1" s="134" t="s">
        <v>10</v>
      </c>
      <c r="AL1" s="135"/>
      <c r="AM1" s="53" t="s">
        <v>49</v>
      </c>
      <c r="AN1" s="124" t="s">
        <v>89</v>
      </c>
      <c r="AO1" s="125"/>
      <c r="AP1" s="53" t="s">
        <v>49</v>
      </c>
    </row>
    <row r="2" spans="1:42" ht="64.5" customHeight="1" thickBot="1" x14ac:dyDescent="0.35">
      <c r="A2" s="132"/>
      <c r="B2" s="132"/>
      <c r="C2" s="119"/>
      <c r="D2" s="119"/>
      <c r="E2" s="130"/>
      <c r="F2" s="119"/>
      <c r="G2" s="128"/>
      <c r="H2" s="130"/>
      <c r="I2" s="128"/>
      <c r="J2" s="130"/>
      <c r="K2" s="119"/>
      <c r="L2" s="117"/>
      <c r="M2" s="119"/>
      <c r="N2" s="121"/>
      <c r="O2" s="30" t="s">
        <v>38</v>
      </c>
      <c r="P2" s="36" t="s">
        <v>39</v>
      </c>
      <c r="Q2" s="73" t="s">
        <v>35</v>
      </c>
      <c r="R2" s="37" t="s">
        <v>11</v>
      </c>
      <c r="S2" s="38" t="s">
        <v>12</v>
      </c>
      <c r="T2" s="1" t="s">
        <v>13</v>
      </c>
      <c r="U2" s="28" t="s">
        <v>16</v>
      </c>
      <c r="V2" s="30" t="s">
        <v>38</v>
      </c>
      <c r="W2" s="36" t="s">
        <v>39</v>
      </c>
      <c r="X2" s="73" t="s">
        <v>35</v>
      </c>
      <c r="Y2" s="44" t="s">
        <v>11</v>
      </c>
      <c r="Z2" s="38" t="s">
        <v>12</v>
      </c>
      <c r="AA2" s="1" t="s">
        <v>13</v>
      </c>
      <c r="AB2" s="28" t="s">
        <v>16</v>
      </c>
      <c r="AC2" s="32" t="s">
        <v>40</v>
      </c>
      <c r="AD2" s="24" t="s">
        <v>14</v>
      </c>
      <c r="AE2" s="25" t="s">
        <v>35</v>
      </c>
      <c r="AF2" s="44" t="s">
        <v>11</v>
      </c>
      <c r="AG2" s="38" t="s">
        <v>12</v>
      </c>
      <c r="AH2" s="1" t="s">
        <v>15</v>
      </c>
      <c r="AI2" s="27" t="s">
        <v>16</v>
      </c>
      <c r="AJ2" s="37" t="s">
        <v>47</v>
      </c>
      <c r="AK2" s="30" t="s">
        <v>17</v>
      </c>
      <c r="AL2" s="96" t="s">
        <v>18</v>
      </c>
      <c r="AM2" s="54" t="s">
        <v>50</v>
      </c>
      <c r="AN2" s="34" t="s">
        <v>17</v>
      </c>
      <c r="AO2" s="50" t="s">
        <v>90</v>
      </c>
      <c r="AP2" s="54" t="s">
        <v>91</v>
      </c>
    </row>
    <row r="3" spans="1:42" ht="20.25" customHeight="1" thickBot="1" x14ac:dyDescent="0.35">
      <c r="A3" s="2"/>
      <c r="B3" s="4"/>
      <c r="C3" s="4"/>
      <c r="D3" s="4" t="s">
        <v>19</v>
      </c>
      <c r="E3" s="59" t="s">
        <v>19</v>
      </c>
      <c r="F3" s="4" t="s">
        <v>19</v>
      </c>
      <c r="G3" s="4" t="s">
        <v>20</v>
      </c>
      <c r="H3" s="59" t="s">
        <v>20</v>
      </c>
      <c r="I3" s="4" t="s">
        <v>21</v>
      </c>
      <c r="J3" s="59" t="s">
        <v>21</v>
      </c>
      <c r="K3" s="4" t="s">
        <v>22</v>
      </c>
      <c r="L3" s="59" t="s">
        <v>22</v>
      </c>
      <c r="M3" s="4" t="s">
        <v>21</v>
      </c>
      <c r="N3" s="4" t="s">
        <v>21</v>
      </c>
      <c r="O3" s="56" t="s">
        <v>23</v>
      </c>
      <c r="P3" s="57" t="s">
        <v>23</v>
      </c>
      <c r="Q3" s="62" t="s">
        <v>23</v>
      </c>
      <c r="R3" s="58" t="s">
        <v>23</v>
      </c>
      <c r="S3" s="59" t="s">
        <v>22</v>
      </c>
      <c r="T3" s="60" t="s">
        <v>21</v>
      </c>
      <c r="U3" s="62" t="s">
        <v>21</v>
      </c>
      <c r="V3" s="2" t="s">
        <v>23</v>
      </c>
      <c r="W3" s="61" t="s">
        <v>23</v>
      </c>
      <c r="X3" s="62" t="s">
        <v>23</v>
      </c>
      <c r="Y3" s="59" t="s">
        <v>23</v>
      </c>
      <c r="Z3" s="59" t="s">
        <v>22</v>
      </c>
      <c r="AA3" s="60" t="s">
        <v>21</v>
      </c>
      <c r="AB3" s="62" t="s">
        <v>21</v>
      </c>
      <c r="AC3" s="63"/>
      <c r="AD3" s="3" t="s">
        <v>23</v>
      </c>
      <c r="AE3" s="64" t="s">
        <v>23</v>
      </c>
      <c r="AF3" s="59" t="s">
        <v>23</v>
      </c>
      <c r="AG3" s="59" t="s">
        <v>22</v>
      </c>
      <c r="AH3" s="60" t="s">
        <v>21</v>
      </c>
      <c r="AI3" s="65" t="s">
        <v>21</v>
      </c>
      <c r="AJ3" s="66"/>
      <c r="AK3" s="2" t="s">
        <v>23</v>
      </c>
      <c r="AL3" s="91" t="s">
        <v>21</v>
      </c>
      <c r="AM3" s="67"/>
      <c r="AN3" s="61" t="s">
        <v>23</v>
      </c>
      <c r="AO3" s="58" t="s">
        <v>21</v>
      </c>
      <c r="AP3" s="71"/>
    </row>
    <row r="4" spans="1:42" x14ac:dyDescent="0.3">
      <c r="A4" s="99" t="s">
        <v>34</v>
      </c>
      <c r="B4" s="100" t="s">
        <v>63</v>
      </c>
      <c r="C4" s="100" t="s">
        <v>100</v>
      </c>
      <c r="D4" s="101">
        <v>28800</v>
      </c>
      <c r="E4" s="101">
        <v>40000</v>
      </c>
      <c r="F4" s="101">
        <v>2100</v>
      </c>
      <c r="G4" s="101">
        <v>11</v>
      </c>
      <c r="H4" s="101">
        <v>20</v>
      </c>
      <c r="I4" s="101">
        <v>1200</v>
      </c>
      <c r="J4" s="101">
        <v>1200</v>
      </c>
      <c r="K4" s="101">
        <v>121</v>
      </c>
      <c r="L4" s="101">
        <f>+D4*9.81/1000+K4-F4*9.81/1000</f>
        <v>382.92700000000002</v>
      </c>
      <c r="M4" s="101">
        <v>600</v>
      </c>
      <c r="N4" s="102">
        <v>3560</v>
      </c>
      <c r="O4" s="103">
        <v>704</v>
      </c>
      <c r="P4" s="104">
        <v>0</v>
      </c>
      <c r="Q4" s="105">
        <f t="shared" ref="Q4:Q67" si="0">+((O4+P4)*T4/2)/(2*(T4*(O4+2*P4)/(3*(O4+P4))))</f>
        <v>528</v>
      </c>
      <c r="R4" s="106">
        <v>0</v>
      </c>
      <c r="S4" s="107">
        <v>0</v>
      </c>
      <c r="T4" s="102">
        <v>949</v>
      </c>
      <c r="U4" s="105">
        <f t="shared" ref="U4:U67" si="1">2*T4*(O4+(2*P4))/(3*(O4+P4))</f>
        <v>632.66666666666663</v>
      </c>
      <c r="V4" s="103">
        <v>632</v>
      </c>
      <c r="W4" s="106">
        <v>0</v>
      </c>
      <c r="X4" s="105">
        <f t="shared" ref="X4:X67" si="2">+((V4+W4)*AA4/2)/(2*(AA4*(V4+2*W4)/(3*(V4+W4))))</f>
        <v>474</v>
      </c>
      <c r="Y4" s="104">
        <v>0</v>
      </c>
      <c r="Z4" s="107">
        <v>0</v>
      </c>
      <c r="AA4" s="102">
        <v>1009</v>
      </c>
      <c r="AB4" s="105">
        <f t="shared" ref="AB4:AB37" si="3">2*AA4*(V4+(2*W4))/(3*(V4+W4))</f>
        <v>672.66666666666663</v>
      </c>
      <c r="AC4" s="108">
        <f t="shared" ref="AC4:AC32" si="4">(+AA4/1000*(V4)/2*M4*2/1000+Z4)/(L4)</f>
        <v>0.99917947807284413</v>
      </c>
      <c r="AD4" s="109">
        <v>674</v>
      </c>
      <c r="AE4" s="110">
        <v>505</v>
      </c>
      <c r="AF4" s="106">
        <v>0</v>
      </c>
      <c r="AG4" s="107">
        <v>0</v>
      </c>
      <c r="AH4" s="102">
        <v>944</v>
      </c>
      <c r="AI4" s="111">
        <v>630</v>
      </c>
      <c r="AJ4" s="112">
        <f t="shared" ref="AJ4:AJ15" si="5">X4*AB4/(AE4*AI4)</f>
        <v>1.0021813609932422</v>
      </c>
      <c r="AK4" s="113">
        <f t="shared" ref="AK4:AK31" si="6">+(((D4*9.81/1000)+(K4)))/((M4*N4*2/3)/1000/1000)</f>
        <v>283.37640449438203</v>
      </c>
      <c r="AL4" s="114">
        <f t="shared" ref="AL4:AL31" si="7">2/3*N4</f>
        <v>2373.333333333333</v>
      </c>
      <c r="AM4" s="52">
        <f t="shared" ref="AM4:AM35" si="8">X4*AB4/(AK4*AL4)</f>
        <v>0.47408457405681886</v>
      </c>
      <c r="AN4" s="35">
        <f>+(((D4*9.81/1000)+(K4)))/((M4*N4)/1000/1000)</f>
        <v>188.91760299625469</v>
      </c>
      <c r="AO4" s="51">
        <f>N4</f>
        <v>3560</v>
      </c>
      <c r="AP4" s="72">
        <f>X4*AB4/(AN4*AO4)</f>
        <v>0.47408457405681886</v>
      </c>
    </row>
    <row r="5" spans="1:42" x14ac:dyDescent="0.3">
      <c r="A5" s="74" t="s">
        <v>34</v>
      </c>
      <c r="B5" s="5" t="s">
        <v>79</v>
      </c>
      <c r="C5" s="20" t="s">
        <v>101</v>
      </c>
      <c r="D5" s="19">
        <v>47000</v>
      </c>
      <c r="E5" s="19">
        <v>50000</v>
      </c>
      <c r="F5" s="19">
        <v>3825</v>
      </c>
      <c r="G5" s="19">
        <v>57</v>
      </c>
      <c r="H5" s="19">
        <v>60</v>
      </c>
      <c r="I5" s="19">
        <v>1200</v>
      </c>
      <c r="J5" s="19">
        <v>1200</v>
      </c>
      <c r="K5" s="19">
        <v>235</v>
      </c>
      <c r="L5" s="6">
        <f>D5*9.81/1000+K5-F5*9.81/1000</f>
        <v>658.54674999999997</v>
      </c>
      <c r="M5" s="19">
        <v>600</v>
      </c>
      <c r="N5" s="23">
        <v>3680</v>
      </c>
      <c r="O5" s="8">
        <v>960</v>
      </c>
      <c r="P5" s="39">
        <v>0</v>
      </c>
      <c r="Q5" s="55">
        <f t="shared" si="0"/>
        <v>720</v>
      </c>
      <c r="R5" s="40">
        <v>0</v>
      </c>
      <c r="S5" s="41">
        <v>0</v>
      </c>
      <c r="T5" s="7">
        <v>1284</v>
      </c>
      <c r="U5" s="55">
        <f t="shared" si="1"/>
        <v>856</v>
      </c>
      <c r="V5" s="22">
        <v>760</v>
      </c>
      <c r="W5" s="43">
        <v>0</v>
      </c>
      <c r="X5" s="55">
        <f t="shared" si="2"/>
        <v>570</v>
      </c>
      <c r="Y5" s="45">
        <v>0</v>
      </c>
      <c r="Z5" s="42">
        <v>0</v>
      </c>
      <c r="AA5" s="23">
        <v>1536</v>
      </c>
      <c r="AB5" s="55">
        <f t="shared" si="3"/>
        <v>1024</v>
      </c>
      <c r="AC5" s="33">
        <f t="shared" si="4"/>
        <v>1.0635782501394171</v>
      </c>
      <c r="AD5" s="21">
        <v>738</v>
      </c>
      <c r="AE5" s="26">
        <v>554</v>
      </c>
      <c r="AF5" s="40">
        <v>0</v>
      </c>
      <c r="AG5" s="41">
        <v>0</v>
      </c>
      <c r="AH5" s="7">
        <v>1583</v>
      </c>
      <c r="AI5" s="29">
        <v>1055</v>
      </c>
      <c r="AJ5" s="47">
        <f t="shared" si="5"/>
        <v>0.99864834807603475</v>
      </c>
      <c r="AK5" s="92">
        <f t="shared" si="6"/>
        <v>472.87364130434781</v>
      </c>
      <c r="AL5" s="93">
        <f t="shared" si="7"/>
        <v>2453.333333333333</v>
      </c>
      <c r="AM5" s="52">
        <f t="shared" si="8"/>
        <v>0.50312181246139043</v>
      </c>
      <c r="AN5" s="35">
        <f>+(((D5*9.81/1000)+(K5)))/((M5*N5)/1000/1000)</f>
        <v>315.2490942028985</v>
      </c>
      <c r="AO5" s="51">
        <f>N5</f>
        <v>3680</v>
      </c>
      <c r="AP5" s="72">
        <f t="shared" ref="AP5:AP16" si="9">X5*AB5/(AN5*AO5)</f>
        <v>0.50312181246139043</v>
      </c>
    </row>
    <row r="6" spans="1:42" x14ac:dyDescent="0.3">
      <c r="A6" s="74" t="s">
        <v>34</v>
      </c>
      <c r="B6" s="5" t="s">
        <v>79</v>
      </c>
      <c r="C6" s="20" t="s">
        <v>102</v>
      </c>
      <c r="D6" s="19">
        <v>47000</v>
      </c>
      <c r="E6" s="19">
        <v>50000</v>
      </c>
      <c r="F6" s="19">
        <v>3825</v>
      </c>
      <c r="G6" s="19">
        <v>57</v>
      </c>
      <c r="H6" s="19">
        <v>60</v>
      </c>
      <c r="I6" s="19">
        <v>1200</v>
      </c>
      <c r="J6" s="19">
        <v>1200</v>
      </c>
      <c r="K6" s="19">
        <v>235</v>
      </c>
      <c r="L6" s="6">
        <f>D6*9.81/1000+K6-F6*9.81/1000</f>
        <v>658.54674999999997</v>
      </c>
      <c r="M6" s="19">
        <v>600</v>
      </c>
      <c r="N6" s="23">
        <v>3680</v>
      </c>
      <c r="O6" s="8">
        <v>460</v>
      </c>
      <c r="P6" s="39">
        <v>0</v>
      </c>
      <c r="Q6" s="55">
        <f t="shared" si="0"/>
        <v>345</v>
      </c>
      <c r="R6" s="40">
        <v>283</v>
      </c>
      <c r="S6" s="41">
        <v>170</v>
      </c>
      <c r="T6" s="7">
        <v>2019</v>
      </c>
      <c r="U6" s="55">
        <f t="shared" si="1"/>
        <v>1346</v>
      </c>
      <c r="V6" s="22">
        <v>370</v>
      </c>
      <c r="W6" s="43">
        <v>0</v>
      </c>
      <c r="X6" s="55">
        <f t="shared" si="2"/>
        <v>277.5</v>
      </c>
      <c r="Y6" s="45">
        <v>283</v>
      </c>
      <c r="Z6" s="42">
        <v>170</v>
      </c>
      <c r="AA6" s="23">
        <v>2352</v>
      </c>
      <c r="AB6" s="55">
        <f t="shared" si="3"/>
        <v>1568</v>
      </c>
      <c r="AC6" s="33">
        <f t="shared" si="4"/>
        <v>1.0510172588354585</v>
      </c>
      <c r="AD6" s="21">
        <v>346</v>
      </c>
      <c r="AE6" s="26">
        <v>259</v>
      </c>
      <c r="AF6" s="40">
        <v>283</v>
      </c>
      <c r="AG6" s="41">
        <v>170</v>
      </c>
      <c r="AH6" s="7">
        <v>2482</v>
      </c>
      <c r="AI6" s="29">
        <v>1655</v>
      </c>
      <c r="AJ6" s="47">
        <f t="shared" si="5"/>
        <v>1.0151057401812689</v>
      </c>
      <c r="AK6" s="92">
        <f t="shared" si="6"/>
        <v>472.87364130434781</v>
      </c>
      <c r="AL6" s="93">
        <f t="shared" si="7"/>
        <v>2453.333333333333</v>
      </c>
      <c r="AM6" s="52">
        <f t="shared" si="8"/>
        <v>0.37506572614823225</v>
      </c>
      <c r="AN6" s="35">
        <f t="shared" ref="AN6:AN16" si="10">+(((D6*9.81/1000)+(K6)))/((M6*N6)/1000/1000)</f>
        <v>315.2490942028985</v>
      </c>
      <c r="AO6" s="51">
        <f t="shared" ref="AO6:AO16" si="11">N6</f>
        <v>3680</v>
      </c>
      <c r="AP6" s="72">
        <f t="shared" si="9"/>
        <v>0.37506572614823225</v>
      </c>
    </row>
    <row r="7" spans="1:42" x14ac:dyDescent="0.3">
      <c r="A7" s="75" t="s">
        <v>36</v>
      </c>
      <c r="B7" s="5" t="s">
        <v>79</v>
      </c>
      <c r="C7" s="5" t="s">
        <v>98</v>
      </c>
      <c r="D7" s="19">
        <v>46000</v>
      </c>
      <c r="E7" s="19">
        <v>50000</v>
      </c>
      <c r="F7" s="19">
        <v>10200</v>
      </c>
      <c r="G7" s="19">
        <v>21</v>
      </c>
      <c r="H7" s="19">
        <v>20</v>
      </c>
      <c r="I7" s="19">
        <v>900</v>
      </c>
      <c r="J7" s="19">
        <v>1000</v>
      </c>
      <c r="K7" s="19">
        <v>335</v>
      </c>
      <c r="L7" s="6">
        <f>D7*9.81/1000+K7-F7*9.81/1000</f>
        <v>686.19799999999998</v>
      </c>
      <c r="M7" s="19">
        <v>600</v>
      </c>
      <c r="N7" s="23">
        <v>3680</v>
      </c>
      <c r="O7" s="8">
        <v>500</v>
      </c>
      <c r="P7" s="39">
        <v>0</v>
      </c>
      <c r="Q7" s="55">
        <f t="shared" si="0"/>
        <v>375</v>
      </c>
      <c r="R7" s="40">
        <v>308</v>
      </c>
      <c r="S7" s="41">
        <v>185</v>
      </c>
      <c r="T7" s="7">
        <v>1881</v>
      </c>
      <c r="U7" s="55">
        <f t="shared" si="1"/>
        <v>1254</v>
      </c>
      <c r="V7" s="22">
        <v>410</v>
      </c>
      <c r="W7" s="43">
        <v>0</v>
      </c>
      <c r="X7" s="55">
        <f t="shared" si="2"/>
        <v>307.5</v>
      </c>
      <c r="Y7" s="45">
        <v>308</v>
      </c>
      <c r="Z7" s="42">
        <v>185</v>
      </c>
      <c r="AA7" s="23">
        <v>2154</v>
      </c>
      <c r="AB7" s="55">
        <f t="shared" si="3"/>
        <v>1436</v>
      </c>
      <c r="AC7" s="33">
        <f t="shared" si="4"/>
        <v>1.0418042605778508</v>
      </c>
      <c r="AD7" s="21">
        <v>395</v>
      </c>
      <c r="AE7" s="26">
        <v>296</v>
      </c>
      <c r="AF7" s="40">
        <v>308</v>
      </c>
      <c r="AG7" s="41">
        <v>185</v>
      </c>
      <c r="AH7" s="7">
        <v>2231</v>
      </c>
      <c r="AI7" s="29">
        <v>1487</v>
      </c>
      <c r="AJ7" s="47">
        <f t="shared" si="5"/>
        <v>1.0032216143514059</v>
      </c>
      <c r="AK7" s="92">
        <f t="shared" si="6"/>
        <v>534.14402173913049</v>
      </c>
      <c r="AL7" s="93">
        <f t="shared" si="7"/>
        <v>2453.333333333333</v>
      </c>
      <c r="AM7" s="52">
        <f t="shared" si="8"/>
        <v>0.33696487167094857</v>
      </c>
      <c r="AN7" s="35">
        <f>+(((D7*9.81/1000)+(K7)))/((M7*N7)/1000/1000)</f>
        <v>356.09601449275357</v>
      </c>
      <c r="AO7" s="51">
        <f>N7</f>
        <v>3680</v>
      </c>
      <c r="AP7" s="72">
        <f t="shared" si="9"/>
        <v>0.33696487167094863</v>
      </c>
    </row>
    <row r="8" spans="1:42" x14ac:dyDescent="0.3">
      <c r="A8" s="74" t="s">
        <v>34</v>
      </c>
      <c r="B8" s="5" t="s">
        <v>64</v>
      </c>
      <c r="C8" s="5" t="s">
        <v>100</v>
      </c>
      <c r="D8" s="19">
        <v>32750</v>
      </c>
      <c r="E8" s="19">
        <v>40000</v>
      </c>
      <c r="F8" s="19">
        <v>6100</v>
      </c>
      <c r="G8" s="19">
        <v>24</v>
      </c>
      <c r="H8" s="19">
        <v>20</v>
      </c>
      <c r="I8" s="19">
        <v>1500</v>
      </c>
      <c r="J8" s="6">
        <v>1500</v>
      </c>
      <c r="K8" s="6">
        <v>121</v>
      </c>
      <c r="L8" s="6">
        <f>+D8*9.81/1000+K8-F8*9.81/1000</f>
        <v>382.43649999999997</v>
      </c>
      <c r="M8" s="6">
        <v>600</v>
      </c>
      <c r="N8" s="7">
        <v>3560</v>
      </c>
      <c r="O8" s="8">
        <v>921</v>
      </c>
      <c r="P8" s="39">
        <v>0</v>
      </c>
      <c r="Q8" s="55">
        <f t="shared" si="0"/>
        <v>690.75</v>
      </c>
      <c r="R8" s="40">
        <v>0</v>
      </c>
      <c r="S8" s="41">
        <v>0</v>
      </c>
      <c r="T8" s="7">
        <v>719</v>
      </c>
      <c r="U8" s="55">
        <f t="shared" si="1"/>
        <v>479.33333333333331</v>
      </c>
      <c r="V8" s="8">
        <v>847</v>
      </c>
      <c r="W8" s="40">
        <v>0</v>
      </c>
      <c r="X8" s="55">
        <f t="shared" si="2"/>
        <v>635.25</v>
      </c>
      <c r="Y8" s="45">
        <v>0</v>
      </c>
      <c r="Z8" s="42">
        <v>0</v>
      </c>
      <c r="AA8" s="23">
        <v>752</v>
      </c>
      <c r="AB8" s="55">
        <f t="shared" si="3"/>
        <v>501.33333333333331</v>
      </c>
      <c r="AC8" s="33">
        <f t="shared" si="4"/>
        <v>0.9992937389605856</v>
      </c>
      <c r="AD8" s="21">
        <v>633</v>
      </c>
      <c r="AE8" s="26">
        <v>475</v>
      </c>
      <c r="AF8" s="40">
        <v>0</v>
      </c>
      <c r="AG8" s="41">
        <v>0</v>
      </c>
      <c r="AH8" s="7">
        <v>1007</v>
      </c>
      <c r="AI8" s="29">
        <v>671</v>
      </c>
      <c r="AJ8" s="47">
        <f t="shared" si="5"/>
        <v>0.99920621225194128</v>
      </c>
      <c r="AK8" s="92">
        <f t="shared" si="6"/>
        <v>310.58813202247188</v>
      </c>
      <c r="AL8" s="93">
        <f t="shared" si="7"/>
        <v>2373.333333333333</v>
      </c>
      <c r="AM8" s="52">
        <f t="shared" si="8"/>
        <v>0.43204368298183843</v>
      </c>
      <c r="AN8" s="35">
        <f>+(((D8*9.81/1000)+(K8)))/((M8*N8)/1000/1000)</f>
        <v>207.05875468164791</v>
      </c>
      <c r="AO8" s="51">
        <f>N8</f>
        <v>3560</v>
      </c>
      <c r="AP8" s="72">
        <f t="shared" si="9"/>
        <v>0.43204368298183843</v>
      </c>
    </row>
    <row r="9" spans="1:42" x14ac:dyDescent="0.3">
      <c r="A9" s="74" t="s">
        <v>34</v>
      </c>
      <c r="B9" s="5" t="s">
        <v>76</v>
      </c>
      <c r="C9" s="20" t="s">
        <v>101</v>
      </c>
      <c r="D9" s="19">
        <v>47000</v>
      </c>
      <c r="E9" s="19">
        <v>50000</v>
      </c>
      <c r="F9" s="19">
        <v>3950</v>
      </c>
      <c r="G9" s="19">
        <v>18</v>
      </c>
      <c r="H9" s="19">
        <v>20</v>
      </c>
      <c r="I9" s="19">
        <v>1000</v>
      </c>
      <c r="J9" s="19">
        <v>1000</v>
      </c>
      <c r="K9" s="19">
        <v>200</v>
      </c>
      <c r="L9" s="6">
        <v>622.32049999999992</v>
      </c>
      <c r="M9" s="19">
        <v>600</v>
      </c>
      <c r="N9" s="23">
        <v>3935</v>
      </c>
      <c r="O9" s="8">
        <v>725</v>
      </c>
      <c r="P9" s="39">
        <v>0</v>
      </c>
      <c r="Q9" s="55">
        <f t="shared" si="0"/>
        <v>543.75</v>
      </c>
      <c r="R9" s="40">
        <v>0</v>
      </c>
      <c r="S9" s="41">
        <v>0</v>
      </c>
      <c r="T9" s="7">
        <v>1435</v>
      </c>
      <c r="U9" s="55">
        <f t="shared" si="1"/>
        <v>956.66666666666663</v>
      </c>
      <c r="V9" s="22">
        <v>350</v>
      </c>
      <c r="W9" s="43">
        <v>0</v>
      </c>
      <c r="X9" s="55">
        <f t="shared" si="2"/>
        <v>262.5</v>
      </c>
      <c r="Y9" s="45">
        <v>0</v>
      </c>
      <c r="Z9" s="42">
        <v>0</v>
      </c>
      <c r="AA9" s="23">
        <v>2985</v>
      </c>
      <c r="AB9" s="55">
        <f t="shared" si="3"/>
        <v>1990</v>
      </c>
      <c r="AC9" s="33">
        <f t="shared" si="4"/>
        <v>1.0072784039735154</v>
      </c>
      <c r="AD9" s="21">
        <v>357</v>
      </c>
      <c r="AE9" s="26">
        <v>268</v>
      </c>
      <c r="AF9" s="40">
        <v>0</v>
      </c>
      <c r="AG9" s="41">
        <v>0</v>
      </c>
      <c r="AH9" s="7">
        <v>2910</v>
      </c>
      <c r="AI9" s="29">
        <v>1940</v>
      </c>
      <c r="AJ9" s="47">
        <f t="shared" si="5"/>
        <v>1.0047218802892752</v>
      </c>
      <c r="AK9" s="92">
        <f t="shared" si="6"/>
        <v>419.99364675984748</v>
      </c>
      <c r="AL9" s="93">
        <f t="shared" si="7"/>
        <v>2623.333333333333</v>
      </c>
      <c r="AM9" s="52">
        <f t="shared" si="8"/>
        <v>0.47411771824466409</v>
      </c>
      <c r="AN9" s="35">
        <f>+(((D9*9.81/1000)+(K9)))/((M9*N9)/1000/1000)</f>
        <v>279.99576450656497</v>
      </c>
      <c r="AO9" s="51">
        <f>N9</f>
        <v>3935</v>
      </c>
      <c r="AP9" s="72">
        <f t="shared" si="9"/>
        <v>0.47411771824466398</v>
      </c>
    </row>
    <row r="10" spans="1:42" x14ac:dyDescent="0.3">
      <c r="A10" s="74" t="s">
        <v>34</v>
      </c>
      <c r="B10" s="5" t="s">
        <v>82</v>
      </c>
      <c r="C10" s="20" t="s">
        <v>102</v>
      </c>
      <c r="D10" s="19">
        <v>47260</v>
      </c>
      <c r="E10" s="19">
        <v>50000</v>
      </c>
      <c r="F10" s="19">
        <v>4150</v>
      </c>
      <c r="G10" s="19">
        <v>47.7</v>
      </c>
      <c r="H10" s="19">
        <v>40</v>
      </c>
      <c r="I10" s="19">
        <v>1100</v>
      </c>
      <c r="J10" s="19">
        <v>1000</v>
      </c>
      <c r="K10" s="19">
        <v>192</v>
      </c>
      <c r="L10" s="6">
        <f>+((D10-F10)*9.81/1000+K10)</f>
        <v>614.90910000000008</v>
      </c>
      <c r="M10" s="19">
        <v>600</v>
      </c>
      <c r="N10" s="23">
        <v>3910</v>
      </c>
      <c r="O10" s="8">
        <v>254.03022912376429</v>
      </c>
      <c r="P10" s="39">
        <v>0</v>
      </c>
      <c r="Q10" s="55">
        <f t="shared" si="0"/>
        <v>190.52267184282323</v>
      </c>
      <c r="R10" s="40">
        <v>883.56886363636363</v>
      </c>
      <c r="S10" s="41">
        <v>194.38515000000001</v>
      </c>
      <c r="T10" s="7">
        <v>2900.0754809728865</v>
      </c>
      <c r="U10" s="55">
        <f t="shared" si="1"/>
        <v>1933.383653981924</v>
      </c>
      <c r="V10" s="22">
        <v>232.02531791678723</v>
      </c>
      <c r="W10" s="43">
        <v>0</v>
      </c>
      <c r="X10" s="55">
        <f t="shared" si="2"/>
        <v>174.01898843759042</v>
      </c>
      <c r="Y10" s="45">
        <v>883.56886363636363</v>
      </c>
      <c r="Z10" s="42">
        <v>194.38515000000001</v>
      </c>
      <c r="AA10" s="23">
        <v>3175.1140156694596</v>
      </c>
      <c r="AB10" s="55">
        <f t="shared" si="3"/>
        <v>2116.7426771129731</v>
      </c>
      <c r="AC10" s="33">
        <f t="shared" si="4"/>
        <v>1.0349647668975006</v>
      </c>
      <c r="AD10" s="21">
        <v>207</v>
      </c>
      <c r="AE10" s="26">
        <v>155</v>
      </c>
      <c r="AF10" s="40">
        <v>884</v>
      </c>
      <c r="AG10" s="41">
        <v>194</v>
      </c>
      <c r="AH10" s="7">
        <v>3555</v>
      </c>
      <c r="AI10" s="29">
        <v>2370</v>
      </c>
      <c r="AJ10" s="47">
        <f t="shared" si="5"/>
        <v>1.0027315079729868</v>
      </c>
      <c r="AK10" s="92">
        <f t="shared" si="6"/>
        <v>419.19475703324804</v>
      </c>
      <c r="AL10" s="93">
        <f t="shared" si="7"/>
        <v>2606.6666666666665</v>
      </c>
      <c r="AM10" s="52">
        <f t="shared" si="8"/>
        <v>0.3371035804432107</v>
      </c>
      <c r="AN10" s="35">
        <f t="shared" si="10"/>
        <v>279.46317135549867</v>
      </c>
      <c r="AO10" s="51">
        <f t="shared" si="11"/>
        <v>3910</v>
      </c>
      <c r="AP10" s="72">
        <f t="shared" si="9"/>
        <v>0.3371035804432107</v>
      </c>
    </row>
    <row r="11" spans="1:42" x14ac:dyDescent="0.3">
      <c r="A11" s="75" t="s">
        <v>36</v>
      </c>
      <c r="B11" s="5" t="s">
        <v>76</v>
      </c>
      <c r="C11" s="5" t="s">
        <v>92</v>
      </c>
      <c r="D11" s="19">
        <v>43000</v>
      </c>
      <c r="E11" s="19">
        <v>50000</v>
      </c>
      <c r="F11" s="19">
        <v>3950</v>
      </c>
      <c r="G11" s="19">
        <v>12</v>
      </c>
      <c r="H11" s="19">
        <v>15</v>
      </c>
      <c r="I11" s="19">
        <v>600</v>
      </c>
      <c r="J11" s="19">
        <v>800</v>
      </c>
      <c r="K11" s="19">
        <v>200</v>
      </c>
      <c r="L11" s="6">
        <v>583.08049999999992</v>
      </c>
      <c r="M11" s="19">
        <v>600</v>
      </c>
      <c r="N11" s="23">
        <v>3935</v>
      </c>
      <c r="O11" s="8">
        <v>765</v>
      </c>
      <c r="P11" s="39">
        <v>0</v>
      </c>
      <c r="Q11" s="55">
        <f t="shared" si="0"/>
        <v>573.75</v>
      </c>
      <c r="R11" s="40">
        <v>0</v>
      </c>
      <c r="S11" s="41">
        <v>0</v>
      </c>
      <c r="T11" s="7">
        <v>1275</v>
      </c>
      <c r="U11" s="55">
        <f t="shared" si="1"/>
        <v>850</v>
      </c>
      <c r="V11" s="22">
        <v>370</v>
      </c>
      <c r="W11" s="43">
        <v>0</v>
      </c>
      <c r="X11" s="55">
        <f t="shared" si="2"/>
        <v>277.5</v>
      </c>
      <c r="Y11" s="45">
        <v>0</v>
      </c>
      <c r="Z11" s="42">
        <v>0</v>
      </c>
      <c r="AA11" s="23">
        <v>2640</v>
      </c>
      <c r="AB11" s="55">
        <f t="shared" si="3"/>
        <v>1760</v>
      </c>
      <c r="AC11" s="33">
        <f t="shared" si="4"/>
        <v>1.0051442296561111</v>
      </c>
      <c r="AD11" s="21">
        <v>372</v>
      </c>
      <c r="AE11" s="26">
        <v>279</v>
      </c>
      <c r="AF11" s="40">
        <v>0</v>
      </c>
      <c r="AG11" s="41">
        <v>0</v>
      </c>
      <c r="AH11" s="7">
        <v>2600</v>
      </c>
      <c r="AI11" s="29">
        <v>1735</v>
      </c>
      <c r="AJ11" s="47">
        <f t="shared" si="5"/>
        <v>1.0089554088810386</v>
      </c>
      <c r="AK11" s="92">
        <f t="shared" si="6"/>
        <v>395.0635324015247</v>
      </c>
      <c r="AL11" s="93">
        <f t="shared" si="7"/>
        <v>2623.333333333333</v>
      </c>
      <c r="AM11" s="52">
        <f t="shared" si="8"/>
        <v>0.47125420130903961</v>
      </c>
      <c r="AN11" s="35">
        <f>+(((D11*9.81/1000)+(K11)))/((M11*N11)/1000/1000)</f>
        <v>263.37568826768313</v>
      </c>
      <c r="AO11" s="51">
        <f>N11</f>
        <v>3935</v>
      </c>
      <c r="AP11" s="72">
        <f t="shared" si="9"/>
        <v>0.47125420130903956</v>
      </c>
    </row>
    <row r="12" spans="1:42" x14ac:dyDescent="0.3">
      <c r="A12" s="75" t="s">
        <v>36</v>
      </c>
      <c r="B12" s="5" t="s">
        <v>82</v>
      </c>
      <c r="C12" s="5" t="s">
        <v>98</v>
      </c>
      <c r="D12" s="19">
        <v>46860</v>
      </c>
      <c r="E12" s="19">
        <v>50000</v>
      </c>
      <c r="F12" s="19">
        <v>9630</v>
      </c>
      <c r="G12" s="19">
        <v>22</v>
      </c>
      <c r="H12" s="19">
        <v>20</v>
      </c>
      <c r="I12" s="19">
        <v>1000</v>
      </c>
      <c r="J12" s="19">
        <v>1000</v>
      </c>
      <c r="K12" s="19">
        <v>315.20000000000005</v>
      </c>
      <c r="L12" s="6">
        <f>+((D12-F12)*9.81/1000+K12)</f>
        <v>680.42630000000008</v>
      </c>
      <c r="M12" s="19">
        <v>600</v>
      </c>
      <c r="N12" s="23">
        <v>3910</v>
      </c>
      <c r="O12" s="8">
        <v>473.78194017316872</v>
      </c>
      <c r="P12" s="39">
        <v>0</v>
      </c>
      <c r="Q12" s="55">
        <f t="shared" si="0"/>
        <v>355.33645512987653</v>
      </c>
      <c r="R12" s="40">
        <v>883.56886363636363</v>
      </c>
      <c r="S12" s="41">
        <v>194.38515000000001</v>
      </c>
      <c r="T12" s="7">
        <v>1780.0028879345696</v>
      </c>
      <c r="U12" s="55">
        <f t="shared" si="1"/>
        <v>1186.6685919563797</v>
      </c>
      <c r="V12" s="22">
        <v>390.61211394934378</v>
      </c>
      <c r="W12" s="43">
        <v>0</v>
      </c>
      <c r="X12" s="55">
        <f t="shared" si="2"/>
        <v>292.95908546200781</v>
      </c>
      <c r="Y12" s="45">
        <v>883.56886363636363</v>
      </c>
      <c r="Z12" s="42">
        <v>194.38515000000001</v>
      </c>
      <c r="AA12" s="23">
        <v>2159.0042695625434</v>
      </c>
      <c r="AB12" s="55">
        <f t="shared" si="3"/>
        <v>1439.3361797083624</v>
      </c>
      <c r="AC12" s="33">
        <f t="shared" si="4"/>
        <v>1.029332762498584</v>
      </c>
      <c r="AD12" s="21">
        <v>408</v>
      </c>
      <c r="AE12" s="26">
        <v>306</v>
      </c>
      <c r="AF12" s="40">
        <v>884</v>
      </c>
      <c r="AG12" s="41">
        <v>194</v>
      </c>
      <c r="AH12" s="7">
        <v>2120</v>
      </c>
      <c r="AI12" s="29">
        <v>1413</v>
      </c>
      <c r="AJ12" s="47">
        <f t="shared" si="5"/>
        <v>0.97522679433213988</v>
      </c>
      <c r="AK12" s="92">
        <f t="shared" si="6"/>
        <v>495.45818414322252</v>
      </c>
      <c r="AL12" s="93">
        <f t="shared" si="7"/>
        <v>2606.6666666666665</v>
      </c>
      <c r="AM12" s="52">
        <f t="shared" si="8"/>
        <v>0.32649513048301565</v>
      </c>
      <c r="AN12" s="35">
        <f>+(((D12*9.81/1000)+(K12)))/((M12*N12)/1000/1000)</f>
        <v>330.3054560954817</v>
      </c>
      <c r="AO12" s="51">
        <f>N12</f>
        <v>3910</v>
      </c>
      <c r="AP12" s="72">
        <f t="shared" si="9"/>
        <v>0.32649513048301559</v>
      </c>
    </row>
    <row r="13" spans="1:42" x14ac:dyDescent="0.3">
      <c r="A13" s="75" t="s">
        <v>36</v>
      </c>
      <c r="B13" s="5" t="s">
        <v>79</v>
      </c>
      <c r="C13" s="5" t="s">
        <v>99</v>
      </c>
      <c r="D13" s="19">
        <v>46000</v>
      </c>
      <c r="E13" s="19">
        <v>50000</v>
      </c>
      <c r="F13" s="19">
        <v>10200</v>
      </c>
      <c r="G13" s="19">
        <v>25</v>
      </c>
      <c r="H13" s="19">
        <v>25</v>
      </c>
      <c r="I13" s="19">
        <v>900</v>
      </c>
      <c r="J13" s="19">
        <v>1000</v>
      </c>
      <c r="K13" s="19">
        <v>535</v>
      </c>
      <c r="L13" s="6">
        <f>D13*9.81/1000+K13-F13*9.81/1000</f>
        <v>886.19799999999998</v>
      </c>
      <c r="M13" s="19">
        <v>600</v>
      </c>
      <c r="N13" s="23">
        <v>3680</v>
      </c>
      <c r="O13" s="8">
        <v>660</v>
      </c>
      <c r="P13" s="39">
        <v>0</v>
      </c>
      <c r="Q13" s="55">
        <f t="shared" si="0"/>
        <v>495</v>
      </c>
      <c r="R13" s="40">
        <v>316</v>
      </c>
      <c r="S13" s="41">
        <v>515</v>
      </c>
      <c r="T13" s="7">
        <v>1065</v>
      </c>
      <c r="U13" s="55">
        <f t="shared" si="1"/>
        <v>710</v>
      </c>
      <c r="V13" s="22">
        <v>460</v>
      </c>
      <c r="W13" s="43">
        <v>0</v>
      </c>
      <c r="X13" s="55">
        <f t="shared" si="2"/>
        <v>345</v>
      </c>
      <c r="Y13" s="45">
        <v>316</v>
      </c>
      <c r="Z13" s="42">
        <v>515</v>
      </c>
      <c r="AA13" s="23">
        <v>1425</v>
      </c>
      <c r="AB13" s="55">
        <f t="shared" si="3"/>
        <v>950</v>
      </c>
      <c r="AC13" s="33">
        <f t="shared" si="4"/>
        <v>1.0249402503729415</v>
      </c>
      <c r="AD13" s="21">
        <v>392</v>
      </c>
      <c r="AE13" s="26">
        <v>294</v>
      </c>
      <c r="AF13" s="40">
        <v>316</v>
      </c>
      <c r="AG13" s="41">
        <v>515</v>
      </c>
      <c r="AH13" s="7">
        <v>1638</v>
      </c>
      <c r="AI13" s="29">
        <v>1092</v>
      </c>
      <c r="AJ13" s="47">
        <f t="shared" si="5"/>
        <v>1.020875383120281</v>
      </c>
      <c r="AK13" s="92">
        <f t="shared" si="6"/>
        <v>670.01358695652175</v>
      </c>
      <c r="AL13" s="93">
        <f t="shared" si="7"/>
        <v>2453.333333333333</v>
      </c>
      <c r="AM13" s="52">
        <f t="shared" si="8"/>
        <v>0.19938961328655733</v>
      </c>
      <c r="AN13" s="35">
        <f>+(((D13*9.81/1000)+(K13)))/((M13*N13)/1000/1000)</f>
        <v>446.67572463768113</v>
      </c>
      <c r="AO13" s="51">
        <f>N13</f>
        <v>3680</v>
      </c>
      <c r="AP13" s="72">
        <f t="shared" si="9"/>
        <v>0.19938961328655733</v>
      </c>
    </row>
    <row r="14" spans="1:42" x14ac:dyDescent="0.3">
      <c r="A14" s="74" t="s">
        <v>34</v>
      </c>
      <c r="B14" s="5" t="s">
        <v>62</v>
      </c>
      <c r="C14" s="5" t="s">
        <v>100</v>
      </c>
      <c r="D14" s="19">
        <v>38400</v>
      </c>
      <c r="E14" s="19">
        <v>40000</v>
      </c>
      <c r="F14" s="19">
        <v>6050</v>
      </c>
      <c r="G14" s="19">
        <v>36</v>
      </c>
      <c r="H14" s="19">
        <v>40</v>
      </c>
      <c r="I14" s="19">
        <v>1300</v>
      </c>
      <c r="J14" s="6">
        <v>1500</v>
      </c>
      <c r="K14" s="6">
        <v>182</v>
      </c>
      <c r="L14" s="6">
        <f>+D14*9.81/1000+K14-F14*9.81/1000</f>
        <v>499.35349999999994</v>
      </c>
      <c r="M14" s="6">
        <v>600</v>
      </c>
      <c r="N14" s="7">
        <v>3860</v>
      </c>
      <c r="O14" s="8">
        <v>1285</v>
      </c>
      <c r="P14" s="39">
        <v>0</v>
      </c>
      <c r="Q14" s="55">
        <f t="shared" si="0"/>
        <v>963.75000000000011</v>
      </c>
      <c r="R14" s="40">
        <v>0</v>
      </c>
      <c r="S14" s="41">
        <v>0</v>
      </c>
      <c r="T14" s="7">
        <v>814</v>
      </c>
      <c r="U14" s="55">
        <f t="shared" si="1"/>
        <v>542.66666666666663</v>
      </c>
      <c r="V14" s="8">
        <v>761</v>
      </c>
      <c r="W14" s="40">
        <v>0</v>
      </c>
      <c r="X14" s="55">
        <f t="shared" si="2"/>
        <v>570.75</v>
      </c>
      <c r="Y14" s="45">
        <v>0</v>
      </c>
      <c r="Z14" s="42">
        <v>0</v>
      </c>
      <c r="AA14" s="23">
        <v>1093</v>
      </c>
      <c r="AB14" s="55">
        <f t="shared" si="3"/>
        <v>728.66666666666663</v>
      </c>
      <c r="AC14" s="33">
        <f t="shared" si="4"/>
        <v>0.99941984986587673</v>
      </c>
      <c r="AD14" s="21">
        <v>966</v>
      </c>
      <c r="AE14" s="26">
        <v>725</v>
      </c>
      <c r="AF14" s="40">
        <v>0</v>
      </c>
      <c r="AG14" s="41">
        <v>0</v>
      </c>
      <c r="AH14" s="7">
        <v>861</v>
      </c>
      <c r="AI14" s="29">
        <v>574</v>
      </c>
      <c r="AJ14" s="47">
        <f t="shared" si="5"/>
        <v>0.99936681485041456</v>
      </c>
      <c r="AK14" s="92">
        <f t="shared" si="6"/>
        <v>361.85492227979273</v>
      </c>
      <c r="AL14" s="93">
        <f t="shared" si="7"/>
        <v>2573.333333333333</v>
      </c>
      <c r="AM14" s="52">
        <f t="shared" si="8"/>
        <v>0.44662629943583732</v>
      </c>
      <c r="AN14" s="35">
        <f>+(((D14*9.81/1000)+(K14)))/((M14*N14)/1000/1000)</f>
        <v>241.23661485319516</v>
      </c>
      <c r="AO14" s="51">
        <f>N14</f>
        <v>3860</v>
      </c>
      <c r="AP14" s="72">
        <f t="shared" si="9"/>
        <v>0.4466262994358372</v>
      </c>
    </row>
    <row r="15" spans="1:42" x14ac:dyDescent="0.3">
      <c r="A15" s="74" t="s">
        <v>34</v>
      </c>
      <c r="B15" s="5" t="s">
        <v>82</v>
      </c>
      <c r="C15" s="20" t="s">
        <v>101</v>
      </c>
      <c r="D15" s="19">
        <v>47260</v>
      </c>
      <c r="E15" s="19">
        <v>50000</v>
      </c>
      <c r="F15" s="19">
        <v>4150</v>
      </c>
      <c r="G15" s="19">
        <v>47.7</v>
      </c>
      <c r="H15" s="19">
        <v>40</v>
      </c>
      <c r="I15" s="19">
        <v>1100</v>
      </c>
      <c r="J15" s="19">
        <v>1000</v>
      </c>
      <c r="K15" s="19">
        <v>192</v>
      </c>
      <c r="L15" s="6">
        <f>+((D15-F15)*9.81/1000+K15)</f>
        <v>614.90910000000008</v>
      </c>
      <c r="M15" s="19">
        <v>600</v>
      </c>
      <c r="N15" s="23">
        <v>3910</v>
      </c>
      <c r="O15" s="8">
        <v>756.66298331831081</v>
      </c>
      <c r="P15" s="39">
        <v>0</v>
      </c>
      <c r="Q15" s="55">
        <f t="shared" si="0"/>
        <v>567.49723748873316</v>
      </c>
      <c r="R15" s="40">
        <v>0</v>
      </c>
      <c r="S15" s="41">
        <v>0</v>
      </c>
      <c r="T15" s="7">
        <v>1455.393477514185</v>
      </c>
      <c r="U15" s="55">
        <f t="shared" si="1"/>
        <v>970.26231834278985</v>
      </c>
      <c r="V15" s="22">
        <v>636.39736367970522</v>
      </c>
      <c r="W15" s="43">
        <v>0</v>
      </c>
      <c r="X15" s="55">
        <f t="shared" si="2"/>
        <v>477.29802275977897</v>
      </c>
      <c r="Y15" s="45">
        <v>0</v>
      </c>
      <c r="Z15" s="42">
        <v>0</v>
      </c>
      <c r="AA15" s="23">
        <v>1730.4320122107586</v>
      </c>
      <c r="AB15" s="55">
        <f t="shared" si="3"/>
        <v>1153.621341473839</v>
      </c>
      <c r="AC15" s="33">
        <f t="shared" si="4"/>
        <v>1.0745416230768685</v>
      </c>
      <c r="AD15" s="21">
        <v>561</v>
      </c>
      <c r="AE15" s="26">
        <v>421</v>
      </c>
      <c r="AF15" s="40">
        <v>0</v>
      </c>
      <c r="AG15" s="41">
        <v>0</v>
      </c>
      <c r="AH15" s="7">
        <v>1962</v>
      </c>
      <c r="AI15" s="29">
        <v>1308</v>
      </c>
      <c r="AJ15" s="47">
        <f t="shared" si="5"/>
        <v>0.99991498561555625</v>
      </c>
      <c r="AK15" s="92">
        <f t="shared" si="6"/>
        <v>419.19475703324804</v>
      </c>
      <c r="AL15" s="93">
        <f t="shared" si="7"/>
        <v>2606.6666666666665</v>
      </c>
      <c r="AM15" s="52">
        <f t="shared" si="8"/>
        <v>0.50390837502569075</v>
      </c>
      <c r="AN15" s="35">
        <f>+(((D15*9.81/1000)+(K15)))/((M15*N15)/1000/1000)</f>
        <v>279.46317135549867</v>
      </c>
      <c r="AO15" s="51">
        <f>N15</f>
        <v>3910</v>
      </c>
      <c r="AP15" s="72">
        <f t="shared" si="9"/>
        <v>0.50390837502569075</v>
      </c>
    </row>
    <row r="16" spans="1:42" x14ac:dyDescent="0.3">
      <c r="A16" s="74" t="s">
        <v>34</v>
      </c>
      <c r="B16" s="5" t="s">
        <v>57</v>
      </c>
      <c r="C16" s="20" t="s">
        <v>102</v>
      </c>
      <c r="D16" s="19">
        <v>74000</v>
      </c>
      <c r="E16" s="19">
        <v>75000</v>
      </c>
      <c r="F16" s="19">
        <v>6100</v>
      </c>
      <c r="G16" s="19">
        <v>20</v>
      </c>
      <c r="H16" s="19">
        <v>20</v>
      </c>
      <c r="I16" s="19">
        <v>1200</v>
      </c>
      <c r="J16" s="19">
        <v>1200</v>
      </c>
      <c r="K16" s="19">
        <v>300</v>
      </c>
      <c r="L16" s="6">
        <v>965</v>
      </c>
      <c r="M16" s="19">
        <v>700</v>
      </c>
      <c r="N16" s="23">
        <v>4612</v>
      </c>
      <c r="O16" s="8">
        <v>1031</v>
      </c>
      <c r="P16" s="39">
        <v>0</v>
      </c>
      <c r="Q16" s="55">
        <f t="shared" si="0"/>
        <v>773.25</v>
      </c>
      <c r="R16" s="40">
        <v>8</v>
      </c>
      <c r="S16" s="41">
        <v>1</v>
      </c>
      <c r="T16" s="7">
        <v>1381</v>
      </c>
      <c r="U16" s="55">
        <f t="shared" si="1"/>
        <v>920.66666666666663</v>
      </c>
      <c r="V16" s="22">
        <v>734</v>
      </c>
      <c r="W16" s="43">
        <v>0</v>
      </c>
      <c r="X16" s="55">
        <f t="shared" si="2"/>
        <v>550.5</v>
      </c>
      <c r="Y16" s="45">
        <v>8</v>
      </c>
      <c r="Z16" s="42">
        <v>1</v>
      </c>
      <c r="AA16" s="23">
        <v>1943</v>
      </c>
      <c r="AB16" s="55">
        <f t="shared" si="3"/>
        <v>1295.3333333333333</v>
      </c>
      <c r="AC16" s="33">
        <f t="shared" si="4"/>
        <v>1.0355579274611399</v>
      </c>
      <c r="AD16" s="21"/>
      <c r="AE16" s="26"/>
      <c r="AF16" s="40"/>
      <c r="AG16" s="41"/>
      <c r="AH16" s="7"/>
      <c r="AI16" s="29"/>
      <c r="AJ16" s="47"/>
      <c r="AK16" s="92">
        <f t="shared" si="6"/>
        <v>476.67885020443572</v>
      </c>
      <c r="AL16" s="93">
        <f t="shared" si="7"/>
        <v>3074.6666666666665</v>
      </c>
      <c r="AM16" s="52">
        <f t="shared" si="8"/>
        <v>0.48653595726845617</v>
      </c>
      <c r="AN16" s="35">
        <f t="shared" si="10"/>
        <v>317.78590013629042</v>
      </c>
      <c r="AO16" s="51">
        <f t="shared" si="11"/>
        <v>4612</v>
      </c>
      <c r="AP16" s="72">
        <f t="shared" si="9"/>
        <v>0.48653595726845628</v>
      </c>
    </row>
    <row r="17" spans="1:42" x14ac:dyDescent="0.3">
      <c r="A17" s="75" t="s">
        <v>36</v>
      </c>
      <c r="B17" s="5" t="s">
        <v>79</v>
      </c>
      <c r="C17" s="5" t="s">
        <v>92</v>
      </c>
      <c r="D17" s="19">
        <v>46000</v>
      </c>
      <c r="E17" s="19">
        <v>50000</v>
      </c>
      <c r="F17" s="19">
        <v>10200</v>
      </c>
      <c r="G17" s="19">
        <v>21</v>
      </c>
      <c r="H17" s="19">
        <v>20</v>
      </c>
      <c r="I17" s="19">
        <v>900</v>
      </c>
      <c r="J17" s="19">
        <v>1000</v>
      </c>
      <c r="K17" s="19">
        <v>335</v>
      </c>
      <c r="L17" s="6">
        <f>D17*9.81/1000+K17-F17*9.81/1000</f>
        <v>686.19799999999998</v>
      </c>
      <c r="M17" s="19">
        <v>600</v>
      </c>
      <c r="N17" s="23">
        <v>3680</v>
      </c>
      <c r="O17" s="8">
        <v>1110</v>
      </c>
      <c r="P17" s="39">
        <v>0</v>
      </c>
      <c r="Q17" s="55">
        <f t="shared" si="0"/>
        <v>832.5</v>
      </c>
      <c r="R17" s="40">
        <v>0</v>
      </c>
      <c r="S17" s="41">
        <v>0</v>
      </c>
      <c r="T17" s="7">
        <v>1140</v>
      </c>
      <c r="U17" s="55">
        <f t="shared" si="1"/>
        <v>760</v>
      </c>
      <c r="V17" s="22">
        <v>910</v>
      </c>
      <c r="W17" s="42">
        <v>0</v>
      </c>
      <c r="X17" s="55">
        <f t="shared" si="2"/>
        <v>682.5</v>
      </c>
      <c r="Y17" s="45">
        <v>0</v>
      </c>
      <c r="Z17" s="42">
        <v>0</v>
      </c>
      <c r="AA17" s="23">
        <v>1341</v>
      </c>
      <c r="AB17" s="55">
        <f t="shared" si="3"/>
        <v>894</v>
      </c>
      <c r="AC17" s="33">
        <f t="shared" si="4"/>
        <v>1.0670185573260196</v>
      </c>
      <c r="AD17" s="21">
        <v>897</v>
      </c>
      <c r="AE17" s="26">
        <v>673</v>
      </c>
      <c r="AF17" s="40">
        <v>0</v>
      </c>
      <c r="AG17" s="41">
        <v>0</v>
      </c>
      <c r="AH17" s="7">
        <v>1358</v>
      </c>
      <c r="AI17" s="29">
        <v>906</v>
      </c>
      <c r="AJ17" s="47">
        <f t="shared" ref="AJ17:AJ24" si="12">X17*AB17/(AE17*AI17)</f>
        <v>1.0006839002981609</v>
      </c>
      <c r="AK17" s="92">
        <f t="shared" si="6"/>
        <v>534.14402173913049</v>
      </c>
      <c r="AL17" s="93">
        <f t="shared" si="7"/>
        <v>2453.333333333333</v>
      </c>
      <c r="AM17" s="52">
        <f t="shared" si="8"/>
        <v>0.46561315595350139</v>
      </c>
      <c r="AN17" s="35">
        <f>+(((D17*9.81/1000)+(K17)))/((M17*N17)/1000/1000)</f>
        <v>356.09601449275357</v>
      </c>
      <c r="AO17" s="51">
        <f>N17</f>
        <v>3680</v>
      </c>
      <c r="AP17" s="72">
        <f t="shared" ref="AP17:AP80" si="13">X17*AB17/(AN17*AO17)</f>
        <v>0.4656131559535015</v>
      </c>
    </row>
    <row r="18" spans="1:42" x14ac:dyDescent="0.3">
      <c r="A18" s="74" t="s">
        <v>34</v>
      </c>
      <c r="B18" s="5" t="s">
        <v>79</v>
      </c>
      <c r="C18" s="5" t="s">
        <v>100</v>
      </c>
      <c r="D18" s="6">
        <v>47000</v>
      </c>
      <c r="E18" s="19">
        <v>50000</v>
      </c>
      <c r="F18" s="6">
        <v>7410</v>
      </c>
      <c r="G18" s="6">
        <v>57</v>
      </c>
      <c r="H18" s="19">
        <v>60</v>
      </c>
      <c r="I18" s="6">
        <v>1200</v>
      </c>
      <c r="J18" s="19">
        <v>1200</v>
      </c>
      <c r="K18" s="6">
        <v>135</v>
      </c>
      <c r="L18" s="6">
        <f>D18*9.81/1000+K18-F18*9.81/1000</f>
        <v>523.37789999999995</v>
      </c>
      <c r="M18" s="6">
        <v>600</v>
      </c>
      <c r="N18" s="7">
        <v>3680</v>
      </c>
      <c r="O18" s="8">
        <v>350</v>
      </c>
      <c r="P18" s="39">
        <v>0</v>
      </c>
      <c r="Q18" s="55">
        <f t="shared" si="0"/>
        <v>262.5</v>
      </c>
      <c r="R18" s="40">
        <v>0</v>
      </c>
      <c r="S18" s="41">
        <v>0</v>
      </c>
      <c r="T18" s="7">
        <v>2772</v>
      </c>
      <c r="U18" s="55">
        <f t="shared" si="1"/>
        <v>1848</v>
      </c>
      <c r="V18" s="8">
        <v>300</v>
      </c>
      <c r="W18" s="40">
        <v>0</v>
      </c>
      <c r="X18" s="55">
        <f t="shared" si="2"/>
        <v>225</v>
      </c>
      <c r="Y18" s="40">
        <v>0</v>
      </c>
      <c r="Z18" s="41">
        <v>0</v>
      </c>
      <c r="AA18" s="7">
        <v>3036</v>
      </c>
      <c r="AB18" s="55">
        <f t="shared" si="3"/>
        <v>2024</v>
      </c>
      <c r="AC18" s="33">
        <f t="shared" si="4"/>
        <v>1.0441403811662664</v>
      </c>
      <c r="AD18" s="21">
        <v>304</v>
      </c>
      <c r="AE18" s="26">
        <v>228</v>
      </c>
      <c r="AF18" s="40">
        <v>0</v>
      </c>
      <c r="AG18" s="41">
        <v>0</v>
      </c>
      <c r="AH18" s="7">
        <v>3036</v>
      </c>
      <c r="AI18" s="29">
        <v>2024</v>
      </c>
      <c r="AJ18" s="47">
        <f t="shared" si="12"/>
        <v>0.98684210526315785</v>
      </c>
      <c r="AK18" s="92">
        <f t="shared" si="6"/>
        <v>404.93885869565213</v>
      </c>
      <c r="AL18" s="93">
        <f t="shared" si="7"/>
        <v>2453.333333333333</v>
      </c>
      <c r="AM18" s="52">
        <f t="shared" si="8"/>
        <v>0.45840253661482722</v>
      </c>
      <c r="AN18" s="35">
        <f>+(((D18*9.81/1000)+(K18)))/((M18*N18)/1000/1000)</f>
        <v>269.95923913043475</v>
      </c>
      <c r="AO18" s="51">
        <f>N18</f>
        <v>3680</v>
      </c>
      <c r="AP18" s="72">
        <f t="shared" si="13"/>
        <v>0.45840253661482716</v>
      </c>
    </row>
    <row r="19" spans="1:42" x14ac:dyDescent="0.3">
      <c r="A19" s="74" t="s">
        <v>34</v>
      </c>
      <c r="B19" s="5" t="s">
        <v>66</v>
      </c>
      <c r="C19" s="20" t="s">
        <v>101</v>
      </c>
      <c r="D19" s="6">
        <v>66000</v>
      </c>
      <c r="E19" s="19">
        <v>75000</v>
      </c>
      <c r="F19" s="6">
        <v>6080</v>
      </c>
      <c r="G19" s="6">
        <v>27</v>
      </c>
      <c r="H19" s="19">
        <v>20</v>
      </c>
      <c r="I19" s="6">
        <v>1200</v>
      </c>
      <c r="J19" s="19">
        <v>1200</v>
      </c>
      <c r="K19" s="6">
        <v>260</v>
      </c>
      <c r="L19" s="6">
        <v>847.8152</v>
      </c>
      <c r="M19" s="6">
        <v>700</v>
      </c>
      <c r="N19" s="7">
        <v>4335</v>
      </c>
      <c r="O19" s="8">
        <v>805</v>
      </c>
      <c r="P19" s="39">
        <v>0</v>
      </c>
      <c r="Q19" s="55">
        <f t="shared" si="0"/>
        <v>603.75</v>
      </c>
      <c r="R19" s="40">
        <v>0</v>
      </c>
      <c r="S19" s="41">
        <v>0</v>
      </c>
      <c r="T19" s="7">
        <v>1490</v>
      </c>
      <c r="U19" s="55">
        <f t="shared" si="1"/>
        <v>993.33333333333337</v>
      </c>
      <c r="V19" s="8">
        <v>450</v>
      </c>
      <c r="W19" s="40">
        <v>0</v>
      </c>
      <c r="X19" s="55">
        <f t="shared" si="2"/>
        <v>337.5</v>
      </c>
      <c r="Y19" s="40">
        <v>0</v>
      </c>
      <c r="Z19" s="41">
        <v>0</v>
      </c>
      <c r="AA19" s="7">
        <v>2705</v>
      </c>
      <c r="AB19" s="55">
        <f t="shared" si="3"/>
        <v>1803.3333333333333</v>
      </c>
      <c r="AC19" s="33">
        <f t="shared" si="4"/>
        <v>1.005024444006194</v>
      </c>
      <c r="AD19" s="21">
        <v>460</v>
      </c>
      <c r="AE19" s="26">
        <v>345</v>
      </c>
      <c r="AF19" s="40">
        <v>0</v>
      </c>
      <c r="AG19" s="41">
        <v>0</v>
      </c>
      <c r="AH19" s="7">
        <v>2630</v>
      </c>
      <c r="AI19" s="29">
        <v>1750</v>
      </c>
      <c r="AJ19" s="47">
        <f t="shared" si="12"/>
        <v>1.0080745341614907</v>
      </c>
      <c r="AK19" s="92">
        <f t="shared" si="6"/>
        <v>448.57142857142856</v>
      </c>
      <c r="AL19" s="93">
        <f t="shared" si="7"/>
        <v>2890</v>
      </c>
      <c r="AM19" s="52">
        <f t="shared" si="8"/>
        <v>0.46948350340510875</v>
      </c>
      <c r="AN19" s="35">
        <f>+(((D19*9.81/1000)+(K19)))/((M19*N19)/1000/1000)</f>
        <v>299.04761904761904</v>
      </c>
      <c r="AO19" s="51">
        <f>N19</f>
        <v>4335</v>
      </c>
      <c r="AP19" s="72">
        <f t="shared" si="13"/>
        <v>0.46948350340510875</v>
      </c>
    </row>
    <row r="20" spans="1:42" x14ac:dyDescent="0.3">
      <c r="A20" s="74" t="s">
        <v>34</v>
      </c>
      <c r="B20" s="5" t="s">
        <v>81</v>
      </c>
      <c r="C20" s="20" t="s">
        <v>102</v>
      </c>
      <c r="D20" s="6">
        <v>85960</v>
      </c>
      <c r="E20" s="19">
        <v>90000</v>
      </c>
      <c r="F20" s="6">
        <v>8970</v>
      </c>
      <c r="G20" s="6">
        <v>62</v>
      </c>
      <c r="H20" s="19">
        <v>60</v>
      </c>
      <c r="I20" s="6">
        <v>1750</v>
      </c>
      <c r="J20" s="19">
        <v>2000</v>
      </c>
      <c r="K20" s="6">
        <v>326.40000000000003</v>
      </c>
      <c r="L20" s="6">
        <f>+((D20-F20)*9.81/1000+K20)</f>
        <v>1081.6719000000001</v>
      </c>
      <c r="M20" s="6">
        <v>900</v>
      </c>
      <c r="N20" s="7">
        <v>4600</v>
      </c>
      <c r="O20" s="8">
        <v>277.62460322171489</v>
      </c>
      <c r="P20" s="39">
        <v>0</v>
      </c>
      <c r="Q20" s="55">
        <f t="shared" si="0"/>
        <v>208.21845241628617</v>
      </c>
      <c r="R20" s="40">
        <v>968.61137142857172</v>
      </c>
      <c r="S20" s="41">
        <v>339.01398000000006</v>
      </c>
      <c r="T20" s="7">
        <v>3128.8556241483507</v>
      </c>
      <c r="U20" s="55">
        <f t="shared" si="1"/>
        <v>2085.9037494322338</v>
      </c>
      <c r="V20" s="8">
        <v>257.30402335111364</v>
      </c>
      <c r="W20" s="40">
        <v>0</v>
      </c>
      <c r="X20" s="55">
        <f t="shared" si="2"/>
        <v>192.97801751333523</v>
      </c>
      <c r="Y20" s="40">
        <v>968.61137142857172</v>
      </c>
      <c r="Z20" s="41">
        <v>339.01398000000006</v>
      </c>
      <c r="AA20" s="7">
        <v>3375.9569317222549</v>
      </c>
      <c r="AB20" s="55">
        <f t="shared" si="3"/>
        <v>2250.6379544815031</v>
      </c>
      <c r="AC20" s="33">
        <f t="shared" si="4"/>
        <v>1.0361705347739878</v>
      </c>
      <c r="AD20" s="21">
        <v>240</v>
      </c>
      <c r="AE20" s="26">
        <v>180</v>
      </c>
      <c r="AF20" s="40">
        <v>969</v>
      </c>
      <c r="AG20" s="41">
        <v>339</v>
      </c>
      <c r="AH20" s="7">
        <v>3742</v>
      </c>
      <c r="AI20" s="29">
        <v>2495</v>
      </c>
      <c r="AJ20" s="47">
        <f t="shared" si="12"/>
        <v>0.96709786371878981</v>
      </c>
      <c r="AK20" s="92">
        <f t="shared" si="6"/>
        <v>423.79260869565229</v>
      </c>
      <c r="AL20" s="93">
        <f t="shared" si="7"/>
        <v>3066.6666666666665</v>
      </c>
      <c r="AM20" s="52">
        <f t="shared" si="8"/>
        <v>0.33419006009613123</v>
      </c>
      <c r="AN20" s="35">
        <f t="shared" ref="AN20:AN79" si="14">+(((D20*9.81/1000)+(K20)))/((M20*N20)/1000/1000)</f>
        <v>282.52840579710153</v>
      </c>
      <c r="AO20" s="51">
        <f t="shared" ref="AO20:AO79" si="15">N20</f>
        <v>4600</v>
      </c>
      <c r="AP20" s="72">
        <f t="shared" si="13"/>
        <v>0.33419006009613123</v>
      </c>
    </row>
    <row r="21" spans="1:42" x14ac:dyDescent="0.3">
      <c r="A21" s="74" t="s">
        <v>36</v>
      </c>
      <c r="B21" s="5" t="s">
        <v>66</v>
      </c>
      <c r="C21" s="5" t="s">
        <v>92</v>
      </c>
      <c r="D21" s="6">
        <v>58500</v>
      </c>
      <c r="E21" s="19">
        <v>75000</v>
      </c>
      <c r="F21" s="6">
        <v>6080</v>
      </c>
      <c r="G21" s="6">
        <v>12</v>
      </c>
      <c r="H21" s="19">
        <v>15</v>
      </c>
      <c r="I21" s="6">
        <v>750</v>
      </c>
      <c r="J21" s="19">
        <v>800</v>
      </c>
      <c r="K21" s="6">
        <v>260</v>
      </c>
      <c r="L21" s="6">
        <v>774.24019999999996</v>
      </c>
      <c r="M21" s="6">
        <v>700</v>
      </c>
      <c r="N21" s="7">
        <v>4335</v>
      </c>
      <c r="O21" s="8">
        <v>840</v>
      </c>
      <c r="P21" s="39">
        <v>0</v>
      </c>
      <c r="Q21" s="55">
        <f t="shared" si="0"/>
        <v>630</v>
      </c>
      <c r="R21" s="40">
        <v>0</v>
      </c>
      <c r="S21" s="41">
        <v>0</v>
      </c>
      <c r="T21" s="7">
        <v>1320</v>
      </c>
      <c r="U21" s="55">
        <f t="shared" si="1"/>
        <v>880</v>
      </c>
      <c r="V21" s="8">
        <v>410</v>
      </c>
      <c r="W21" s="40">
        <v>0</v>
      </c>
      <c r="X21" s="55">
        <f t="shared" si="2"/>
        <v>307.5</v>
      </c>
      <c r="Y21" s="40">
        <v>0</v>
      </c>
      <c r="Z21" s="41">
        <v>0</v>
      </c>
      <c r="AA21" s="7">
        <v>2705</v>
      </c>
      <c r="AB21" s="55">
        <f t="shared" si="3"/>
        <v>1803.3333333333333</v>
      </c>
      <c r="AC21" s="33">
        <f t="shared" si="4"/>
        <v>1.0027056202971636</v>
      </c>
      <c r="AD21" s="21">
        <v>422</v>
      </c>
      <c r="AE21" s="26">
        <v>317</v>
      </c>
      <c r="AF21" s="40">
        <v>0</v>
      </c>
      <c r="AG21" s="41">
        <v>0</v>
      </c>
      <c r="AH21" s="7">
        <v>2620</v>
      </c>
      <c r="AI21" s="29">
        <v>1745</v>
      </c>
      <c r="AJ21" s="47">
        <f t="shared" si="12"/>
        <v>1.0024585792665841</v>
      </c>
      <c r="AK21" s="92">
        <f t="shared" si="6"/>
        <v>412.20217498764208</v>
      </c>
      <c r="AL21" s="93">
        <f t="shared" si="7"/>
        <v>2890</v>
      </c>
      <c r="AM21" s="52">
        <f t="shared" si="8"/>
        <v>0.46549284373744582</v>
      </c>
      <c r="AN21" s="35">
        <f>+(((D21*9.81/1000)+(K21)))/((M21*N21)/1000/1000)</f>
        <v>274.80144999176139</v>
      </c>
      <c r="AO21" s="51">
        <f>N21</f>
        <v>4335</v>
      </c>
      <c r="AP21" s="72">
        <f t="shared" si="13"/>
        <v>0.46549284373744582</v>
      </c>
    </row>
    <row r="22" spans="1:42" x14ac:dyDescent="0.3">
      <c r="A22" s="74" t="s">
        <v>36</v>
      </c>
      <c r="B22" s="5" t="s">
        <v>81</v>
      </c>
      <c r="C22" s="5" t="s">
        <v>98</v>
      </c>
      <c r="D22" s="6">
        <v>85260</v>
      </c>
      <c r="E22" s="19">
        <v>90000</v>
      </c>
      <c r="F22" s="6">
        <v>18260</v>
      </c>
      <c r="G22" s="6">
        <v>23.2</v>
      </c>
      <c r="H22" s="19">
        <v>25</v>
      </c>
      <c r="I22" s="6">
        <v>1200</v>
      </c>
      <c r="J22" s="19">
        <v>1200</v>
      </c>
      <c r="K22" s="6">
        <v>640</v>
      </c>
      <c r="L22" s="6">
        <f>+((D22-F22)*9.81/1000+K22)</f>
        <v>1297.27</v>
      </c>
      <c r="M22" s="6">
        <v>900</v>
      </c>
      <c r="N22" s="7">
        <v>4600</v>
      </c>
      <c r="O22" s="8">
        <v>757.6506544765266</v>
      </c>
      <c r="P22" s="39">
        <v>0</v>
      </c>
      <c r="Q22" s="55">
        <f t="shared" si="0"/>
        <v>568.23799085739495</v>
      </c>
      <c r="R22" s="40">
        <v>1320.8184000000001</v>
      </c>
      <c r="S22" s="41">
        <v>462.28644000000003</v>
      </c>
      <c r="T22" s="7">
        <v>1262.7316174739703</v>
      </c>
      <c r="U22" s="55">
        <f t="shared" si="1"/>
        <v>841.82107831598023</v>
      </c>
      <c r="V22" s="8">
        <v>599.64008191292839</v>
      </c>
      <c r="W22" s="40">
        <v>0</v>
      </c>
      <c r="X22" s="55">
        <f t="shared" si="2"/>
        <v>449.73006143469632</v>
      </c>
      <c r="Y22" s="40">
        <v>1320.8184000000001</v>
      </c>
      <c r="Z22" s="41">
        <v>462.28644000000003</v>
      </c>
      <c r="AA22" s="7">
        <v>1595.4727932051028</v>
      </c>
      <c r="AB22" s="55">
        <f t="shared" si="3"/>
        <v>1063.6485288034019</v>
      </c>
      <c r="AC22" s="33">
        <f t="shared" si="4"/>
        <v>1.0200844332842205</v>
      </c>
      <c r="AD22" s="21">
        <v>600</v>
      </c>
      <c r="AE22" s="26">
        <v>450</v>
      </c>
      <c r="AF22" s="40">
        <v>1320.8184000000001</v>
      </c>
      <c r="AG22" s="41">
        <v>462.28644000000003</v>
      </c>
      <c r="AH22" s="7">
        <v>1671</v>
      </c>
      <c r="AI22" s="29">
        <v>1114</v>
      </c>
      <c r="AJ22" s="47">
        <f t="shared" si="12"/>
        <v>0.95422844245696836</v>
      </c>
      <c r="AK22" s="92">
        <f t="shared" si="6"/>
        <v>534.92775362318844</v>
      </c>
      <c r="AL22" s="93">
        <f t="shared" si="7"/>
        <v>3066.6666666666665</v>
      </c>
      <c r="AM22" s="52">
        <f t="shared" si="8"/>
        <v>0.29160056314208377</v>
      </c>
      <c r="AN22" s="35">
        <f>+(((D22*9.81/1000)+(K22)))/((M22*N22)/1000/1000)</f>
        <v>356.61850241545898</v>
      </c>
      <c r="AO22" s="51">
        <f>N22</f>
        <v>4600</v>
      </c>
      <c r="AP22" s="72">
        <f t="shared" si="13"/>
        <v>0.29160056314208377</v>
      </c>
    </row>
    <row r="23" spans="1:42" x14ac:dyDescent="0.3">
      <c r="A23" s="74" t="s">
        <v>36</v>
      </c>
      <c r="B23" s="5" t="s">
        <v>81</v>
      </c>
      <c r="C23" s="5" t="s">
        <v>99</v>
      </c>
      <c r="D23" s="6">
        <v>84860</v>
      </c>
      <c r="E23" s="19">
        <v>90000</v>
      </c>
      <c r="F23" s="6">
        <v>18000</v>
      </c>
      <c r="G23" s="6">
        <v>29</v>
      </c>
      <c r="H23" s="19">
        <v>30</v>
      </c>
      <c r="I23" s="6">
        <v>1200</v>
      </c>
      <c r="J23" s="19">
        <v>1200</v>
      </c>
      <c r="K23" s="6">
        <v>826.56</v>
      </c>
      <c r="L23" s="6">
        <f>+((D23-F23)*9.81/1000+K23)</f>
        <v>1482.4566</v>
      </c>
      <c r="M23" s="6">
        <v>900</v>
      </c>
      <c r="N23" s="7">
        <v>4600</v>
      </c>
      <c r="O23" s="8">
        <v>997.51770021719619</v>
      </c>
      <c r="P23" s="39">
        <v>0</v>
      </c>
      <c r="Q23" s="55">
        <f t="shared" si="0"/>
        <v>748.13827516289712</v>
      </c>
      <c r="R23" s="40">
        <v>308.06673209028463</v>
      </c>
      <c r="S23" s="41">
        <v>627.84</v>
      </c>
      <c r="T23" s="7">
        <v>983.54662240171615</v>
      </c>
      <c r="U23" s="55">
        <f t="shared" si="1"/>
        <v>655.69774826781077</v>
      </c>
      <c r="V23" s="8">
        <v>704.4811077326865</v>
      </c>
      <c r="W23" s="40">
        <v>0</v>
      </c>
      <c r="X23" s="55">
        <f t="shared" si="2"/>
        <v>528.36083079951482</v>
      </c>
      <c r="Y23" s="40">
        <v>308.06673209028463</v>
      </c>
      <c r="Z23" s="41">
        <v>627.84</v>
      </c>
      <c r="AA23" s="7">
        <v>1392.6635562906094</v>
      </c>
      <c r="AB23" s="55">
        <f t="shared" si="3"/>
        <v>928.44237086040641</v>
      </c>
      <c r="AC23" s="33">
        <f t="shared" si="4"/>
        <v>1.0191425828932166</v>
      </c>
      <c r="AD23" s="21">
        <v>781</v>
      </c>
      <c r="AE23" s="26">
        <v>585</v>
      </c>
      <c r="AF23" s="40">
        <v>308.06673209028463</v>
      </c>
      <c r="AG23" s="41">
        <v>627.84</v>
      </c>
      <c r="AH23" s="7">
        <v>1326</v>
      </c>
      <c r="AI23" s="29">
        <v>884</v>
      </c>
      <c r="AJ23" s="47">
        <f t="shared" si="12"/>
        <v>0.94858758250623731</v>
      </c>
      <c r="AK23" s="92">
        <f t="shared" si="6"/>
        <v>601.10021739130434</v>
      </c>
      <c r="AL23" s="93">
        <f t="shared" si="7"/>
        <v>3066.6666666666665</v>
      </c>
      <c r="AM23" s="52">
        <f t="shared" si="8"/>
        <v>0.26611668734466015</v>
      </c>
      <c r="AN23" s="35">
        <f>+(((D23*9.81/1000)+(K23)))/((M23*N23)/1000/1000)</f>
        <v>400.73347826086956</v>
      </c>
      <c r="AO23" s="51">
        <f>N23</f>
        <v>4600</v>
      </c>
      <c r="AP23" s="72">
        <f t="shared" si="13"/>
        <v>0.26611668734466015</v>
      </c>
    </row>
    <row r="24" spans="1:42" x14ac:dyDescent="0.3">
      <c r="A24" s="74" t="s">
        <v>34</v>
      </c>
      <c r="B24" s="5" t="s">
        <v>76</v>
      </c>
      <c r="C24" s="5" t="s">
        <v>100</v>
      </c>
      <c r="D24" s="6">
        <v>47000</v>
      </c>
      <c r="E24" s="19">
        <v>50000</v>
      </c>
      <c r="F24" s="6">
        <v>4150</v>
      </c>
      <c r="G24" s="6">
        <v>18</v>
      </c>
      <c r="H24" s="19">
        <v>20</v>
      </c>
      <c r="I24" s="6">
        <v>1000</v>
      </c>
      <c r="J24" s="19">
        <v>1000</v>
      </c>
      <c r="K24" s="6">
        <v>100</v>
      </c>
      <c r="L24" s="6">
        <v>520.35849999999994</v>
      </c>
      <c r="M24" s="6">
        <v>600</v>
      </c>
      <c r="N24" s="7">
        <v>3935</v>
      </c>
      <c r="O24" s="8">
        <v>340</v>
      </c>
      <c r="P24" s="39">
        <v>0</v>
      </c>
      <c r="Q24" s="55">
        <f t="shared" si="0"/>
        <v>255</v>
      </c>
      <c r="R24" s="40">
        <v>0</v>
      </c>
      <c r="S24" s="41">
        <v>0</v>
      </c>
      <c r="T24" s="7">
        <v>2570</v>
      </c>
      <c r="U24" s="55">
        <f t="shared" si="1"/>
        <v>1713.3333333333333</v>
      </c>
      <c r="V24" s="8">
        <v>245</v>
      </c>
      <c r="W24" s="40">
        <v>0</v>
      </c>
      <c r="X24" s="55">
        <f t="shared" si="2"/>
        <v>183.75</v>
      </c>
      <c r="Y24" s="40">
        <v>0</v>
      </c>
      <c r="Z24" s="41">
        <v>0</v>
      </c>
      <c r="AA24" s="7">
        <v>3565</v>
      </c>
      <c r="AB24" s="55">
        <f t="shared" si="3"/>
        <v>2376.6666666666665</v>
      </c>
      <c r="AC24" s="33">
        <f t="shared" si="4"/>
        <v>1.0071037563525915</v>
      </c>
      <c r="AD24" s="21">
        <v>247</v>
      </c>
      <c r="AE24" s="26">
        <v>185</v>
      </c>
      <c r="AF24" s="40">
        <v>0</v>
      </c>
      <c r="AG24" s="41">
        <v>0</v>
      </c>
      <c r="AH24" s="7">
        <v>3520</v>
      </c>
      <c r="AI24" s="29">
        <v>2345</v>
      </c>
      <c r="AJ24" s="47">
        <f t="shared" si="12"/>
        <v>1.0066559096409842</v>
      </c>
      <c r="AK24" s="92">
        <f t="shared" si="6"/>
        <v>356.46124523506984</v>
      </c>
      <c r="AL24" s="93">
        <f t="shared" si="7"/>
        <v>2623.333333333333</v>
      </c>
      <c r="AM24" s="52">
        <f t="shared" si="8"/>
        <v>0.46701391983175017</v>
      </c>
      <c r="AN24" s="35">
        <f>+(((D24*9.81/1000)+(K24)))/((M24*N24)/1000/1000)</f>
        <v>237.64083015671321</v>
      </c>
      <c r="AO24" s="51">
        <f>N24</f>
        <v>3935</v>
      </c>
      <c r="AP24" s="72">
        <f t="shared" si="13"/>
        <v>0.46701391983175011</v>
      </c>
    </row>
    <row r="25" spans="1:42" x14ac:dyDescent="0.3">
      <c r="A25" s="74" t="s">
        <v>34</v>
      </c>
      <c r="B25" s="5" t="s">
        <v>57</v>
      </c>
      <c r="C25" s="20" t="s">
        <v>101</v>
      </c>
      <c r="D25" s="6">
        <v>74000</v>
      </c>
      <c r="E25" s="19">
        <v>75000</v>
      </c>
      <c r="F25" s="6">
        <v>6100</v>
      </c>
      <c r="G25" s="6">
        <v>20</v>
      </c>
      <c r="H25" s="19">
        <v>20</v>
      </c>
      <c r="I25" s="6">
        <v>1200</v>
      </c>
      <c r="J25" s="19">
        <v>1200</v>
      </c>
      <c r="K25" s="6">
        <v>300</v>
      </c>
      <c r="L25" s="6">
        <v>965</v>
      </c>
      <c r="M25" s="6">
        <v>700</v>
      </c>
      <c r="N25" s="7">
        <v>4612</v>
      </c>
      <c r="O25" s="8">
        <v>834</v>
      </c>
      <c r="P25" s="39">
        <v>0</v>
      </c>
      <c r="Q25" s="55">
        <f t="shared" si="0"/>
        <v>625.5</v>
      </c>
      <c r="R25" s="40">
        <v>0</v>
      </c>
      <c r="S25" s="41">
        <v>0</v>
      </c>
      <c r="T25" s="7">
        <v>1711</v>
      </c>
      <c r="U25" s="55">
        <f t="shared" si="1"/>
        <v>1140.6666666666667</v>
      </c>
      <c r="V25" s="8">
        <v>407</v>
      </c>
      <c r="W25" s="40">
        <v>0</v>
      </c>
      <c r="X25" s="55">
        <f t="shared" si="2"/>
        <v>305.25</v>
      </c>
      <c r="Y25" s="40">
        <v>0</v>
      </c>
      <c r="Z25" s="41">
        <v>0</v>
      </c>
      <c r="AA25" s="7">
        <v>3510</v>
      </c>
      <c r="AB25" s="55">
        <f t="shared" si="3"/>
        <v>2340</v>
      </c>
      <c r="AC25" s="33">
        <f t="shared" si="4"/>
        <v>1.0362683937823833</v>
      </c>
      <c r="AD25" s="21"/>
      <c r="AE25" s="26"/>
      <c r="AF25" s="40"/>
      <c r="AG25" s="41"/>
      <c r="AH25" s="7"/>
      <c r="AI25" s="29"/>
      <c r="AJ25" s="47"/>
      <c r="AK25" s="92">
        <f t="shared" si="6"/>
        <v>476.67885020443572</v>
      </c>
      <c r="AL25" s="93">
        <f t="shared" si="7"/>
        <v>3074.6666666666665</v>
      </c>
      <c r="AM25" s="52">
        <f t="shared" si="8"/>
        <v>0.48735744780396512</v>
      </c>
      <c r="AN25" s="35">
        <f>+(((D25*9.81/1000)+(K25)))/((M25*N25)/1000/1000)</f>
        <v>317.78590013629042</v>
      </c>
      <c r="AO25" s="51">
        <f>N25</f>
        <v>4612</v>
      </c>
      <c r="AP25" s="72">
        <f t="shared" si="13"/>
        <v>0.48735744780396517</v>
      </c>
    </row>
    <row r="26" spans="1:42" x14ac:dyDescent="0.3">
      <c r="A26" s="74" t="s">
        <v>34</v>
      </c>
      <c r="B26" s="5" t="s">
        <v>78</v>
      </c>
      <c r="C26" s="20" t="s">
        <v>102</v>
      </c>
      <c r="D26" s="6">
        <v>90000</v>
      </c>
      <c r="E26" s="19">
        <v>90000</v>
      </c>
      <c r="F26" s="6">
        <v>7760</v>
      </c>
      <c r="G26" s="6">
        <v>78</v>
      </c>
      <c r="H26" s="19">
        <v>80</v>
      </c>
      <c r="I26" s="6">
        <v>1800</v>
      </c>
      <c r="J26" s="19">
        <v>2000</v>
      </c>
      <c r="K26" s="6">
        <v>335</v>
      </c>
      <c r="L26" s="6">
        <f>D26*9.81/1000+K26-F26*9.81/1000</f>
        <v>1141.7744</v>
      </c>
      <c r="M26" s="6">
        <v>900</v>
      </c>
      <c r="N26" s="7">
        <v>4600</v>
      </c>
      <c r="O26" s="8">
        <v>570</v>
      </c>
      <c r="P26" s="39">
        <v>0</v>
      </c>
      <c r="Q26" s="55">
        <f t="shared" si="0"/>
        <v>427.5</v>
      </c>
      <c r="R26" s="40">
        <v>353</v>
      </c>
      <c r="S26" s="41">
        <v>212</v>
      </c>
      <c r="T26" s="7">
        <v>2301</v>
      </c>
      <c r="U26" s="55">
        <f t="shared" si="1"/>
        <v>1534</v>
      </c>
      <c r="V26" s="8">
        <v>410</v>
      </c>
      <c r="W26" s="40">
        <v>0</v>
      </c>
      <c r="X26" s="55">
        <f t="shared" si="2"/>
        <v>307.5</v>
      </c>
      <c r="Y26" s="40">
        <v>353</v>
      </c>
      <c r="Z26" s="41">
        <v>212</v>
      </c>
      <c r="AA26" s="7">
        <v>2697</v>
      </c>
      <c r="AB26" s="55">
        <f t="shared" si="3"/>
        <v>1798</v>
      </c>
      <c r="AC26" s="33">
        <f t="shared" si="4"/>
        <v>1.0572955568105222</v>
      </c>
      <c r="AD26" s="21">
        <v>422</v>
      </c>
      <c r="AE26" s="26">
        <v>317</v>
      </c>
      <c r="AF26" s="40">
        <v>353</v>
      </c>
      <c r="AG26" s="41">
        <v>212</v>
      </c>
      <c r="AH26" s="7">
        <v>2637</v>
      </c>
      <c r="AI26" s="29">
        <v>1758</v>
      </c>
      <c r="AJ26" s="47">
        <f t="shared" ref="AJ26:AJ32" si="16">X26*AB26/(AE26*AI26)</f>
        <v>0.9921027982041537</v>
      </c>
      <c r="AK26" s="92">
        <f t="shared" si="6"/>
        <v>441.26811594202906</v>
      </c>
      <c r="AL26" s="93">
        <f t="shared" si="7"/>
        <v>3066.6666666666665</v>
      </c>
      <c r="AM26" s="52">
        <f t="shared" si="8"/>
        <v>0.40856925855981602</v>
      </c>
      <c r="AN26" s="35">
        <f t="shared" si="14"/>
        <v>294.17874396135272</v>
      </c>
      <c r="AO26" s="51">
        <f t="shared" si="15"/>
        <v>4600</v>
      </c>
      <c r="AP26" s="72">
        <f t="shared" si="13"/>
        <v>0.40856925855981602</v>
      </c>
    </row>
    <row r="27" spans="1:42" x14ac:dyDescent="0.3">
      <c r="A27" s="74" t="s">
        <v>36</v>
      </c>
      <c r="B27" s="5" t="s">
        <v>67</v>
      </c>
      <c r="C27" s="5" t="s">
        <v>92</v>
      </c>
      <c r="D27" s="6">
        <v>74500</v>
      </c>
      <c r="E27" s="19">
        <v>75000</v>
      </c>
      <c r="F27" s="6">
        <v>7330</v>
      </c>
      <c r="G27" s="6">
        <v>16</v>
      </c>
      <c r="H27" s="19">
        <v>15</v>
      </c>
      <c r="I27" s="6">
        <v>800</v>
      </c>
      <c r="J27" s="19">
        <v>800</v>
      </c>
      <c r="K27" s="6">
        <v>340</v>
      </c>
      <c r="L27" s="6">
        <v>998.93770000000006</v>
      </c>
      <c r="M27" s="6">
        <v>700</v>
      </c>
      <c r="N27" s="7">
        <v>4430</v>
      </c>
      <c r="O27" s="8">
        <v>880</v>
      </c>
      <c r="P27" s="39">
        <v>0</v>
      </c>
      <c r="Q27" s="55">
        <f t="shared" si="0"/>
        <v>660</v>
      </c>
      <c r="R27" s="40">
        <v>0</v>
      </c>
      <c r="S27" s="41">
        <v>0</v>
      </c>
      <c r="T27" s="7">
        <v>1620</v>
      </c>
      <c r="U27" s="55">
        <f t="shared" si="1"/>
        <v>1080</v>
      </c>
      <c r="V27" s="8">
        <v>450</v>
      </c>
      <c r="W27" s="40">
        <v>0</v>
      </c>
      <c r="X27" s="55">
        <f t="shared" si="2"/>
        <v>337.5</v>
      </c>
      <c r="Y27" s="40">
        <v>0</v>
      </c>
      <c r="Z27" s="41">
        <v>0</v>
      </c>
      <c r="AA27" s="7">
        <v>3195</v>
      </c>
      <c r="AB27" s="55">
        <f t="shared" si="3"/>
        <v>2130</v>
      </c>
      <c r="AC27" s="33">
        <f t="shared" si="4"/>
        <v>1.007495262217053</v>
      </c>
      <c r="AD27" s="21">
        <v>482</v>
      </c>
      <c r="AE27" s="26">
        <v>362</v>
      </c>
      <c r="AF27" s="40">
        <v>0</v>
      </c>
      <c r="AG27" s="41">
        <v>0</v>
      </c>
      <c r="AH27" s="7">
        <v>2950</v>
      </c>
      <c r="AI27" s="29">
        <v>1970</v>
      </c>
      <c r="AJ27" s="47">
        <f t="shared" si="16"/>
        <v>1.0080418992063269</v>
      </c>
      <c r="AK27" s="92">
        <f t="shared" si="6"/>
        <v>517.98371493066759</v>
      </c>
      <c r="AL27" s="93">
        <f t="shared" si="7"/>
        <v>2953.333333333333</v>
      </c>
      <c r="AM27" s="52">
        <f t="shared" si="8"/>
        <v>0.46992095027758457</v>
      </c>
      <c r="AN27" s="35">
        <f>+(((D27*9.81/1000)+(K27)))/((M27*N27)/1000/1000)</f>
        <v>345.322476620445</v>
      </c>
      <c r="AO27" s="51">
        <f>N27</f>
        <v>4430</v>
      </c>
      <c r="AP27" s="72">
        <f t="shared" si="13"/>
        <v>0.46992095027758457</v>
      </c>
    </row>
    <row r="28" spans="1:42" x14ac:dyDescent="0.3">
      <c r="A28" s="74" t="s">
        <v>36</v>
      </c>
      <c r="B28" s="5" t="s">
        <v>78</v>
      </c>
      <c r="C28" s="5" t="s">
        <v>98</v>
      </c>
      <c r="D28" s="6">
        <v>89000</v>
      </c>
      <c r="E28" s="19">
        <v>90000</v>
      </c>
      <c r="F28" s="6">
        <v>13760</v>
      </c>
      <c r="G28" s="6">
        <v>24</v>
      </c>
      <c r="H28" s="19">
        <v>25</v>
      </c>
      <c r="I28" s="6">
        <v>1200</v>
      </c>
      <c r="J28" s="19">
        <v>1200</v>
      </c>
      <c r="K28" s="6">
        <v>600</v>
      </c>
      <c r="L28" s="6">
        <f>D28*9.81/1000+K28-F28*9.81/1000</f>
        <v>1338.1044000000002</v>
      </c>
      <c r="M28" s="6">
        <v>900</v>
      </c>
      <c r="N28" s="7">
        <v>4600</v>
      </c>
      <c r="O28" s="8">
        <v>560</v>
      </c>
      <c r="P28" s="39">
        <v>0</v>
      </c>
      <c r="Q28" s="55">
        <f t="shared" si="0"/>
        <v>420</v>
      </c>
      <c r="R28" s="40">
        <v>467</v>
      </c>
      <c r="S28" s="41">
        <v>280</v>
      </c>
      <c r="T28" s="7">
        <v>2247</v>
      </c>
      <c r="U28" s="55">
        <f t="shared" si="1"/>
        <v>1498</v>
      </c>
      <c r="V28" s="8">
        <v>480</v>
      </c>
      <c r="W28" s="40">
        <v>0</v>
      </c>
      <c r="X28" s="55">
        <f t="shared" si="2"/>
        <v>360</v>
      </c>
      <c r="Y28" s="40">
        <v>467</v>
      </c>
      <c r="Z28" s="41">
        <v>280</v>
      </c>
      <c r="AA28" s="7">
        <v>2502</v>
      </c>
      <c r="AB28" s="55">
        <f t="shared" si="3"/>
        <v>1668</v>
      </c>
      <c r="AC28" s="33">
        <f t="shared" si="4"/>
        <v>1.0170088372775694</v>
      </c>
      <c r="AD28" s="21">
        <v>561</v>
      </c>
      <c r="AE28" s="26">
        <v>421</v>
      </c>
      <c r="AF28" s="40">
        <v>467</v>
      </c>
      <c r="AG28" s="41">
        <v>280</v>
      </c>
      <c r="AH28" s="7">
        <v>2143</v>
      </c>
      <c r="AI28" s="29">
        <v>1429</v>
      </c>
      <c r="AJ28" s="47">
        <f t="shared" si="16"/>
        <v>0.99812336584060413</v>
      </c>
      <c r="AK28" s="92">
        <f t="shared" si="6"/>
        <v>533.72826086956536</v>
      </c>
      <c r="AL28" s="93">
        <f t="shared" si="7"/>
        <v>3066.6666666666665</v>
      </c>
      <c r="AM28" s="52">
        <f t="shared" si="8"/>
        <v>0.36686964136610789</v>
      </c>
      <c r="AN28" s="35">
        <f>+(((D28*9.81/1000)+(K28)))/((M28*N28)/1000/1000)</f>
        <v>355.81884057971018</v>
      </c>
      <c r="AO28" s="51">
        <f>N28</f>
        <v>4600</v>
      </c>
      <c r="AP28" s="72">
        <f t="shared" si="13"/>
        <v>0.36686964136610795</v>
      </c>
    </row>
    <row r="29" spans="1:42" x14ac:dyDescent="0.3">
      <c r="A29" s="74" t="s">
        <v>36</v>
      </c>
      <c r="B29" s="5" t="s">
        <v>78</v>
      </c>
      <c r="C29" s="5" t="s">
        <v>99</v>
      </c>
      <c r="D29" s="6">
        <v>90000</v>
      </c>
      <c r="E29" s="19">
        <v>90000</v>
      </c>
      <c r="F29" s="6">
        <v>13760</v>
      </c>
      <c r="G29" s="6">
        <v>31</v>
      </c>
      <c r="H29" s="19">
        <v>30</v>
      </c>
      <c r="I29" s="6">
        <v>1200</v>
      </c>
      <c r="J29" s="19">
        <v>1200</v>
      </c>
      <c r="K29" s="6">
        <v>900</v>
      </c>
      <c r="L29" s="6">
        <f>D29*9.81/1000+K29-F29*9.81/1000</f>
        <v>1647.9144000000001</v>
      </c>
      <c r="M29" s="6">
        <v>900</v>
      </c>
      <c r="N29" s="7">
        <v>4600</v>
      </c>
      <c r="O29" s="8">
        <v>630</v>
      </c>
      <c r="P29" s="39">
        <v>0</v>
      </c>
      <c r="Q29" s="55">
        <f t="shared" si="0"/>
        <v>472.5</v>
      </c>
      <c r="R29" s="40">
        <v>427</v>
      </c>
      <c r="S29" s="41">
        <v>880</v>
      </c>
      <c r="T29" s="7">
        <v>1662</v>
      </c>
      <c r="U29" s="55">
        <f t="shared" si="1"/>
        <v>1108</v>
      </c>
      <c r="V29" s="8">
        <v>500</v>
      </c>
      <c r="W29" s="40">
        <v>0</v>
      </c>
      <c r="X29" s="55">
        <f t="shared" si="2"/>
        <v>375</v>
      </c>
      <c r="Y29" s="40">
        <v>427</v>
      </c>
      <c r="Z29" s="41">
        <v>880</v>
      </c>
      <c r="AA29" s="7">
        <v>1915</v>
      </c>
      <c r="AB29" s="55">
        <f t="shared" si="3"/>
        <v>1276.6666666666667</v>
      </c>
      <c r="AC29" s="33">
        <f t="shared" si="4"/>
        <v>1.0569420353387287</v>
      </c>
      <c r="AD29" s="21">
        <v>530</v>
      </c>
      <c r="AE29" s="26">
        <v>397</v>
      </c>
      <c r="AF29" s="40">
        <v>427</v>
      </c>
      <c r="AG29" s="41">
        <v>880</v>
      </c>
      <c r="AH29" s="7">
        <v>1706</v>
      </c>
      <c r="AI29" s="29">
        <v>1137</v>
      </c>
      <c r="AJ29" s="69">
        <f t="shared" si="16"/>
        <v>1.0606151235408927</v>
      </c>
      <c r="AK29" s="92">
        <f t="shared" si="6"/>
        <v>645.97826086956525</v>
      </c>
      <c r="AL29" s="93">
        <f t="shared" si="7"/>
        <v>3066.6666666666665</v>
      </c>
      <c r="AM29" s="52">
        <f t="shared" si="8"/>
        <v>0.24167087329631498</v>
      </c>
      <c r="AN29" s="35">
        <f>+(((D29*9.81/1000)+(K29)))/((M29*N29)/1000/1000)</f>
        <v>430.65217391304355</v>
      </c>
      <c r="AO29" s="51">
        <f>N29</f>
        <v>4600</v>
      </c>
      <c r="AP29" s="72">
        <f t="shared" si="13"/>
        <v>0.24167087329631493</v>
      </c>
    </row>
    <row r="30" spans="1:42" x14ac:dyDescent="0.3">
      <c r="A30" s="74" t="s">
        <v>34</v>
      </c>
      <c r="B30" s="5" t="s">
        <v>82</v>
      </c>
      <c r="C30" s="5" t="s">
        <v>100</v>
      </c>
      <c r="D30" s="6">
        <v>47260</v>
      </c>
      <c r="E30" s="6">
        <v>50000</v>
      </c>
      <c r="F30" s="6">
        <v>7300</v>
      </c>
      <c r="G30" s="6">
        <v>65</v>
      </c>
      <c r="H30" s="6">
        <v>60</v>
      </c>
      <c r="I30" s="6">
        <v>1300</v>
      </c>
      <c r="J30" s="19">
        <v>1200</v>
      </c>
      <c r="K30" s="6">
        <v>138.6</v>
      </c>
      <c r="L30" s="6">
        <f>+((D30-F30)*9.81/1000+K30)</f>
        <v>530.60760000000005</v>
      </c>
      <c r="M30" s="6">
        <v>600</v>
      </c>
      <c r="N30" s="7">
        <v>3910</v>
      </c>
      <c r="O30" s="8">
        <v>386.24416528603444</v>
      </c>
      <c r="P30" s="39">
        <v>0</v>
      </c>
      <c r="Q30" s="55">
        <f t="shared" si="0"/>
        <v>289.68312396452586</v>
      </c>
      <c r="R30" s="40">
        <v>0</v>
      </c>
      <c r="S30" s="41">
        <v>0</v>
      </c>
      <c r="T30" s="7">
        <v>2442.1226296481309</v>
      </c>
      <c r="U30" s="55">
        <f t="shared" si="1"/>
        <v>1628.0817530987538</v>
      </c>
      <c r="V30" s="8">
        <v>344.39947938321308</v>
      </c>
      <c r="W30" s="40">
        <v>0</v>
      </c>
      <c r="X30" s="55">
        <f t="shared" si="2"/>
        <v>258.29960953740982</v>
      </c>
      <c r="Y30" s="40">
        <v>0</v>
      </c>
      <c r="Z30" s="41">
        <v>0</v>
      </c>
      <c r="AA30" s="7">
        <v>2738.8415868219645</v>
      </c>
      <c r="AB30" s="55">
        <f t="shared" si="3"/>
        <v>1825.8943912146428</v>
      </c>
      <c r="AC30" s="33">
        <f t="shared" si="4"/>
        <v>1.0666137649908267</v>
      </c>
      <c r="AD30" s="21">
        <v>339</v>
      </c>
      <c r="AE30" s="26">
        <v>254</v>
      </c>
      <c r="AF30" s="40">
        <v>0</v>
      </c>
      <c r="AG30" s="41">
        <v>0</v>
      </c>
      <c r="AH30" s="7">
        <v>2770</v>
      </c>
      <c r="AI30" s="29">
        <v>1847</v>
      </c>
      <c r="AJ30" s="47">
        <f t="shared" si="16"/>
        <v>1.0053071981107666</v>
      </c>
      <c r="AK30" s="92">
        <f t="shared" si="6"/>
        <v>385.0515345268542</v>
      </c>
      <c r="AL30" s="93">
        <f t="shared" si="7"/>
        <v>2606.6666666666665</v>
      </c>
      <c r="AM30" s="52">
        <f t="shared" si="8"/>
        <v>0.46988875004337838</v>
      </c>
      <c r="AN30" s="35">
        <f>+(((D30*9.81/1000)+(K30)))/((M30*N30)/1000/1000)</f>
        <v>256.7010230179028</v>
      </c>
      <c r="AO30" s="51">
        <f>N30</f>
        <v>3910</v>
      </c>
      <c r="AP30" s="72">
        <f t="shared" si="13"/>
        <v>0.46988875004337832</v>
      </c>
    </row>
    <row r="31" spans="1:42" x14ac:dyDescent="0.3">
      <c r="A31" s="74" t="s">
        <v>34</v>
      </c>
      <c r="B31" s="5" t="s">
        <v>67</v>
      </c>
      <c r="C31" s="20" t="s">
        <v>101</v>
      </c>
      <c r="D31" s="6">
        <v>84000</v>
      </c>
      <c r="E31" s="6">
        <v>90000</v>
      </c>
      <c r="F31" s="6">
        <v>7330</v>
      </c>
      <c r="G31" s="6">
        <v>40</v>
      </c>
      <c r="H31" s="6">
        <v>40</v>
      </c>
      <c r="I31" s="6">
        <v>1300</v>
      </c>
      <c r="J31" s="6">
        <v>1500</v>
      </c>
      <c r="K31" s="6">
        <v>340</v>
      </c>
      <c r="L31" s="6">
        <v>1092.1326999999999</v>
      </c>
      <c r="M31" s="6">
        <v>700</v>
      </c>
      <c r="N31" s="7">
        <v>4430</v>
      </c>
      <c r="O31" s="8">
        <v>1115</v>
      </c>
      <c r="P31" s="39">
        <v>0</v>
      </c>
      <c r="Q31" s="55">
        <f t="shared" si="0"/>
        <v>836.25</v>
      </c>
      <c r="R31" s="40">
        <v>0</v>
      </c>
      <c r="S31" s="41">
        <v>0</v>
      </c>
      <c r="T31" s="7">
        <v>1400</v>
      </c>
      <c r="U31" s="55">
        <f t="shared" si="1"/>
        <v>933.33333333333337</v>
      </c>
      <c r="V31" s="8">
        <v>605</v>
      </c>
      <c r="W31" s="40">
        <v>0</v>
      </c>
      <c r="X31" s="55">
        <f t="shared" si="2"/>
        <v>453.75</v>
      </c>
      <c r="Y31" s="40">
        <v>0</v>
      </c>
      <c r="Z31" s="41">
        <v>0</v>
      </c>
      <c r="AA31" s="7">
        <v>2570</v>
      </c>
      <c r="AB31" s="55">
        <f t="shared" si="3"/>
        <v>1713.3333333333333</v>
      </c>
      <c r="AC31" s="33">
        <f t="shared" si="4"/>
        <v>0.99657761369108355</v>
      </c>
      <c r="AD31" s="21">
        <v>625</v>
      </c>
      <c r="AE31" s="26">
        <v>470</v>
      </c>
      <c r="AF31" s="40">
        <v>0</v>
      </c>
      <c r="AG31" s="41">
        <v>0</v>
      </c>
      <c r="AH31" s="7">
        <v>2485</v>
      </c>
      <c r="AI31" s="29">
        <v>1660</v>
      </c>
      <c r="AJ31" s="47">
        <f t="shared" si="16"/>
        <v>0.99644321968725968</v>
      </c>
      <c r="AK31" s="92">
        <f t="shared" si="6"/>
        <v>563.06352789422772</v>
      </c>
      <c r="AL31" s="93">
        <f t="shared" si="7"/>
        <v>2953.333333333333</v>
      </c>
      <c r="AM31" s="52">
        <f t="shared" si="8"/>
        <v>0.46750755987766746</v>
      </c>
      <c r="AN31" s="35">
        <f>+(((D31*9.81/1000)+(K31)))/((M31*N31)/1000/1000)</f>
        <v>375.37568526281842</v>
      </c>
      <c r="AO31" s="51">
        <f>N31</f>
        <v>4430</v>
      </c>
      <c r="AP31" s="72">
        <f t="shared" si="13"/>
        <v>0.46750755987766746</v>
      </c>
    </row>
    <row r="32" spans="1:42" x14ac:dyDescent="0.3">
      <c r="A32" s="74" t="s">
        <v>34</v>
      </c>
      <c r="B32" s="5" t="s">
        <v>55</v>
      </c>
      <c r="C32" s="20" t="s">
        <v>102</v>
      </c>
      <c r="D32" s="6">
        <v>104060</v>
      </c>
      <c r="E32" s="6">
        <v>110000</v>
      </c>
      <c r="F32" s="6">
        <v>20040</v>
      </c>
      <c r="G32" s="6">
        <v>36</v>
      </c>
      <c r="H32" s="6">
        <v>40</v>
      </c>
      <c r="I32" s="6">
        <v>1500</v>
      </c>
      <c r="J32" s="19">
        <v>1500</v>
      </c>
      <c r="K32" s="6">
        <v>530</v>
      </c>
      <c r="L32" s="6">
        <f>+D32*9.81/1000+K32-F32*9.81/1000</f>
        <v>1354.2362000000001</v>
      </c>
      <c r="M32" s="6">
        <v>800</v>
      </c>
      <c r="N32" s="7">
        <v>4630</v>
      </c>
      <c r="O32" s="8">
        <v>483</v>
      </c>
      <c r="P32" s="39">
        <v>0</v>
      </c>
      <c r="Q32" s="55">
        <f t="shared" si="0"/>
        <v>362.25</v>
      </c>
      <c r="R32" s="40">
        <v>539</v>
      </c>
      <c r="S32" s="41">
        <v>207.51500000000001</v>
      </c>
      <c r="T32" s="7">
        <v>3397</v>
      </c>
      <c r="U32" s="55">
        <f t="shared" si="1"/>
        <v>2264.6666666666665</v>
      </c>
      <c r="V32" s="8">
        <v>446</v>
      </c>
      <c r="W32" s="40">
        <v>0</v>
      </c>
      <c r="X32" s="55">
        <f t="shared" si="2"/>
        <v>334.5</v>
      </c>
      <c r="Y32" s="40">
        <v>495</v>
      </c>
      <c r="Z32" s="41">
        <v>190.57500000000002</v>
      </c>
      <c r="AA32" s="7">
        <v>3397</v>
      </c>
      <c r="AB32" s="55">
        <f t="shared" si="3"/>
        <v>2264.6666666666665</v>
      </c>
      <c r="AC32" s="33">
        <f t="shared" si="4"/>
        <v>1.035731137596233</v>
      </c>
      <c r="AD32" s="21">
        <v>627</v>
      </c>
      <c r="AE32" s="26">
        <v>470</v>
      </c>
      <c r="AF32" s="40">
        <v>496</v>
      </c>
      <c r="AG32" s="41">
        <v>191</v>
      </c>
      <c r="AH32" s="7">
        <v>2700</v>
      </c>
      <c r="AI32" s="29">
        <v>1800</v>
      </c>
      <c r="AJ32" s="69">
        <f t="shared" si="16"/>
        <v>0.89542671394799056</v>
      </c>
      <c r="AK32" s="92">
        <v>628.03534017278616</v>
      </c>
      <c r="AL32" s="93">
        <v>3086.6666666666665</v>
      </c>
      <c r="AM32" s="52">
        <f t="shared" si="8"/>
        <v>0.39077484126872569</v>
      </c>
      <c r="AN32" s="35">
        <f t="shared" si="14"/>
        <v>418.69022678185746</v>
      </c>
      <c r="AO32" s="51">
        <f t="shared" si="15"/>
        <v>4630</v>
      </c>
      <c r="AP32" s="72">
        <f t="shared" si="13"/>
        <v>0.39077484126872564</v>
      </c>
    </row>
    <row r="33" spans="1:42" x14ac:dyDescent="0.3">
      <c r="A33" s="74" t="s">
        <v>36</v>
      </c>
      <c r="B33" s="5" t="s">
        <v>57</v>
      </c>
      <c r="C33" s="5" t="s">
        <v>92</v>
      </c>
      <c r="D33" s="6">
        <v>78000</v>
      </c>
      <c r="E33" s="6">
        <v>75000</v>
      </c>
      <c r="F33" s="6">
        <v>13100</v>
      </c>
      <c r="G33" s="6">
        <v>16</v>
      </c>
      <c r="H33" s="19">
        <v>20</v>
      </c>
      <c r="I33" s="6">
        <v>600</v>
      </c>
      <c r="J33" s="19">
        <v>600</v>
      </c>
      <c r="K33" s="6">
        <v>300</v>
      </c>
      <c r="L33" s="6">
        <v>933</v>
      </c>
      <c r="M33" s="6">
        <v>700</v>
      </c>
      <c r="N33" s="7">
        <v>4612</v>
      </c>
      <c r="O33" s="8">
        <v>792</v>
      </c>
      <c r="P33" s="39">
        <v>0</v>
      </c>
      <c r="Q33" s="55">
        <f t="shared" si="0"/>
        <v>594</v>
      </c>
      <c r="R33" s="40">
        <v>0</v>
      </c>
      <c r="S33" s="41">
        <v>0</v>
      </c>
      <c r="T33" s="7">
        <v>1741</v>
      </c>
      <c r="U33" s="55">
        <f t="shared" si="1"/>
        <v>1160.6666666666667</v>
      </c>
      <c r="V33" s="8">
        <v>385</v>
      </c>
      <c r="W33" s="40">
        <v>0</v>
      </c>
      <c r="X33" s="55">
        <f t="shared" si="2"/>
        <v>288.75</v>
      </c>
      <c r="Y33" s="40">
        <v>0</v>
      </c>
      <c r="Z33" s="41">
        <v>0</v>
      </c>
      <c r="AA33" s="7">
        <v>3586</v>
      </c>
      <c r="AB33" s="55">
        <f t="shared" si="3"/>
        <v>2390.6666666666665</v>
      </c>
      <c r="AC33" s="33">
        <v>1.0358274383708466</v>
      </c>
      <c r="AD33" s="21"/>
      <c r="AE33" s="26"/>
      <c r="AF33" s="40"/>
      <c r="AG33" s="41"/>
      <c r="AH33" s="7"/>
      <c r="AI33" s="29"/>
      <c r="AJ33" s="47"/>
      <c r="AK33" s="92"/>
      <c r="AL33" s="93"/>
      <c r="AM33" s="52" t="e">
        <f t="shared" si="8"/>
        <v>#DIV/0!</v>
      </c>
      <c r="AN33" s="35">
        <f t="shared" ref="AN33:AN61" si="17">+(((D33*9.81/1000)+(K33)))/((M33*N33)/1000/1000)</f>
        <v>329.94052781563619</v>
      </c>
      <c r="AO33" s="51">
        <f t="shared" ref="AO33:AO61" si="18">N33</f>
        <v>4612</v>
      </c>
      <c r="AP33" s="72">
        <f t="shared" si="13"/>
        <v>0.45364492386263361</v>
      </c>
    </row>
    <row r="34" spans="1:42" x14ac:dyDescent="0.3">
      <c r="A34" s="74" t="s">
        <v>36</v>
      </c>
      <c r="B34" s="5" t="s">
        <v>55</v>
      </c>
      <c r="C34" s="5" t="s">
        <v>98</v>
      </c>
      <c r="D34" s="6">
        <v>107010</v>
      </c>
      <c r="E34" s="6">
        <v>110000</v>
      </c>
      <c r="F34" s="6">
        <v>17500</v>
      </c>
      <c r="G34" s="6">
        <v>18</v>
      </c>
      <c r="H34" s="19">
        <v>20</v>
      </c>
      <c r="I34" s="6">
        <v>880</v>
      </c>
      <c r="J34" s="19">
        <v>1000</v>
      </c>
      <c r="K34" s="6">
        <v>830</v>
      </c>
      <c r="L34" s="6">
        <f>+D34*9.81/1000+K34-F34*9.81/1000</f>
        <v>1708.0931</v>
      </c>
      <c r="M34" s="6">
        <v>800</v>
      </c>
      <c r="N34" s="7">
        <v>4630</v>
      </c>
      <c r="O34" s="8">
        <v>984</v>
      </c>
      <c r="P34" s="39">
        <v>0</v>
      </c>
      <c r="Q34" s="55">
        <f t="shared" si="0"/>
        <v>738</v>
      </c>
      <c r="R34" s="40">
        <v>1557</v>
      </c>
      <c r="S34" s="41">
        <v>599.44500000000005</v>
      </c>
      <c r="T34" s="7">
        <v>1253</v>
      </c>
      <c r="U34" s="55">
        <f t="shared" si="1"/>
        <v>835.33333333333337</v>
      </c>
      <c r="V34" s="8">
        <v>914</v>
      </c>
      <c r="W34" s="40">
        <v>0</v>
      </c>
      <c r="X34" s="55">
        <f t="shared" si="2"/>
        <v>685.5</v>
      </c>
      <c r="Y34" s="40">
        <v>1411</v>
      </c>
      <c r="Z34" s="41">
        <v>543.23500000000001</v>
      </c>
      <c r="AA34" s="7">
        <v>1605</v>
      </c>
      <c r="AB34" s="55">
        <f t="shared" si="3"/>
        <v>1070</v>
      </c>
      <c r="AC34" s="33">
        <f t="shared" ref="AC34:AC46" si="19">(+AA34/1000*(V34)/2*M34*2/1000+Z34)/(L34)</f>
        <v>1.0051038787054407</v>
      </c>
      <c r="AD34" s="21">
        <v>611</v>
      </c>
      <c r="AE34" s="26">
        <v>458</v>
      </c>
      <c r="AF34" s="40">
        <v>500</v>
      </c>
      <c r="AG34" s="41">
        <v>300</v>
      </c>
      <c r="AH34" s="7">
        <v>2558</v>
      </c>
      <c r="AI34" s="29">
        <v>1706</v>
      </c>
      <c r="AJ34" s="69">
        <f>X34*AB34/(AE34*AI34)</f>
        <v>0.93874304407255149</v>
      </c>
      <c r="AK34" s="92">
        <v>761.24518088552907</v>
      </c>
      <c r="AL34" s="93">
        <v>3086.6666666666665</v>
      </c>
      <c r="AM34" s="52">
        <f t="shared" si="8"/>
        <v>0.31215978183691923</v>
      </c>
      <c r="AN34" s="35">
        <f t="shared" si="17"/>
        <v>507.49678725701943</v>
      </c>
      <c r="AO34" s="51">
        <f t="shared" si="18"/>
        <v>4630</v>
      </c>
      <c r="AP34" s="72">
        <f t="shared" si="13"/>
        <v>0.31215978183691911</v>
      </c>
    </row>
    <row r="35" spans="1:42" x14ac:dyDescent="0.3">
      <c r="A35" s="74" t="s">
        <v>36</v>
      </c>
      <c r="B35" s="5" t="s">
        <v>77</v>
      </c>
      <c r="C35" s="5" t="s">
        <v>99</v>
      </c>
      <c r="D35" s="6">
        <v>120000</v>
      </c>
      <c r="E35" s="6">
        <v>130000</v>
      </c>
      <c r="F35" s="6">
        <v>19320</v>
      </c>
      <c r="G35" s="6">
        <v>35</v>
      </c>
      <c r="H35" s="19">
        <v>35</v>
      </c>
      <c r="I35" s="6">
        <v>1200</v>
      </c>
      <c r="J35" s="19">
        <v>1200</v>
      </c>
      <c r="K35" s="6">
        <v>1000</v>
      </c>
      <c r="L35" s="6">
        <v>2177.1999999999998</v>
      </c>
      <c r="M35" s="6">
        <v>1000</v>
      </c>
      <c r="N35" s="7">
        <v>5040</v>
      </c>
      <c r="O35" s="8">
        <v>540</v>
      </c>
      <c r="P35" s="39">
        <v>0</v>
      </c>
      <c r="Q35" s="55">
        <f t="shared" si="0"/>
        <v>405</v>
      </c>
      <c r="R35" s="40">
        <v>313</v>
      </c>
      <c r="S35" s="41">
        <v>760</v>
      </c>
      <c r="T35" s="7">
        <v>2445</v>
      </c>
      <c r="U35" s="55">
        <f t="shared" si="1"/>
        <v>1630</v>
      </c>
      <c r="V35" s="8">
        <v>440</v>
      </c>
      <c r="W35" s="40">
        <v>0</v>
      </c>
      <c r="X35" s="55">
        <f t="shared" si="2"/>
        <v>330</v>
      </c>
      <c r="Y35" s="40">
        <v>313</v>
      </c>
      <c r="Z35" s="41">
        <v>760</v>
      </c>
      <c r="AA35" s="7">
        <v>2805</v>
      </c>
      <c r="AB35" s="55">
        <f t="shared" si="3"/>
        <v>1870</v>
      </c>
      <c r="AC35" s="33">
        <f t="shared" si="19"/>
        <v>0.91594708800293967</v>
      </c>
      <c r="AD35" s="21">
        <v>378</v>
      </c>
      <c r="AE35" s="26">
        <v>283</v>
      </c>
      <c r="AF35" s="40">
        <v>313</v>
      </c>
      <c r="AG35" s="41">
        <v>760</v>
      </c>
      <c r="AH35" s="7">
        <v>3312</v>
      </c>
      <c r="AI35" s="29">
        <v>2208</v>
      </c>
      <c r="AJ35" s="47">
        <f>X35*AB35/(AE35*AI35)</f>
        <v>0.98757489629743433</v>
      </c>
      <c r="AK35" s="92">
        <f t="shared" ref="AK35:AK46" si="20">+(((D35*9.81/1000)+(K35)))/((M35*N35*2/3)/1000/1000)</f>
        <v>647.97619047619048</v>
      </c>
      <c r="AL35" s="93">
        <f t="shared" ref="AL35:AL46" si="21">2/3*N35</f>
        <v>3360</v>
      </c>
      <c r="AM35" s="52">
        <f t="shared" si="8"/>
        <v>0.28343744258680875</v>
      </c>
      <c r="AN35" s="35">
        <f t="shared" si="17"/>
        <v>431.98412698412693</v>
      </c>
      <c r="AO35" s="51">
        <f t="shared" si="18"/>
        <v>5040</v>
      </c>
      <c r="AP35" s="72">
        <f t="shared" si="13"/>
        <v>0.28343744258680881</v>
      </c>
    </row>
    <row r="36" spans="1:42" x14ac:dyDescent="0.3">
      <c r="A36" s="74" t="s">
        <v>34</v>
      </c>
      <c r="B36" s="5" t="s">
        <v>66</v>
      </c>
      <c r="C36" s="5" t="s">
        <v>100</v>
      </c>
      <c r="D36" s="6">
        <v>65000</v>
      </c>
      <c r="E36" s="19">
        <v>75000</v>
      </c>
      <c r="F36" s="6">
        <v>6450</v>
      </c>
      <c r="G36" s="6">
        <v>27</v>
      </c>
      <c r="H36" s="6">
        <v>20</v>
      </c>
      <c r="I36" s="6">
        <v>1180</v>
      </c>
      <c r="J36" s="19">
        <v>1200</v>
      </c>
      <c r="K36" s="6">
        <v>150</v>
      </c>
      <c r="L36" s="6">
        <v>724.37549999999999</v>
      </c>
      <c r="M36" s="6">
        <v>700</v>
      </c>
      <c r="N36" s="7">
        <v>4335</v>
      </c>
      <c r="O36" s="8">
        <v>565</v>
      </c>
      <c r="P36" s="39">
        <v>0</v>
      </c>
      <c r="Q36" s="55">
        <f t="shared" si="0"/>
        <v>423.75</v>
      </c>
      <c r="R36" s="40">
        <v>0</v>
      </c>
      <c r="S36" s="41">
        <v>0</v>
      </c>
      <c r="T36" s="7">
        <v>1840</v>
      </c>
      <c r="U36" s="55">
        <f t="shared" si="1"/>
        <v>1226.6666666666667</v>
      </c>
      <c r="V36" s="8">
        <v>350</v>
      </c>
      <c r="W36" s="40">
        <v>0</v>
      </c>
      <c r="X36" s="55">
        <f t="shared" si="2"/>
        <v>262.5</v>
      </c>
      <c r="Y36" s="40">
        <v>0</v>
      </c>
      <c r="Z36" s="41">
        <v>0</v>
      </c>
      <c r="AA36" s="7">
        <v>2960</v>
      </c>
      <c r="AB36" s="55">
        <f t="shared" si="3"/>
        <v>1973.3333333333333</v>
      </c>
      <c r="AC36" s="33">
        <f t="shared" si="19"/>
        <v>1.0011382218200369</v>
      </c>
      <c r="AD36" s="21">
        <v>360</v>
      </c>
      <c r="AE36" s="26">
        <v>270</v>
      </c>
      <c r="AF36" s="40">
        <v>0</v>
      </c>
      <c r="AG36" s="41">
        <v>0</v>
      </c>
      <c r="AH36" s="7">
        <v>2870</v>
      </c>
      <c r="AI36" s="29">
        <v>1910</v>
      </c>
      <c r="AJ36" s="47">
        <f>X36*AB36/(AE36*AI36)</f>
        <v>1.0044599573395385</v>
      </c>
      <c r="AK36" s="92">
        <f t="shared" si="20"/>
        <v>389.34750370736526</v>
      </c>
      <c r="AL36" s="93">
        <f t="shared" si="21"/>
        <v>2890</v>
      </c>
      <c r="AM36" s="52">
        <f t="shared" ref="AM36:AM67" si="22">X36*AB36/(AK36*AL36)</f>
        <v>0.46035675744302673</v>
      </c>
      <c r="AN36" s="35">
        <f t="shared" si="17"/>
        <v>259.56500247157686</v>
      </c>
      <c r="AO36" s="51">
        <f t="shared" si="18"/>
        <v>4335</v>
      </c>
      <c r="AP36" s="72">
        <f t="shared" si="13"/>
        <v>0.46035675744302673</v>
      </c>
    </row>
    <row r="37" spans="1:42" x14ac:dyDescent="0.3">
      <c r="A37" s="74" t="s">
        <v>34</v>
      </c>
      <c r="B37" s="5" t="s">
        <v>81</v>
      </c>
      <c r="C37" s="20" t="s">
        <v>101</v>
      </c>
      <c r="D37" s="6">
        <v>85960</v>
      </c>
      <c r="E37" s="19">
        <v>90000</v>
      </c>
      <c r="F37" s="6">
        <v>10220</v>
      </c>
      <c r="G37" s="6">
        <v>62</v>
      </c>
      <c r="H37" s="6">
        <v>60</v>
      </c>
      <c r="I37" s="6">
        <v>1750</v>
      </c>
      <c r="J37" s="19">
        <v>2000</v>
      </c>
      <c r="K37" s="6">
        <v>326.40000000000003</v>
      </c>
      <c r="L37" s="6">
        <f>+((D37-F37)*9.81/1000+K37)</f>
        <v>1069.4094</v>
      </c>
      <c r="M37" s="6">
        <v>900</v>
      </c>
      <c r="N37" s="7">
        <v>4600</v>
      </c>
      <c r="O37" s="8">
        <v>1373.8365761910984</v>
      </c>
      <c r="P37" s="39">
        <v>0</v>
      </c>
      <c r="Q37" s="55">
        <f t="shared" si="0"/>
        <v>1030.3774321433239</v>
      </c>
      <c r="R37" s="40">
        <v>0</v>
      </c>
      <c r="S37" s="41">
        <v>0</v>
      </c>
      <c r="T37" s="7">
        <v>923.87293812809708</v>
      </c>
      <c r="U37" s="55">
        <f t="shared" si="1"/>
        <v>615.91529208539805</v>
      </c>
      <c r="V37" s="8">
        <v>1064.3309797044553</v>
      </c>
      <c r="W37" s="40">
        <v>0</v>
      </c>
      <c r="X37" s="55">
        <f t="shared" si="2"/>
        <v>798.2482347783415</v>
      </c>
      <c r="Y37" s="40">
        <v>0</v>
      </c>
      <c r="Z37" s="41">
        <v>0</v>
      </c>
      <c r="AA37" s="7">
        <v>1189.8302536189328</v>
      </c>
      <c r="AB37" s="55">
        <f t="shared" si="3"/>
        <v>793.22016907928855</v>
      </c>
      <c r="AC37" s="33">
        <f t="shared" si="19"/>
        <v>1.0657619799906524</v>
      </c>
      <c r="AD37" s="21">
        <v>886</v>
      </c>
      <c r="AE37" s="26">
        <v>665</v>
      </c>
      <c r="AF37" s="40">
        <v>0</v>
      </c>
      <c r="AG37" s="41">
        <v>0</v>
      </c>
      <c r="AH37" s="7">
        <v>1441</v>
      </c>
      <c r="AI37" s="29">
        <v>961</v>
      </c>
      <c r="AJ37" s="47">
        <f>X37*AB37/(AE37*AI37)</f>
        <v>0.99080156127799157</v>
      </c>
      <c r="AK37" s="92">
        <f t="shared" si="20"/>
        <v>423.79260869565229</v>
      </c>
      <c r="AL37" s="93">
        <f t="shared" si="21"/>
        <v>3066.6666666666665</v>
      </c>
      <c r="AM37" s="52">
        <f t="shared" si="22"/>
        <v>0.4872050313972171</v>
      </c>
      <c r="AN37" s="35">
        <f t="shared" si="17"/>
        <v>282.52840579710153</v>
      </c>
      <c r="AO37" s="51">
        <f t="shared" si="18"/>
        <v>4600</v>
      </c>
      <c r="AP37" s="72">
        <f t="shared" si="13"/>
        <v>0.4872050313972171</v>
      </c>
    </row>
    <row r="38" spans="1:42" x14ac:dyDescent="0.3">
      <c r="A38" s="74" t="s">
        <v>36</v>
      </c>
      <c r="B38" s="5" t="s">
        <v>81</v>
      </c>
      <c r="C38" s="5" t="s">
        <v>92</v>
      </c>
      <c r="D38" s="6">
        <v>85260</v>
      </c>
      <c r="E38" s="19">
        <v>90000</v>
      </c>
      <c r="F38" s="6">
        <v>18260</v>
      </c>
      <c r="G38" s="6">
        <v>23.2</v>
      </c>
      <c r="H38" s="6">
        <v>25</v>
      </c>
      <c r="I38" s="6">
        <v>1200</v>
      </c>
      <c r="J38" s="6">
        <v>1200</v>
      </c>
      <c r="K38" s="6">
        <v>326.40000000000003</v>
      </c>
      <c r="L38" s="6">
        <f>+((D38-F38)*9.81/1000+K38)</f>
        <v>983.67000000000007</v>
      </c>
      <c r="M38" s="6">
        <v>900</v>
      </c>
      <c r="N38" s="7">
        <v>4600</v>
      </c>
      <c r="O38" s="8">
        <v>656.85214117742464</v>
      </c>
      <c r="P38" s="39">
        <v>0</v>
      </c>
      <c r="Q38" s="55">
        <f t="shared" si="0"/>
        <v>492.63910588306851</v>
      </c>
      <c r="R38" s="40">
        <v>0</v>
      </c>
      <c r="S38" s="41">
        <v>0</v>
      </c>
      <c r="T38" s="7">
        <v>1721.8499124371226</v>
      </c>
      <c r="U38" s="55">
        <f t="shared" si="1"/>
        <v>1147.8999416247482</v>
      </c>
      <c r="V38" s="8">
        <v>550.47488927775612</v>
      </c>
      <c r="W38" s="40">
        <v>0</v>
      </c>
      <c r="X38" s="55">
        <f t="shared" si="2"/>
        <v>412.85616695831709</v>
      </c>
      <c r="Y38" s="40">
        <v>0</v>
      </c>
      <c r="Z38" s="41">
        <v>0</v>
      </c>
      <c r="AA38" s="7">
        <v>2054.5910881682557</v>
      </c>
      <c r="AB38" s="55">
        <f t="shared" ref="AB38:AB95" si="23">2*AA38*(V38+(2*W38))/(3*(V38+W38))</f>
        <v>1369.7273921121705</v>
      </c>
      <c r="AC38" s="33">
        <f t="shared" si="19"/>
        <v>1.0347989890851976</v>
      </c>
      <c r="AD38" s="21">
        <v>555</v>
      </c>
      <c r="AE38" s="26">
        <v>416</v>
      </c>
      <c r="AF38" s="40">
        <v>0</v>
      </c>
      <c r="AG38" s="41">
        <v>0</v>
      </c>
      <c r="AH38" s="7">
        <v>2068</v>
      </c>
      <c r="AI38" s="29">
        <v>1379</v>
      </c>
      <c r="AJ38" s="47">
        <f>X38*AB38/(AE38*AI38)</f>
        <v>0.98576937176682256</v>
      </c>
      <c r="AK38" s="92">
        <f t="shared" si="20"/>
        <v>421.30456521739137</v>
      </c>
      <c r="AL38" s="93">
        <f t="shared" si="21"/>
        <v>3066.6666666666665</v>
      </c>
      <c r="AM38" s="52">
        <f t="shared" si="22"/>
        <v>0.4376935828866258</v>
      </c>
      <c r="AN38" s="35">
        <f t="shared" si="17"/>
        <v>280.86971014492758</v>
      </c>
      <c r="AO38" s="51">
        <f t="shared" si="18"/>
        <v>4600</v>
      </c>
      <c r="AP38" s="72">
        <f t="shared" si="13"/>
        <v>0.43769358288662574</v>
      </c>
    </row>
    <row r="39" spans="1:42" x14ac:dyDescent="0.3">
      <c r="A39" s="74" t="s">
        <v>34</v>
      </c>
      <c r="B39" s="5" t="s">
        <v>57</v>
      </c>
      <c r="C39" s="5" t="s">
        <v>100</v>
      </c>
      <c r="D39" s="6">
        <v>74000</v>
      </c>
      <c r="E39" s="6">
        <v>75000</v>
      </c>
      <c r="F39" s="6">
        <v>5500</v>
      </c>
      <c r="G39" s="6">
        <v>20</v>
      </c>
      <c r="H39" s="19">
        <v>20</v>
      </c>
      <c r="I39" s="6">
        <v>1200</v>
      </c>
      <c r="J39" s="19">
        <v>1200</v>
      </c>
      <c r="K39" s="6">
        <v>200</v>
      </c>
      <c r="L39" s="6">
        <v>871</v>
      </c>
      <c r="M39" s="6">
        <v>700</v>
      </c>
      <c r="N39" s="7">
        <v>4612</v>
      </c>
      <c r="O39" s="8">
        <v>794</v>
      </c>
      <c r="P39" s="39">
        <v>0</v>
      </c>
      <c r="Q39" s="55">
        <f t="shared" si="0"/>
        <v>595.5</v>
      </c>
      <c r="R39" s="40">
        <v>0</v>
      </c>
      <c r="S39" s="41">
        <v>0</v>
      </c>
      <c r="T39" s="7">
        <v>1622</v>
      </c>
      <c r="U39" s="55">
        <f t="shared" si="1"/>
        <v>1081.3333333333333</v>
      </c>
      <c r="V39" s="8">
        <v>404</v>
      </c>
      <c r="W39" s="40">
        <v>0</v>
      </c>
      <c r="X39" s="55">
        <f t="shared" si="2"/>
        <v>303</v>
      </c>
      <c r="Y39" s="40">
        <v>0</v>
      </c>
      <c r="Z39" s="41">
        <v>0</v>
      </c>
      <c r="AA39" s="7">
        <v>3193</v>
      </c>
      <c r="AB39" s="55">
        <f t="shared" si="23"/>
        <v>2128.6666666666665</v>
      </c>
      <c r="AC39" s="33">
        <f t="shared" si="19"/>
        <v>1.036716877152698</v>
      </c>
      <c r="AD39" s="21"/>
      <c r="AE39" s="26"/>
      <c r="AF39" s="40"/>
      <c r="AG39" s="41"/>
      <c r="AH39" s="7"/>
      <c r="AI39" s="29"/>
      <c r="AJ39" s="47"/>
      <c r="AK39" s="92">
        <f t="shared" si="20"/>
        <v>430.21620617023922</v>
      </c>
      <c r="AL39" s="93">
        <f t="shared" si="21"/>
        <v>3074.6666666666665</v>
      </c>
      <c r="AM39" s="52">
        <f t="shared" si="22"/>
        <v>0.48760200444953228</v>
      </c>
      <c r="AN39" s="35">
        <f t="shared" si="17"/>
        <v>286.81080411349274</v>
      </c>
      <c r="AO39" s="51">
        <f t="shared" si="18"/>
        <v>4612</v>
      </c>
      <c r="AP39" s="72">
        <f t="shared" si="13"/>
        <v>0.48760200444953244</v>
      </c>
    </row>
    <row r="40" spans="1:42" x14ac:dyDescent="0.3">
      <c r="A40" s="74" t="s">
        <v>34</v>
      </c>
      <c r="B40" s="5" t="s">
        <v>78</v>
      </c>
      <c r="C40" s="20" t="s">
        <v>101</v>
      </c>
      <c r="D40" s="6">
        <v>90000</v>
      </c>
      <c r="E40" s="6">
        <v>90000</v>
      </c>
      <c r="F40" s="6">
        <v>7760</v>
      </c>
      <c r="G40" s="6">
        <v>78</v>
      </c>
      <c r="H40" s="19">
        <v>80</v>
      </c>
      <c r="I40" s="6">
        <v>1800</v>
      </c>
      <c r="J40" s="19">
        <v>2000</v>
      </c>
      <c r="K40" s="6">
        <v>335</v>
      </c>
      <c r="L40" s="6">
        <f>D40*9.81/1000+K40-F40*9.81/1000</f>
        <v>1141.7744</v>
      </c>
      <c r="M40" s="6">
        <v>900</v>
      </c>
      <c r="N40" s="7">
        <v>4600</v>
      </c>
      <c r="O40" s="8">
        <v>960</v>
      </c>
      <c r="P40" s="39">
        <v>0</v>
      </c>
      <c r="Q40" s="55">
        <f t="shared" si="0"/>
        <v>720</v>
      </c>
      <c r="R40" s="40">
        <v>0</v>
      </c>
      <c r="S40" s="41">
        <v>0</v>
      </c>
      <c r="T40" s="7">
        <v>1491</v>
      </c>
      <c r="U40" s="55">
        <f t="shared" si="1"/>
        <v>994</v>
      </c>
      <c r="V40" s="8">
        <v>750</v>
      </c>
      <c r="W40" s="40">
        <v>0</v>
      </c>
      <c r="X40" s="55">
        <f t="shared" si="2"/>
        <v>562.5</v>
      </c>
      <c r="Y40" s="40">
        <v>0</v>
      </c>
      <c r="Z40" s="41">
        <v>0</v>
      </c>
      <c r="AA40" s="7">
        <v>1809</v>
      </c>
      <c r="AB40" s="55">
        <f t="shared" si="23"/>
        <v>1206</v>
      </c>
      <c r="AC40" s="33">
        <f t="shared" si="19"/>
        <v>1.0694538255543302</v>
      </c>
      <c r="AD40" s="21">
        <v>796</v>
      </c>
      <c r="AE40" s="26">
        <v>597</v>
      </c>
      <c r="AF40" s="40">
        <v>0</v>
      </c>
      <c r="AG40" s="41">
        <v>0</v>
      </c>
      <c r="AH40" s="7">
        <v>1713</v>
      </c>
      <c r="AI40" s="29">
        <v>1142</v>
      </c>
      <c r="AJ40" s="47">
        <f t="shared" ref="AJ40:AJ45" si="24">X40*AB40/(AE40*AI40)</f>
        <v>0.99501447693810563</v>
      </c>
      <c r="AK40" s="92">
        <f t="shared" si="20"/>
        <v>441.26811594202906</v>
      </c>
      <c r="AL40" s="93">
        <f t="shared" si="21"/>
        <v>3066.6666666666665</v>
      </c>
      <c r="AM40" s="52">
        <f t="shared" si="22"/>
        <v>0.5013034731915591</v>
      </c>
      <c r="AN40" s="35">
        <f t="shared" si="17"/>
        <v>294.17874396135272</v>
      </c>
      <c r="AO40" s="51">
        <f t="shared" si="18"/>
        <v>4600</v>
      </c>
      <c r="AP40" s="72">
        <f t="shared" si="13"/>
        <v>0.5013034731915591</v>
      </c>
    </row>
    <row r="41" spans="1:42" x14ac:dyDescent="0.3">
      <c r="A41" s="74" t="s">
        <v>36</v>
      </c>
      <c r="B41" s="5" t="s">
        <v>68</v>
      </c>
      <c r="C41" s="5" t="s">
        <v>92</v>
      </c>
      <c r="D41" s="6">
        <v>87500</v>
      </c>
      <c r="E41" s="6">
        <v>90000</v>
      </c>
      <c r="F41" s="6">
        <v>9240</v>
      </c>
      <c r="G41" s="6">
        <v>18</v>
      </c>
      <c r="H41" s="6">
        <v>20</v>
      </c>
      <c r="I41" s="6">
        <v>880</v>
      </c>
      <c r="J41" s="6">
        <v>1000</v>
      </c>
      <c r="K41" s="6">
        <v>420</v>
      </c>
      <c r="L41" s="6">
        <v>1187.7306000000001</v>
      </c>
      <c r="M41" s="6">
        <v>800</v>
      </c>
      <c r="N41" s="7">
        <v>4800</v>
      </c>
      <c r="O41" s="8">
        <v>815</v>
      </c>
      <c r="P41" s="39">
        <v>0</v>
      </c>
      <c r="Q41" s="55">
        <f t="shared" si="0"/>
        <v>611.25</v>
      </c>
      <c r="R41" s="40">
        <v>0</v>
      </c>
      <c r="S41" s="41">
        <v>0</v>
      </c>
      <c r="T41" s="7">
        <v>1830</v>
      </c>
      <c r="U41" s="55">
        <f t="shared" si="1"/>
        <v>1220</v>
      </c>
      <c r="V41" s="8">
        <v>415</v>
      </c>
      <c r="W41" s="40">
        <v>0</v>
      </c>
      <c r="X41" s="55">
        <f t="shared" si="2"/>
        <v>311.25</v>
      </c>
      <c r="Y41" s="40">
        <v>0</v>
      </c>
      <c r="Z41" s="41">
        <v>0</v>
      </c>
      <c r="AA41" s="7">
        <v>3610</v>
      </c>
      <c r="AB41" s="55">
        <f t="shared" si="23"/>
        <v>2406.6666666666665</v>
      </c>
      <c r="AC41" s="33">
        <f t="shared" si="19"/>
        <v>1.009084046500107</v>
      </c>
      <c r="AD41" s="21">
        <v>425</v>
      </c>
      <c r="AE41" s="26">
        <v>319</v>
      </c>
      <c r="AF41" s="40">
        <v>0</v>
      </c>
      <c r="AG41" s="41">
        <v>0</v>
      </c>
      <c r="AH41" s="7">
        <v>3510</v>
      </c>
      <c r="AI41" s="29">
        <v>2340</v>
      </c>
      <c r="AJ41" s="47">
        <f t="shared" si="24"/>
        <v>1.0035032017790639</v>
      </c>
      <c r="AK41" s="92">
        <f t="shared" si="20"/>
        <v>499.365234375</v>
      </c>
      <c r="AL41" s="93">
        <f t="shared" si="21"/>
        <v>3200</v>
      </c>
      <c r="AM41" s="52">
        <f t="shared" si="22"/>
        <v>0.468766989341938</v>
      </c>
      <c r="AN41" s="35">
        <f t="shared" si="17"/>
        <v>332.91015625</v>
      </c>
      <c r="AO41" s="51">
        <f t="shared" si="18"/>
        <v>4800</v>
      </c>
      <c r="AP41" s="72">
        <f t="shared" si="13"/>
        <v>0.468766989341938</v>
      </c>
    </row>
    <row r="42" spans="1:42" x14ac:dyDescent="0.3">
      <c r="A42" s="74" t="s">
        <v>34</v>
      </c>
      <c r="B42" s="5" t="s">
        <v>67</v>
      </c>
      <c r="C42" s="5" t="s">
        <v>100</v>
      </c>
      <c r="D42" s="6">
        <v>83500</v>
      </c>
      <c r="E42" s="19">
        <v>90000</v>
      </c>
      <c r="F42" s="6">
        <v>8900</v>
      </c>
      <c r="G42" s="6">
        <v>40</v>
      </c>
      <c r="H42" s="19">
        <v>40</v>
      </c>
      <c r="I42" s="6">
        <v>1300</v>
      </c>
      <c r="J42" s="19">
        <v>1500</v>
      </c>
      <c r="K42" s="6">
        <v>210</v>
      </c>
      <c r="L42" s="6">
        <v>941.82600000000002</v>
      </c>
      <c r="M42" s="6">
        <v>700</v>
      </c>
      <c r="N42" s="7">
        <v>4430</v>
      </c>
      <c r="O42" s="8">
        <v>1050</v>
      </c>
      <c r="P42" s="39">
        <v>0</v>
      </c>
      <c r="Q42" s="55">
        <f t="shared" si="0"/>
        <v>787.5</v>
      </c>
      <c r="R42" s="40">
        <v>0</v>
      </c>
      <c r="S42" s="41">
        <v>0</v>
      </c>
      <c r="T42" s="7">
        <v>1280</v>
      </c>
      <c r="U42" s="55">
        <f t="shared" si="1"/>
        <v>853.33333333333337</v>
      </c>
      <c r="V42" s="8">
        <v>525</v>
      </c>
      <c r="W42" s="40">
        <v>0</v>
      </c>
      <c r="X42" s="55">
        <f t="shared" si="2"/>
        <v>393.75</v>
      </c>
      <c r="Y42" s="40">
        <v>0</v>
      </c>
      <c r="Z42" s="41">
        <v>0</v>
      </c>
      <c r="AA42" s="7">
        <v>2555</v>
      </c>
      <c r="AB42" s="55">
        <f t="shared" si="23"/>
        <v>1703.3333333333333</v>
      </c>
      <c r="AC42" s="33">
        <f t="shared" si="19"/>
        <v>0.99695962948570116</v>
      </c>
      <c r="AD42" s="21">
        <v>545</v>
      </c>
      <c r="AE42" s="26">
        <v>409</v>
      </c>
      <c r="AF42" s="40">
        <v>0</v>
      </c>
      <c r="AG42" s="41">
        <v>0</v>
      </c>
      <c r="AH42" s="7">
        <v>2460</v>
      </c>
      <c r="AI42" s="29">
        <v>1640</v>
      </c>
      <c r="AJ42" s="47">
        <f t="shared" si="24"/>
        <v>0.99989191365018781</v>
      </c>
      <c r="AK42" s="92">
        <f t="shared" si="20"/>
        <v>497.80796517252509</v>
      </c>
      <c r="AL42" s="93">
        <f t="shared" si="21"/>
        <v>2953.333333333333</v>
      </c>
      <c r="AM42" s="52">
        <f t="shared" si="22"/>
        <v>0.45619014998032326</v>
      </c>
      <c r="AN42" s="35">
        <f t="shared" si="17"/>
        <v>331.87197678168332</v>
      </c>
      <c r="AO42" s="51">
        <f t="shared" si="18"/>
        <v>4430</v>
      </c>
      <c r="AP42" s="72">
        <f t="shared" si="13"/>
        <v>0.45619014998032331</v>
      </c>
    </row>
    <row r="43" spans="1:42" x14ac:dyDescent="0.3">
      <c r="A43" s="74" t="s">
        <v>34</v>
      </c>
      <c r="B43" s="5" t="s">
        <v>68</v>
      </c>
      <c r="C43" s="20" t="s">
        <v>101</v>
      </c>
      <c r="D43" s="6">
        <v>98000</v>
      </c>
      <c r="E43" s="19">
        <v>110000</v>
      </c>
      <c r="F43" s="6">
        <v>9240</v>
      </c>
      <c r="G43" s="6">
        <v>40</v>
      </c>
      <c r="H43" s="19">
        <v>40</v>
      </c>
      <c r="I43" s="6">
        <v>1500</v>
      </c>
      <c r="J43" s="19">
        <v>1500</v>
      </c>
      <c r="K43" s="6">
        <v>420</v>
      </c>
      <c r="L43" s="6">
        <v>1290.7356000000002</v>
      </c>
      <c r="M43" s="6">
        <v>800</v>
      </c>
      <c r="N43" s="7">
        <v>4800</v>
      </c>
      <c r="O43" s="8">
        <v>1070</v>
      </c>
      <c r="P43" s="39">
        <v>0</v>
      </c>
      <c r="Q43" s="55">
        <f t="shared" si="0"/>
        <v>802.5</v>
      </c>
      <c r="R43" s="40">
        <v>0</v>
      </c>
      <c r="S43" s="41">
        <v>0</v>
      </c>
      <c r="T43" s="7">
        <v>1510</v>
      </c>
      <c r="U43" s="55">
        <f t="shared" si="1"/>
        <v>1006.6666666666666</v>
      </c>
      <c r="V43" s="8">
        <v>550</v>
      </c>
      <c r="W43" s="40">
        <v>0</v>
      </c>
      <c r="X43" s="55">
        <f t="shared" si="2"/>
        <v>412.5</v>
      </c>
      <c r="Y43" s="40">
        <v>0</v>
      </c>
      <c r="Z43" s="41">
        <v>0</v>
      </c>
      <c r="AA43" s="7">
        <v>2960</v>
      </c>
      <c r="AB43" s="55">
        <f t="shared" si="23"/>
        <v>1973.3333333333333</v>
      </c>
      <c r="AC43" s="33">
        <f t="shared" si="19"/>
        <v>1.0090370173411192</v>
      </c>
      <c r="AD43" s="21">
        <v>565</v>
      </c>
      <c r="AE43" s="26">
        <v>425</v>
      </c>
      <c r="AF43" s="40">
        <v>0</v>
      </c>
      <c r="AG43" s="41">
        <v>0</v>
      </c>
      <c r="AH43" s="7">
        <v>2865</v>
      </c>
      <c r="AI43" s="29">
        <v>1910</v>
      </c>
      <c r="AJ43" s="47">
        <f t="shared" si="24"/>
        <v>1.0027717893440098</v>
      </c>
      <c r="AK43" s="92">
        <f t="shared" si="20"/>
        <v>539.6015625</v>
      </c>
      <c r="AL43" s="93">
        <f t="shared" si="21"/>
        <v>3200</v>
      </c>
      <c r="AM43" s="52">
        <f t="shared" si="22"/>
        <v>0.47141264532568883</v>
      </c>
      <c r="AN43" s="35">
        <f t="shared" si="17"/>
        <v>359.73437500000006</v>
      </c>
      <c r="AO43" s="51">
        <f t="shared" si="18"/>
        <v>4800</v>
      </c>
      <c r="AP43" s="72">
        <f t="shared" si="13"/>
        <v>0.47141264532568872</v>
      </c>
    </row>
    <row r="44" spans="1:42" x14ac:dyDescent="0.3">
      <c r="A44" s="74" t="s">
        <v>36</v>
      </c>
      <c r="B44" s="5" t="s">
        <v>78</v>
      </c>
      <c r="C44" s="5" t="s">
        <v>92</v>
      </c>
      <c r="D44" s="6">
        <v>89000</v>
      </c>
      <c r="E44" s="6">
        <v>90000</v>
      </c>
      <c r="F44" s="6">
        <v>13760</v>
      </c>
      <c r="G44" s="6">
        <v>24</v>
      </c>
      <c r="H44" s="6">
        <v>25</v>
      </c>
      <c r="I44" s="6">
        <v>1200</v>
      </c>
      <c r="J44" s="6">
        <v>1200</v>
      </c>
      <c r="K44" s="6">
        <v>600</v>
      </c>
      <c r="L44" s="6">
        <f>D44*9.81/1000+K44-F44*9.81/1000</f>
        <v>1338.1044000000002</v>
      </c>
      <c r="M44" s="6">
        <v>900</v>
      </c>
      <c r="N44" s="7">
        <v>4600</v>
      </c>
      <c r="O44" s="8">
        <v>1070</v>
      </c>
      <c r="P44" s="39">
        <v>0</v>
      </c>
      <c r="Q44" s="55">
        <f t="shared" si="0"/>
        <v>802.5</v>
      </c>
      <c r="R44" s="40">
        <v>0</v>
      </c>
      <c r="S44" s="41">
        <v>0</v>
      </c>
      <c r="T44" s="7">
        <v>1479</v>
      </c>
      <c r="U44" s="55">
        <f t="shared" si="1"/>
        <v>986</v>
      </c>
      <c r="V44" s="8">
        <v>910</v>
      </c>
      <c r="W44" s="40">
        <v>0</v>
      </c>
      <c r="X44" s="55">
        <f t="shared" si="2"/>
        <v>682.5</v>
      </c>
      <c r="Y44" s="40">
        <v>0</v>
      </c>
      <c r="Z44" s="41">
        <v>0</v>
      </c>
      <c r="AA44" s="7">
        <v>1680</v>
      </c>
      <c r="AB44" s="55">
        <f t="shared" si="23"/>
        <v>1120</v>
      </c>
      <c r="AC44" s="33">
        <f t="shared" si="19"/>
        <v>1.0282605751838196</v>
      </c>
      <c r="AD44" s="21">
        <v>1084</v>
      </c>
      <c r="AE44" s="26">
        <v>813</v>
      </c>
      <c r="AF44" s="40">
        <v>0</v>
      </c>
      <c r="AG44" s="41">
        <v>0</v>
      </c>
      <c r="AH44" s="7">
        <v>1415</v>
      </c>
      <c r="AI44" s="29">
        <v>943</v>
      </c>
      <c r="AJ44" s="47">
        <f t="shared" si="24"/>
        <v>0.99705344879535751</v>
      </c>
      <c r="AK44" s="92">
        <f t="shared" si="20"/>
        <v>533.72826086956536</v>
      </c>
      <c r="AL44" s="93">
        <f t="shared" si="21"/>
        <v>3066.6666666666665</v>
      </c>
      <c r="AM44" s="52">
        <f t="shared" si="22"/>
        <v>0.46701830845365855</v>
      </c>
      <c r="AN44" s="35">
        <f t="shared" si="17"/>
        <v>355.81884057971018</v>
      </c>
      <c r="AO44" s="51">
        <f t="shared" si="18"/>
        <v>4600</v>
      </c>
      <c r="AP44" s="72">
        <f t="shared" si="13"/>
        <v>0.4670183084536586</v>
      </c>
    </row>
    <row r="45" spans="1:42" x14ac:dyDescent="0.3">
      <c r="A45" s="74" t="s">
        <v>34</v>
      </c>
      <c r="B45" s="5" t="s">
        <v>81</v>
      </c>
      <c r="C45" s="5" t="s">
        <v>100</v>
      </c>
      <c r="D45" s="6">
        <v>85960</v>
      </c>
      <c r="E45" s="6">
        <v>90000</v>
      </c>
      <c r="F45" s="6">
        <v>13550</v>
      </c>
      <c r="G45" s="6">
        <v>77.8</v>
      </c>
      <c r="H45" s="19">
        <v>80</v>
      </c>
      <c r="I45" s="6">
        <v>2000</v>
      </c>
      <c r="J45" s="6">
        <v>2000</v>
      </c>
      <c r="K45" s="6">
        <v>226.79999999999998</v>
      </c>
      <c r="L45" s="6">
        <f>+((D45-F45)*9.81/1000+K45)</f>
        <v>937.14210000000003</v>
      </c>
      <c r="M45" s="6">
        <v>900</v>
      </c>
      <c r="N45" s="7">
        <v>4600</v>
      </c>
      <c r="O45" s="8">
        <v>463.87635738489575</v>
      </c>
      <c r="P45" s="39">
        <v>0</v>
      </c>
      <c r="Q45" s="55">
        <f t="shared" si="0"/>
        <v>347.90726803867182</v>
      </c>
      <c r="R45" s="40">
        <v>0</v>
      </c>
      <c r="S45" s="41">
        <v>0</v>
      </c>
      <c r="T45" s="7">
        <v>2328.7452529752836</v>
      </c>
      <c r="U45" s="55">
        <f t="shared" si="1"/>
        <v>1552.4968353168558</v>
      </c>
      <c r="V45" s="8">
        <v>416.84672524786583</v>
      </c>
      <c r="W45" s="40">
        <v>0</v>
      </c>
      <c r="X45" s="55">
        <f t="shared" si="2"/>
        <v>312.63504393589938</v>
      </c>
      <c r="Y45" s="40">
        <v>0</v>
      </c>
      <c r="Z45" s="41">
        <v>0</v>
      </c>
      <c r="AA45" s="7">
        <v>2591.4797929267716</v>
      </c>
      <c r="AB45" s="55">
        <f t="shared" si="23"/>
        <v>1727.6531952845144</v>
      </c>
      <c r="AC45" s="33">
        <f t="shared" si="19"/>
        <v>1.0374359221560827</v>
      </c>
      <c r="AD45" s="21">
        <v>419</v>
      </c>
      <c r="AE45" s="26">
        <v>314</v>
      </c>
      <c r="AF45" s="40">
        <v>0</v>
      </c>
      <c r="AG45" s="41">
        <v>0</v>
      </c>
      <c r="AH45" s="7">
        <v>2603</v>
      </c>
      <c r="AI45" s="29">
        <v>1736</v>
      </c>
      <c r="AJ45" s="47">
        <f t="shared" si="24"/>
        <v>0.99086583957147822</v>
      </c>
      <c r="AK45" s="92">
        <f t="shared" si="20"/>
        <v>387.70565217391311</v>
      </c>
      <c r="AL45" s="93">
        <f t="shared" si="21"/>
        <v>3066.6666666666665</v>
      </c>
      <c r="AM45" s="52">
        <f t="shared" si="22"/>
        <v>0.45428199055124541</v>
      </c>
      <c r="AN45" s="35">
        <f t="shared" si="17"/>
        <v>258.47043478260872</v>
      </c>
      <c r="AO45" s="51">
        <f t="shared" si="18"/>
        <v>4600</v>
      </c>
      <c r="AP45" s="72">
        <f t="shared" si="13"/>
        <v>0.45428199055124552</v>
      </c>
    </row>
    <row r="46" spans="1:42" x14ac:dyDescent="0.3">
      <c r="A46" s="74" t="s">
        <v>34</v>
      </c>
      <c r="B46" s="5" t="s">
        <v>59</v>
      </c>
      <c r="C46" s="20" t="s">
        <v>101</v>
      </c>
      <c r="D46" s="6">
        <v>103000</v>
      </c>
      <c r="E46" s="6">
        <v>110000</v>
      </c>
      <c r="F46" s="6">
        <v>7800</v>
      </c>
      <c r="G46" s="6">
        <v>34.4</v>
      </c>
      <c r="H46" s="19">
        <v>40</v>
      </c>
      <c r="I46" s="6">
        <v>1500</v>
      </c>
      <c r="J46" s="6">
        <v>1500</v>
      </c>
      <c r="K46" s="6">
        <v>400</v>
      </c>
      <c r="L46" s="6">
        <v>1332</v>
      </c>
      <c r="M46" s="6">
        <v>900</v>
      </c>
      <c r="N46" s="7">
        <v>4952</v>
      </c>
      <c r="O46" s="8">
        <v>792</v>
      </c>
      <c r="P46" s="39">
        <v>0</v>
      </c>
      <c r="Q46" s="55">
        <f t="shared" si="0"/>
        <v>594</v>
      </c>
      <c r="R46" s="40">
        <v>0</v>
      </c>
      <c r="S46" s="41">
        <v>0</v>
      </c>
      <c r="T46" s="7">
        <v>1922</v>
      </c>
      <c r="U46" s="55">
        <f t="shared" si="1"/>
        <v>1281.3333333333333</v>
      </c>
      <c r="V46" s="8">
        <v>465</v>
      </c>
      <c r="W46" s="40">
        <v>0</v>
      </c>
      <c r="X46" s="55">
        <f t="shared" si="2"/>
        <v>348.75</v>
      </c>
      <c r="Y46" s="40">
        <v>0</v>
      </c>
      <c r="Z46" s="41">
        <v>0</v>
      </c>
      <c r="AA46" s="7">
        <v>3276</v>
      </c>
      <c r="AB46" s="55">
        <f t="shared" si="23"/>
        <v>2184</v>
      </c>
      <c r="AC46" s="33">
        <f t="shared" si="19"/>
        <v>1.0292837837837838</v>
      </c>
      <c r="AD46" s="21"/>
      <c r="AE46" s="26"/>
      <c r="AF46" s="40"/>
      <c r="AG46" s="41"/>
      <c r="AH46" s="7"/>
      <c r="AI46" s="29"/>
      <c r="AJ46" s="47"/>
      <c r="AK46" s="92">
        <f t="shared" si="20"/>
        <v>474.70045772751752</v>
      </c>
      <c r="AL46" s="93">
        <f t="shared" si="21"/>
        <v>3301.333333333333</v>
      </c>
      <c r="AM46" s="52">
        <f t="shared" si="22"/>
        <v>0.48602412030373721</v>
      </c>
      <c r="AN46" s="35">
        <f t="shared" si="17"/>
        <v>316.46697181834492</v>
      </c>
      <c r="AO46" s="51">
        <f t="shared" si="18"/>
        <v>4952</v>
      </c>
      <c r="AP46" s="72">
        <f t="shared" si="13"/>
        <v>0.48602412030373726</v>
      </c>
    </row>
    <row r="47" spans="1:42" x14ac:dyDescent="0.3">
      <c r="A47" s="74" t="s">
        <v>36</v>
      </c>
      <c r="B47" s="5" t="s">
        <v>88</v>
      </c>
      <c r="C47" s="5" t="s">
        <v>92</v>
      </c>
      <c r="D47" s="6">
        <v>91800</v>
      </c>
      <c r="E47" s="19"/>
      <c r="F47" s="6">
        <v>17900</v>
      </c>
      <c r="G47" s="6">
        <v>26</v>
      </c>
      <c r="H47" s="6">
        <v>20</v>
      </c>
      <c r="I47" s="6">
        <v>1200</v>
      </c>
      <c r="J47" s="19">
        <v>1200</v>
      </c>
      <c r="K47" s="6">
        <v>568</v>
      </c>
      <c r="L47" s="6">
        <v>1292.9590000000001</v>
      </c>
      <c r="M47" s="6">
        <v>800</v>
      </c>
      <c r="N47" s="7">
        <v>5000</v>
      </c>
      <c r="O47" s="8">
        <v>1055</v>
      </c>
      <c r="P47" s="39">
        <v>0</v>
      </c>
      <c r="Q47" s="55">
        <f t="shared" si="0"/>
        <v>791.25</v>
      </c>
      <c r="R47" s="40">
        <v>0</v>
      </c>
      <c r="S47" s="41">
        <v>0</v>
      </c>
      <c r="T47" s="7">
        <v>1667</v>
      </c>
      <c r="U47" s="55">
        <f t="shared" si="1"/>
        <v>1111.3333333333333</v>
      </c>
      <c r="V47" s="8">
        <v>860</v>
      </c>
      <c r="W47" s="40">
        <v>0</v>
      </c>
      <c r="X47" s="55">
        <f t="shared" si="2"/>
        <v>645</v>
      </c>
      <c r="Y47" s="40">
        <v>0</v>
      </c>
      <c r="Z47" s="41">
        <v>0</v>
      </c>
      <c r="AA47" s="7">
        <v>1878</v>
      </c>
      <c r="AB47" s="55">
        <f t="shared" si="23"/>
        <v>1252</v>
      </c>
      <c r="AC47" s="33">
        <v>0.9993077893421215</v>
      </c>
      <c r="AD47" s="21">
        <v>391</v>
      </c>
      <c r="AE47" s="26">
        <v>293</v>
      </c>
      <c r="AF47" s="40">
        <v>0</v>
      </c>
      <c r="AG47" s="41">
        <v>0</v>
      </c>
      <c r="AH47" s="7">
        <v>4137</v>
      </c>
      <c r="AI47" s="29">
        <v>2758</v>
      </c>
      <c r="AJ47" s="47">
        <v>0.99931443619182914</v>
      </c>
      <c r="AK47" s="92">
        <v>550.70925</v>
      </c>
      <c r="AL47" s="93">
        <v>3333.333333333333</v>
      </c>
      <c r="AM47" s="52">
        <f t="shared" si="22"/>
        <v>0.43990908088070074</v>
      </c>
      <c r="AN47" s="35">
        <f t="shared" si="17"/>
        <v>367.1395</v>
      </c>
      <c r="AO47" s="51">
        <f t="shared" si="18"/>
        <v>5000</v>
      </c>
      <c r="AP47" s="72">
        <f t="shared" si="13"/>
        <v>0.43990908088070069</v>
      </c>
    </row>
    <row r="48" spans="1:42" x14ac:dyDescent="0.3">
      <c r="A48" s="74" t="s">
        <v>34</v>
      </c>
      <c r="B48" s="5" t="s">
        <v>60</v>
      </c>
      <c r="C48" s="5" t="s">
        <v>100</v>
      </c>
      <c r="D48" s="6">
        <v>88800</v>
      </c>
      <c r="E48" s="6">
        <v>90000</v>
      </c>
      <c r="F48" s="6">
        <v>14200</v>
      </c>
      <c r="G48" s="6">
        <v>48</v>
      </c>
      <c r="H48" s="19">
        <v>40</v>
      </c>
      <c r="I48" s="6">
        <v>2500</v>
      </c>
      <c r="J48" s="6">
        <v>2500</v>
      </c>
      <c r="K48" s="6">
        <v>260</v>
      </c>
      <c r="L48" s="6">
        <f>+D48*9.81/1000+K48-F48*9.81/1000</f>
        <v>991.82600000000014</v>
      </c>
      <c r="M48" s="6">
        <v>800</v>
      </c>
      <c r="N48" s="7">
        <v>5000</v>
      </c>
      <c r="O48" s="8">
        <v>750</v>
      </c>
      <c r="P48" s="39">
        <v>0</v>
      </c>
      <c r="Q48" s="55">
        <f t="shared" si="0"/>
        <v>562.5</v>
      </c>
      <c r="R48" s="40">
        <v>0</v>
      </c>
      <c r="S48" s="41">
        <v>0</v>
      </c>
      <c r="T48" s="7">
        <v>1837</v>
      </c>
      <c r="U48" s="55">
        <f t="shared" si="1"/>
        <v>1224.6666666666667</v>
      </c>
      <c r="V48" s="8">
        <v>599</v>
      </c>
      <c r="W48" s="40">
        <v>0</v>
      </c>
      <c r="X48" s="55">
        <f t="shared" si="2"/>
        <v>449.25</v>
      </c>
      <c r="Y48" s="40">
        <v>0</v>
      </c>
      <c r="Z48" s="41">
        <v>0</v>
      </c>
      <c r="AA48" s="7">
        <v>2068</v>
      </c>
      <c r="AB48" s="55">
        <f t="shared" si="23"/>
        <v>1378.6666666666667</v>
      </c>
      <c r="AC48" s="33">
        <f>(+AA48/1000*(V48)/2*M48*2/1000+Z48)/(L48)</f>
        <v>0.99915267395692375</v>
      </c>
      <c r="AD48" s="21">
        <v>620</v>
      </c>
      <c r="AE48" s="26">
        <v>465</v>
      </c>
      <c r="AF48" s="40">
        <v>0</v>
      </c>
      <c r="AG48" s="41">
        <v>0</v>
      </c>
      <c r="AH48" s="7">
        <v>2000</v>
      </c>
      <c r="AI48" s="29">
        <v>1333</v>
      </c>
      <c r="AJ48" s="47">
        <f>X48*AB48/(AE48*AI48)</f>
        <v>0.99922722616137905</v>
      </c>
      <c r="AK48" s="92">
        <f>+(((D48*9.81/1000)+(K48)))/((M48*N48*2/3)/1000/1000)</f>
        <v>424.17300000000006</v>
      </c>
      <c r="AL48" s="93">
        <f>2/3*N48</f>
        <v>3333.333333333333</v>
      </c>
      <c r="AM48" s="52">
        <f t="shared" si="22"/>
        <v>0.43805192692604195</v>
      </c>
      <c r="AN48" s="35">
        <f t="shared" si="17"/>
        <v>282.78200000000004</v>
      </c>
      <c r="AO48" s="51">
        <f t="shared" si="18"/>
        <v>5000</v>
      </c>
      <c r="AP48" s="72">
        <f t="shared" si="13"/>
        <v>0.43805192692604189</v>
      </c>
    </row>
    <row r="49" spans="1:42" x14ac:dyDescent="0.3">
      <c r="A49" s="74" t="s">
        <v>34</v>
      </c>
      <c r="B49" s="5" t="s">
        <v>55</v>
      </c>
      <c r="C49" s="20" t="s">
        <v>101</v>
      </c>
      <c r="D49" s="6">
        <v>104060</v>
      </c>
      <c r="E49" s="6">
        <v>110000</v>
      </c>
      <c r="F49" s="6">
        <v>20040</v>
      </c>
      <c r="G49" s="6">
        <v>36</v>
      </c>
      <c r="H49" s="19">
        <v>40</v>
      </c>
      <c r="I49" s="6">
        <v>1500</v>
      </c>
      <c r="J49" s="6">
        <v>1500</v>
      </c>
      <c r="K49" s="6">
        <v>520</v>
      </c>
      <c r="L49" s="6">
        <v>1344.2362000000001</v>
      </c>
      <c r="M49" s="6">
        <v>800</v>
      </c>
      <c r="N49" s="7">
        <v>4630</v>
      </c>
      <c r="O49" s="8">
        <v>704</v>
      </c>
      <c r="P49" s="39">
        <v>0</v>
      </c>
      <c r="Q49" s="55">
        <f t="shared" si="0"/>
        <v>528</v>
      </c>
      <c r="R49" s="40">
        <v>0</v>
      </c>
      <c r="S49" s="41">
        <v>0</v>
      </c>
      <c r="T49" s="7">
        <v>2462</v>
      </c>
      <c r="U49" s="55">
        <f t="shared" si="1"/>
        <v>1641.3333333333333</v>
      </c>
      <c r="V49" s="8">
        <v>625</v>
      </c>
      <c r="W49" s="40">
        <v>0</v>
      </c>
      <c r="X49" s="55">
        <f t="shared" si="2"/>
        <v>468.75</v>
      </c>
      <c r="Y49" s="40">
        <v>0</v>
      </c>
      <c r="Z49" s="41">
        <v>0</v>
      </c>
      <c r="AA49" s="7">
        <v>2795</v>
      </c>
      <c r="AB49" s="55">
        <f t="shared" si="23"/>
        <v>1863.3333333333333</v>
      </c>
      <c r="AC49" s="33">
        <v>1.0396238399174191</v>
      </c>
      <c r="AD49" s="21"/>
      <c r="AE49" s="26"/>
      <c r="AF49" s="40"/>
      <c r="AG49" s="41"/>
      <c r="AH49" s="7"/>
      <c r="AI49" s="29"/>
      <c r="AJ49" s="47"/>
      <c r="AK49" s="92">
        <f>+(((D49*9.81/1000)+(K49)))/((M49*N49*2/3)/1000/1000)</f>
        <v>623.9856641468682</v>
      </c>
      <c r="AL49" s="93">
        <f>2/3*N49</f>
        <v>3086.6666666666665</v>
      </c>
      <c r="AM49" s="52">
        <f t="shared" si="22"/>
        <v>0.45348976518218836</v>
      </c>
      <c r="AN49" s="35">
        <f t="shared" si="17"/>
        <v>415.9904427645788</v>
      </c>
      <c r="AO49" s="51">
        <f t="shared" si="18"/>
        <v>4630</v>
      </c>
      <c r="AP49" s="72">
        <f t="shared" si="13"/>
        <v>0.45348976518218836</v>
      </c>
    </row>
    <row r="50" spans="1:42" x14ac:dyDescent="0.3">
      <c r="A50" s="74" t="s">
        <v>36</v>
      </c>
      <c r="B50" s="5" t="s">
        <v>69</v>
      </c>
      <c r="C50" s="5" t="s">
        <v>92</v>
      </c>
      <c r="D50" s="6">
        <v>98500</v>
      </c>
      <c r="E50" s="6">
        <v>110000</v>
      </c>
      <c r="F50" s="6">
        <v>10040</v>
      </c>
      <c r="G50" s="6">
        <v>18</v>
      </c>
      <c r="H50" s="6">
        <v>20</v>
      </c>
      <c r="I50" s="6">
        <v>880</v>
      </c>
      <c r="J50" s="19">
        <v>1000</v>
      </c>
      <c r="K50" s="6">
        <v>420</v>
      </c>
      <c r="L50" s="6">
        <v>1287.7925999999998</v>
      </c>
      <c r="M50" s="6">
        <v>900</v>
      </c>
      <c r="N50" s="7">
        <v>5040</v>
      </c>
      <c r="O50" s="8">
        <v>795</v>
      </c>
      <c r="P50" s="39">
        <v>0</v>
      </c>
      <c r="Q50" s="55">
        <f t="shared" si="0"/>
        <v>596.25</v>
      </c>
      <c r="R50" s="40">
        <v>0</v>
      </c>
      <c r="S50" s="41">
        <v>0</v>
      </c>
      <c r="T50" s="7">
        <v>1805</v>
      </c>
      <c r="U50" s="55">
        <f t="shared" si="1"/>
        <v>1203.3333333333333</v>
      </c>
      <c r="V50" s="8">
        <v>400</v>
      </c>
      <c r="W50" s="40">
        <v>0</v>
      </c>
      <c r="X50" s="55">
        <f t="shared" si="2"/>
        <v>300</v>
      </c>
      <c r="Y50" s="40">
        <v>0</v>
      </c>
      <c r="Z50" s="41">
        <v>0</v>
      </c>
      <c r="AA50" s="7">
        <v>3580</v>
      </c>
      <c r="AB50" s="55">
        <f t="shared" si="23"/>
        <v>2386.6666666666665</v>
      </c>
      <c r="AC50" s="33">
        <f>(+AA50/1000*(V50)/2*M50*2/1000+Z50)/(L50)</f>
        <v>1.0007822688218586</v>
      </c>
      <c r="AD50" s="21">
        <v>410</v>
      </c>
      <c r="AE50" s="26">
        <v>308</v>
      </c>
      <c r="AF50" s="40">
        <v>0</v>
      </c>
      <c r="AG50" s="41">
        <v>0</v>
      </c>
      <c r="AH50" s="7">
        <v>3485</v>
      </c>
      <c r="AI50" s="29">
        <v>2320</v>
      </c>
      <c r="AJ50" s="47">
        <f>X50*AB50/(AE50*AI50)</f>
        <v>1.0020152261531572</v>
      </c>
      <c r="AK50" s="92">
        <f>+(((D50*9.81/1000)+(K50)))/((M50*N50*2/3)/1000/1000)</f>
        <v>458.42757936507934</v>
      </c>
      <c r="AL50" s="93">
        <f>2/3*N50</f>
        <v>3360</v>
      </c>
      <c r="AM50" s="52">
        <f t="shared" si="22"/>
        <v>0.46483948105908962</v>
      </c>
      <c r="AN50" s="35">
        <f t="shared" si="17"/>
        <v>305.61838624338623</v>
      </c>
      <c r="AO50" s="51">
        <f t="shared" si="18"/>
        <v>5040</v>
      </c>
      <c r="AP50" s="72">
        <f t="shared" si="13"/>
        <v>0.46483948105908962</v>
      </c>
    </row>
    <row r="51" spans="1:42" x14ac:dyDescent="0.3">
      <c r="A51" s="74" t="s">
        <v>34</v>
      </c>
      <c r="B51" s="5" t="s">
        <v>78</v>
      </c>
      <c r="C51" s="5" t="s">
        <v>100</v>
      </c>
      <c r="D51" s="6">
        <v>90000</v>
      </c>
      <c r="E51" s="6">
        <v>90000</v>
      </c>
      <c r="F51" s="6">
        <v>13500</v>
      </c>
      <c r="G51" s="6">
        <v>78</v>
      </c>
      <c r="H51" s="19">
        <v>80</v>
      </c>
      <c r="I51" s="6">
        <v>1800</v>
      </c>
      <c r="J51" s="19">
        <v>2000</v>
      </c>
      <c r="K51" s="6">
        <v>270</v>
      </c>
      <c r="L51" s="6">
        <f>D51*9.81/1000+K51-F51*9.81/1000</f>
        <v>1020.4650000000001</v>
      </c>
      <c r="M51" s="6">
        <v>900</v>
      </c>
      <c r="N51" s="7">
        <v>4600</v>
      </c>
      <c r="O51" s="8">
        <v>490</v>
      </c>
      <c r="P51" s="39">
        <v>0</v>
      </c>
      <c r="Q51" s="55">
        <f t="shared" si="0"/>
        <v>367.5</v>
      </c>
      <c r="R51" s="40">
        <v>0</v>
      </c>
      <c r="S51" s="41">
        <v>0</v>
      </c>
      <c r="T51" s="7">
        <v>2565</v>
      </c>
      <c r="U51" s="55">
        <f t="shared" si="1"/>
        <v>1710</v>
      </c>
      <c r="V51" s="8">
        <v>430</v>
      </c>
      <c r="W51" s="40">
        <v>0</v>
      </c>
      <c r="X51" s="55">
        <f t="shared" si="2"/>
        <v>322.5</v>
      </c>
      <c r="Y51" s="40">
        <v>0</v>
      </c>
      <c r="Z51" s="41">
        <v>0</v>
      </c>
      <c r="AA51" s="7">
        <v>2817</v>
      </c>
      <c r="AB51" s="55">
        <f t="shared" si="23"/>
        <v>1878</v>
      </c>
      <c r="AC51" s="33">
        <f>(+AA51/1000*(V51)/2*M51*2/1000+Z51)/(L51)</f>
        <v>1.0683159148035457</v>
      </c>
      <c r="AD51" s="21">
        <v>505</v>
      </c>
      <c r="AE51" s="26">
        <v>378</v>
      </c>
      <c r="AF51" s="40">
        <v>0</v>
      </c>
      <c r="AG51" s="41">
        <v>0</v>
      </c>
      <c r="AH51" s="7">
        <v>2426</v>
      </c>
      <c r="AI51" s="29">
        <v>1617</v>
      </c>
      <c r="AJ51" s="47">
        <f>X51*AB51/(AE51*AI51)</f>
        <v>0.99088553170185822</v>
      </c>
      <c r="AK51" s="92">
        <f>+(((D51*9.81/1000)+(K51)))/((M51*N51*2/3)/1000/1000)</f>
        <v>417.71739130434787</v>
      </c>
      <c r="AL51" s="93">
        <f>2/3*N51</f>
        <v>3066.6666666666665</v>
      </c>
      <c r="AM51" s="52">
        <f t="shared" si="22"/>
        <v>0.4727985948477752</v>
      </c>
      <c r="AN51" s="35">
        <f t="shared" si="17"/>
        <v>278.47826086956525</v>
      </c>
      <c r="AO51" s="51">
        <f t="shared" si="18"/>
        <v>4600</v>
      </c>
      <c r="AP51" s="72">
        <f t="shared" si="13"/>
        <v>0.47279859484777509</v>
      </c>
    </row>
    <row r="52" spans="1:42" x14ac:dyDescent="0.3">
      <c r="A52" s="74" t="s">
        <v>34</v>
      </c>
      <c r="B52" s="5" t="s">
        <v>61</v>
      </c>
      <c r="C52" s="20" t="s">
        <v>101</v>
      </c>
      <c r="D52" s="6">
        <v>110800</v>
      </c>
      <c r="E52" s="6">
        <v>110000</v>
      </c>
      <c r="F52" s="6">
        <v>15200</v>
      </c>
      <c r="G52" s="6">
        <v>48</v>
      </c>
      <c r="H52" s="19">
        <v>40</v>
      </c>
      <c r="I52" s="6">
        <v>2400</v>
      </c>
      <c r="J52" s="19">
        <v>2500</v>
      </c>
      <c r="K52" s="6">
        <v>688</v>
      </c>
      <c r="L52" s="6">
        <f>+D52*9.81/1000+K52-F52*9.81/1000</f>
        <v>1625.836</v>
      </c>
      <c r="M52" s="6">
        <v>900</v>
      </c>
      <c r="N52" s="7">
        <v>5440</v>
      </c>
      <c r="O52" s="8">
        <v>1106</v>
      </c>
      <c r="P52" s="39">
        <v>0</v>
      </c>
      <c r="Q52" s="55">
        <f t="shared" si="0"/>
        <v>829.5</v>
      </c>
      <c r="R52" s="40">
        <v>0</v>
      </c>
      <c r="S52" s="41">
        <v>0</v>
      </c>
      <c r="T52" s="7">
        <v>1775</v>
      </c>
      <c r="U52" s="55">
        <f t="shared" si="1"/>
        <v>1183.3333333333333</v>
      </c>
      <c r="V52" s="8">
        <v>898</v>
      </c>
      <c r="W52" s="40">
        <v>0</v>
      </c>
      <c r="X52" s="55">
        <f t="shared" si="2"/>
        <v>673.5</v>
      </c>
      <c r="Y52" s="40">
        <v>0</v>
      </c>
      <c r="Z52" s="41">
        <v>0</v>
      </c>
      <c r="AA52" s="7">
        <v>2011</v>
      </c>
      <c r="AB52" s="55">
        <f t="shared" si="23"/>
        <v>1340.6666666666667</v>
      </c>
      <c r="AC52" s="33">
        <f>(+AA52/1000*(V52)/2*M52*2/1000+Z52)/(L52)</f>
        <v>0.99966429578383065</v>
      </c>
      <c r="AD52" s="21">
        <v>806</v>
      </c>
      <c r="AE52" s="26">
        <v>605</v>
      </c>
      <c r="AF52" s="40">
        <v>0</v>
      </c>
      <c r="AG52" s="41">
        <v>0</v>
      </c>
      <c r="AH52" s="7">
        <v>2100</v>
      </c>
      <c r="AI52" s="29">
        <v>1400</v>
      </c>
      <c r="AJ52" s="69">
        <f>X52*AB52/(AE52*AI52)</f>
        <v>1.066043683589138</v>
      </c>
      <c r="AK52" s="92">
        <f>+(((D52*9.81/1000)+(K52)))/((M52*N52*2/3)/1000/1000)</f>
        <v>543.79534313725492</v>
      </c>
      <c r="AL52" s="93">
        <f>2/3*N52</f>
        <v>3626.6666666666665</v>
      </c>
      <c r="AM52" s="52">
        <f t="shared" si="22"/>
        <v>0.45784163817756912</v>
      </c>
      <c r="AN52" s="35">
        <f t="shared" si="17"/>
        <v>362.53022875816998</v>
      </c>
      <c r="AO52" s="51">
        <f t="shared" si="18"/>
        <v>5440</v>
      </c>
      <c r="AP52" s="72">
        <f t="shared" si="13"/>
        <v>0.45784163817756907</v>
      </c>
    </row>
    <row r="53" spans="1:42" x14ac:dyDescent="0.3">
      <c r="A53" s="74" t="s">
        <v>36</v>
      </c>
      <c r="B53" s="5" t="s">
        <v>87</v>
      </c>
      <c r="C53" s="5" t="s">
        <v>92</v>
      </c>
      <c r="D53" s="6">
        <v>105000</v>
      </c>
      <c r="E53" s="6"/>
      <c r="F53" s="6">
        <v>16500</v>
      </c>
      <c r="G53" s="6">
        <v>27</v>
      </c>
      <c r="H53" s="6">
        <v>20</v>
      </c>
      <c r="I53" s="6">
        <v>1000</v>
      </c>
      <c r="J53" s="19">
        <v>1000</v>
      </c>
      <c r="K53" s="6">
        <v>568</v>
      </c>
      <c r="L53" s="6">
        <v>1436.1849999999999</v>
      </c>
      <c r="M53" s="6">
        <v>900</v>
      </c>
      <c r="N53" s="7">
        <v>5440</v>
      </c>
      <c r="O53" s="8">
        <v>937</v>
      </c>
      <c r="P53" s="39">
        <v>0</v>
      </c>
      <c r="Q53" s="55">
        <f t="shared" si="0"/>
        <v>702.75</v>
      </c>
      <c r="R53" s="40">
        <v>0</v>
      </c>
      <c r="S53" s="41">
        <v>0</v>
      </c>
      <c r="T53" s="7">
        <v>1976</v>
      </c>
      <c r="U53" s="55">
        <f t="shared" si="1"/>
        <v>1317.3333333333333</v>
      </c>
      <c r="V53" s="8">
        <v>654</v>
      </c>
      <c r="W53" s="40">
        <v>0</v>
      </c>
      <c r="X53" s="55">
        <f t="shared" si="2"/>
        <v>490.5</v>
      </c>
      <c r="Y53" s="40">
        <v>0</v>
      </c>
      <c r="Z53" s="41">
        <v>0</v>
      </c>
      <c r="AA53" s="7">
        <v>2430</v>
      </c>
      <c r="AB53" s="55">
        <f t="shared" si="23"/>
        <v>1620</v>
      </c>
      <c r="AC53" s="33">
        <v>0.9959009459087792</v>
      </c>
      <c r="AD53" s="21">
        <v>391</v>
      </c>
      <c r="AE53" s="26">
        <v>294</v>
      </c>
      <c r="AF53" s="40">
        <v>0</v>
      </c>
      <c r="AG53" s="41">
        <v>0</v>
      </c>
      <c r="AH53" s="7">
        <v>4060</v>
      </c>
      <c r="AI53" s="29">
        <v>2706</v>
      </c>
      <c r="AJ53" s="47">
        <v>0.99880085071722702</v>
      </c>
      <c r="AK53" s="92">
        <v>489.59865196078431</v>
      </c>
      <c r="AL53" s="93">
        <v>3626.6666666666665</v>
      </c>
      <c r="AM53" s="52">
        <f t="shared" si="22"/>
        <v>0.44751353211726796</v>
      </c>
      <c r="AN53" s="35">
        <f t="shared" si="17"/>
        <v>326.39910130718954</v>
      </c>
      <c r="AO53" s="51">
        <f t="shared" si="18"/>
        <v>5440</v>
      </c>
      <c r="AP53" s="72">
        <f t="shared" si="13"/>
        <v>0.44751353211726796</v>
      </c>
    </row>
    <row r="54" spans="1:42" x14ac:dyDescent="0.3">
      <c r="A54" s="74" t="s">
        <v>34</v>
      </c>
      <c r="B54" s="5" t="s">
        <v>56</v>
      </c>
      <c r="C54" s="20" t="s">
        <v>101</v>
      </c>
      <c r="D54" s="6">
        <v>112470</v>
      </c>
      <c r="E54" s="6">
        <v>110000</v>
      </c>
      <c r="F54" s="6">
        <v>23370</v>
      </c>
      <c r="G54" s="6">
        <v>36</v>
      </c>
      <c r="H54" s="6">
        <v>40</v>
      </c>
      <c r="I54" s="6">
        <v>2000</v>
      </c>
      <c r="J54" s="19">
        <v>2000</v>
      </c>
      <c r="K54" s="6">
        <v>520</v>
      </c>
      <c r="L54" s="6">
        <v>1394.0709999999999</v>
      </c>
      <c r="M54" s="6">
        <v>800</v>
      </c>
      <c r="N54" s="7">
        <v>4630</v>
      </c>
      <c r="O54" s="8">
        <v>636</v>
      </c>
      <c r="P54" s="39">
        <v>0</v>
      </c>
      <c r="Q54" s="55">
        <f t="shared" si="0"/>
        <v>477</v>
      </c>
      <c r="R54" s="40">
        <v>0</v>
      </c>
      <c r="S54" s="41">
        <v>0</v>
      </c>
      <c r="T54" s="7">
        <v>3165</v>
      </c>
      <c r="U54" s="55">
        <f t="shared" si="1"/>
        <v>2110</v>
      </c>
      <c r="V54" s="8">
        <v>573</v>
      </c>
      <c r="W54" s="40">
        <v>0</v>
      </c>
      <c r="X54" s="55">
        <f t="shared" si="2"/>
        <v>429.75</v>
      </c>
      <c r="Y54" s="40">
        <v>0</v>
      </c>
      <c r="Z54" s="41">
        <v>0</v>
      </c>
      <c r="AA54" s="98">
        <v>3487</v>
      </c>
      <c r="AB54" s="55">
        <f t="shared" si="23"/>
        <v>2324.6666666666665</v>
      </c>
      <c r="AC54" s="33">
        <v>1.1465992765074378</v>
      </c>
      <c r="AD54" s="21"/>
      <c r="AE54" s="26"/>
      <c r="AF54" s="40"/>
      <c r="AG54" s="41"/>
      <c r="AH54" s="7"/>
      <c r="AI54" s="29"/>
      <c r="AJ54" s="47"/>
      <c r="AK54" s="92">
        <f t="shared" ref="AK54:AK64" si="25">+(((D54*9.81/1000)+(K54)))/((M54*N54*2/3)/1000/1000)</f>
        <v>657.39634179265647</v>
      </c>
      <c r="AL54" s="93">
        <f t="shared" ref="AL54:AL64" si="26">2/3*N54</f>
        <v>3086.6666666666665</v>
      </c>
      <c r="AM54" s="52">
        <f t="shared" si="22"/>
        <v>0.49233369392940091</v>
      </c>
      <c r="AN54" s="35">
        <f t="shared" si="17"/>
        <v>438.26422786177102</v>
      </c>
      <c r="AO54" s="51">
        <f t="shared" si="18"/>
        <v>4630</v>
      </c>
      <c r="AP54" s="72">
        <f t="shared" si="13"/>
        <v>0.49233369392940085</v>
      </c>
    </row>
    <row r="55" spans="1:42" x14ac:dyDescent="0.3">
      <c r="A55" s="74" t="s">
        <v>34</v>
      </c>
      <c r="B55" s="5" t="s">
        <v>69</v>
      </c>
      <c r="C55" s="20" t="s">
        <v>101</v>
      </c>
      <c r="D55" s="6">
        <v>114000</v>
      </c>
      <c r="E55" s="6">
        <v>110000</v>
      </c>
      <c r="F55" s="6">
        <v>10040</v>
      </c>
      <c r="G55" s="6">
        <v>52</v>
      </c>
      <c r="H55" s="6">
        <v>60</v>
      </c>
      <c r="I55" s="6">
        <v>1500</v>
      </c>
      <c r="J55" s="19">
        <v>1500</v>
      </c>
      <c r="K55" s="6">
        <v>420</v>
      </c>
      <c r="L55" s="6">
        <v>1439.8475999999998</v>
      </c>
      <c r="M55" s="6">
        <v>900</v>
      </c>
      <c r="N55" s="7">
        <v>5040</v>
      </c>
      <c r="O55" s="8">
        <v>880</v>
      </c>
      <c r="P55" s="39">
        <v>0</v>
      </c>
      <c r="Q55" s="55">
        <f t="shared" si="0"/>
        <v>660</v>
      </c>
      <c r="R55" s="40">
        <v>0</v>
      </c>
      <c r="S55" s="41">
        <v>0</v>
      </c>
      <c r="T55" s="7">
        <v>1770</v>
      </c>
      <c r="U55" s="55">
        <f t="shared" si="1"/>
        <v>1180</v>
      </c>
      <c r="V55" s="8">
        <v>450</v>
      </c>
      <c r="W55" s="40">
        <v>0</v>
      </c>
      <c r="X55" s="55">
        <f t="shared" si="2"/>
        <v>337.5</v>
      </c>
      <c r="Y55" s="40">
        <v>0</v>
      </c>
      <c r="Z55" s="41">
        <v>0</v>
      </c>
      <c r="AA55" s="7">
        <v>3475</v>
      </c>
      <c r="AB55" s="55">
        <f t="shared" si="23"/>
        <v>2316.6666666666665</v>
      </c>
      <c r="AC55" s="33">
        <f t="shared" ref="AC55:AC69" si="27">(+AA55/1000*(V55)/2*M55*2/1000+Z55)/(L55)</f>
        <v>0.97744719649496248</v>
      </c>
      <c r="AD55" s="21">
        <v>460</v>
      </c>
      <c r="AE55" s="26">
        <v>345</v>
      </c>
      <c r="AF55" s="40">
        <v>0</v>
      </c>
      <c r="AG55" s="41">
        <v>0</v>
      </c>
      <c r="AH55" s="7">
        <v>3390</v>
      </c>
      <c r="AI55" s="29">
        <v>2260</v>
      </c>
      <c r="AJ55" s="47">
        <f>X55*AB55/(AE55*AI55)</f>
        <v>1.0027895344363216</v>
      </c>
      <c r="AK55" s="92">
        <f t="shared" si="25"/>
        <v>508.71031746031741</v>
      </c>
      <c r="AL55" s="93">
        <f t="shared" si="26"/>
        <v>3360</v>
      </c>
      <c r="AM55" s="52">
        <f t="shared" si="22"/>
        <v>0.45743301220796445</v>
      </c>
      <c r="AN55" s="35">
        <f t="shared" si="17"/>
        <v>339.14021164021165</v>
      </c>
      <c r="AO55" s="51">
        <f t="shared" si="18"/>
        <v>5040</v>
      </c>
      <c r="AP55" s="72">
        <f t="shared" si="13"/>
        <v>0.4574330122079644</v>
      </c>
    </row>
    <row r="56" spans="1:42" x14ac:dyDescent="0.3">
      <c r="A56" s="74" t="s">
        <v>34</v>
      </c>
      <c r="B56" s="5" t="s">
        <v>75</v>
      </c>
      <c r="C56" s="20" t="s">
        <v>101</v>
      </c>
      <c r="D56" s="6">
        <v>114000</v>
      </c>
      <c r="E56" s="6">
        <v>110000</v>
      </c>
      <c r="F56" s="6">
        <v>10040</v>
      </c>
      <c r="G56" s="6">
        <v>52</v>
      </c>
      <c r="H56" s="6">
        <v>60</v>
      </c>
      <c r="I56" s="6">
        <v>1500</v>
      </c>
      <c r="J56" s="19">
        <v>1500</v>
      </c>
      <c r="K56" s="6">
        <v>420</v>
      </c>
      <c r="L56" s="6">
        <v>1439.8475999999998</v>
      </c>
      <c r="M56" s="6">
        <v>900</v>
      </c>
      <c r="N56" s="7">
        <v>5040</v>
      </c>
      <c r="O56" s="8">
        <v>880</v>
      </c>
      <c r="P56" s="39">
        <v>0</v>
      </c>
      <c r="Q56" s="55">
        <f t="shared" si="0"/>
        <v>660</v>
      </c>
      <c r="R56" s="40">
        <v>0</v>
      </c>
      <c r="S56" s="41">
        <v>0</v>
      </c>
      <c r="T56" s="7">
        <v>1770</v>
      </c>
      <c r="U56" s="55">
        <f t="shared" si="1"/>
        <v>1180</v>
      </c>
      <c r="V56" s="8">
        <v>450</v>
      </c>
      <c r="W56" s="40">
        <v>0</v>
      </c>
      <c r="X56" s="55">
        <f t="shared" si="2"/>
        <v>337.5</v>
      </c>
      <c r="Y56" s="40">
        <v>0</v>
      </c>
      <c r="Z56" s="41">
        <v>0</v>
      </c>
      <c r="AA56" s="7">
        <v>3475</v>
      </c>
      <c r="AB56" s="55">
        <f t="shared" si="23"/>
        <v>2316.6666666666665</v>
      </c>
      <c r="AC56" s="33">
        <f t="shared" si="27"/>
        <v>0.97744719649496248</v>
      </c>
      <c r="AD56" s="21">
        <v>460</v>
      </c>
      <c r="AE56" s="26">
        <v>345</v>
      </c>
      <c r="AF56" s="40">
        <v>0</v>
      </c>
      <c r="AG56" s="41">
        <v>0</v>
      </c>
      <c r="AH56" s="7">
        <v>3390</v>
      </c>
      <c r="AI56" s="29">
        <v>2260</v>
      </c>
      <c r="AJ56" s="47">
        <f>X56*AB56/(AE56*AI56)</f>
        <v>1.0027895344363216</v>
      </c>
      <c r="AK56" s="92">
        <f t="shared" si="25"/>
        <v>508.71031746031741</v>
      </c>
      <c r="AL56" s="93">
        <f t="shared" si="26"/>
        <v>3360</v>
      </c>
      <c r="AM56" s="52">
        <f t="shared" si="22"/>
        <v>0.45743301220796445</v>
      </c>
      <c r="AN56" s="35">
        <f t="shared" si="17"/>
        <v>339.14021164021165</v>
      </c>
      <c r="AO56" s="51">
        <f t="shared" si="18"/>
        <v>5040</v>
      </c>
      <c r="AP56" s="72">
        <f t="shared" si="13"/>
        <v>0.4574330122079644</v>
      </c>
    </row>
    <row r="57" spans="1:42" x14ac:dyDescent="0.3">
      <c r="A57" s="74" t="s">
        <v>34</v>
      </c>
      <c r="B57" s="5" t="s">
        <v>58</v>
      </c>
      <c r="C57" s="20" t="s">
        <v>101</v>
      </c>
      <c r="D57" s="6">
        <v>120000</v>
      </c>
      <c r="E57" s="6">
        <v>130000</v>
      </c>
      <c r="F57" s="6">
        <v>9600</v>
      </c>
      <c r="G57" s="6">
        <v>40</v>
      </c>
      <c r="H57" s="6">
        <v>40</v>
      </c>
      <c r="I57" s="6">
        <v>2000</v>
      </c>
      <c r="J57" s="19">
        <v>2000</v>
      </c>
      <c r="K57" s="6">
        <v>400</v>
      </c>
      <c r="L57" s="6">
        <v>1481</v>
      </c>
      <c r="M57" s="6">
        <v>1000</v>
      </c>
      <c r="N57" s="7">
        <v>5360</v>
      </c>
      <c r="O57" s="8">
        <v>808</v>
      </c>
      <c r="P57" s="39">
        <v>0</v>
      </c>
      <c r="Q57" s="55">
        <f t="shared" si="0"/>
        <v>606</v>
      </c>
      <c r="R57" s="40">
        <v>0</v>
      </c>
      <c r="S57" s="41">
        <v>0</v>
      </c>
      <c r="T57" s="7">
        <v>1879</v>
      </c>
      <c r="U57" s="55">
        <f t="shared" si="1"/>
        <v>1252.6666666666667</v>
      </c>
      <c r="V57" s="8">
        <v>413</v>
      </c>
      <c r="W57" s="40">
        <v>0</v>
      </c>
      <c r="X57" s="55">
        <f t="shared" si="2"/>
        <v>309.75</v>
      </c>
      <c r="Y57" s="40">
        <v>0</v>
      </c>
      <c r="Z57" s="41">
        <v>0</v>
      </c>
      <c r="AA57" s="7">
        <v>3678</v>
      </c>
      <c r="AB57" s="55">
        <f t="shared" si="23"/>
        <v>2452</v>
      </c>
      <c r="AC57" s="33">
        <f t="shared" si="27"/>
        <v>1.0256677920324104</v>
      </c>
      <c r="AD57" s="21"/>
      <c r="AE57" s="26"/>
      <c r="AF57" s="40"/>
      <c r="AG57" s="41"/>
      <c r="AH57" s="7"/>
      <c r="AI57" s="29"/>
      <c r="AJ57" s="47"/>
      <c r="AK57" s="92">
        <f t="shared" si="25"/>
        <v>441.38059701492534</v>
      </c>
      <c r="AL57" s="93">
        <f t="shared" si="26"/>
        <v>3573.333333333333</v>
      </c>
      <c r="AM57" s="52">
        <f t="shared" si="22"/>
        <v>0.48155401978189205</v>
      </c>
      <c r="AN57" s="35">
        <f t="shared" si="17"/>
        <v>294.25373134328356</v>
      </c>
      <c r="AO57" s="51">
        <f t="shared" si="18"/>
        <v>5360</v>
      </c>
      <c r="AP57" s="72">
        <f t="shared" si="13"/>
        <v>0.48155401978189194</v>
      </c>
    </row>
    <row r="58" spans="1:42" x14ac:dyDescent="0.3">
      <c r="A58" s="74" t="s">
        <v>34</v>
      </c>
      <c r="B58" s="5" t="s">
        <v>74</v>
      </c>
      <c r="C58" s="20" t="s">
        <v>101</v>
      </c>
      <c r="D58" s="6">
        <v>120350</v>
      </c>
      <c r="E58" s="6">
        <v>130000</v>
      </c>
      <c r="F58" s="6">
        <v>10040</v>
      </c>
      <c r="G58" s="6">
        <v>60</v>
      </c>
      <c r="H58" s="6">
        <v>60</v>
      </c>
      <c r="I58" s="6">
        <v>1500</v>
      </c>
      <c r="J58" s="19">
        <v>1500</v>
      </c>
      <c r="K58" s="6">
        <v>420</v>
      </c>
      <c r="L58" s="6">
        <v>1502.1410999999998</v>
      </c>
      <c r="M58" s="6">
        <v>900</v>
      </c>
      <c r="N58" s="7">
        <v>5040</v>
      </c>
      <c r="O58" s="8">
        <v>910</v>
      </c>
      <c r="P58" s="39">
        <v>0</v>
      </c>
      <c r="Q58" s="55">
        <f t="shared" si="0"/>
        <v>682.5</v>
      </c>
      <c r="R58" s="40">
        <v>0</v>
      </c>
      <c r="S58" s="41">
        <v>0</v>
      </c>
      <c r="T58" s="7">
        <v>1840</v>
      </c>
      <c r="U58" s="55">
        <f t="shared" si="1"/>
        <v>1226.6666666666667</v>
      </c>
      <c r="V58" s="8">
        <v>465</v>
      </c>
      <c r="W58" s="40">
        <v>0</v>
      </c>
      <c r="X58" s="55">
        <f t="shared" si="2"/>
        <v>348.75</v>
      </c>
      <c r="Y58" s="40">
        <v>0</v>
      </c>
      <c r="Z58" s="41">
        <v>0</v>
      </c>
      <c r="AA58" s="7">
        <v>3590</v>
      </c>
      <c r="AB58" s="55">
        <f t="shared" si="23"/>
        <v>2393.3333333333335</v>
      </c>
      <c r="AC58" s="33">
        <f t="shared" si="27"/>
        <v>1.0001823397282719</v>
      </c>
      <c r="AD58" s="21">
        <v>476</v>
      </c>
      <c r="AE58" s="26">
        <v>357</v>
      </c>
      <c r="AF58" s="40">
        <v>0</v>
      </c>
      <c r="AG58" s="41">
        <v>0</v>
      </c>
      <c r="AH58" s="7">
        <v>3510</v>
      </c>
      <c r="AI58" s="29">
        <v>2340</v>
      </c>
      <c r="AJ58" s="47">
        <f t="shared" ref="AJ58:AJ63" si="28">X58*AB58/(AE58*AI58)</f>
        <v>0.99915607268548445</v>
      </c>
      <c r="AK58" s="92">
        <f t="shared" si="25"/>
        <v>529.31001984126976</v>
      </c>
      <c r="AL58" s="93">
        <f t="shared" si="26"/>
        <v>3360</v>
      </c>
      <c r="AM58" s="52">
        <f t="shared" si="22"/>
        <v>0.46931886656127092</v>
      </c>
      <c r="AN58" s="35">
        <f t="shared" si="17"/>
        <v>352.87334656084658</v>
      </c>
      <c r="AO58" s="51">
        <f t="shared" si="18"/>
        <v>5040</v>
      </c>
      <c r="AP58" s="72">
        <f t="shared" si="13"/>
        <v>0.46931886656127086</v>
      </c>
    </row>
    <row r="59" spans="1:42" x14ac:dyDescent="0.3">
      <c r="A59" s="74" t="s">
        <v>34</v>
      </c>
      <c r="B59" s="5" t="s">
        <v>73</v>
      </c>
      <c r="C59" s="20" t="s">
        <v>101</v>
      </c>
      <c r="D59" s="6">
        <v>122250</v>
      </c>
      <c r="E59" s="6">
        <v>130000</v>
      </c>
      <c r="F59" s="6">
        <v>11040</v>
      </c>
      <c r="G59" s="6">
        <v>60</v>
      </c>
      <c r="H59" s="6">
        <v>60</v>
      </c>
      <c r="I59" s="6">
        <v>2000</v>
      </c>
      <c r="J59" s="19">
        <v>2000</v>
      </c>
      <c r="K59" s="6">
        <v>420</v>
      </c>
      <c r="L59" s="6">
        <v>1510.9701</v>
      </c>
      <c r="M59" s="6">
        <v>900</v>
      </c>
      <c r="N59" s="7">
        <v>5040</v>
      </c>
      <c r="O59" s="8">
        <v>905</v>
      </c>
      <c r="P59" s="39">
        <v>0</v>
      </c>
      <c r="Q59" s="55">
        <f t="shared" si="0"/>
        <v>678.75</v>
      </c>
      <c r="R59" s="40">
        <v>0</v>
      </c>
      <c r="S59" s="41">
        <v>0</v>
      </c>
      <c r="T59" s="7">
        <v>1860</v>
      </c>
      <c r="U59" s="55">
        <f t="shared" si="1"/>
        <v>1240</v>
      </c>
      <c r="V59" s="8">
        <v>475</v>
      </c>
      <c r="W59" s="40">
        <v>0</v>
      </c>
      <c r="X59" s="55">
        <f t="shared" si="2"/>
        <v>356.25</v>
      </c>
      <c r="Y59" s="40">
        <v>0</v>
      </c>
      <c r="Z59" s="41">
        <v>0</v>
      </c>
      <c r="AA59" s="7">
        <v>3530</v>
      </c>
      <c r="AB59" s="55">
        <f t="shared" si="23"/>
        <v>2353.3333333333335</v>
      </c>
      <c r="AC59" s="33">
        <f t="shared" si="27"/>
        <v>0.99874577266618314</v>
      </c>
      <c r="AD59" s="21">
        <v>493</v>
      </c>
      <c r="AE59" s="26">
        <v>370</v>
      </c>
      <c r="AF59" s="40">
        <v>0</v>
      </c>
      <c r="AG59" s="41">
        <v>0</v>
      </c>
      <c r="AH59" s="7">
        <v>3405</v>
      </c>
      <c r="AI59" s="29">
        <v>2270</v>
      </c>
      <c r="AJ59" s="47">
        <f t="shared" si="28"/>
        <v>0.99818430765567334</v>
      </c>
      <c r="AK59" s="92">
        <f t="shared" si="25"/>
        <v>535.47371031746036</v>
      </c>
      <c r="AL59" s="93">
        <f t="shared" si="26"/>
        <v>3360</v>
      </c>
      <c r="AM59" s="52">
        <f t="shared" si="22"/>
        <v>0.46597314534767925</v>
      </c>
      <c r="AN59" s="35">
        <f t="shared" si="17"/>
        <v>356.98247354497357</v>
      </c>
      <c r="AO59" s="51">
        <f t="shared" si="18"/>
        <v>5040</v>
      </c>
      <c r="AP59" s="72">
        <f t="shared" si="13"/>
        <v>0.46597314534767925</v>
      </c>
    </row>
    <row r="60" spans="1:42" x14ac:dyDescent="0.3">
      <c r="A60" s="74" t="s">
        <v>34</v>
      </c>
      <c r="B60" s="5" t="s">
        <v>68</v>
      </c>
      <c r="C60" s="5" t="s">
        <v>100</v>
      </c>
      <c r="D60" s="6">
        <v>98000</v>
      </c>
      <c r="E60" s="6">
        <v>110000</v>
      </c>
      <c r="F60" s="6">
        <v>10350</v>
      </c>
      <c r="G60" s="6">
        <v>40</v>
      </c>
      <c r="H60" s="19">
        <v>40</v>
      </c>
      <c r="I60" s="6">
        <v>1500</v>
      </c>
      <c r="J60" s="19">
        <v>1500</v>
      </c>
      <c r="K60" s="6">
        <v>250</v>
      </c>
      <c r="L60" s="6">
        <v>1109.8465000000001</v>
      </c>
      <c r="M60" s="6">
        <v>800</v>
      </c>
      <c r="N60" s="7">
        <v>4800</v>
      </c>
      <c r="O60" s="8">
        <v>890</v>
      </c>
      <c r="P60" s="39">
        <v>0</v>
      </c>
      <c r="Q60" s="55">
        <f t="shared" si="0"/>
        <v>667.5</v>
      </c>
      <c r="R60" s="40">
        <v>0</v>
      </c>
      <c r="S60" s="41">
        <v>0</v>
      </c>
      <c r="T60" s="7">
        <v>1560</v>
      </c>
      <c r="U60" s="55">
        <f t="shared" si="1"/>
        <v>1040</v>
      </c>
      <c r="V60" s="8">
        <v>475</v>
      </c>
      <c r="W60" s="40">
        <v>0</v>
      </c>
      <c r="X60" s="55">
        <f t="shared" si="2"/>
        <v>356.25</v>
      </c>
      <c r="Y60" s="40">
        <v>0</v>
      </c>
      <c r="Z60" s="41">
        <v>0</v>
      </c>
      <c r="AA60" s="7">
        <v>2940</v>
      </c>
      <c r="AB60" s="55">
        <f t="shared" si="23"/>
        <v>1960</v>
      </c>
      <c r="AC60" s="33">
        <f t="shared" si="27"/>
        <v>1.006625691030246</v>
      </c>
      <c r="AD60" s="21">
        <v>495</v>
      </c>
      <c r="AE60" s="26">
        <v>370</v>
      </c>
      <c r="AF60" s="40">
        <v>0</v>
      </c>
      <c r="AG60" s="41">
        <v>0</v>
      </c>
      <c r="AH60" s="7">
        <v>2830</v>
      </c>
      <c r="AI60" s="29">
        <v>1885</v>
      </c>
      <c r="AJ60" s="47">
        <f t="shared" si="28"/>
        <v>1.0011470356297942</v>
      </c>
      <c r="AK60" s="92">
        <f t="shared" si="25"/>
        <v>473.19531250000006</v>
      </c>
      <c r="AL60" s="93">
        <f t="shared" si="26"/>
        <v>3200</v>
      </c>
      <c r="AM60" s="52">
        <f t="shared" si="22"/>
        <v>0.46112697914774875</v>
      </c>
      <c r="AN60" s="35">
        <f t="shared" si="17"/>
        <v>315.46354166666669</v>
      </c>
      <c r="AO60" s="51">
        <f t="shared" si="18"/>
        <v>4800</v>
      </c>
      <c r="AP60" s="72">
        <f t="shared" si="13"/>
        <v>0.46112697914774886</v>
      </c>
    </row>
    <row r="61" spans="1:42" x14ac:dyDescent="0.3">
      <c r="A61" s="74" t="s">
        <v>34</v>
      </c>
      <c r="B61" s="5" t="s">
        <v>77</v>
      </c>
      <c r="C61" s="20" t="s">
        <v>101</v>
      </c>
      <c r="D61" s="6">
        <v>130000</v>
      </c>
      <c r="E61" s="6">
        <v>130000</v>
      </c>
      <c r="F61" s="6">
        <v>10320</v>
      </c>
      <c r="G61" s="6">
        <v>99</v>
      </c>
      <c r="H61" s="19">
        <v>100</v>
      </c>
      <c r="I61" s="6">
        <v>2300</v>
      </c>
      <c r="J61" s="19">
        <v>2500</v>
      </c>
      <c r="K61" s="6">
        <v>550</v>
      </c>
      <c r="L61" s="6">
        <f>D61*9.81/1000+K61-F61*9.81/1000</f>
        <v>1724.0608</v>
      </c>
      <c r="M61" s="6">
        <v>1000</v>
      </c>
      <c r="N61" s="7">
        <v>5040</v>
      </c>
      <c r="O61" s="8">
        <v>1160</v>
      </c>
      <c r="P61" s="39">
        <v>0</v>
      </c>
      <c r="Q61" s="55">
        <f t="shared" si="0"/>
        <v>870</v>
      </c>
      <c r="R61" s="40">
        <v>0</v>
      </c>
      <c r="S61" s="41">
        <v>0</v>
      </c>
      <c r="T61" s="7">
        <v>1626</v>
      </c>
      <c r="U61" s="55">
        <f t="shared" si="1"/>
        <v>1084</v>
      </c>
      <c r="V61" s="8">
        <v>910</v>
      </c>
      <c r="W61" s="40">
        <v>0</v>
      </c>
      <c r="X61" s="55">
        <f t="shared" si="2"/>
        <v>682.5</v>
      </c>
      <c r="Y61" s="40">
        <v>0</v>
      </c>
      <c r="Z61" s="41">
        <v>0</v>
      </c>
      <c r="AA61" s="7">
        <v>1962</v>
      </c>
      <c r="AB61" s="55">
        <f t="shared" si="23"/>
        <v>1308</v>
      </c>
      <c r="AC61" s="33">
        <f t="shared" si="27"/>
        <v>1.0355899281510259</v>
      </c>
      <c r="AD61" s="21">
        <v>924</v>
      </c>
      <c r="AE61" s="26">
        <v>693</v>
      </c>
      <c r="AF61" s="40">
        <v>0</v>
      </c>
      <c r="AG61" s="41">
        <v>0</v>
      </c>
      <c r="AH61" s="7">
        <v>1955</v>
      </c>
      <c r="AI61" s="29">
        <v>1303</v>
      </c>
      <c r="AJ61" s="47">
        <f t="shared" si="28"/>
        <v>0.98862764250331403</v>
      </c>
      <c r="AK61" s="92">
        <f t="shared" si="25"/>
        <v>543.24404761904759</v>
      </c>
      <c r="AL61" s="93">
        <f t="shared" si="26"/>
        <v>3360</v>
      </c>
      <c r="AM61" s="52">
        <f t="shared" si="22"/>
        <v>0.4890757683668438</v>
      </c>
      <c r="AN61" s="35">
        <f t="shared" si="17"/>
        <v>362.16269841269838</v>
      </c>
      <c r="AO61" s="51">
        <f t="shared" si="18"/>
        <v>5040</v>
      </c>
      <c r="AP61" s="72">
        <f t="shared" si="13"/>
        <v>0.48907576836684385</v>
      </c>
    </row>
    <row r="62" spans="1:42" x14ac:dyDescent="0.3">
      <c r="A62" s="74" t="s">
        <v>34</v>
      </c>
      <c r="B62" s="5" t="s">
        <v>61</v>
      </c>
      <c r="C62" s="20" t="s">
        <v>102</v>
      </c>
      <c r="D62" s="6">
        <v>110800</v>
      </c>
      <c r="E62" s="6">
        <v>110000</v>
      </c>
      <c r="F62" s="6">
        <v>15200</v>
      </c>
      <c r="G62" s="6">
        <v>48</v>
      </c>
      <c r="H62" s="19">
        <v>40</v>
      </c>
      <c r="I62" s="6">
        <v>2400</v>
      </c>
      <c r="J62" s="19">
        <v>2500</v>
      </c>
      <c r="K62" s="6">
        <v>688</v>
      </c>
      <c r="L62" s="6">
        <f>+D62*9.81/1000+K62-F62*9.81/1000</f>
        <v>1625.836</v>
      </c>
      <c r="M62" s="6">
        <v>900</v>
      </c>
      <c r="N62" s="7">
        <v>5440</v>
      </c>
      <c r="O62" s="8">
        <v>489</v>
      </c>
      <c r="P62" s="39">
        <v>0</v>
      </c>
      <c r="Q62" s="55">
        <f t="shared" si="0"/>
        <v>366.75</v>
      </c>
      <c r="R62" s="40">
        <v>951</v>
      </c>
      <c r="S62" s="41">
        <v>690</v>
      </c>
      <c r="T62" s="7">
        <v>1801</v>
      </c>
      <c r="U62" s="55">
        <f t="shared" si="1"/>
        <v>1200.6666666666667</v>
      </c>
      <c r="V62" s="8">
        <v>370</v>
      </c>
      <c r="W62" s="40">
        <v>0</v>
      </c>
      <c r="X62" s="55">
        <f t="shared" si="2"/>
        <v>277.5</v>
      </c>
      <c r="Y62" s="40">
        <v>951</v>
      </c>
      <c r="Z62" s="41">
        <v>690</v>
      </c>
      <c r="AA62" s="7">
        <v>2024</v>
      </c>
      <c r="AB62" s="55">
        <f t="shared" si="23"/>
        <v>1349.3333333333333</v>
      </c>
      <c r="AC62" s="33">
        <f t="shared" si="27"/>
        <v>0.83894808578479008</v>
      </c>
      <c r="AD62" s="21">
        <v>233</v>
      </c>
      <c r="AE62" s="26">
        <v>175</v>
      </c>
      <c r="AF62" s="40">
        <v>951</v>
      </c>
      <c r="AG62" s="41">
        <v>690</v>
      </c>
      <c r="AH62" s="7">
        <v>3983</v>
      </c>
      <c r="AI62" s="29">
        <v>2656</v>
      </c>
      <c r="AJ62" s="47">
        <f t="shared" si="28"/>
        <v>0.80559380378657486</v>
      </c>
      <c r="AK62" s="92">
        <f t="shared" si="25"/>
        <v>543.79534313725492</v>
      </c>
      <c r="AL62" s="93">
        <f t="shared" si="26"/>
        <v>3626.6666666666665</v>
      </c>
      <c r="AM62" s="52">
        <f t="shared" si="22"/>
        <v>0.18986246357639772</v>
      </c>
      <c r="AN62" s="35">
        <f t="shared" si="14"/>
        <v>362.53022875816998</v>
      </c>
      <c r="AO62" s="51">
        <f t="shared" si="15"/>
        <v>5440</v>
      </c>
      <c r="AP62" s="72">
        <f t="shared" si="13"/>
        <v>0.18986246357639772</v>
      </c>
    </row>
    <row r="63" spans="1:42" x14ac:dyDescent="0.3">
      <c r="A63" s="74" t="s">
        <v>36</v>
      </c>
      <c r="B63" s="5" t="s">
        <v>61</v>
      </c>
      <c r="C63" s="5" t="s">
        <v>98</v>
      </c>
      <c r="D63" s="6">
        <v>114000</v>
      </c>
      <c r="E63" s="6">
        <v>130000</v>
      </c>
      <c r="F63" s="6">
        <v>23380</v>
      </c>
      <c r="G63" s="6">
        <v>20</v>
      </c>
      <c r="H63" s="6">
        <v>20</v>
      </c>
      <c r="I63" s="6">
        <v>1200</v>
      </c>
      <c r="J63" s="19">
        <v>1200</v>
      </c>
      <c r="K63" s="6">
        <v>784</v>
      </c>
      <c r="L63" s="6">
        <f>+D63*9.81/1000+K63-F63*9.81/1000</f>
        <v>1672.9821999999999</v>
      </c>
      <c r="M63" s="6">
        <v>900</v>
      </c>
      <c r="N63" s="7">
        <v>5440</v>
      </c>
      <c r="O63" s="8">
        <v>690</v>
      </c>
      <c r="P63" s="39">
        <v>0</v>
      </c>
      <c r="Q63" s="55">
        <f t="shared" si="0"/>
        <v>517.5</v>
      </c>
      <c r="R63" s="40">
        <v>951</v>
      </c>
      <c r="S63" s="41">
        <v>690</v>
      </c>
      <c r="T63" s="7">
        <v>1788</v>
      </c>
      <c r="U63" s="55">
        <f t="shared" si="1"/>
        <v>1192</v>
      </c>
      <c r="V63" s="8">
        <v>528</v>
      </c>
      <c r="W63" s="40">
        <v>0</v>
      </c>
      <c r="X63" s="55">
        <f t="shared" si="2"/>
        <v>396</v>
      </c>
      <c r="Y63" s="40">
        <v>951</v>
      </c>
      <c r="Z63" s="41">
        <v>690</v>
      </c>
      <c r="AA63" s="7">
        <v>2005</v>
      </c>
      <c r="AB63" s="55">
        <f t="shared" si="23"/>
        <v>1336.6666666666667</v>
      </c>
      <c r="AC63" s="33">
        <f t="shared" si="27"/>
        <v>0.98194469731955303</v>
      </c>
      <c r="AD63" s="21">
        <v>293</v>
      </c>
      <c r="AE63" s="26">
        <v>220</v>
      </c>
      <c r="AF63" s="40">
        <v>951</v>
      </c>
      <c r="AG63" s="41">
        <v>690</v>
      </c>
      <c r="AH63" s="7">
        <v>3441</v>
      </c>
      <c r="AI63" s="29">
        <v>2294</v>
      </c>
      <c r="AJ63" s="47">
        <f t="shared" si="28"/>
        <v>1.0488230165649521</v>
      </c>
      <c r="AK63" s="92">
        <f t="shared" si="25"/>
        <v>582.82475490196077</v>
      </c>
      <c r="AL63" s="93">
        <f t="shared" si="26"/>
        <v>3626.6666666666665</v>
      </c>
      <c r="AM63" s="52">
        <f t="shared" si="22"/>
        <v>0.25042211171504569</v>
      </c>
      <c r="AN63" s="35">
        <f t="shared" ref="AN63:AN74" si="29">+(((D63*9.81/1000)+(K63)))/((M63*N63)/1000/1000)</f>
        <v>388.54983660130716</v>
      </c>
      <c r="AO63" s="51">
        <f t="shared" ref="AO63:AO74" si="30">N63</f>
        <v>5440</v>
      </c>
      <c r="AP63" s="72">
        <f t="shared" si="13"/>
        <v>0.25042211171504569</v>
      </c>
    </row>
    <row r="64" spans="1:42" x14ac:dyDescent="0.3">
      <c r="A64" s="74" t="s">
        <v>34</v>
      </c>
      <c r="B64" s="5" t="s">
        <v>59</v>
      </c>
      <c r="C64" s="5" t="s">
        <v>100</v>
      </c>
      <c r="D64" s="6">
        <v>103000</v>
      </c>
      <c r="E64" s="6">
        <v>110000</v>
      </c>
      <c r="F64" s="6">
        <v>8600</v>
      </c>
      <c r="G64" s="6">
        <v>34.4</v>
      </c>
      <c r="H64" s="19">
        <v>40</v>
      </c>
      <c r="I64" s="6">
        <v>1500</v>
      </c>
      <c r="J64" s="19">
        <v>1500</v>
      </c>
      <c r="K64" s="6">
        <v>300</v>
      </c>
      <c r="L64" s="6">
        <v>1224</v>
      </c>
      <c r="M64" s="6">
        <v>900</v>
      </c>
      <c r="N64" s="7">
        <v>4952</v>
      </c>
      <c r="O64" s="8">
        <v>758</v>
      </c>
      <c r="P64" s="39">
        <v>0</v>
      </c>
      <c r="Q64" s="55">
        <f t="shared" si="0"/>
        <v>568.5</v>
      </c>
      <c r="R64" s="40">
        <v>0</v>
      </c>
      <c r="S64" s="41">
        <v>0</v>
      </c>
      <c r="T64" s="7">
        <v>1846</v>
      </c>
      <c r="U64" s="55">
        <f t="shared" si="1"/>
        <v>1230.6666666666667</v>
      </c>
      <c r="V64" s="8">
        <v>431</v>
      </c>
      <c r="W64" s="40">
        <v>0</v>
      </c>
      <c r="X64" s="55">
        <f t="shared" si="2"/>
        <v>323.25</v>
      </c>
      <c r="Y64" s="40">
        <v>0</v>
      </c>
      <c r="Z64" s="41">
        <v>0</v>
      </c>
      <c r="AA64" s="7">
        <v>3245</v>
      </c>
      <c r="AB64" s="55">
        <f t="shared" si="23"/>
        <v>2163.3333333333335</v>
      </c>
      <c r="AC64" s="33">
        <f t="shared" si="27"/>
        <v>1.0283786764705882</v>
      </c>
      <c r="AD64" s="21"/>
      <c r="AE64" s="26"/>
      <c r="AF64" s="40"/>
      <c r="AG64" s="41"/>
      <c r="AH64" s="7"/>
      <c r="AI64" s="29"/>
      <c r="AJ64" s="47"/>
      <c r="AK64" s="92">
        <f t="shared" si="25"/>
        <v>441.04402261712437</v>
      </c>
      <c r="AL64" s="93">
        <f t="shared" si="26"/>
        <v>3301.333333333333</v>
      </c>
      <c r="AM64" s="52">
        <f t="shared" si="22"/>
        <v>0.48027574918156646</v>
      </c>
      <c r="AN64" s="35">
        <f t="shared" si="29"/>
        <v>294.02934841141621</v>
      </c>
      <c r="AO64" s="51">
        <f t="shared" si="30"/>
        <v>4952</v>
      </c>
      <c r="AP64" s="72">
        <f t="shared" si="13"/>
        <v>0.48027574918156646</v>
      </c>
    </row>
    <row r="65" spans="1:42" x14ac:dyDescent="0.3">
      <c r="A65" s="74" t="s">
        <v>34</v>
      </c>
      <c r="B65" s="5" t="s">
        <v>55</v>
      </c>
      <c r="C65" s="5" t="s">
        <v>100</v>
      </c>
      <c r="D65" s="6">
        <v>104060</v>
      </c>
      <c r="E65" s="6">
        <v>110000</v>
      </c>
      <c r="F65" s="6">
        <v>9680</v>
      </c>
      <c r="G65" s="6">
        <v>36</v>
      </c>
      <c r="H65" s="6">
        <v>40</v>
      </c>
      <c r="I65" s="6">
        <v>1500</v>
      </c>
      <c r="J65" s="19">
        <v>1500</v>
      </c>
      <c r="K65" s="6">
        <v>250</v>
      </c>
      <c r="L65" s="6">
        <f>+D65*9.81/1000+K65-F65*9.81/1000</f>
        <v>1175.8678</v>
      </c>
      <c r="M65" s="6">
        <v>800</v>
      </c>
      <c r="N65" s="7">
        <v>4630</v>
      </c>
      <c r="O65" s="8">
        <v>421</v>
      </c>
      <c r="P65" s="39">
        <v>0</v>
      </c>
      <c r="Q65" s="55">
        <f t="shared" si="0"/>
        <v>315.75</v>
      </c>
      <c r="R65" s="40">
        <v>0</v>
      </c>
      <c r="S65" s="41">
        <v>0</v>
      </c>
      <c r="T65" s="7">
        <v>3622</v>
      </c>
      <c r="U65" s="55">
        <f t="shared" si="1"/>
        <v>2414.6666666666665</v>
      </c>
      <c r="V65" s="8">
        <v>381</v>
      </c>
      <c r="W65" s="40">
        <v>0</v>
      </c>
      <c r="X65" s="55">
        <f t="shared" si="2"/>
        <v>285.75</v>
      </c>
      <c r="Y65" s="40">
        <v>0</v>
      </c>
      <c r="Z65" s="41">
        <v>0</v>
      </c>
      <c r="AA65" s="7">
        <v>4001</v>
      </c>
      <c r="AB65" s="55">
        <f t="shared" si="23"/>
        <v>2667.3333333333335</v>
      </c>
      <c r="AC65" s="33">
        <f t="shared" si="27"/>
        <v>1.0371104642885878</v>
      </c>
      <c r="AD65" s="21">
        <v>387</v>
      </c>
      <c r="AE65" s="26">
        <v>291</v>
      </c>
      <c r="AF65" s="40">
        <v>0</v>
      </c>
      <c r="AG65" s="41">
        <v>0</v>
      </c>
      <c r="AH65" s="7">
        <v>3975</v>
      </c>
      <c r="AI65" s="29">
        <v>2650</v>
      </c>
      <c r="AJ65" s="47">
        <f>X65*AB65/(AE65*AI65)</f>
        <v>0.98838163781365496</v>
      </c>
      <c r="AK65" s="92">
        <v>514.64441144708417</v>
      </c>
      <c r="AL65" s="93">
        <v>3086.6666666666665</v>
      </c>
      <c r="AM65" s="52">
        <f t="shared" si="22"/>
        <v>0.47980695429737741</v>
      </c>
      <c r="AN65" s="35">
        <f t="shared" si="29"/>
        <v>343.09627429805613</v>
      </c>
      <c r="AO65" s="51">
        <f t="shared" si="30"/>
        <v>4630</v>
      </c>
      <c r="AP65" s="72">
        <f t="shared" si="13"/>
        <v>0.47980695429737741</v>
      </c>
    </row>
    <row r="66" spans="1:42" x14ac:dyDescent="0.3">
      <c r="A66" s="74" t="s">
        <v>34</v>
      </c>
      <c r="B66" s="5" t="s">
        <v>69</v>
      </c>
      <c r="C66" s="5" t="s">
        <v>100</v>
      </c>
      <c r="D66" s="6">
        <v>110000</v>
      </c>
      <c r="E66" s="6">
        <v>110000</v>
      </c>
      <c r="F66" s="6">
        <v>11400</v>
      </c>
      <c r="G66" s="6">
        <v>52</v>
      </c>
      <c r="H66" s="19">
        <v>60</v>
      </c>
      <c r="I66" s="6">
        <v>1500</v>
      </c>
      <c r="J66" s="6">
        <v>1500</v>
      </c>
      <c r="K66" s="6">
        <v>250</v>
      </c>
      <c r="L66" s="6">
        <v>1217.2659999999998</v>
      </c>
      <c r="M66" s="6">
        <v>900</v>
      </c>
      <c r="N66" s="7">
        <v>5040</v>
      </c>
      <c r="O66" s="8">
        <v>640</v>
      </c>
      <c r="P66" s="39">
        <v>0</v>
      </c>
      <c r="Q66" s="55">
        <f t="shared" si="0"/>
        <v>480</v>
      </c>
      <c r="R66" s="40">
        <v>0</v>
      </c>
      <c r="S66" s="41">
        <v>0</v>
      </c>
      <c r="T66" s="7">
        <v>2120</v>
      </c>
      <c r="U66" s="55">
        <f t="shared" si="1"/>
        <v>1413.3333333333333</v>
      </c>
      <c r="V66" s="8">
        <v>395</v>
      </c>
      <c r="W66" s="40">
        <v>0</v>
      </c>
      <c r="X66" s="55">
        <f t="shared" si="2"/>
        <v>296.25</v>
      </c>
      <c r="Y66" s="40">
        <v>0</v>
      </c>
      <c r="Z66" s="41">
        <v>0</v>
      </c>
      <c r="AA66" s="7">
        <v>3450</v>
      </c>
      <c r="AB66" s="55">
        <f t="shared" si="23"/>
        <v>2300</v>
      </c>
      <c r="AC66" s="33">
        <f t="shared" si="27"/>
        <v>1.0075653144012895</v>
      </c>
      <c r="AD66" s="21">
        <v>405</v>
      </c>
      <c r="AE66" s="26">
        <v>305</v>
      </c>
      <c r="AF66" s="40">
        <v>0</v>
      </c>
      <c r="AG66" s="41">
        <v>0</v>
      </c>
      <c r="AH66" s="7">
        <v>3350</v>
      </c>
      <c r="AI66" s="29">
        <v>2230</v>
      </c>
      <c r="AJ66" s="47">
        <f>X66*AB66/(AE66*AI66)</f>
        <v>1.0018010732926561</v>
      </c>
      <c r="AK66" s="92">
        <f t="shared" ref="AK66:AK75" si="31">+(((D66*9.81/1000)+(K66)))/((M66*N66*2/3)/1000/1000)</f>
        <v>439.51719576719574</v>
      </c>
      <c r="AL66" s="93">
        <f t="shared" ref="AL66:AL75" si="32">2/3*N66</f>
        <v>3360</v>
      </c>
      <c r="AM66" s="52">
        <f t="shared" si="22"/>
        <v>0.46139304792716879</v>
      </c>
      <c r="AN66" s="35">
        <f t="shared" si="29"/>
        <v>293.01146384479716</v>
      </c>
      <c r="AO66" s="51">
        <f t="shared" si="30"/>
        <v>5040</v>
      </c>
      <c r="AP66" s="72">
        <f t="shared" si="13"/>
        <v>0.46139304792716879</v>
      </c>
    </row>
    <row r="67" spans="1:42" x14ac:dyDescent="0.3">
      <c r="A67" s="74" t="s">
        <v>34</v>
      </c>
      <c r="B67" s="5" t="s">
        <v>61</v>
      </c>
      <c r="C67" s="5" t="s">
        <v>100</v>
      </c>
      <c r="D67" s="6">
        <v>110000</v>
      </c>
      <c r="E67" s="19">
        <v>110000</v>
      </c>
      <c r="F67" s="6">
        <v>14400</v>
      </c>
      <c r="G67" s="6">
        <v>48</v>
      </c>
      <c r="H67" s="19">
        <v>40</v>
      </c>
      <c r="I67" s="6">
        <v>2400</v>
      </c>
      <c r="J67" s="19">
        <v>2500</v>
      </c>
      <c r="K67" s="6">
        <v>316</v>
      </c>
      <c r="L67" s="6">
        <f>+D67*9.81/1000+K67-F67*9.81/1000</f>
        <v>1253.8359999999998</v>
      </c>
      <c r="M67" s="6">
        <v>900</v>
      </c>
      <c r="N67" s="7">
        <v>5440</v>
      </c>
      <c r="O67" s="8">
        <v>920</v>
      </c>
      <c r="P67" s="39">
        <v>0</v>
      </c>
      <c r="Q67" s="55">
        <f t="shared" si="0"/>
        <v>690</v>
      </c>
      <c r="R67" s="40">
        <v>0</v>
      </c>
      <c r="S67" s="41">
        <v>0</v>
      </c>
      <c r="T67" s="7">
        <v>1682</v>
      </c>
      <c r="U67" s="55">
        <f t="shared" si="1"/>
        <v>1121.3333333333333</v>
      </c>
      <c r="V67" s="8">
        <v>732</v>
      </c>
      <c r="W67" s="40">
        <v>0</v>
      </c>
      <c r="X67" s="55">
        <f t="shared" si="2"/>
        <v>549</v>
      </c>
      <c r="Y67" s="40">
        <v>0</v>
      </c>
      <c r="Z67" s="41">
        <v>0</v>
      </c>
      <c r="AA67" s="7">
        <v>1903</v>
      </c>
      <c r="AB67" s="55">
        <f t="shared" si="23"/>
        <v>1268.6666666666667</v>
      </c>
      <c r="AC67" s="33">
        <f t="shared" si="27"/>
        <v>0.99988866167505186</v>
      </c>
      <c r="AD67" s="21">
        <v>643</v>
      </c>
      <c r="AE67" s="26">
        <v>482</v>
      </c>
      <c r="AF67" s="40">
        <v>0</v>
      </c>
      <c r="AG67" s="41">
        <v>0</v>
      </c>
      <c r="AH67" s="7">
        <v>2159</v>
      </c>
      <c r="AI67" s="29">
        <v>1440</v>
      </c>
      <c r="AJ67" s="47">
        <f>X67*AB67/(AE67*AI67)</f>
        <v>1.0034837482710928</v>
      </c>
      <c r="AK67" s="92">
        <f t="shared" si="31"/>
        <v>427.42034313725492</v>
      </c>
      <c r="AL67" s="93">
        <f t="shared" si="32"/>
        <v>3626.6666666666665</v>
      </c>
      <c r="AM67" s="52">
        <f t="shared" si="22"/>
        <v>0.44932133897211674</v>
      </c>
      <c r="AN67" s="35">
        <f t="shared" si="29"/>
        <v>284.94689542483661</v>
      </c>
      <c r="AO67" s="51">
        <f t="shared" si="30"/>
        <v>5440</v>
      </c>
      <c r="AP67" s="72">
        <f t="shared" si="13"/>
        <v>0.44932133897211668</v>
      </c>
    </row>
    <row r="68" spans="1:42" x14ac:dyDescent="0.3">
      <c r="A68" s="74" t="s">
        <v>36</v>
      </c>
      <c r="B68" s="5" t="s">
        <v>59</v>
      </c>
      <c r="C68" s="5" t="s">
        <v>92</v>
      </c>
      <c r="D68" s="6">
        <v>110000</v>
      </c>
      <c r="E68" s="6">
        <v>110000</v>
      </c>
      <c r="F68" s="6">
        <v>21000</v>
      </c>
      <c r="G68" s="6">
        <v>17.3</v>
      </c>
      <c r="H68" s="19">
        <v>20</v>
      </c>
      <c r="I68" s="6">
        <v>880</v>
      </c>
      <c r="J68" s="6">
        <v>1000</v>
      </c>
      <c r="K68" s="6">
        <v>400</v>
      </c>
      <c r="L68" s="6">
        <v>1267</v>
      </c>
      <c r="M68" s="6">
        <v>900</v>
      </c>
      <c r="N68" s="7">
        <v>4952</v>
      </c>
      <c r="O68" s="8">
        <v>727</v>
      </c>
      <c r="P68" s="39">
        <v>0</v>
      </c>
      <c r="Q68" s="55">
        <f t="shared" ref="Q68:Q95" si="33">+((O68+P68)*T68/2)/(2*(T68*(O68+2*P68)/(3*(O68+P68))))</f>
        <v>545.25</v>
      </c>
      <c r="R68" s="40">
        <v>0</v>
      </c>
      <c r="S68" s="41">
        <v>0</v>
      </c>
      <c r="T68" s="97">
        <v>1999</v>
      </c>
      <c r="U68" s="55">
        <f t="shared" ref="U68:U95" si="34">2*T68*(O68+(2*P68))/(3*(O68+P68))</f>
        <v>1332.6666666666667</v>
      </c>
      <c r="V68" s="8">
        <v>408</v>
      </c>
      <c r="W68" s="40">
        <v>0</v>
      </c>
      <c r="X68" s="55">
        <f t="shared" ref="X68:X95" si="35">+((V68+W68)*AA68/2)/(2*(AA68*(V68+2*W68)/(3*(V68+W68))))</f>
        <v>306</v>
      </c>
      <c r="Y68" s="40">
        <v>0</v>
      </c>
      <c r="Z68" s="41">
        <v>0</v>
      </c>
      <c r="AA68" s="7">
        <v>3558</v>
      </c>
      <c r="AB68" s="55">
        <f t="shared" si="23"/>
        <v>2372</v>
      </c>
      <c r="AC68" s="33">
        <f t="shared" si="27"/>
        <v>1.0311741120757696</v>
      </c>
      <c r="AD68" s="21"/>
      <c r="AE68" s="26"/>
      <c r="AF68" s="40"/>
      <c r="AG68" s="41"/>
      <c r="AH68" s="7"/>
      <c r="AI68" s="29"/>
      <c r="AJ68" s="47"/>
      <c r="AK68" s="92">
        <f t="shared" si="31"/>
        <v>497.81233171782446</v>
      </c>
      <c r="AL68" s="93">
        <f t="shared" si="32"/>
        <v>3301.333333333333</v>
      </c>
      <c r="AM68" s="52">
        <v>0.44751353211726796</v>
      </c>
      <c r="AN68" s="35">
        <f t="shared" si="29"/>
        <v>331.8748878118829</v>
      </c>
      <c r="AO68" s="51">
        <f t="shared" si="30"/>
        <v>4952</v>
      </c>
      <c r="AP68" s="72">
        <f t="shared" si="13"/>
        <v>0.44165289703197902</v>
      </c>
    </row>
    <row r="69" spans="1:42" x14ac:dyDescent="0.3">
      <c r="A69" s="74" t="s">
        <v>36</v>
      </c>
      <c r="B69" s="5" t="s">
        <v>77</v>
      </c>
      <c r="C69" s="5" t="s">
        <v>92</v>
      </c>
      <c r="D69" s="6">
        <v>120000</v>
      </c>
      <c r="E69" s="6">
        <v>130000</v>
      </c>
      <c r="F69" s="6">
        <v>19320</v>
      </c>
      <c r="G69" s="6">
        <v>29</v>
      </c>
      <c r="H69" s="19">
        <v>30</v>
      </c>
      <c r="I69" s="6">
        <v>1200</v>
      </c>
      <c r="J69" s="6">
        <v>1200</v>
      </c>
      <c r="K69" s="6">
        <v>840</v>
      </c>
      <c r="L69" s="6">
        <v>2017.2</v>
      </c>
      <c r="M69" s="6">
        <v>1000</v>
      </c>
      <c r="N69" s="7">
        <v>5040</v>
      </c>
      <c r="O69" s="8">
        <v>1020</v>
      </c>
      <c r="P69" s="39">
        <v>0</v>
      </c>
      <c r="Q69" s="55">
        <f t="shared" si="33"/>
        <v>765</v>
      </c>
      <c r="R69" s="40">
        <v>0</v>
      </c>
      <c r="S69" s="41">
        <v>0</v>
      </c>
      <c r="T69" s="7">
        <v>1887</v>
      </c>
      <c r="U69" s="55">
        <f t="shared" si="34"/>
        <v>1258</v>
      </c>
      <c r="V69" s="8">
        <v>870</v>
      </c>
      <c r="W69" s="40">
        <v>0</v>
      </c>
      <c r="X69" s="55">
        <f t="shared" si="35"/>
        <v>652.5</v>
      </c>
      <c r="Y69" s="40">
        <v>0</v>
      </c>
      <c r="Z69" s="41">
        <v>0</v>
      </c>
      <c r="AA69" s="7">
        <v>2130</v>
      </c>
      <c r="AB69" s="55">
        <f t="shared" si="23"/>
        <v>1420</v>
      </c>
      <c r="AC69" s="33">
        <f t="shared" si="27"/>
        <v>0.91864961332540152</v>
      </c>
      <c r="AD69" s="21">
        <v>941</v>
      </c>
      <c r="AE69" s="26">
        <v>706</v>
      </c>
      <c r="AF69" s="40">
        <v>0</v>
      </c>
      <c r="AG69" s="41">
        <v>0</v>
      </c>
      <c r="AH69" s="7">
        <v>1998</v>
      </c>
      <c r="AI69" s="29">
        <v>1332</v>
      </c>
      <c r="AJ69" s="47">
        <f>X69*AB69/(AE69*AI69)</f>
        <v>0.98528060638542225</v>
      </c>
      <c r="AK69" s="92">
        <f t="shared" si="31"/>
        <v>600.35714285714289</v>
      </c>
      <c r="AL69" s="93">
        <f t="shared" si="32"/>
        <v>3360</v>
      </c>
      <c r="AM69" s="52">
        <v>0.43990908088070074</v>
      </c>
      <c r="AN69" s="35">
        <f t="shared" si="29"/>
        <v>400.23809523809524</v>
      </c>
      <c r="AO69" s="51">
        <f t="shared" si="30"/>
        <v>5040</v>
      </c>
      <c r="AP69" s="72">
        <f t="shared" si="13"/>
        <v>0.45932480666270076</v>
      </c>
    </row>
    <row r="70" spans="1:42" ht="15" customHeight="1" x14ac:dyDescent="0.3">
      <c r="A70" s="74" t="s">
        <v>34</v>
      </c>
      <c r="B70" s="5" t="s">
        <v>56</v>
      </c>
      <c r="C70" s="5" t="s">
        <v>100</v>
      </c>
      <c r="D70" s="6">
        <v>112470</v>
      </c>
      <c r="E70" s="6">
        <v>110000</v>
      </c>
      <c r="F70" s="6">
        <v>11310</v>
      </c>
      <c r="G70" s="6">
        <v>36</v>
      </c>
      <c r="H70" s="19">
        <v>40</v>
      </c>
      <c r="I70" s="6">
        <v>2000</v>
      </c>
      <c r="J70" s="6">
        <v>2000</v>
      </c>
      <c r="K70" s="6">
        <v>250</v>
      </c>
      <c r="L70" s="6">
        <v>1242.3796</v>
      </c>
      <c r="M70" s="6">
        <v>800</v>
      </c>
      <c r="N70" s="7">
        <v>4630</v>
      </c>
      <c r="O70" s="8">
        <v>409</v>
      </c>
      <c r="P70" s="39">
        <v>0</v>
      </c>
      <c r="Q70" s="55">
        <f t="shared" si="33"/>
        <v>306.75</v>
      </c>
      <c r="R70" s="40">
        <v>0</v>
      </c>
      <c r="S70" s="41">
        <v>0</v>
      </c>
      <c r="T70" s="6">
        <v>2495</v>
      </c>
      <c r="U70" s="55">
        <f t="shared" si="34"/>
        <v>1663.3333333333333</v>
      </c>
      <c r="V70" s="8">
        <v>373</v>
      </c>
      <c r="W70" s="39">
        <v>0</v>
      </c>
      <c r="X70" s="55">
        <f t="shared" si="35"/>
        <v>279.75</v>
      </c>
      <c r="Y70" s="40">
        <v>0</v>
      </c>
      <c r="Z70" s="41">
        <v>0</v>
      </c>
      <c r="AA70" s="23">
        <v>4508</v>
      </c>
      <c r="AB70" s="55">
        <f t="shared" si="23"/>
        <v>3005.3333333333335</v>
      </c>
      <c r="AC70" s="33">
        <v>1.0827505538564863</v>
      </c>
      <c r="AD70" s="21"/>
      <c r="AE70" s="26"/>
      <c r="AF70" s="40"/>
      <c r="AG70" s="41"/>
      <c r="AH70" s="7"/>
      <c r="AI70" s="29"/>
      <c r="AJ70" s="47"/>
      <c r="AK70" s="92">
        <f t="shared" si="31"/>
        <v>548.05508909287255</v>
      </c>
      <c r="AL70" s="93">
        <f t="shared" si="32"/>
        <v>3086.6666666666665</v>
      </c>
      <c r="AM70" s="52">
        <f t="shared" ref="AM70:AM75" si="36">X70*AB70/(AK70*AL70)</f>
        <v>0.49699131187964635</v>
      </c>
      <c r="AN70" s="35">
        <f t="shared" si="29"/>
        <v>365.37005939524835</v>
      </c>
      <c r="AO70" s="51">
        <f t="shared" si="30"/>
        <v>4630</v>
      </c>
      <c r="AP70" s="72">
        <f t="shared" si="13"/>
        <v>0.49699131187964635</v>
      </c>
    </row>
    <row r="71" spans="1:42" ht="15" customHeight="1" x14ac:dyDescent="0.3">
      <c r="A71" s="74" t="s">
        <v>34</v>
      </c>
      <c r="B71" s="5" t="s">
        <v>65</v>
      </c>
      <c r="C71" s="20" t="s">
        <v>101</v>
      </c>
      <c r="D71" s="6">
        <v>137000</v>
      </c>
      <c r="E71" s="6">
        <v>130000</v>
      </c>
      <c r="F71" s="6">
        <v>10780</v>
      </c>
      <c r="G71" s="6">
        <v>60</v>
      </c>
      <c r="H71" s="19">
        <v>60</v>
      </c>
      <c r="I71" s="6">
        <v>1800</v>
      </c>
      <c r="J71" s="6">
        <v>2000</v>
      </c>
      <c r="K71" s="6">
        <v>450</v>
      </c>
      <c r="L71" s="6">
        <v>1688.2182</v>
      </c>
      <c r="M71" s="6">
        <v>900</v>
      </c>
      <c r="N71" s="7">
        <v>5040</v>
      </c>
      <c r="O71" s="8">
        <v>1020</v>
      </c>
      <c r="P71" s="39">
        <v>0</v>
      </c>
      <c r="Q71" s="55">
        <f t="shared" si="33"/>
        <v>765</v>
      </c>
      <c r="R71" s="40">
        <v>0</v>
      </c>
      <c r="S71" s="41">
        <v>0</v>
      </c>
      <c r="T71" s="6">
        <v>1810</v>
      </c>
      <c r="U71" s="55">
        <f t="shared" si="34"/>
        <v>1206.6666666666667</v>
      </c>
      <c r="V71" s="8">
        <v>580</v>
      </c>
      <c r="W71" s="39">
        <v>0</v>
      </c>
      <c r="X71" s="55">
        <f t="shared" si="35"/>
        <v>434.99999999999994</v>
      </c>
      <c r="Y71" s="40">
        <v>0</v>
      </c>
      <c r="Z71" s="41">
        <v>0</v>
      </c>
      <c r="AA71" s="7">
        <v>3260</v>
      </c>
      <c r="AB71" s="55">
        <f t="shared" si="23"/>
        <v>2173.3333333333335</v>
      </c>
      <c r="AC71" s="33">
        <f t="shared" ref="AC71:AC90" si="37">(+AA71/1000*(V71)/2*M71*2/1000+Z71)/(L71)</f>
        <v>1.0079976628613529</v>
      </c>
      <c r="AD71" s="21">
        <v>590</v>
      </c>
      <c r="AE71" s="26">
        <v>443</v>
      </c>
      <c r="AF71" s="40">
        <v>0</v>
      </c>
      <c r="AG71" s="41">
        <v>0</v>
      </c>
      <c r="AH71" s="7">
        <v>3170</v>
      </c>
      <c r="AI71" s="29">
        <v>2110</v>
      </c>
      <c r="AJ71" s="47">
        <f>X71*AB71/(AE71*AI71)</f>
        <v>1.0114150610336674</v>
      </c>
      <c r="AK71" s="92">
        <f t="shared" si="31"/>
        <v>593.24404761904759</v>
      </c>
      <c r="AL71" s="93">
        <f t="shared" si="32"/>
        <v>3360</v>
      </c>
      <c r="AM71" s="52">
        <f t="shared" si="36"/>
        <v>0.47428886770681783</v>
      </c>
      <c r="AN71" s="35">
        <f t="shared" si="29"/>
        <v>395.4960317460318</v>
      </c>
      <c r="AO71" s="51">
        <f t="shared" si="30"/>
        <v>5040</v>
      </c>
      <c r="AP71" s="72">
        <f t="shared" si="13"/>
        <v>0.47428886770681777</v>
      </c>
    </row>
    <row r="72" spans="1:42" ht="15" customHeight="1" x14ac:dyDescent="0.3">
      <c r="A72" s="75" t="s">
        <v>36</v>
      </c>
      <c r="B72" s="5" t="s">
        <v>65</v>
      </c>
      <c r="C72" s="5" t="s">
        <v>92</v>
      </c>
      <c r="D72" s="6">
        <v>120500</v>
      </c>
      <c r="E72" s="6">
        <v>130000</v>
      </c>
      <c r="F72" s="6">
        <v>10780</v>
      </c>
      <c r="G72" s="6">
        <v>19</v>
      </c>
      <c r="H72" s="6">
        <v>20</v>
      </c>
      <c r="I72" s="6">
        <v>1000</v>
      </c>
      <c r="J72" s="19">
        <v>1000</v>
      </c>
      <c r="K72" s="6">
        <v>450</v>
      </c>
      <c r="L72" s="6">
        <v>1526.3532</v>
      </c>
      <c r="M72" s="6">
        <v>900</v>
      </c>
      <c r="N72" s="7">
        <v>5040</v>
      </c>
      <c r="O72" s="8">
        <v>890</v>
      </c>
      <c r="P72" s="39">
        <v>0</v>
      </c>
      <c r="Q72" s="55">
        <f t="shared" si="33"/>
        <v>667.5</v>
      </c>
      <c r="R72" s="40">
        <v>0</v>
      </c>
      <c r="S72" s="41">
        <v>0</v>
      </c>
      <c r="T72" s="6">
        <v>1910</v>
      </c>
      <c r="U72" s="55">
        <f t="shared" si="34"/>
        <v>1273.3333333333333</v>
      </c>
      <c r="V72" s="8">
        <v>440</v>
      </c>
      <c r="W72" s="39">
        <v>0</v>
      </c>
      <c r="X72" s="55">
        <f t="shared" si="35"/>
        <v>330</v>
      </c>
      <c r="Y72" s="40">
        <v>0</v>
      </c>
      <c r="Z72" s="41">
        <v>0</v>
      </c>
      <c r="AA72" s="7">
        <v>3865</v>
      </c>
      <c r="AB72" s="55">
        <f t="shared" si="23"/>
        <v>2576.6666666666665</v>
      </c>
      <c r="AC72" s="33">
        <f t="shared" si="37"/>
        <v>1.0027430086299818</v>
      </c>
      <c r="AD72" s="21">
        <v>447</v>
      </c>
      <c r="AE72" s="26">
        <v>336</v>
      </c>
      <c r="AF72" s="40">
        <v>0</v>
      </c>
      <c r="AG72" s="41">
        <v>0</v>
      </c>
      <c r="AH72" s="7">
        <v>3765</v>
      </c>
      <c r="AI72" s="29">
        <v>2510</v>
      </c>
      <c r="AJ72" s="47">
        <f>X72*AB72/(AE72*AI72)</f>
        <v>1.008228988806678</v>
      </c>
      <c r="AK72" s="92">
        <f t="shared" si="31"/>
        <v>539.71726190476193</v>
      </c>
      <c r="AL72" s="93">
        <f t="shared" si="32"/>
        <v>3360</v>
      </c>
      <c r="AM72" s="52">
        <f t="shared" si="36"/>
        <v>0.46888527392539081</v>
      </c>
      <c r="AN72" s="35">
        <f t="shared" si="29"/>
        <v>359.81150793650795</v>
      </c>
      <c r="AO72" s="51">
        <f t="shared" si="30"/>
        <v>5040</v>
      </c>
      <c r="AP72" s="72">
        <f t="shared" si="13"/>
        <v>0.46888527392539081</v>
      </c>
    </row>
    <row r="73" spans="1:42" ht="15" customHeight="1" x14ac:dyDescent="0.3">
      <c r="A73" s="74" t="s">
        <v>34</v>
      </c>
      <c r="B73" s="5" t="s">
        <v>58</v>
      </c>
      <c r="C73" s="5" t="s">
        <v>100</v>
      </c>
      <c r="D73" s="6">
        <v>120000</v>
      </c>
      <c r="E73" s="6">
        <v>130000</v>
      </c>
      <c r="F73" s="6">
        <v>11400</v>
      </c>
      <c r="G73" s="6">
        <v>40</v>
      </c>
      <c r="H73" s="19">
        <v>40</v>
      </c>
      <c r="I73" s="6">
        <v>2000</v>
      </c>
      <c r="J73" s="6">
        <v>2000</v>
      </c>
      <c r="K73" s="6">
        <v>420</v>
      </c>
      <c r="L73" s="6">
        <v>1483</v>
      </c>
      <c r="M73" s="6">
        <v>1000</v>
      </c>
      <c r="N73" s="7">
        <v>5360</v>
      </c>
      <c r="O73" s="8">
        <v>810</v>
      </c>
      <c r="P73" s="39">
        <v>0</v>
      </c>
      <c r="Q73" s="55">
        <f t="shared" si="33"/>
        <v>607.5</v>
      </c>
      <c r="R73" s="40">
        <v>0</v>
      </c>
      <c r="S73" s="41">
        <v>0</v>
      </c>
      <c r="T73" s="7">
        <v>1876</v>
      </c>
      <c r="U73" s="55">
        <f t="shared" si="34"/>
        <v>1250.6666666666667</v>
      </c>
      <c r="V73" s="8">
        <v>425</v>
      </c>
      <c r="W73" s="39">
        <v>0</v>
      </c>
      <c r="X73" s="55">
        <f t="shared" si="35"/>
        <v>318.75</v>
      </c>
      <c r="Y73" s="40">
        <v>0</v>
      </c>
      <c r="Z73" s="41">
        <v>0</v>
      </c>
      <c r="AA73" s="7">
        <v>3578</v>
      </c>
      <c r="AB73" s="55">
        <f t="shared" si="23"/>
        <v>2385.3333333333335</v>
      </c>
      <c r="AC73" s="33">
        <f t="shared" si="37"/>
        <v>1.0253877275792311</v>
      </c>
      <c r="AD73" s="21"/>
      <c r="AE73" s="26"/>
      <c r="AF73" s="40"/>
      <c r="AG73" s="41"/>
      <c r="AH73" s="7"/>
      <c r="AI73" s="29"/>
      <c r="AJ73" s="47"/>
      <c r="AK73" s="92">
        <f t="shared" si="31"/>
        <v>446.97761194029846</v>
      </c>
      <c r="AL73" s="93">
        <f t="shared" si="32"/>
        <v>3573.333333333333</v>
      </c>
      <c r="AM73" s="52">
        <f t="shared" si="36"/>
        <v>0.47603618832957684</v>
      </c>
      <c r="AN73" s="35">
        <f t="shared" si="29"/>
        <v>297.98507462686564</v>
      </c>
      <c r="AO73" s="51">
        <f t="shared" si="30"/>
        <v>5360</v>
      </c>
      <c r="AP73" s="72">
        <f t="shared" si="13"/>
        <v>0.47603618832957684</v>
      </c>
    </row>
    <row r="74" spans="1:42" ht="15" customHeight="1" x14ac:dyDescent="0.3">
      <c r="A74" s="74" t="s">
        <v>34</v>
      </c>
      <c r="B74" s="5" t="s">
        <v>70</v>
      </c>
      <c r="C74" s="20" t="s">
        <v>101</v>
      </c>
      <c r="D74" s="6">
        <v>137750</v>
      </c>
      <c r="E74" s="6">
        <v>130000</v>
      </c>
      <c r="F74" s="6">
        <v>10780</v>
      </c>
      <c r="G74" s="6">
        <v>60</v>
      </c>
      <c r="H74" s="19">
        <v>60</v>
      </c>
      <c r="I74" s="6">
        <v>2000</v>
      </c>
      <c r="J74" s="6">
        <v>2000</v>
      </c>
      <c r="K74" s="6">
        <v>450</v>
      </c>
      <c r="L74" s="6">
        <v>1695.5757000000001</v>
      </c>
      <c r="M74" s="6">
        <v>900</v>
      </c>
      <c r="N74" s="7">
        <v>5040</v>
      </c>
      <c r="O74" s="8">
        <v>1140</v>
      </c>
      <c r="P74" s="39">
        <v>0</v>
      </c>
      <c r="Q74" s="55">
        <f t="shared" si="33"/>
        <v>855</v>
      </c>
      <c r="R74" s="40">
        <v>0</v>
      </c>
      <c r="S74" s="41">
        <v>0</v>
      </c>
      <c r="T74" s="7">
        <v>1650</v>
      </c>
      <c r="U74" s="55">
        <f t="shared" si="34"/>
        <v>1100</v>
      </c>
      <c r="V74" s="8">
        <v>565</v>
      </c>
      <c r="W74" s="39">
        <v>0</v>
      </c>
      <c r="X74" s="55">
        <f t="shared" si="35"/>
        <v>423.75</v>
      </c>
      <c r="Y74" s="40">
        <v>0</v>
      </c>
      <c r="Z74" s="41">
        <v>0</v>
      </c>
      <c r="AA74" s="7">
        <v>3330</v>
      </c>
      <c r="AB74" s="55">
        <f t="shared" si="23"/>
        <v>2220</v>
      </c>
      <c r="AC74" s="33">
        <f t="shared" si="37"/>
        <v>0.99866080883324759</v>
      </c>
      <c r="AD74" s="21">
        <v>590</v>
      </c>
      <c r="AE74" s="26">
        <v>443</v>
      </c>
      <c r="AF74" s="40">
        <v>0</v>
      </c>
      <c r="AG74" s="41">
        <v>0</v>
      </c>
      <c r="AH74" s="7">
        <v>3170</v>
      </c>
      <c r="AI74" s="29">
        <v>2110</v>
      </c>
      <c r="AJ74" s="47">
        <f>X74*AB74/(AE74*AI74)</f>
        <v>1.0064136167663389</v>
      </c>
      <c r="AK74" s="92">
        <f t="shared" si="31"/>
        <v>595.67708333333337</v>
      </c>
      <c r="AL74" s="93">
        <f t="shared" si="32"/>
        <v>3360</v>
      </c>
      <c r="AM74" s="52">
        <f t="shared" si="36"/>
        <v>0.47001586330081557</v>
      </c>
      <c r="AN74" s="35">
        <f t="shared" si="29"/>
        <v>397.1180555555556</v>
      </c>
      <c r="AO74" s="51">
        <f t="shared" si="30"/>
        <v>5040</v>
      </c>
      <c r="AP74" s="72">
        <f t="shared" si="13"/>
        <v>0.47001586330081557</v>
      </c>
    </row>
    <row r="75" spans="1:42" ht="15" customHeight="1" x14ac:dyDescent="0.3">
      <c r="A75" s="74" t="s">
        <v>34</v>
      </c>
      <c r="B75" s="5" t="s">
        <v>58</v>
      </c>
      <c r="C75" s="20" t="s">
        <v>102</v>
      </c>
      <c r="D75" s="6">
        <v>120000</v>
      </c>
      <c r="E75" s="6">
        <v>130000</v>
      </c>
      <c r="F75" s="6">
        <v>9600</v>
      </c>
      <c r="G75" s="6">
        <v>40</v>
      </c>
      <c r="H75" s="19">
        <v>40</v>
      </c>
      <c r="I75" s="6">
        <v>2000</v>
      </c>
      <c r="J75" s="6">
        <v>2000</v>
      </c>
      <c r="K75" s="6">
        <v>400</v>
      </c>
      <c r="L75" s="6">
        <v>1481</v>
      </c>
      <c r="M75" s="6">
        <v>1000</v>
      </c>
      <c r="N75" s="7">
        <v>5360</v>
      </c>
      <c r="O75" s="8">
        <v>741</v>
      </c>
      <c r="P75" s="39">
        <v>0</v>
      </c>
      <c r="Q75" s="55">
        <f t="shared" si="33"/>
        <v>555.75</v>
      </c>
      <c r="R75" s="40">
        <v>5</v>
      </c>
      <c r="S75" s="41">
        <v>1</v>
      </c>
      <c r="T75" s="7">
        <v>2056</v>
      </c>
      <c r="U75" s="55">
        <f t="shared" si="34"/>
        <v>1370.6666666666667</v>
      </c>
      <c r="V75" s="8">
        <v>616</v>
      </c>
      <c r="W75" s="39">
        <v>0</v>
      </c>
      <c r="X75" s="55">
        <f t="shared" si="35"/>
        <v>462</v>
      </c>
      <c r="Y75" s="40">
        <v>5</v>
      </c>
      <c r="Z75" s="41">
        <v>1</v>
      </c>
      <c r="AA75" s="7">
        <v>2476</v>
      </c>
      <c r="AB75" s="55">
        <f t="shared" si="23"/>
        <v>1650.6666666666667</v>
      </c>
      <c r="AC75" s="33">
        <f t="shared" si="37"/>
        <v>1.0305307224848075</v>
      </c>
      <c r="AD75" s="21"/>
      <c r="AE75" s="26"/>
      <c r="AF75" s="40"/>
      <c r="AG75" s="41"/>
      <c r="AH75" s="7"/>
      <c r="AI75" s="29"/>
      <c r="AJ75" s="47"/>
      <c r="AK75" s="92">
        <f t="shared" si="31"/>
        <v>441.38059701492534</v>
      </c>
      <c r="AL75" s="93">
        <f t="shared" si="32"/>
        <v>3573.333333333333</v>
      </c>
      <c r="AM75" s="52">
        <f t="shared" si="36"/>
        <v>0.48352016231295974</v>
      </c>
      <c r="AN75" s="35">
        <f t="shared" si="14"/>
        <v>294.25373134328356</v>
      </c>
      <c r="AO75" s="51">
        <f t="shared" si="15"/>
        <v>5360</v>
      </c>
      <c r="AP75" s="72">
        <f t="shared" si="13"/>
        <v>0.48352016231295969</v>
      </c>
    </row>
    <row r="76" spans="1:42" ht="15" customHeight="1" x14ac:dyDescent="0.3">
      <c r="A76" s="74" t="s">
        <v>36</v>
      </c>
      <c r="B76" s="5" t="s">
        <v>58</v>
      </c>
      <c r="C76" s="5" t="s">
        <v>92</v>
      </c>
      <c r="D76" s="6">
        <v>124000</v>
      </c>
      <c r="E76" s="6">
        <v>130000</v>
      </c>
      <c r="F76" s="6">
        <v>22000</v>
      </c>
      <c r="G76" s="6">
        <v>19</v>
      </c>
      <c r="H76" s="6">
        <v>20</v>
      </c>
      <c r="I76" s="6">
        <v>1000</v>
      </c>
      <c r="J76" s="6">
        <v>1000</v>
      </c>
      <c r="K76" s="6">
        <v>400</v>
      </c>
      <c r="L76" s="6">
        <v>1398</v>
      </c>
      <c r="M76" s="6">
        <v>1000</v>
      </c>
      <c r="N76" s="7">
        <v>5360</v>
      </c>
      <c r="O76" s="8">
        <v>754</v>
      </c>
      <c r="P76" s="39">
        <v>0</v>
      </c>
      <c r="Q76" s="55">
        <f t="shared" si="33"/>
        <v>565.5</v>
      </c>
      <c r="R76" s="40">
        <v>0</v>
      </c>
      <c r="S76" s="41">
        <v>0</v>
      </c>
      <c r="T76" s="7">
        <v>1900</v>
      </c>
      <c r="U76" s="55">
        <f t="shared" si="34"/>
        <v>1266.6666666666667</v>
      </c>
      <c r="V76" s="8">
        <v>338</v>
      </c>
      <c r="W76" s="39">
        <v>0</v>
      </c>
      <c r="X76" s="55">
        <f t="shared" si="35"/>
        <v>253.5</v>
      </c>
      <c r="Y76" s="40">
        <v>0</v>
      </c>
      <c r="Z76" s="41">
        <v>0</v>
      </c>
      <c r="AA76" s="7">
        <v>4237</v>
      </c>
      <c r="AB76" s="55">
        <f t="shared" si="23"/>
        <v>2824.6666666666665</v>
      </c>
      <c r="AC76" s="33">
        <f t="shared" si="37"/>
        <v>1.0243962804005722</v>
      </c>
      <c r="AD76" s="21"/>
      <c r="AE76" s="26"/>
      <c r="AF76" s="40"/>
      <c r="AG76" s="41"/>
      <c r="AH76" s="7"/>
      <c r="AI76" s="29"/>
      <c r="AJ76" s="47"/>
      <c r="AK76" s="92"/>
      <c r="AL76" s="93"/>
      <c r="AM76" s="52"/>
      <c r="AN76" s="35">
        <f>+(((D76*9.81/1000)+(K76)))/((M76*N76)/1000/1000)</f>
        <v>301.57462686567163</v>
      </c>
      <c r="AO76" s="51">
        <f>N76</f>
        <v>5360</v>
      </c>
      <c r="AP76" s="72">
        <f t="shared" si="13"/>
        <v>0.44298149018831506</v>
      </c>
    </row>
    <row r="77" spans="1:42" ht="15" customHeight="1" x14ac:dyDescent="0.3">
      <c r="A77" s="74" t="s">
        <v>34</v>
      </c>
      <c r="B77" s="5" t="s">
        <v>77</v>
      </c>
      <c r="C77" s="5" t="s">
        <v>100</v>
      </c>
      <c r="D77" s="6">
        <v>130000</v>
      </c>
      <c r="E77" s="6">
        <v>130000</v>
      </c>
      <c r="F77" s="6">
        <v>22500</v>
      </c>
      <c r="G77" s="6">
        <v>99</v>
      </c>
      <c r="H77" s="6">
        <v>100</v>
      </c>
      <c r="I77" s="6">
        <v>2300</v>
      </c>
      <c r="J77" s="19">
        <v>2500</v>
      </c>
      <c r="K77" s="6">
        <v>350</v>
      </c>
      <c r="L77" s="6">
        <f>D77*9.81/1000+K77-F77*9.81/1000</f>
        <v>1404.575</v>
      </c>
      <c r="M77" s="6">
        <v>1000</v>
      </c>
      <c r="N77" s="7">
        <v>5040</v>
      </c>
      <c r="O77" s="8">
        <v>410</v>
      </c>
      <c r="P77" s="39">
        <v>0</v>
      </c>
      <c r="Q77" s="55">
        <f t="shared" si="33"/>
        <v>307.5</v>
      </c>
      <c r="R77" s="40">
        <v>0</v>
      </c>
      <c r="S77" s="41">
        <v>0</v>
      </c>
      <c r="T77" s="7">
        <v>3558</v>
      </c>
      <c r="U77" s="55">
        <f t="shared" si="34"/>
        <v>2372</v>
      </c>
      <c r="V77" s="8">
        <v>380</v>
      </c>
      <c r="W77" s="39">
        <v>0</v>
      </c>
      <c r="X77" s="55">
        <f t="shared" si="35"/>
        <v>285</v>
      </c>
      <c r="Y77" s="40">
        <v>0</v>
      </c>
      <c r="Z77" s="41">
        <v>0</v>
      </c>
      <c r="AA77" s="7">
        <v>3864</v>
      </c>
      <c r="AB77" s="55">
        <f t="shared" si="23"/>
        <v>2576</v>
      </c>
      <c r="AC77" s="33">
        <f t="shared" si="37"/>
        <v>1.0453838349678728</v>
      </c>
      <c r="AD77" s="21">
        <v>373</v>
      </c>
      <c r="AE77" s="26">
        <v>280</v>
      </c>
      <c r="AF77" s="40">
        <v>0</v>
      </c>
      <c r="AG77" s="41">
        <v>0</v>
      </c>
      <c r="AH77" s="7">
        <v>3921</v>
      </c>
      <c r="AI77" s="29">
        <v>2614</v>
      </c>
      <c r="AJ77" s="47">
        <f t="shared" ref="AJ77:AJ83" si="38">X77*AB77/(AE77*AI77)</f>
        <v>1.0030604437643458</v>
      </c>
      <c r="AK77" s="92">
        <f t="shared" ref="AK77:AK83" si="39">+(((D77*9.81/1000)+(K77)))/((M77*N77*2/3)/1000/1000)</f>
        <v>483.72023809523807</v>
      </c>
      <c r="AL77" s="93">
        <f t="shared" ref="AL77:AL83" si="40">2/3*N77</f>
        <v>3360</v>
      </c>
      <c r="AM77" s="52">
        <f>X77*AB77/(AK77*AL77)</f>
        <v>0.45170737709961239</v>
      </c>
      <c r="AN77" s="35">
        <f>+(((D77*9.81/1000)+(K77)))/((M77*N77)/1000/1000)</f>
        <v>322.48015873015873</v>
      </c>
      <c r="AO77" s="51">
        <f>N77</f>
        <v>5040</v>
      </c>
      <c r="AP77" s="72">
        <f t="shared" si="13"/>
        <v>0.45170737709961239</v>
      </c>
    </row>
    <row r="78" spans="1:42" ht="15" customHeight="1" x14ac:dyDescent="0.3">
      <c r="A78" s="74" t="s">
        <v>34</v>
      </c>
      <c r="B78" s="5" t="s">
        <v>80</v>
      </c>
      <c r="C78" s="20" t="s">
        <v>101</v>
      </c>
      <c r="D78" s="6">
        <v>149600</v>
      </c>
      <c r="E78" s="6">
        <v>150000</v>
      </c>
      <c r="F78" s="6">
        <v>13400</v>
      </c>
      <c r="G78" s="6">
        <v>72.400000000000006</v>
      </c>
      <c r="H78" s="6">
        <v>80</v>
      </c>
      <c r="I78" s="6">
        <v>2500</v>
      </c>
      <c r="J78" s="19">
        <v>2500</v>
      </c>
      <c r="K78" s="6">
        <v>432</v>
      </c>
      <c r="L78" s="6">
        <f>+((D78-F78)*9.81/1000+K78)</f>
        <v>1768.1220000000001</v>
      </c>
      <c r="M78" s="6">
        <v>1000</v>
      </c>
      <c r="N78" s="7">
        <v>5550</v>
      </c>
      <c r="O78" s="8">
        <v>610.45215330281007</v>
      </c>
      <c r="P78" s="39">
        <v>0</v>
      </c>
      <c r="Q78" s="55">
        <f t="shared" si="33"/>
        <v>457.83911497710756</v>
      </c>
      <c r="R78" s="40">
        <v>0</v>
      </c>
      <c r="S78" s="41">
        <v>0</v>
      </c>
      <c r="T78" s="7">
        <v>2907.3305056731765</v>
      </c>
      <c r="U78" s="55">
        <f t="shared" si="34"/>
        <v>1938.220337115451</v>
      </c>
      <c r="V78" s="8">
        <v>556.24080829088143</v>
      </c>
      <c r="W78" s="39">
        <v>0</v>
      </c>
      <c r="X78" s="55">
        <f t="shared" si="35"/>
        <v>417.18060621816107</v>
      </c>
      <c r="Y78" s="40">
        <v>0</v>
      </c>
      <c r="Z78" s="41">
        <v>0</v>
      </c>
      <c r="AA78" s="7">
        <v>3190.6795422011337</v>
      </c>
      <c r="AB78" s="55">
        <f t="shared" si="23"/>
        <v>2127.119694800756</v>
      </c>
      <c r="AC78" s="33">
        <f t="shared" si="37"/>
        <v>1.003769065455403</v>
      </c>
      <c r="AD78" s="21">
        <v>515</v>
      </c>
      <c r="AE78" s="26">
        <v>386</v>
      </c>
      <c r="AF78" s="40">
        <v>0</v>
      </c>
      <c r="AG78" s="41">
        <v>0</v>
      </c>
      <c r="AH78" s="7">
        <v>3438</v>
      </c>
      <c r="AI78" s="29">
        <v>2292</v>
      </c>
      <c r="AJ78" s="47">
        <f t="shared" si="38"/>
        <v>1.0030304593761237</v>
      </c>
      <c r="AK78" s="92">
        <f t="shared" si="39"/>
        <v>513.39891891891887</v>
      </c>
      <c r="AL78" s="93">
        <f t="shared" si="40"/>
        <v>3700</v>
      </c>
      <c r="AM78" s="52">
        <f>X78*AB78/(AK78*AL78)</f>
        <v>0.46715324039447181</v>
      </c>
      <c r="AN78" s="35">
        <f>+(((D78*9.81/1000)+(K78)))/((M78*N78)/1000/1000)</f>
        <v>342.26594594594599</v>
      </c>
      <c r="AO78" s="51">
        <f>N78</f>
        <v>5550</v>
      </c>
      <c r="AP78" s="72">
        <f t="shared" si="13"/>
        <v>0.4671532403944717</v>
      </c>
    </row>
    <row r="79" spans="1:42" ht="15" customHeight="1" x14ac:dyDescent="0.3">
      <c r="A79" s="74" t="s">
        <v>34</v>
      </c>
      <c r="B79" s="5" t="s">
        <v>77</v>
      </c>
      <c r="C79" s="20" t="s">
        <v>102</v>
      </c>
      <c r="D79" s="6">
        <v>130000</v>
      </c>
      <c r="E79" s="6">
        <v>130000</v>
      </c>
      <c r="F79" s="6">
        <v>10320</v>
      </c>
      <c r="G79" s="6">
        <v>99</v>
      </c>
      <c r="H79" s="6">
        <v>100</v>
      </c>
      <c r="I79" s="6">
        <v>2300</v>
      </c>
      <c r="J79" s="19">
        <v>2500</v>
      </c>
      <c r="K79" s="6">
        <v>550</v>
      </c>
      <c r="L79" s="6">
        <f>D79*9.81/1000+K79-F79*9.81/1000</f>
        <v>1724.0608</v>
      </c>
      <c r="M79" s="6">
        <v>1000</v>
      </c>
      <c r="N79" s="7">
        <v>5040</v>
      </c>
      <c r="O79" s="8">
        <v>730</v>
      </c>
      <c r="P79" s="39">
        <v>0</v>
      </c>
      <c r="Q79" s="55">
        <f t="shared" si="33"/>
        <v>547.5</v>
      </c>
      <c r="R79" s="40">
        <v>472</v>
      </c>
      <c r="S79" s="41">
        <v>283</v>
      </c>
      <c r="T79" s="7">
        <v>2178</v>
      </c>
      <c r="U79" s="55">
        <f t="shared" si="34"/>
        <v>1452</v>
      </c>
      <c r="V79" s="8">
        <v>580</v>
      </c>
      <c r="W79" s="39">
        <v>0</v>
      </c>
      <c r="X79" s="55">
        <f t="shared" si="35"/>
        <v>435</v>
      </c>
      <c r="Y79" s="40">
        <v>472</v>
      </c>
      <c r="Z79" s="41">
        <v>283</v>
      </c>
      <c r="AA79" s="7">
        <v>2577</v>
      </c>
      <c r="AB79" s="55">
        <f t="shared" si="23"/>
        <v>1718</v>
      </c>
      <c r="AC79" s="33">
        <f t="shared" si="37"/>
        <v>1.0310889267942291</v>
      </c>
      <c r="AD79" s="21">
        <v>568</v>
      </c>
      <c r="AE79" s="26">
        <v>426</v>
      </c>
      <c r="AF79" s="40">
        <v>472</v>
      </c>
      <c r="AG79" s="41">
        <v>283</v>
      </c>
      <c r="AH79" s="7">
        <v>2652</v>
      </c>
      <c r="AI79" s="29">
        <v>1768</v>
      </c>
      <c r="AJ79" s="47">
        <f t="shared" si="38"/>
        <v>0.9922487413166784</v>
      </c>
      <c r="AK79" s="92">
        <f t="shared" si="39"/>
        <v>543.24404761904759</v>
      </c>
      <c r="AL79" s="93">
        <f t="shared" si="40"/>
        <v>3360</v>
      </c>
      <c r="AM79" s="52">
        <f>X79*AB79/(AK79*AL79)</f>
        <v>0.40942858708157565</v>
      </c>
      <c r="AN79" s="35">
        <f t="shared" si="14"/>
        <v>362.16269841269838</v>
      </c>
      <c r="AO79" s="51">
        <f t="shared" si="15"/>
        <v>5040</v>
      </c>
      <c r="AP79" s="72">
        <f t="shared" si="13"/>
        <v>0.4094285870815757</v>
      </c>
    </row>
    <row r="80" spans="1:42" ht="15" customHeight="1" x14ac:dyDescent="0.3">
      <c r="A80" s="74" t="s">
        <v>36</v>
      </c>
      <c r="B80" s="5" t="s">
        <v>80</v>
      </c>
      <c r="C80" s="5" t="s">
        <v>92</v>
      </c>
      <c r="D80" s="6">
        <v>144520</v>
      </c>
      <c r="E80" s="6">
        <v>150000</v>
      </c>
      <c r="F80" s="6">
        <v>26720</v>
      </c>
      <c r="G80" s="6">
        <v>29.5</v>
      </c>
      <c r="H80" s="6">
        <v>30</v>
      </c>
      <c r="I80" s="6">
        <v>1200</v>
      </c>
      <c r="J80" s="6">
        <v>1200</v>
      </c>
      <c r="K80" s="6">
        <v>432</v>
      </c>
      <c r="L80" s="6">
        <f>+((D80-F80)*9.81/1000+K80)</f>
        <v>1587.6179999999999</v>
      </c>
      <c r="M80" s="6">
        <v>1000</v>
      </c>
      <c r="N80" s="7">
        <v>5550</v>
      </c>
      <c r="O80" s="8">
        <v>368.05293948714399</v>
      </c>
      <c r="P80" s="39">
        <v>0</v>
      </c>
      <c r="Q80" s="55">
        <f t="shared" si="33"/>
        <v>276.039704615358</v>
      </c>
      <c r="R80" s="40">
        <v>0</v>
      </c>
      <c r="S80" s="41">
        <v>0</v>
      </c>
      <c r="T80" s="7">
        <v>4330.8237324310758</v>
      </c>
      <c r="U80" s="55">
        <f t="shared" si="34"/>
        <v>2887.2158216207172</v>
      </c>
      <c r="V80" s="8">
        <v>341.16905888400464</v>
      </c>
      <c r="W80" s="39">
        <v>0</v>
      </c>
      <c r="X80" s="55">
        <f t="shared" si="35"/>
        <v>255.87679416300347</v>
      </c>
      <c r="Y80" s="40">
        <v>0</v>
      </c>
      <c r="Z80" s="41">
        <v>0</v>
      </c>
      <c r="AA80" s="7">
        <v>4672.0895802684217</v>
      </c>
      <c r="AB80" s="55">
        <f t="shared" si="23"/>
        <v>3114.7263868456148</v>
      </c>
      <c r="AC80" s="33">
        <f t="shared" si="37"/>
        <v>1.0040024773729836</v>
      </c>
      <c r="AD80" s="21">
        <v>338</v>
      </c>
      <c r="AE80" s="26">
        <v>254</v>
      </c>
      <c r="AF80" s="40">
        <v>0</v>
      </c>
      <c r="AG80" s="41">
        <v>0</v>
      </c>
      <c r="AH80" s="7">
        <v>4744</v>
      </c>
      <c r="AI80" s="29">
        <v>3163</v>
      </c>
      <c r="AJ80" s="47">
        <f t="shared" si="38"/>
        <v>0.99201421276144564</v>
      </c>
      <c r="AK80" s="92">
        <f t="shared" si="39"/>
        <v>499.9300540540541</v>
      </c>
      <c r="AL80" s="93">
        <f t="shared" si="40"/>
        <v>3700</v>
      </c>
      <c r="AM80" s="52"/>
      <c r="AN80" s="35">
        <f>+(((D80*9.81/1000)+(K80)))/((M80*N80)/1000/1000)</f>
        <v>333.28670270270277</v>
      </c>
      <c r="AO80" s="51">
        <f>N80</f>
        <v>5550</v>
      </c>
      <c r="AP80" s="72">
        <f t="shared" si="13"/>
        <v>0.43086362706359721</v>
      </c>
    </row>
    <row r="81" spans="1:42" x14ac:dyDescent="0.3">
      <c r="A81" s="75" t="s">
        <v>34</v>
      </c>
      <c r="B81" s="5" t="s">
        <v>65</v>
      </c>
      <c r="C81" s="5" t="s">
        <v>100</v>
      </c>
      <c r="D81" s="6">
        <v>134000</v>
      </c>
      <c r="E81" s="6">
        <v>130000</v>
      </c>
      <c r="F81" s="6">
        <v>13550</v>
      </c>
      <c r="G81" s="6">
        <v>60</v>
      </c>
      <c r="H81" s="19">
        <v>60</v>
      </c>
      <c r="I81" s="6">
        <v>1800</v>
      </c>
      <c r="J81" s="6">
        <v>2000</v>
      </c>
      <c r="K81" s="6">
        <v>300</v>
      </c>
      <c r="L81" s="6">
        <v>1481.6144999999999</v>
      </c>
      <c r="M81" s="6">
        <v>900</v>
      </c>
      <c r="N81" s="7">
        <v>5040</v>
      </c>
      <c r="O81" s="8">
        <v>865</v>
      </c>
      <c r="P81" s="39">
        <v>0</v>
      </c>
      <c r="Q81" s="55">
        <f t="shared" si="33"/>
        <v>648.75</v>
      </c>
      <c r="R81" s="40">
        <v>0</v>
      </c>
      <c r="S81" s="41">
        <v>0</v>
      </c>
      <c r="T81" s="7">
        <v>1900</v>
      </c>
      <c r="U81" s="55">
        <f t="shared" si="34"/>
        <v>1266.6666666666667</v>
      </c>
      <c r="V81" s="8">
        <v>470</v>
      </c>
      <c r="W81" s="39">
        <v>0</v>
      </c>
      <c r="X81" s="55">
        <f t="shared" si="35"/>
        <v>352.5</v>
      </c>
      <c r="Y81" s="40">
        <v>0</v>
      </c>
      <c r="Z81" s="41">
        <v>0</v>
      </c>
      <c r="AA81" s="7">
        <v>3520</v>
      </c>
      <c r="AB81" s="55">
        <f t="shared" si="23"/>
        <v>2346.6666666666665</v>
      </c>
      <c r="AC81" s="33">
        <f t="shared" si="37"/>
        <v>1.0049577673544638</v>
      </c>
      <c r="AD81" s="21">
        <v>480</v>
      </c>
      <c r="AE81" s="26">
        <v>360</v>
      </c>
      <c r="AF81" s="40">
        <v>0</v>
      </c>
      <c r="AG81" s="41">
        <v>0</v>
      </c>
      <c r="AH81" s="7">
        <v>3410</v>
      </c>
      <c r="AI81" s="29">
        <v>2275</v>
      </c>
      <c r="AJ81" s="47">
        <f t="shared" si="38"/>
        <v>1.01001221001221</v>
      </c>
      <c r="AK81" s="92">
        <f t="shared" si="39"/>
        <v>533.90873015873012</v>
      </c>
      <c r="AL81" s="93">
        <f t="shared" si="40"/>
        <v>3360</v>
      </c>
      <c r="AM81" s="52">
        <f>X81*AB81/(AK81*AL81)</f>
        <v>0.46110966591103353</v>
      </c>
      <c r="AN81" s="35">
        <f>+(((D81*9.81/1000)+(K81)))/((M81*N81)/1000/1000)</f>
        <v>355.93915343915347</v>
      </c>
      <c r="AO81" s="51">
        <f>N81</f>
        <v>5040</v>
      </c>
      <c r="AP81" s="72">
        <f t="shared" ref="AP81:AP95" si="41">X81*AB81/(AN81*AO81)</f>
        <v>0.46110966591103342</v>
      </c>
    </row>
    <row r="82" spans="1:42" x14ac:dyDescent="0.3">
      <c r="A82" s="75" t="s">
        <v>34</v>
      </c>
      <c r="B82" s="5" t="s">
        <v>71</v>
      </c>
      <c r="C82" s="20" t="s">
        <v>101</v>
      </c>
      <c r="D82" s="6">
        <v>150250</v>
      </c>
      <c r="E82" s="6">
        <v>150000</v>
      </c>
      <c r="F82" s="6">
        <v>10780</v>
      </c>
      <c r="G82" s="6">
        <v>80</v>
      </c>
      <c r="H82" s="19">
        <v>80</v>
      </c>
      <c r="I82" s="6">
        <v>2000</v>
      </c>
      <c r="J82" s="6">
        <v>2000</v>
      </c>
      <c r="K82" s="6">
        <v>450</v>
      </c>
      <c r="L82" s="6">
        <v>1818.2007000000001</v>
      </c>
      <c r="M82" s="6">
        <v>900</v>
      </c>
      <c r="N82" s="7">
        <v>5040</v>
      </c>
      <c r="O82" s="8">
        <v>1100</v>
      </c>
      <c r="P82" s="39">
        <v>0</v>
      </c>
      <c r="Q82" s="55">
        <f t="shared" si="33"/>
        <v>825</v>
      </c>
      <c r="R82" s="40">
        <v>0</v>
      </c>
      <c r="S82" s="41">
        <v>0</v>
      </c>
      <c r="T82" s="7">
        <v>1840</v>
      </c>
      <c r="U82" s="55">
        <f t="shared" si="34"/>
        <v>1226.6666666666667</v>
      </c>
      <c r="V82" s="8">
        <v>555</v>
      </c>
      <c r="W82" s="39">
        <v>0</v>
      </c>
      <c r="X82" s="55">
        <f t="shared" si="35"/>
        <v>416.25</v>
      </c>
      <c r="Y82" s="40">
        <v>0</v>
      </c>
      <c r="Z82" s="41">
        <v>0</v>
      </c>
      <c r="AA82" s="7">
        <v>3660</v>
      </c>
      <c r="AB82" s="55">
        <f t="shared" si="23"/>
        <v>2440</v>
      </c>
      <c r="AC82" s="33">
        <f t="shared" si="37"/>
        <v>1.0054830580584422</v>
      </c>
      <c r="AD82" s="21">
        <v>562</v>
      </c>
      <c r="AE82" s="26">
        <v>422</v>
      </c>
      <c r="AF82" s="40">
        <v>0</v>
      </c>
      <c r="AG82" s="41">
        <v>0</v>
      </c>
      <c r="AH82" s="7">
        <v>3575</v>
      </c>
      <c r="AI82" s="29">
        <v>2385</v>
      </c>
      <c r="AJ82" s="47">
        <f t="shared" si="38"/>
        <v>1.0091209872127336</v>
      </c>
      <c r="AK82" s="92">
        <f t="shared" si="39"/>
        <v>636.22767857142856</v>
      </c>
      <c r="AL82" s="93">
        <f t="shared" si="40"/>
        <v>3360</v>
      </c>
      <c r="AM82" s="52">
        <f>X82*AB82/(AK82*AL82)</f>
        <v>0.47510788338069676</v>
      </c>
      <c r="AN82" s="35">
        <f>+(((D82*9.81/1000)+(K82)))/((M82*N82)/1000/1000)</f>
        <v>424.15178571428578</v>
      </c>
      <c r="AO82" s="51">
        <f>N82</f>
        <v>5040</v>
      </c>
      <c r="AP82" s="72">
        <f t="shared" si="41"/>
        <v>0.47510788338069665</v>
      </c>
    </row>
    <row r="83" spans="1:42" x14ac:dyDescent="0.3">
      <c r="A83" s="75" t="s">
        <v>34</v>
      </c>
      <c r="B83" s="5" t="s">
        <v>80</v>
      </c>
      <c r="C83" s="20" t="s">
        <v>102</v>
      </c>
      <c r="D83" s="6">
        <v>149600</v>
      </c>
      <c r="E83" s="6">
        <v>150000</v>
      </c>
      <c r="F83" s="6">
        <v>13400</v>
      </c>
      <c r="G83" s="6">
        <v>72.400000000000006</v>
      </c>
      <c r="H83" s="19">
        <v>80</v>
      </c>
      <c r="I83" s="6">
        <v>2500</v>
      </c>
      <c r="J83" s="6">
        <v>2500</v>
      </c>
      <c r="K83" s="6">
        <v>432</v>
      </c>
      <c r="L83" s="6">
        <f>+((D83-F83)*9.81/1000+K83)</f>
        <v>1768.1220000000001</v>
      </c>
      <c r="M83" s="6">
        <v>1000</v>
      </c>
      <c r="N83" s="7">
        <v>5550</v>
      </c>
      <c r="O83" s="8">
        <v>237.2072643776385</v>
      </c>
      <c r="P83" s="39">
        <v>0</v>
      </c>
      <c r="Q83" s="55">
        <f t="shared" si="33"/>
        <v>177.90544828322888</v>
      </c>
      <c r="R83" s="40">
        <v>966.80419519123495</v>
      </c>
      <c r="S83" s="41">
        <v>522.07426540326685</v>
      </c>
      <c r="T83" s="7">
        <v>5281.0857434514746</v>
      </c>
      <c r="U83" s="55">
        <f t="shared" si="34"/>
        <v>3520.7238289676493</v>
      </c>
      <c r="V83" s="8">
        <v>225.12680581886428</v>
      </c>
      <c r="W83" s="39">
        <v>0</v>
      </c>
      <c r="X83" s="55">
        <f t="shared" si="35"/>
        <v>168.8451043641482</v>
      </c>
      <c r="Y83" s="40">
        <v>966.80419519123495</v>
      </c>
      <c r="Z83" s="41">
        <v>522.07426540326685</v>
      </c>
      <c r="AA83" s="7">
        <v>5550</v>
      </c>
      <c r="AB83" s="55">
        <f t="shared" si="23"/>
        <v>3700.0000000000005</v>
      </c>
      <c r="AC83" s="33">
        <f t="shared" si="37"/>
        <v>1.0019263589831264</v>
      </c>
      <c r="AD83" s="21">
        <v>210</v>
      </c>
      <c r="AE83" s="26">
        <v>158</v>
      </c>
      <c r="AF83" s="40">
        <v>966.80419519123495</v>
      </c>
      <c r="AG83" s="41">
        <v>522.07426540326685</v>
      </c>
      <c r="AH83" s="7">
        <v>5550</v>
      </c>
      <c r="AI83" s="29">
        <v>3944</v>
      </c>
      <c r="AJ83" s="47">
        <f t="shared" si="38"/>
        <v>1.002527290528392</v>
      </c>
      <c r="AK83" s="92">
        <f t="shared" si="39"/>
        <v>513.39891891891887</v>
      </c>
      <c r="AL83" s="93">
        <f t="shared" si="40"/>
        <v>3700</v>
      </c>
      <c r="AM83" s="52">
        <f>X83*AB83/(AK83*AL83)</f>
        <v>0.32887701579054934</v>
      </c>
      <c r="AN83" s="35">
        <f t="shared" ref="AN83:AN92" si="42">+(((D83*9.81/1000)+(K83)))/((M83*N83)/1000/1000)</f>
        <v>342.26594594594599</v>
      </c>
      <c r="AO83" s="51">
        <f t="shared" ref="AO83:AO92" si="43">N83</f>
        <v>5550</v>
      </c>
      <c r="AP83" s="72">
        <f t="shared" si="41"/>
        <v>0.32887701579054923</v>
      </c>
    </row>
    <row r="84" spans="1:42" x14ac:dyDescent="0.3">
      <c r="A84" s="74" t="s">
        <v>36</v>
      </c>
      <c r="B84" s="5" t="s">
        <v>54</v>
      </c>
      <c r="C84" s="5" t="s">
        <v>92</v>
      </c>
      <c r="D84" s="6">
        <v>187170</v>
      </c>
      <c r="E84" s="6">
        <v>180000</v>
      </c>
      <c r="F84" s="6">
        <v>34410</v>
      </c>
      <c r="G84" s="6">
        <v>31</v>
      </c>
      <c r="H84" s="19">
        <v>30</v>
      </c>
      <c r="I84" s="6">
        <v>1200</v>
      </c>
      <c r="J84" s="6">
        <v>1200</v>
      </c>
      <c r="K84" s="6">
        <v>768</v>
      </c>
      <c r="L84" s="6">
        <v>2267</v>
      </c>
      <c r="M84" s="6">
        <v>1000</v>
      </c>
      <c r="N84" s="7">
        <v>5310</v>
      </c>
      <c r="O84" s="8">
        <v>643</v>
      </c>
      <c r="P84" s="39">
        <v>0</v>
      </c>
      <c r="Q84" s="55">
        <f t="shared" si="33"/>
        <v>482.25000000000006</v>
      </c>
      <c r="R84" s="40">
        <v>0</v>
      </c>
      <c r="S84" s="41">
        <v>0</v>
      </c>
      <c r="T84" s="7">
        <v>3670</v>
      </c>
      <c r="U84" s="55">
        <f t="shared" si="34"/>
        <v>2446.6666666666665</v>
      </c>
      <c r="V84" s="8">
        <v>552</v>
      </c>
      <c r="W84" s="39">
        <v>0</v>
      </c>
      <c r="X84" s="55">
        <f t="shared" si="35"/>
        <v>414</v>
      </c>
      <c r="Y84" s="40">
        <v>0</v>
      </c>
      <c r="Z84" s="41">
        <v>0</v>
      </c>
      <c r="AA84" s="7">
        <v>4160</v>
      </c>
      <c r="AB84" s="55">
        <f t="shared" si="23"/>
        <v>2773.3333333333335</v>
      </c>
      <c r="AC84" s="33">
        <f t="shared" si="37"/>
        <v>1.0129333921482135</v>
      </c>
      <c r="AD84" s="21"/>
      <c r="AE84" s="26"/>
      <c r="AF84" s="40"/>
      <c r="AG84" s="41"/>
      <c r="AH84" s="7"/>
      <c r="AI84" s="29"/>
      <c r="AJ84" s="47"/>
      <c r="AK84" s="92"/>
      <c r="AL84" s="93"/>
      <c r="AM84" s="52"/>
      <c r="AN84" s="35">
        <f t="shared" ref="AN84:AN91" si="44">+(((D84*9.81/1000)+(K84)))/((M84*N84)/1000/1000)</f>
        <v>490.42141242937862</v>
      </c>
      <c r="AO84" s="51">
        <f t="shared" ref="AO84:AO91" si="45">N84</f>
        <v>5310</v>
      </c>
      <c r="AP84" s="72">
        <f t="shared" si="41"/>
        <v>0.44089834420046209</v>
      </c>
    </row>
    <row r="85" spans="1:42" x14ac:dyDescent="0.3">
      <c r="A85" s="74" t="s">
        <v>36</v>
      </c>
      <c r="B85" s="5" t="s">
        <v>77</v>
      </c>
      <c r="C85" s="5" t="s">
        <v>98</v>
      </c>
      <c r="D85" s="6">
        <v>120000</v>
      </c>
      <c r="E85" s="6">
        <v>130000</v>
      </c>
      <c r="F85" s="6">
        <v>19320</v>
      </c>
      <c r="G85" s="6">
        <v>29</v>
      </c>
      <c r="H85" s="19">
        <v>30</v>
      </c>
      <c r="I85" s="6">
        <v>1200</v>
      </c>
      <c r="J85" s="19">
        <v>1200</v>
      </c>
      <c r="K85" s="6">
        <v>840</v>
      </c>
      <c r="L85" s="6">
        <v>2017.2</v>
      </c>
      <c r="M85" s="6">
        <v>1000</v>
      </c>
      <c r="N85" s="7">
        <v>5040</v>
      </c>
      <c r="O85" s="8">
        <v>800</v>
      </c>
      <c r="P85" s="39">
        <v>0</v>
      </c>
      <c r="Q85" s="55">
        <f t="shared" si="33"/>
        <v>600</v>
      </c>
      <c r="R85" s="40">
        <v>500</v>
      </c>
      <c r="S85" s="41">
        <v>300</v>
      </c>
      <c r="T85" s="7">
        <v>1998</v>
      </c>
      <c r="U85" s="55">
        <f t="shared" si="34"/>
        <v>1332</v>
      </c>
      <c r="V85" s="8">
        <v>590</v>
      </c>
      <c r="W85" s="39">
        <v>0</v>
      </c>
      <c r="X85" s="55">
        <f t="shared" si="35"/>
        <v>442.5</v>
      </c>
      <c r="Y85" s="40">
        <v>500</v>
      </c>
      <c r="Z85" s="41">
        <v>300</v>
      </c>
      <c r="AA85" s="7">
        <v>2649</v>
      </c>
      <c r="AB85" s="55">
        <f t="shared" si="23"/>
        <v>1766</v>
      </c>
      <c r="AC85" s="33">
        <f t="shared" si="37"/>
        <v>0.92351279000594888</v>
      </c>
      <c r="AD85" s="21">
        <v>611</v>
      </c>
      <c r="AE85" s="26">
        <v>458</v>
      </c>
      <c r="AF85" s="40">
        <v>500</v>
      </c>
      <c r="AG85" s="41">
        <v>300</v>
      </c>
      <c r="AH85" s="7">
        <v>2558</v>
      </c>
      <c r="AI85" s="29">
        <v>1706</v>
      </c>
      <c r="AJ85" s="47">
        <f t="shared" ref="AJ85:AJ90" si="46">X85*AB85/(AE85*AI85)</f>
        <v>1.0001369428218925</v>
      </c>
      <c r="AK85" s="92">
        <f t="shared" ref="AK85:AK95" si="47">+(((D85*9.81/1000)+(K85)))/((M85*N85*2/3)/1000/1000)</f>
        <v>600.35714285714289</v>
      </c>
      <c r="AL85" s="93">
        <f t="shared" ref="AL85:AL95" si="48">2/3*N85</f>
        <v>3360</v>
      </c>
      <c r="AM85" s="52">
        <f t="shared" ref="AM85:AM94" si="49">X85*AB85/(AK85*AL85)</f>
        <v>0.3873958953004164</v>
      </c>
      <c r="AN85" s="35">
        <f t="shared" si="44"/>
        <v>400.23809523809524</v>
      </c>
      <c r="AO85" s="51">
        <f t="shared" si="45"/>
        <v>5040</v>
      </c>
      <c r="AP85" s="72">
        <f t="shared" si="41"/>
        <v>0.3873958953004164</v>
      </c>
    </row>
    <row r="86" spans="1:42" x14ac:dyDescent="0.3">
      <c r="A86" s="74" t="s">
        <v>34</v>
      </c>
      <c r="B86" s="5" t="s">
        <v>80</v>
      </c>
      <c r="C86" s="5" t="s">
        <v>100</v>
      </c>
      <c r="D86" s="6">
        <v>149600</v>
      </c>
      <c r="E86" s="6">
        <v>150000</v>
      </c>
      <c r="F86" s="6">
        <v>22090</v>
      </c>
      <c r="G86" s="6">
        <v>72.400000000000006</v>
      </c>
      <c r="H86" s="19">
        <v>80</v>
      </c>
      <c r="I86" s="6">
        <v>2500</v>
      </c>
      <c r="J86" s="6">
        <v>2500</v>
      </c>
      <c r="K86" s="6">
        <v>371.28</v>
      </c>
      <c r="L86" s="6">
        <f>+((D86-F86)*9.81/1000+K86)</f>
        <v>1622.1531</v>
      </c>
      <c r="M86" s="6">
        <v>1000</v>
      </c>
      <c r="N86" s="7">
        <v>5550</v>
      </c>
      <c r="O86" s="8">
        <v>407.66790951499996</v>
      </c>
      <c r="P86" s="39">
        <v>0</v>
      </c>
      <c r="Q86" s="55">
        <f t="shared" si="33"/>
        <v>305.75093213624996</v>
      </c>
      <c r="R86" s="40">
        <v>0</v>
      </c>
      <c r="S86" s="41">
        <v>0</v>
      </c>
      <c r="T86" s="7">
        <v>3985.0387983489381</v>
      </c>
      <c r="U86" s="55">
        <f t="shared" si="34"/>
        <v>2656.6925322326256</v>
      </c>
      <c r="V86" s="8">
        <v>378.89027622063816</v>
      </c>
      <c r="W86" s="39">
        <v>0</v>
      </c>
      <c r="X86" s="55">
        <f t="shared" si="35"/>
        <v>284.16770716547865</v>
      </c>
      <c r="Y86" s="40">
        <v>0</v>
      </c>
      <c r="Z86" s="41">
        <v>0</v>
      </c>
      <c r="AA86" s="7">
        <v>4287.7121378355096</v>
      </c>
      <c r="AB86" s="55">
        <f t="shared" si="23"/>
        <v>2858.4747585570062</v>
      </c>
      <c r="AC86" s="33">
        <f t="shared" si="37"/>
        <v>1.0014914352159972</v>
      </c>
      <c r="AD86" s="21">
        <v>384</v>
      </c>
      <c r="AE86" s="26">
        <v>288</v>
      </c>
      <c r="AF86" s="40">
        <v>0</v>
      </c>
      <c r="AG86" s="41">
        <v>0</v>
      </c>
      <c r="AH86" s="7">
        <v>4260</v>
      </c>
      <c r="AI86" s="29">
        <v>2840</v>
      </c>
      <c r="AJ86" s="47">
        <f t="shared" si="46"/>
        <v>0.99311206246275874</v>
      </c>
      <c r="AK86" s="92">
        <f t="shared" si="47"/>
        <v>496.98810810810807</v>
      </c>
      <c r="AL86" s="93">
        <f t="shared" si="48"/>
        <v>3700</v>
      </c>
      <c r="AM86" s="52">
        <f t="shared" si="49"/>
        <v>0.44173454480913116</v>
      </c>
      <c r="AN86" s="35">
        <f t="shared" si="44"/>
        <v>331.32540540540543</v>
      </c>
      <c r="AO86" s="51">
        <f t="shared" si="45"/>
        <v>5550</v>
      </c>
      <c r="AP86" s="72">
        <f t="shared" si="41"/>
        <v>0.44173454480913105</v>
      </c>
    </row>
    <row r="87" spans="1:42" x14ac:dyDescent="0.3">
      <c r="A87" s="74" t="s">
        <v>34</v>
      </c>
      <c r="B87" s="5" t="s">
        <v>72</v>
      </c>
      <c r="C87" s="20" t="s">
        <v>101</v>
      </c>
      <c r="D87" s="6">
        <v>152000</v>
      </c>
      <c r="E87" s="6">
        <v>150000</v>
      </c>
      <c r="F87" s="6">
        <v>11780</v>
      </c>
      <c r="G87" s="6">
        <v>80</v>
      </c>
      <c r="H87" s="19">
        <v>80</v>
      </c>
      <c r="I87" s="6">
        <v>2500</v>
      </c>
      <c r="J87" s="6">
        <v>2500</v>
      </c>
      <c r="K87" s="6">
        <v>450</v>
      </c>
      <c r="L87" s="6">
        <v>1825.5581999999999</v>
      </c>
      <c r="M87" s="6">
        <v>900</v>
      </c>
      <c r="N87" s="7">
        <v>5040</v>
      </c>
      <c r="O87" s="8">
        <v>1100</v>
      </c>
      <c r="P87" s="39">
        <v>0</v>
      </c>
      <c r="Q87" s="55">
        <f t="shared" si="33"/>
        <v>825</v>
      </c>
      <c r="R87" s="40">
        <v>0</v>
      </c>
      <c r="S87" s="41">
        <v>0</v>
      </c>
      <c r="T87" s="7">
        <v>1835</v>
      </c>
      <c r="U87" s="55">
        <f t="shared" si="34"/>
        <v>1223.3333333333333</v>
      </c>
      <c r="V87" s="8">
        <v>585</v>
      </c>
      <c r="W87" s="39">
        <v>0</v>
      </c>
      <c r="X87" s="55">
        <f t="shared" si="35"/>
        <v>438.75</v>
      </c>
      <c r="Y87" s="40">
        <v>0</v>
      </c>
      <c r="Z87" s="41">
        <v>0</v>
      </c>
      <c r="AA87" s="7">
        <v>3450</v>
      </c>
      <c r="AB87" s="55">
        <f t="shared" si="23"/>
        <v>2300</v>
      </c>
      <c r="AC87" s="33">
        <f t="shared" si="37"/>
        <v>0.99499703707063403</v>
      </c>
      <c r="AD87" s="21">
        <v>605</v>
      </c>
      <c r="AE87" s="26">
        <v>454</v>
      </c>
      <c r="AF87" s="40">
        <v>0</v>
      </c>
      <c r="AG87" s="41">
        <v>0</v>
      </c>
      <c r="AH87" s="7">
        <v>3335</v>
      </c>
      <c r="AI87" s="29">
        <v>2220</v>
      </c>
      <c r="AJ87" s="47">
        <f t="shared" si="46"/>
        <v>1.0012352661031074</v>
      </c>
      <c r="AK87" s="92">
        <f t="shared" si="47"/>
        <v>641.90476190476181</v>
      </c>
      <c r="AL87" s="93">
        <f t="shared" si="48"/>
        <v>3360</v>
      </c>
      <c r="AM87" s="52">
        <f t="shared" si="49"/>
        <v>0.46788065652819</v>
      </c>
      <c r="AN87" s="35">
        <f t="shared" si="44"/>
        <v>427.93650793650795</v>
      </c>
      <c r="AO87" s="51">
        <f t="shared" si="45"/>
        <v>5040</v>
      </c>
      <c r="AP87" s="72">
        <f t="shared" si="41"/>
        <v>0.46788065652818989</v>
      </c>
    </row>
    <row r="88" spans="1:42" x14ac:dyDescent="0.3">
      <c r="A88" s="74" t="s">
        <v>34</v>
      </c>
      <c r="B88" s="5" t="s">
        <v>54</v>
      </c>
      <c r="C88" s="5" t="s">
        <v>100</v>
      </c>
      <c r="D88" s="6">
        <v>168690</v>
      </c>
      <c r="E88" s="6">
        <v>180000</v>
      </c>
      <c r="F88" s="6">
        <v>20230</v>
      </c>
      <c r="G88" s="6">
        <v>63.1</v>
      </c>
      <c r="H88" s="19">
        <v>60</v>
      </c>
      <c r="I88" s="6">
        <v>2000</v>
      </c>
      <c r="J88" s="6">
        <v>2000</v>
      </c>
      <c r="K88" s="6">
        <v>380</v>
      </c>
      <c r="L88" s="6">
        <v>2034.8489000000002</v>
      </c>
      <c r="M88" s="6">
        <v>1000</v>
      </c>
      <c r="N88" s="7">
        <v>5310</v>
      </c>
      <c r="O88" s="8">
        <v>421</v>
      </c>
      <c r="P88" s="68">
        <v>92</v>
      </c>
      <c r="Q88" s="55">
        <f t="shared" si="33"/>
        <v>326.24256198347103</v>
      </c>
      <c r="R88" s="40">
        <v>0</v>
      </c>
      <c r="S88" s="41">
        <v>0</v>
      </c>
      <c r="T88" s="7">
        <v>5310</v>
      </c>
      <c r="U88" s="55">
        <f t="shared" si="34"/>
        <v>4174.853801169591</v>
      </c>
      <c r="V88" s="8">
        <v>386</v>
      </c>
      <c r="W88" s="39">
        <v>42</v>
      </c>
      <c r="X88" s="55">
        <f t="shared" si="35"/>
        <v>292.31489361702131</v>
      </c>
      <c r="Y88" s="40">
        <v>0</v>
      </c>
      <c r="Z88" s="41">
        <v>0</v>
      </c>
      <c r="AA88" s="7">
        <v>5310</v>
      </c>
      <c r="AB88" s="55">
        <f t="shared" si="23"/>
        <v>3887.3831775700933</v>
      </c>
      <c r="AC88" s="33">
        <f t="shared" si="37"/>
        <v>1.007278722267781</v>
      </c>
      <c r="AD88" s="21">
        <v>390</v>
      </c>
      <c r="AE88" s="26">
        <v>292</v>
      </c>
      <c r="AF88" s="40">
        <v>0</v>
      </c>
      <c r="AG88" s="41">
        <v>0</v>
      </c>
      <c r="AH88" s="7">
        <v>4883</v>
      </c>
      <c r="AI88" s="29">
        <v>3255</v>
      </c>
      <c r="AJ88" s="69">
        <f t="shared" si="46"/>
        <v>1.195568461587021</v>
      </c>
      <c r="AK88" s="92">
        <f t="shared" si="47"/>
        <v>574.81607344632778</v>
      </c>
      <c r="AL88" s="93">
        <f t="shared" si="48"/>
        <v>3540</v>
      </c>
      <c r="AM88" s="52">
        <f t="shared" si="49"/>
        <v>0.55843949887384747</v>
      </c>
      <c r="AN88" s="35">
        <f t="shared" si="44"/>
        <v>383.2107156308852</v>
      </c>
      <c r="AO88" s="51">
        <f t="shared" si="45"/>
        <v>5310</v>
      </c>
      <c r="AP88" s="72">
        <f t="shared" si="41"/>
        <v>0.55843949887384747</v>
      </c>
    </row>
    <row r="89" spans="1:42" x14ac:dyDescent="0.3">
      <c r="A89" s="74" t="s">
        <v>34</v>
      </c>
      <c r="B89" s="5" t="s">
        <v>54</v>
      </c>
      <c r="C89" s="20" t="s">
        <v>101</v>
      </c>
      <c r="D89" s="6">
        <v>168690</v>
      </c>
      <c r="E89" s="6">
        <v>180000</v>
      </c>
      <c r="F89" s="6">
        <v>36920</v>
      </c>
      <c r="G89" s="6">
        <v>63.1</v>
      </c>
      <c r="H89" s="19">
        <v>60</v>
      </c>
      <c r="I89" s="6">
        <v>2000</v>
      </c>
      <c r="J89" s="6">
        <v>2000</v>
      </c>
      <c r="K89" s="6">
        <v>768</v>
      </c>
      <c r="L89" s="6">
        <v>2422.8489</v>
      </c>
      <c r="M89" s="6">
        <v>1000</v>
      </c>
      <c r="N89" s="7">
        <v>5310</v>
      </c>
      <c r="O89" s="8">
        <v>642</v>
      </c>
      <c r="P89" s="39">
        <v>0</v>
      </c>
      <c r="Q89" s="55">
        <f t="shared" si="33"/>
        <v>481.50000000000006</v>
      </c>
      <c r="R89" s="40">
        <v>0</v>
      </c>
      <c r="S89" s="41">
        <v>0</v>
      </c>
      <c r="T89" s="7">
        <v>3697</v>
      </c>
      <c r="U89" s="55">
        <f t="shared" si="34"/>
        <v>2464.6666666666665</v>
      </c>
      <c r="V89" s="8">
        <v>585</v>
      </c>
      <c r="W89" s="39">
        <v>0</v>
      </c>
      <c r="X89" s="55">
        <f t="shared" si="35"/>
        <v>438.75</v>
      </c>
      <c r="Y89" s="40">
        <v>0</v>
      </c>
      <c r="Z89" s="41">
        <v>0</v>
      </c>
      <c r="AA89" s="7">
        <v>4037</v>
      </c>
      <c r="AB89" s="55">
        <f t="shared" si="23"/>
        <v>2691.3333333333335</v>
      </c>
      <c r="AC89" s="33">
        <f t="shared" si="37"/>
        <v>0.97473887042646368</v>
      </c>
      <c r="AD89" s="21">
        <v>775</v>
      </c>
      <c r="AE89" s="26">
        <v>581</v>
      </c>
      <c r="AF89" s="40">
        <v>0</v>
      </c>
      <c r="AG89" s="41">
        <v>0</v>
      </c>
      <c r="AH89" s="7">
        <v>2987</v>
      </c>
      <c r="AI89" s="29">
        <v>1991</v>
      </c>
      <c r="AJ89" s="47">
        <f t="shared" si="46"/>
        <v>1.020791928566674</v>
      </c>
      <c r="AK89" s="92">
        <f t="shared" si="47"/>
        <v>684.42059322033901</v>
      </c>
      <c r="AL89" s="93">
        <f t="shared" si="48"/>
        <v>3540</v>
      </c>
      <c r="AM89" s="52">
        <f t="shared" si="49"/>
        <v>0.48736943521323184</v>
      </c>
      <c r="AN89" s="35">
        <f t="shared" si="44"/>
        <v>456.28039548022599</v>
      </c>
      <c r="AO89" s="51">
        <f t="shared" si="45"/>
        <v>5310</v>
      </c>
      <c r="AP89" s="72">
        <f t="shared" si="41"/>
        <v>0.48736943521323184</v>
      </c>
    </row>
    <row r="90" spans="1:42" x14ac:dyDescent="0.3">
      <c r="A90" s="75" t="s">
        <v>34</v>
      </c>
      <c r="B90" s="5" t="s">
        <v>54</v>
      </c>
      <c r="C90" s="5" t="s">
        <v>100</v>
      </c>
      <c r="D90" s="6">
        <v>184490</v>
      </c>
      <c r="E90" s="6">
        <v>180000</v>
      </c>
      <c r="F90" s="6">
        <v>27680</v>
      </c>
      <c r="G90" s="6">
        <v>93.27</v>
      </c>
      <c r="H90" s="19">
        <v>100</v>
      </c>
      <c r="I90" s="6">
        <v>2400</v>
      </c>
      <c r="J90" s="6">
        <v>2500</v>
      </c>
      <c r="K90" s="6">
        <v>380</v>
      </c>
      <c r="L90" s="6">
        <v>1918.3061</v>
      </c>
      <c r="M90" s="6">
        <v>1000</v>
      </c>
      <c r="N90" s="7">
        <v>5310</v>
      </c>
      <c r="O90" s="8">
        <v>379</v>
      </c>
      <c r="P90" s="39">
        <v>0</v>
      </c>
      <c r="Q90" s="55">
        <f t="shared" si="33"/>
        <v>284.25</v>
      </c>
      <c r="R90" s="40">
        <v>0</v>
      </c>
      <c r="S90" s="41">
        <v>0</v>
      </c>
      <c r="T90" s="7">
        <v>4980</v>
      </c>
      <c r="U90" s="55">
        <f t="shared" si="34"/>
        <v>3320</v>
      </c>
      <c r="V90" s="8">
        <v>353</v>
      </c>
      <c r="W90" s="39">
        <v>40</v>
      </c>
      <c r="X90" s="55">
        <f t="shared" si="35"/>
        <v>267.52136258660511</v>
      </c>
      <c r="Y90" s="40">
        <v>0</v>
      </c>
      <c r="Z90" s="41">
        <v>0</v>
      </c>
      <c r="AA90" s="7">
        <v>5310</v>
      </c>
      <c r="AB90" s="55">
        <f t="shared" si="23"/>
        <v>3900.3053435114502</v>
      </c>
      <c r="AC90" s="33">
        <f t="shared" si="37"/>
        <v>0.97712768572231501</v>
      </c>
      <c r="AD90" s="21">
        <v>387</v>
      </c>
      <c r="AE90" s="26">
        <v>291</v>
      </c>
      <c r="AF90" s="40">
        <v>0</v>
      </c>
      <c r="AG90" s="41">
        <v>0</v>
      </c>
      <c r="AH90" s="7">
        <v>3975</v>
      </c>
      <c r="AI90" s="29">
        <v>2650</v>
      </c>
      <c r="AJ90" s="69">
        <f t="shared" si="46"/>
        <v>1.3530636063022761</v>
      </c>
      <c r="AK90" s="92">
        <f t="shared" si="47"/>
        <v>618.60081920903963</v>
      </c>
      <c r="AL90" s="93">
        <f t="shared" si="48"/>
        <v>3540</v>
      </c>
      <c r="AM90" s="52">
        <f t="shared" si="49"/>
        <v>0.47647851546151465</v>
      </c>
      <c r="AN90" s="35">
        <f t="shared" si="44"/>
        <v>412.40054613935979</v>
      </c>
      <c r="AO90" s="51">
        <f t="shared" si="45"/>
        <v>5310</v>
      </c>
      <c r="AP90" s="72">
        <f t="shared" si="41"/>
        <v>0.47647851546151465</v>
      </c>
    </row>
    <row r="91" spans="1:42" x14ac:dyDescent="0.3">
      <c r="A91" s="74" t="s">
        <v>34</v>
      </c>
      <c r="B91" s="5" t="s">
        <v>54</v>
      </c>
      <c r="C91" s="20" t="s">
        <v>101</v>
      </c>
      <c r="D91" s="6">
        <v>184490</v>
      </c>
      <c r="E91" s="6">
        <v>180000</v>
      </c>
      <c r="F91" s="6">
        <v>42970</v>
      </c>
      <c r="G91" s="6">
        <v>93.27</v>
      </c>
      <c r="H91" s="19">
        <v>100</v>
      </c>
      <c r="I91" s="6">
        <v>2400</v>
      </c>
      <c r="J91" s="6">
        <v>2500</v>
      </c>
      <c r="K91" s="6">
        <v>768</v>
      </c>
      <c r="L91" s="6">
        <v>2156.3112000000001</v>
      </c>
      <c r="M91" s="6">
        <v>1000</v>
      </c>
      <c r="N91" s="7">
        <v>5310</v>
      </c>
      <c r="O91" s="8">
        <v>578</v>
      </c>
      <c r="P91" s="39">
        <v>0</v>
      </c>
      <c r="Q91" s="55">
        <f t="shared" si="33"/>
        <v>433.5</v>
      </c>
      <c r="R91" s="40">
        <v>0</v>
      </c>
      <c r="S91" s="41">
        <v>0</v>
      </c>
      <c r="T91" s="7">
        <v>3820</v>
      </c>
      <c r="U91" s="55">
        <f t="shared" si="34"/>
        <v>2546.6666666666665</v>
      </c>
      <c r="V91" s="8">
        <v>535</v>
      </c>
      <c r="W91" s="39">
        <v>0</v>
      </c>
      <c r="X91" s="55">
        <f t="shared" si="35"/>
        <v>401.25</v>
      </c>
      <c r="Y91" s="40">
        <v>0</v>
      </c>
      <c r="Z91" s="41">
        <v>0</v>
      </c>
      <c r="AA91" s="7">
        <v>4160</v>
      </c>
      <c r="AB91" s="55">
        <f t="shared" si="23"/>
        <v>2773.3333333333335</v>
      </c>
      <c r="AC91" s="33">
        <v>1.0321330242128315</v>
      </c>
      <c r="AD91" s="21"/>
      <c r="AE91" s="26"/>
      <c r="AF91" s="40"/>
      <c r="AG91" s="41"/>
      <c r="AH91" s="7"/>
      <c r="AI91" s="29"/>
      <c r="AJ91" s="47"/>
      <c r="AK91" s="92">
        <f t="shared" si="47"/>
        <v>728.20533898305098</v>
      </c>
      <c r="AL91" s="93">
        <f t="shared" si="48"/>
        <v>3540</v>
      </c>
      <c r="AM91" s="52">
        <f t="shared" si="49"/>
        <v>0.43167807987355644</v>
      </c>
      <c r="AN91" s="35">
        <f t="shared" si="44"/>
        <v>485.47022598870069</v>
      </c>
      <c r="AO91" s="51">
        <f t="shared" si="45"/>
        <v>5310</v>
      </c>
      <c r="AP91" s="72">
        <f t="shared" si="41"/>
        <v>0.43167807987355633</v>
      </c>
    </row>
    <row r="92" spans="1:42" x14ac:dyDescent="0.3">
      <c r="A92" s="75" t="s">
        <v>34</v>
      </c>
      <c r="B92" s="5" t="s">
        <v>54</v>
      </c>
      <c r="C92" s="20" t="s">
        <v>102</v>
      </c>
      <c r="D92" s="6">
        <v>168690</v>
      </c>
      <c r="E92" s="6">
        <v>180000</v>
      </c>
      <c r="F92" s="6">
        <v>36920</v>
      </c>
      <c r="G92" s="6">
        <v>63.1</v>
      </c>
      <c r="H92" s="19">
        <v>60</v>
      </c>
      <c r="I92" s="6">
        <v>2000</v>
      </c>
      <c r="J92" s="6">
        <v>2000</v>
      </c>
      <c r="K92" s="6">
        <v>844</v>
      </c>
      <c r="L92" s="6">
        <v>2498.8489</v>
      </c>
      <c r="M92" s="6">
        <v>1000</v>
      </c>
      <c r="N92" s="7">
        <v>5310</v>
      </c>
      <c r="O92" s="8">
        <v>557</v>
      </c>
      <c r="P92" s="39">
        <v>0</v>
      </c>
      <c r="Q92" s="55">
        <f t="shared" si="33"/>
        <v>417.75</v>
      </c>
      <c r="R92" s="40">
        <v>618</v>
      </c>
      <c r="S92" s="41">
        <v>237.93</v>
      </c>
      <c r="T92" s="7">
        <v>3816</v>
      </c>
      <c r="U92" s="55">
        <f t="shared" si="34"/>
        <v>2544</v>
      </c>
      <c r="V92" s="8">
        <v>517</v>
      </c>
      <c r="W92" s="39">
        <v>0</v>
      </c>
      <c r="X92" s="55">
        <f t="shared" si="35"/>
        <v>387.75</v>
      </c>
      <c r="Y92" s="40">
        <v>571</v>
      </c>
      <c r="Z92" s="41">
        <v>219.83500000000001</v>
      </c>
      <c r="AA92" s="7">
        <v>4181</v>
      </c>
      <c r="AB92" s="55">
        <f t="shared" si="23"/>
        <v>2787.3333333333335</v>
      </c>
      <c r="AC92" s="33">
        <f>(+AA92/1000*(V92)/2*M92*2/1000+Z92)/(L92)</f>
        <v>0.95300360097803449</v>
      </c>
      <c r="AD92" s="21">
        <v>718</v>
      </c>
      <c r="AE92" s="26">
        <v>539</v>
      </c>
      <c r="AF92" s="40">
        <v>571</v>
      </c>
      <c r="AG92" s="41">
        <v>220</v>
      </c>
      <c r="AH92" s="7">
        <v>3010</v>
      </c>
      <c r="AI92" s="29">
        <v>2007</v>
      </c>
      <c r="AJ92" s="47">
        <f>X92*AB92/(AE92*AI92)</f>
        <v>0.99908991997396868</v>
      </c>
      <c r="AK92" s="92">
        <f t="shared" si="47"/>
        <v>705.88951977401132</v>
      </c>
      <c r="AL92" s="93">
        <f t="shared" si="48"/>
        <v>3540</v>
      </c>
      <c r="AM92" s="52">
        <f t="shared" si="49"/>
        <v>0.43251454699801978</v>
      </c>
      <c r="AN92" s="35">
        <f t="shared" si="42"/>
        <v>470.59301318267421</v>
      </c>
      <c r="AO92" s="51">
        <f t="shared" si="43"/>
        <v>5310</v>
      </c>
      <c r="AP92" s="72">
        <f t="shared" si="41"/>
        <v>0.43251454699801978</v>
      </c>
    </row>
    <row r="93" spans="1:42" x14ac:dyDescent="0.3">
      <c r="A93" s="74" t="s">
        <v>36</v>
      </c>
      <c r="B93" s="5" t="s">
        <v>54</v>
      </c>
      <c r="C93" s="5" t="s">
        <v>98</v>
      </c>
      <c r="D93" s="6">
        <v>181970</v>
      </c>
      <c r="E93" s="6">
        <v>180000</v>
      </c>
      <c r="F93" s="6">
        <v>31970</v>
      </c>
      <c r="G93" s="6">
        <v>36</v>
      </c>
      <c r="H93" s="6">
        <v>40</v>
      </c>
      <c r="I93" s="6">
        <v>1200</v>
      </c>
      <c r="J93" s="19">
        <v>1200</v>
      </c>
      <c r="K93" s="6">
        <v>1164</v>
      </c>
      <c r="L93" s="6">
        <v>2949.1257000000005</v>
      </c>
      <c r="M93" s="6">
        <v>1000</v>
      </c>
      <c r="N93" s="7">
        <v>5310</v>
      </c>
      <c r="O93" s="8">
        <v>807</v>
      </c>
      <c r="P93" s="39">
        <v>0</v>
      </c>
      <c r="Q93" s="55">
        <f t="shared" si="33"/>
        <v>605.25</v>
      </c>
      <c r="R93" s="40">
        <v>914</v>
      </c>
      <c r="S93" s="41">
        <v>352</v>
      </c>
      <c r="T93" s="7">
        <v>3285</v>
      </c>
      <c r="U93" s="55">
        <f t="shared" si="34"/>
        <v>2190</v>
      </c>
      <c r="V93" s="8">
        <v>721</v>
      </c>
      <c r="W93" s="39">
        <v>0</v>
      </c>
      <c r="X93" s="55">
        <f t="shared" si="35"/>
        <v>540.75</v>
      </c>
      <c r="Y93" s="40">
        <v>810</v>
      </c>
      <c r="Z93" s="41">
        <v>311.85000000000002</v>
      </c>
      <c r="AA93" s="7">
        <v>3627</v>
      </c>
      <c r="AB93" s="55">
        <f t="shared" si="23"/>
        <v>2418</v>
      </c>
      <c r="AC93" s="33">
        <f>(+AA93/1000*(V93)/2*M93*2/1000+Z93)/(L93)</f>
        <v>0.99246939525161626</v>
      </c>
      <c r="AD93" s="21">
        <v>1030</v>
      </c>
      <c r="AE93" s="26">
        <v>773</v>
      </c>
      <c r="AF93" s="40">
        <v>810</v>
      </c>
      <c r="AG93" s="41">
        <v>312</v>
      </c>
      <c r="AH93" s="7">
        <v>2504</v>
      </c>
      <c r="AI93" s="29">
        <v>1669</v>
      </c>
      <c r="AJ93" s="47">
        <f>X93*AB93/(AE93*AI93)</f>
        <v>1.0134842268689295</v>
      </c>
      <c r="AK93" s="92">
        <f t="shared" si="47"/>
        <v>833.08635593220356</v>
      </c>
      <c r="AL93" s="93">
        <f t="shared" si="48"/>
        <v>3540</v>
      </c>
      <c r="AM93" s="52">
        <f t="shared" si="49"/>
        <v>0.44336309571341759</v>
      </c>
      <c r="AN93" s="35">
        <f>+(((D93*9.81/1000)+(K93)))/((M93*N93)/1000/1000)</f>
        <v>555.39090395480241</v>
      </c>
      <c r="AO93" s="51">
        <f>N93</f>
        <v>5310</v>
      </c>
      <c r="AP93" s="72">
        <f t="shared" si="41"/>
        <v>0.44336309571341759</v>
      </c>
    </row>
    <row r="94" spans="1:42" x14ac:dyDescent="0.3">
      <c r="A94" s="74" t="s">
        <v>34</v>
      </c>
      <c r="B94" s="5" t="s">
        <v>54</v>
      </c>
      <c r="C94" s="5" t="s">
        <v>100</v>
      </c>
      <c r="D94" s="6">
        <v>187760</v>
      </c>
      <c r="E94" s="6">
        <v>180000</v>
      </c>
      <c r="F94" s="6">
        <v>29130</v>
      </c>
      <c r="G94" s="6">
        <v>79</v>
      </c>
      <c r="H94" s="19">
        <v>80</v>
      </c>
      <c r="I94" s="6">
        <v>3700</v>
      </c>
      <c r="J94" s="6">
        <v>3500</v>
      </c>
      <c r="K94" s="6">
        <v>380</v>
      </c>
      <c r="L94" s="6">
        <v>1936.1603</v>
      </c>
      <c r="M94" s="6">
        <v>1000</v>
      </c>
      <c r="N94" s="7">
        <v>5310</v>
      </c>
      <c r="O94" s="8">
        <v>416</v>
      </c>
      <c r="P94" s="39">
        <v>0</v>
      </c>
      <c r="Q94" s="55">
        <f t="shared" si="33"/>
        <v>312</v>
      </c>
      <c r="R94" s="40">
        <v>0</v>
      </c>
      <c r="S94" s="41">
        <v>0</v>
      </c>
      <c r="T94" s="7">
        <v>4800</v>
      </c>
      <c r="U94" s="55">
        <f t="shared" si="34"/>
        <v>3200</v>
      </c>
      <c r="V94" s="8">
        <v>386</v>
      </c>
      <c r="W94" s="39">
        <v>0</v>
      </c>
      <c r="X94" s="55">
        <f t="shared" si="35"/>
        <v>289.5</v>
      </c>
      <c r="Y94" s="40">
        <v>0</v>
      </c>
      <c r="Z94" s="41">
        <v>0</v>
      </c>
      <c r="AA94" s="7">
        <v>5180</v>
      </c>
      <c r="AB94" s="55">
        <f t="shared" si="23"/>
        <v>3453.3333333333335</v>
      </c>
      <c r="AC94" s="33">
        <v>1.0327037487546873</v>
      </c>
      <c r="AD94" s="21"/>
      <c r="AE94" s="26"/>
      <c r="AF94" s="40"/>
      <c r="AG94" s="41"/>
      <c r="AH94" s="7"/>
      <c r="AI94" s="29"/>
      <c r="AJ94" s="47"/>
      <c r="AK94" s="92">
        <f t="shared" si="47"/>
        <v>627.66259887005651</v>
      </c>
      <c r="AL94" s="93">
        <f t="shared" si="48"/>
        <v>3540</v>
      </c>
      <c r="AM94" s="52">
        <f t="shared" si="49"/>
        <v>0.44994305839943516</v>
      </c>
      <c r="AN94" s="35">
        <f>+(((D94*9.81/1000)+(K94)))/((M94*N94)/1000/1000)</f>
        <v>418.44173258003769</v>
      </c>
      <c r="AO94" s="51">
        <f>N94</f>
        <v>5310</v>
      </c>
      <c r="AP94" s="72">
        <f t="shared" si="41"/>
        <v>0.44994305839943516</v>
      </c>
    </row>
    <row r="95" spans="1:42" ht="15" thickBot="1" x14ac:dyDescent="0.35">
      <c r="A95" s="76" t="s">
        <v>34</v>
      </c>
      <c r="B95" s="77" t="s">
        <v>54</v>
      </c>
      <c r="C95" s="78" t="s">
        <v>101</v>
      </c>
      <c r="D95" s="79">
        <v>187760</v>
      </c>
      <c r="E95" s="79">
        <v>180000</v>
      </c>
      <c r="F95" s="79">
        <v>45860</v>
      </c>
      <c r="G95" s="79">
        <v>79</v>
      </c>
      <c r="H95" s="80">
        <v>80</v>
      </c>
      <c r="I95" s="79">
        <v>3700</v>
      </c>
      <c r="J95" s="79">
        <v>3500</v>
      </c>
      <c r="K95" s="79">
        <v>768</v>
      </c>
      <c r="L95" s="79">
        <v>2160.0389999999998</v>
      </c>
      <c r="M95" s="79">
        <v>1000</v>
      </c>
      <c r="N95" s="81">
        <v>5310</v>
      </c>
      <c r="O95" s="82">
        <v>664</v>
      </c>
      <c r="P95" s="83">
        <v>0</v>
      </c>
      <c r="Q95" s="84">
        <f t="shared" si="33"/>
        <v>498</v>
      </c>
      <c r="R95" s="85">
        <v>0</v>
      </c>
      <c r="S95" s="86">
        <v>0</v>
      </c>
      <c r="T95" s="81">
        <v>3330</v>
      </c>
      <c r="U95" s="84">
        <f t="shared" si="34"/>
        <v>2220</v>
      </c>
      <c r="V95" s="82">
        <v>608</v>
      </c>
      <c r="W95" s="83">
        <v>0</v>
      </c>
      <c r="X95" s="84">
        <f t="shared" si="35"/>
        <v>456</v>
      </c>
      <c r="Y95" s="85">
        <v>0</v>
      </c>
      <c r="Z95" s="86">
        <v>0</v>
      </c>
      <c r="AA95" s="81">
        <v>3670</v>
      </c>
      <c r="AB95" s="84">
        <f t="shared" si="23"/>
        <v>2446.6666666666665</v>
      </c>
      <c r="AC95" s="87">
        <v>1.0330183853161912</v>
      </c>
      <c r="AD95" s="88"/>
      <c r="AE95" s="89"/>
      <c r="AF95" s="85"/>
      <c r="AG95" s="86"/>
      <c r="AH95" s="81"/>
      <c r="AI95" s="90"/>
      <c r="AJ95" s="115"/>
      <c r="AK95" s="94">
        <f t="shared" si="47"/>
        <v>737.26711864406775</v>
      </c>
      <c r="AL95" s="95">
        <f t="shared" si="48"/>
        <v>3540</v>
      </c>
      <c r="AM95" s="52">
        <f t="shared" ref="AM95" si="50">X95*AB95/(AK95*AL95)</f>
        <v>0.42747578704925543</v>
      </c>
      <c r="AN95" s="35">
        <f>+(((D95*9.81/1000)+(K95)))/((M95*N95)/1000/1000)</f>
        <v>491.51141242937859</v>
      </c>
      <c r="AO95" s="51">
        <f>N95</f>
        <v>5310</v>
      </c>
      <c r="AP95" s="72">
        <f t="shared" si="41"/>
        <v>0.42747578704925526</v>
      </c>
    </row>
    <row r="97" spans="1:39" x14ac:dyDescent="0.3">
      <c r="K97" s="9"/>
      <c r="L97"/>
      <c r="AA97" s="9"/>
      <c r="AC97" s="9"/>
      <c r="AH97"/>
      <c r="AI97" s="9"/>
      <c r="AJ97" s="9"/>
      <c r="AK97"/>
    </row>
    <row r="98" spans="1:39" ht="15" x14ac:dyDescent="0.35">
      <c r="B98" s="10" t="s">
        <v>24</v>
      </c>
      <c r="C98" s="17" t="s">
        <v>97</v>
      </c>
      <c r="K98" s="9"/>
      <c r="L98"/>
      <c r="V98" s="11"/>
      <c r="W98" s="11"/>
      <c r="AA98" s="9"/>
      <c r="AC98" s="9"/>
      <c r="AH98"/>
      <c r="AI98" s="9"/>
      <c r="AJ98" s="9"/>
      <c r="AK98"/>
    </row>
    <row r="99" spans="1:39" ht="15" x14ac:dyDescent="0.3">
      <c r="C99" s="17" t="s">
        <v>96</v>
      </c>
      <c r="K99" s="9"/>
      <c r="L99"/>
      <c r="V99" s="12"/>
      <c r="W99" s="12"/>
      <c r="AA99" s="9"/>
      <c r="AC99" s="9"/>
      <c r="AH99"/>
      <c r="AI99" s="9"/>
      <c r="AJ99" s="9"/>
      <c r="AK99"/>
    </row>
    <row r="100" spans="1:39" ht="15" x14ac:dyDescent="0.3">
      <c r="C100" s="17" t="s">
        <v>93</v>
      </c>
      <c r="K100" s="9"/>
      <c r="L100"/>
      <c r="V100" s="12"/>
      <c r="W100" s="12"/>
      <c r="AA100" s="9"/>
      <c r="AC100" s="9"/>
      <c r="AD100"/>
      <c r="AG100" s="9"/>
      <c r="AH100"/>
      <c r="AI100" s="9"/>
      <c r="AJ100" s="9"/>
      <c r="AK100"/>
    </row>
    <row r="101" spans="1:39" ht="15" x14ac:dyDescent="0.3">
      <c r="C101" s="17" t="s">
        <v>94</v>
      </c>
      <c r="K101" s="9"/>
      <c r="L101"/>
      <c r="W101" s="12"/>
      <c r="AA101" s="9"/>
      <c r="AC101" s="9"/>
      <c r="AD101"/>
      <c r="AG101" s="9"/>
      <c r="AH101"/>
      <c r="AI101" s="9"/>
      <c r="AJ101" s="9"/>
      <c r="AK101"/>
    </row>
    <row r="102" spans="1:39" s="9" customFormat="1" ht="15" x14ac:dyDescent="0.3">
      <c r="B102"/>
      <c r="C102" s="18" t="s">
        <v>95</v>
      </c>
      <c r="D102"/>
      <c r="E102"/>
      <c r="F102"/>
      <c r="G102"/>
      <c r="H102"/>
      <c r="I102"/>
      <c r="J102"/>
      <c r="L102"/>
      <c r="M102"/>
      <c r="N102"/>
      <c r="O102"/>
      <c r="P102"/>
      <c r="Q102"/>
      <c r="R102"/>
      <c r="S102"/>
      <c r="U102"/>
      <c r="W102" s="12"/>
      <c r="X102"/>
      <c r="Y102"/>
      <c r="Z102"/>
      <c r="AB102"/>
      <c r="AD102"/>
      <c r="AE102"/>
      <c r="AF102"/>
      <c r="AH102"/>
      <c r="AK102"/>
      <c r="AL102"/>
      <c r="AM102" s="49"/>
    </row>
    <row r="103" spans="1:39" s="9" customFormat="1" ht="15" x14ac:dyDescent="0.3">
      <c r="A103"/>
      <c r="B103" s="18"/>
      <c r="C103"/>
      <c r="D103"/>
      <c r="E103"/>
      <c r="F103"/>
      <c r="G103"/>
      <c r="H103"/>
      <c r="I103"/>
      <c r="J103"/>
      <c r="L103"/>
      <c r="M103"/>
      <c r="N103"/>
      <c r="O103"/>
      <c r="P103"/>
      <c r="Q103"/>
      <c r="R103"/>
      <c r="S103"/>
      <c r="U103"/>
      <c r="V103" s="12"/>
      <c r="W103" s="12"/>
      <c r="X103"/>
      <c r="Y103"/>
      <c r="Z103"/>
      <c r="AB103"/>
      <c r="AD103"/>
      <c r="AE103"/>
      <c r="AF103"/>
      <c r="AH103"/>
      <c r="AK103"/>
      <c r="AL103"/>
      <c r="AM103" s="49"/>
    </row>
    <row r="104" spans="1:39" s="9" customFormat="1" x14ac:dyDescent="0.3">
      <c r="B104" s="10" t="s">
        <v>25</v>
      </c>
      <c r="C104" s="126" t="s">
        <v>7</v>
      </c>
      <c r="D104" s="126"/>
      <c r="F104" t="s">
        <v>26</v>
      </c>
      <c r="H104"/>
      <c r="L104"/>
      <c r="M104"/>
      <c r="N104"/>
      <c r="O104"/>
      <c r="P104"/>
      <c r="Q104" s="9" t="s">
        <v>46</v>
      </c>
      <c r="R104"/>
      <c r="S104"/>
      <c r="Z104"/>
      <c r="AD104"/>
      <c r="AE104"/>
      <c r="AF104"/>
      <c r="AH104"/>
      <c r="AK104"/>
      <c r="AL104"/>
      <c r="AM104" s="49"/>
    </row>
    <row r="105" spans="1:39" s="9" customFormat="1" x14ac:dyDescent="0.3">
      <c r="B105"/>
      <c r="C105" t="s">
        <v>8</v>
      </c>
      <c r="D105"/>
      <c r="F105" s="13" t="s">
        <v>27</v>
      </c>
      <c r="H105" s="13"/>
      <c r="L105"/>
      <c r="M105"/>
      <c r="N105"/>
      <c r="O105"/>
      <c r="P105"/>
      <c r="Q105" s="9" t="s">
        <v>86</v>
      </c>
      <c r="R105"/>
      <c r="S105"/>
      <c r="Z105"/>
      <c r="AD105"/>
      <c r="AE105"/>
      <c r="AF105"/>
      <c r="AH105"/>
      <c r="AK105"/>
      <c r="AL105"/>
      <c r="AM105" s="49"/>
    </row>
    <row r="106" spans="1:39" s="9" customFormat="1" x14ac:dyDescent="0.3">
      <c r="A106"/>
      <c r="B106"/>
      <c r="C106"/>
      <c r="D106"/>
      <c r="F106" s="13" t="s">
        <v>28</v>
      </c>
      <c r="H106" s="13"/>
      <c r="L106"/>
      <c r="M106"/>
      <c r="N106"/>
      <c r="O106"/>
      <c r="P106"/>
      <c r="Q106" s="9" t="s">
        <v>31</v>
      </c>
      <c r="R106"/>
      <c r="S106"/>
      <c r="Z106"/>
      <c r="AD106"/>
      <c r="AE106"/>
      <c r="AF106"/>
      <c r="AH106"/>
      <c r="AK106"/>
      <c r="AL106"/>
      <c r="AM106" s="49"/>
    </row>
    <row r="107" spans="1:39" s="9" customFormat="1" x14ac:dyDescent="0.3">
      <c r="A107"/>
      <c r="B107"/>
      <c r="C107"/>
      <c r="D107"/>
      <c r="F107" s="13" t="s">
        <v>83</v>
      </c>
      <c r="H107" s="13"/>
      <c r="L107"/>
      <c r="M107"/>
      <c r="N107"/>
      <c r="O107"/>
      <c r="P107"/>
      <c r="Q107" s="9" t="s">
        <v>32</v>
      </c>
      <c r="R107"/>
      <c r="S107"/>
      <c r="T107"/>
      <c r="U107"/>
      <c r="V107"/>
      <c r="W107"/>
      <c r="X107"/>
      <c r="Y107"/>
      <c r="Z107"/>
      <c r="AB107"/>
      <c r="AD107"/>
      <c r="AE107"/>
      <c r="AF107"/>
      <c r="AH107"/>
      <c r="AK107"/>
      <c r="AL107"/>
      <c r="AM107" s="49"/>
    </row>
    <row r="108" spans="1:39" s="9" customFormat="1" x14ac:dyDescent="0.3">
      <c r="A108"/>
      <c r="B108"/>
      <c r="C108"/>
      <c r="D108"/>
      <c r="F108" s="13" t="s">
        <v>84</v>
      </c>
      <c r="H108" s="13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B108"/>
      <c r="AD108"/>
      <c r="AE108"/>
      <c r="AF108"/>
      <c r="AH108"/>
      <c r="AK108"/>
      <c r="AL108"/>
      <c r="AM108" s="49"/>
    </row>
    <row r="109" spans="1:39" s="9" customFormat="1" x14ac:dyDescent="0.3">
      <c r="F109" s="14" t="s">
        <v>85</v>
      </c>
      <c r="H109" s="14"/>
      <c r="AM109" s="49"/>
    </row>
    <row r="110" spans="1:39" s="9" customFormat="1" x14ac:dyDescent="0.3">
      <c r="C110" s="9" t="s">
        <v>9</v>
      </c>
      <c r="F110" s="14" t="s">
        <v>29</v>
      </c>
      <c r="H110" s="14"/>
      <c r="AM110" s="49"/>
    </row>
    <row r="111" spans="1:39" s="9" customFormat="1" x14ac:dyDescent="0.3">
      <c r="F111" s="14" t="s">
        <v>30</v>
      </c>
      <c r="H111" s="14"/>
      <c r="AM111" s="49"/>
    </row>
    <row r="112" spans="1:39" s="9" customFormat="1" x14ac:dyDescent="0.3">
      <c r="C112" s="9" t="s">
        <v>10</v>
      </c>
      <c r="F112" s="14" t="s">
        <v>103</v>
      </c>
      <c r="AM112" s="49"/>
    </row>
    <row r="113" spans="3:39" s="9" customFormat="1" x14ac:dyDescent="0.3">
      <c r="F113" s="14"/>
      <c r="AM113" s="49"/>
    </row>
    <row r="114" spans="3:39" s="9" customFormat="1" x14ac:dyDescent="0.3">
      <c r="AM114" s="49"/>
    </row>
    <row r="115" spans="3:39" s="9" customFormat="1" x14ac:dyDescent="0.3">
      <c r="AM115" s="49"/>
    </row>
    <row r="116" spans="3:39" s="9" customFormat="1" x14ac:dyDescent="0.3">
      <c r="AM116" s="49"/>
    </row>
    <row r="117" spans="3:39" s="9" customFormat="1" hidden="1" x14ac:dyDescent="0.3">
      <c r="C117" s="9" t="s">
        <v>45</v>
      </c>
      <c r="AM117" s="49"/>
    </row>
    <row r="118" spans="3:39" s="9" customFormat="1" hidden="1" x14ac:dyDescent="0.3">
      <c r="C118" s="9" t="s">
        <v>44</v>
      </c>
      <c r="AM118" s="49"/>
    </row>
    <row r="119" spans="3:39" s="9" customFormat="1" x14ac:dyDescent="0.3">
      <c r="AM119" s="49"/>
    </row>
    <row r="120" spans="3:39" s="9" customFormat="1" x14ac:dyDescent="0.3">
      <c r="AM120" s="49"/>
    </row>
    <row r="121" spans="3:39" s="9" customFormat="1" x14ac:dyDescent="0.3">
      <c r="AM121" s="49"/>
    </row>
    <row r="122" spans="3:39" s="9" customFormat="1" x14ac:dyDescent="0.3">
      <c r="AM122" s="49"/>
    </row>
    <row r="123" spans="3:39" x14ac:dyDescent="0.3">
      <c r="C123" s="15"/>
    </row>
    <row r="124" spans="3:39" x14ac:dyDescent="0.3">
      <c r="C124" s="15"/>
    </row>
    <row r="125" spans="3:39" x14ac:dyDescent="0.3">
      <c r="C125" s="16"/>
    </row>
    <row r="126" spans="3:39" x14ac:dyDescent="0.3">
      <c r="C126" s="16"/>
    </row>
    <row r="127" spans="3:39" x14ac:dyDescent="0.3">
      <c r="C127" s="16"/>
    </row>
    <row r="128" spans="3:39" x14ac:dyDescent="0.3">
      <c r="C128" s="15"/>
    </row>
    <row r="129" spans="3:3" x14ac:dyDescent="0.3">
      <c r="C129" s="15"/>
    </row>
    <row r="130" spans="3:3" x14ac:dyDescent="0.3">
      <c r="C130" s="15"/>
    </row>
    <row r="131" spans="3:3" x14ac:dyDescent="0.3">
      <c r="C131" s="15"/>
    </row>
    <row r="132" spans="3:3" x14ac:dyDescent="0.3">
      <c r="C132" s="15"/>
    </row>
    <row r="133" spans="3:3" x14ac:dyDescent="0.3">
      <c r="C133" s="15"/>
    </row>
    <row r="134" spans="3:3" x14ac:dyDescent="0.3">
      <c r="C134" s="15"/>
    </row>
    <row r="135" spans="3:3" x14ac:dyDescent="0.3">
      <c r="C135" s="15"/>
    </row>
  </sheetData>
  <autoFilter ref="A3:AM95" xr:uid="{0ABAFB58-2FFC-433C-BE6C-348D0AA5A652}">
    <sortState xmlns:xlrd2="http://schemas.microsoft.com/office/spreadsheetml/2017/richdata2" ref="A4:AM94">
      <sortCondition ref="D3:D95"/>
    </sortState>
  </autoFilter>
  <sortState xmlns:xlrd2="http://schemas.microsoft.com/office/spreadsheetml/2017/richdata2" ref="A6:AL92">
    <sortCondition ref="D4:D95"/>
  </sortState>
  <mergeCells count="20">
    <mergeCell ref="H1:H2"/>
    <mergeCell ref="J1:J2"/>
    <mergeCell ref="V1:AB1"/>
    <mergeCell ref="AD1:AI1"/>
    <mergeCell ref="AK1:AL1"/>
    <mergeCell ref="I1:I2"/>
    <mergeCell ref="K1:K2"/>
    <mergeCell ref="C104:D104"/>
    <mergeCell ref="G1:G2"/>
    <mergeCell ref="E1:E2"/>
    <mergeCell ref="A1:A2"/>
    <mergeCell ref="C1:C2"/>
    <mergeCell ref="D1:D2"/>
    <mergeCell ref="F1:F2"/>
    <mergeCell ref="B1:B2"/>
    <mergeCell ref="L1:L2"/>
    <mergeCell ref="M1:M2"/>
    <mergeCell ref="N1:N2"/>
    <mergeCell ref="O1:T1"/>
    <mergeCell ref="AN1:AO1"/>
  </mergeCells>
  <phoneticPr fontId="12" type="noConversion"/>
  <pageMargins left="0.25" right="0.25" top="0.75" bottom="0.75" header="0.3" footer="0.3"/>
  <pageSetup paperSize="9" scale="30" orientation="landscape" r:id="rId1"/>
  <headerFooter>
    <oddHeader>&amp;C&amp;14&amp;F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Ditillo</dc:creator>
  <cp:lastModifiedBy>Chandrashekar Goud Gundrathi</cp:lastModifiedBy>
  <cp:lastPrinted>2024-03-05T13:08:28Z</cp:lastPrinted>
  <dcterms:created xsi:type="dcterms:W3CDTF">2024-01-10T09:32:41Z</dcterms:created>
  <dcterms:modified xsi:type="dcterms:W3CDTF">2024-11-29T11:21:01Z</dcterms:modified>
</cp:coreProperties>
</file>