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3d591e02aa5189/Documents/Master's in Data Science/Assignments/"/>
    </mc:Choice>
  </mc:AlternateContent>
  <xr:revisionPtr revIDLastSave="171" documentId="8_{60D8EC44-6DA1-4053-A00F-A4B0CE7FA6CB}" xr6:coauthVersionLast="47" xr6:coauthVersionMax="47" xr10:uidLastSave="{251BAE93-D7B4-4DFD-9064-F29628B40131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1'!$G$1:$G$52</definedName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H52" i="1"/>
  <c r="H39" i="1"/>
  <c r="H49" i="1"/>
  <c r="H45" i="1"/>
  <c r="H44" i="1"/>
  <c r="H48" i="1"/>
  <c r="H47" i="1"/>
  <c r="H43" i="1"/>
  <c r="H42" i="1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<sst xmlns="http://schemas.openxmlformats.org/spreadsheetml/2006/main" count="826" uniqueCount="74">
  <si>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</si>
  <si>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</si>
  <si>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</si>
  <si>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</si>
  <si>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</si>
  <si>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</si>
  <si>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</si>
  <si>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</si>
  <si>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</si>
  <si>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</si>
  <si>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</si>
  <si>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</si>
  <si>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</si>
  <si>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</si>
  <si>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</si>
  <si>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</si>
  <si>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</si>
  <si>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</si>
  <si>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</si>
  <si>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</si>
  <si>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</si>
  <si>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</si>
  <si>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</si>
  <si>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</si>
  <si>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</si>
  <si>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</si>
  <si>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</si>
  <si>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</si>
  <si>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</si>
  <si>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</si>
  <si>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</si>
  <si>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</si>
  <si>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</si>
  <si>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</si>
  <si>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</si>
  <si>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</si>
  <si>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</si>
  <si>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</si>
  <si>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</si>
  <si>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</si>
  <si>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</si>
  <si>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</si>
  <si>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</si>
  <si>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</si>
  <si>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</si>
  <si>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</si>
  <si>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</si>
  <si>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</si>
  <si>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</si>
  <si>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</si>
  <si>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</si>
  <si>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</si>
  <si>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</si>
  <si>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</si>
  <si>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</si>
  <si>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</si>
  <si>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</si>
  <si>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</si>
  <si>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</si>
  <si>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</si>
  <si>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</si>
  <si>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</si>
  <si>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</si>
  <si>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</si>
  <si>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</si>
  <si>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</si>
  <si>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</si>
  <si>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</si>
  <si>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</si>
  <si>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</si>
  <si>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</si>
  <si>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</si>
  <si>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</si>
  <si>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 xml:space="preserve">Calculated for Feb 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</si>
</sst>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6" fillId="0" borderId="0" xfId="0" applyFont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B1" workbookViewId="0">
      <selection activeCell="H21" sqref="H21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58.109375" bestFit="1" customWidth="1"/>
    <col min="6" max="6" width="37.44140625" bestFit="1" customWidth="1"/>
    <col min="7" max="7" width="13.33203125" customWidth="1"/>
    <col min="8" max="8" width="37.5546875" bestFit="1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s="20" t="s">
        <v>72</v>
      </c>
    </row>
    <row r="28" spans="1:8" x14ac:dyDescent="0.3">
      <c r="F28" s="2"/>
    </row>
    <row r="29" spans="1:8" ht="15.6" x14ac:dyDescent="0.3">
      <c r="E29" s="14" t="s">
        <v>31</v>
      </c>
      <c r="H29">
        <f>COUNTIF(G2:G25,"Boston")</f>
        <v>4</v>
      </c>
    </row>
    <row r="30" spans="1:8" ht="15.6" x14ac:dyDescent="0.3">
      <c r="E30" s="14" t="s">
        <v>32</v>
      </c>
      <c r="H30">
        <f>COUNTIF(D2:D25,"microwave")</f>
        <v>5</v>
      </c>
    </row>
    <row r="31" spans="1:8" ht="15.6" x14ac:dyDescent="0.3">
      <c r="E31" s="14" t="s">
        <v>33</v>
      </c>
      <c r="H31">
        <f>COUNTIF(F2:F25,"truck 3")</f>
        <v>8</v>
      </c>
    </row>
    <row r="32" spans="1:8" ht="15.6" x14ac:dyDescent="0.3">
      <c r="E32" s="14" t="s">
        <v>34</v>
      </c>
      <c r="H32">
        <f>COUNTIF(C2:C25,"Peter White")</f>
        <v>6</v>
      </c>
    </row>
    <row r="33" spans="5:8" ht="15.6" x14ac:dyDescent="0.3">
      <c r="E33" s="14" t="s">
        <v>26</v>
      </c>
      <c r="H33">
        <f>COUNTIF(E2:E25,"&lt;20")</f>
        <v>9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14" t="s">
        <v>23</v>
      </c>
      <c r="H36">
        <f>SUMIFS(E2:E25,D2:D25,"refrigerator")</f>
        <v>105</v>
      </c>
    </row>
    <row r="37" spans="5:8" ht="15.6" x14ac:dyDescent="0.3">
      <c r="E37" s="14" t="s">
        <v>24</v>
      </c>
      <c r="H37">
        <f>SUMIFS(E2:E25,D2:D25,"washing machine")</f>
        <v>164</v>
      </c>
    </row>
    <row r="38" spans="5:8" ht="15.6" x14ac:dyDescent="0.3">
      <c r="E38" s="14" t="s">
        <v>30</v>
      </c>
      <c r="H38">
        <f>SUMIFS(E2:E25,F2:F25,"truck 4")</f>
        <v>156</v>
      </c>
    </row>
    <row r="39" spans="5:8" ht="15.6" x14ac:dyDescent="0.3">
      <c r="E39" s="14" t="s">
        <v>40</v>
      </c>
      <c r="H39">
        <f>SUMIF(F2:F25,"truck *",E2:E25)</f>
        <v>511</v>
      </c>
    </row>
    <row r="40" spans="5:8" ht="15.6" x14ac:dyDescent="0.3">
      <c r="E40" s="14"/>
    </row>
    <row r="41" spans="5:8" ht="15.6" x14ac:dyDescent="0.3">
      <c r="E41" s="14"/>
      <c r="F41" s="2"/>
    </row>
    <row r="42" spans="5:8" ht="15.6" x14ac:dyDescent="0.3">
      <c r="E42" s="14" t="s">
        <v>35</v>
      </c>
      <c r="H42">
        <f>COUNTIFS(D2:D25,"microwave",G2:G25,"Boston")</f>
        <v>2</v>
      </c>
    </row>
    <row r="43" spans="5:8" ht="15.6" x14ac:dyDescent="0.3">
      <c r="E43" s="14" t="s">
        <v>36</v>
      </c>
      <c r="H43">
        <f>COUNTIFS(C2:C25,"Peter White",F2:F25,"truck 1")</f>
        <v>2</v>
      </c>
    </row>
    <row r="44" spans="5:8" ht="15.6" x14ac:dyDescent="0.3">
      <c r="E44" s="14" t="s">
        <v>37</v>
      </c>
      <c r="H44">
        <f>COUNTIFS(G2:G25,"Boston",B2:B25,"&gt;"&amp;DATE(2013,2,3))</f>
        <v>2</v>
      </c>
    </row>
    <row r="45" spans="5:8" ht="15.6" x14ac:dyDescent="0.3">
      <c r="E45" s="14" t="s">
        <v>38</v>
      </c>
      <c r="H45">
        <f>COUNTIFS(B2:B25,"&gt;=03-02-13",B2:B25,"&lt;=06-02-13")</f>
        <v>14</v>
      </c>
    </row>
    <row r="46" spans="5:8" ht="15.6" x14ac:dyDescent="0.3">
      <c r="E46" s="14"/>
      <c r="F46" s="2"/>
    </row>
    <row r="47" spans="5:8" ht="15.6" x14ac:dyDescent="0.3">
      <c r="E47" s="14" t="s">
        <v>27</v>
      </c>
      <c r="H47">
        <f>SUMIFS(E2:E25,D2:D25,"microwave",G2:G25,"NY")</f>
        <v>25</v>
      </c>
    </row>
    <row r="48" spans="5:8" ht="15.6" x14ac:dyDescent="0.3">
      <c r="E48" s="14" t="s">
        <v>29</v>
      </c>
      <c r="H48">
        <f>SUMIFS(E2:E25,G2:G25,"Pittsburgh",F2:F25,"truck 1")</f>
        <v>75</v>
      </c>
    </row>
    <row r="49" spans="5:8" ht="15.6" x14ac:dyDescent="0.3">
      <c r="E49" s="14" t="s">
        <v>39</v>
      </c>
      <c r="F49" s="21" t="s">
        <v>73</v>
      </c>
      <c r="H49">
        <f>SUMIFS(E2:E25,B2:B25,"&gt;="&amp;DATE(2013,2,3),B2:B25,"&lt;="&amp;DATE(2013,2,6))</f>
        <v>309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28</v>
      </c>
      <c r="H52">
        <f>SUMIFS(E2:E25,G2:G25,"NY")+SUMIFS(E2:E25,G2:G25,"Baltimore")+SUMIFS(E2:E25,G2:G25,"Philadelphia")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topLeftCell="A4" workbookViewId="0">
      <selection activeCell="H22" sqref="H22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COUNTIF(B16:B241,"Shaving")</f>
        <v>71</v>
      </c>
      <c r="C2" s="1">
        <f>SUMIFS(E16:E241,B16:B241,"Shaving")</f>
        <v>717</v>
      </c>
      <c r="D2" s="1">
        <f>COUNTIFS(D16:D241,"cash",B16:B241,"Shaving")</f>
        <v>42</v>
      </c>
      <c r="E2" s="1">
        <f>COUNTIFS(D16:D241,"credit card",B16:B241,"Shaving")</f>
        <v>29</v>
      </c>
      <c r="F2" s="1">
        <f>SUMIFS(E16:E241,D16:D241,"cash",B16:B241,"Shaving")</f>
        <v>414</v>
      </c>
    </row>
    <row r="3" spans="1:6" x14ac:dyDescent="0.3">
      <c r="A3" s="6" t="s">
        <v>43</v>
      </c>
      <c r="B3" s="1">
        <f>COUNTIFS(B16:B241,"Washing and combing")</f>
        <v>46</v>
      </c>
      <c r="C3" s="1">
        <f>SUMIFS(E16:E241,B16:B241,"Washing and combing")</f>
        <v>1934</v>
      </c>
      <c r="D3" s="1">
        <f>COUNTIFS(D16:D241,"cash",B16:B241,"Washing and combing")</f>
        <v>31</v>
      </c>
      <c r="E3" s="1">
        <f>COUNTIFS(D16:D241,"credit card",B16:B241,"Washing and combing")</f>
        <v>15</v>
      </c>
      <c r="F3" s="1">
        <f>SUMIFS(E16:E241,D16:D241,"cash",B16:B241,"Washing and combing")</f>
        <v>1350</v>
      </c>
    </row>
    <row r="4" spans="1:6" x14ac:dyDescent="0.3">
      <c r="A4" s="7" t="s">
        <v>44</v>
      </c>
      <c r="B4" s="1">
        <f>COUNTIF(B16:B241,"Dyeing")</f>
        <v>50</v>
      </c>
      <c r="C4" s="1">
        <f>SUMIFS(E16:E241,B16:B241,"Dyeing")</f>
        <v>1650</v>
      </c>
      <c r="D4" s="1">
        <f>COUNTIFS(D16:D241,"cash",B16:B241,"Dyeing")</f>
        <v>35</v>
      </c>
      <c r="E4" s="1">
        <f>COUNTIFS(D16:D241,"credit card",B16:B241,"Dyeing")</f>
        <v>15</v>
      </c>
      <c r="F4" s="1">
        <f>SUMIFS(E16:E241,D16:D241,"cash",B16:B241,"Dyeing")</f>
        <v>1155</v>
      </c>
    </row>
    <row r="5" spans="1:6" x14ac:dyDescent="0.3">
      <c r="A5" s="1" t="s">
        <v>48</v>
      </c>
      <c r="B5" s="1">
        <f>COUNTIFS(B16:B241,"Meeting hairstyles")</f>
        <v>32</v>
      </c>
      <c r="C5" s="1">
        <f>SUMIFS(E16:E241,B16:B241,"Meeting hairstyles")</f>
        <v>1119</v>
      </c>
      <c r="D5" s="1">
        <f>COUNTIFS(D16:D241,"cash",B16:B241,"Meeting hairstyles")</f>
        <v>21</v>
      </c>
      <c r="E5" s="1">
        <f>COUNTIFS(D16:D241,"credit card",B16:B241,"Meeting hairstyles")</f>
        <v>11</v>
      </c>
      <c r="F5" s="1">
        <f>SUMIFS(E16:E241,D16:D241,"cash",B16:B241,"Meeting hairstyles")</f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COUNTIF(C16:C241,"Jane")</f>
        <v>25</v>
      </c>
      <c r="C9" s="1">
        <f>SUMIFS(E16:E241,C16:C241,"Jane")</f>
        <v>688</v>
      </c>
      <c r="D9" s="1">
        <f>COUNTIFS(B16:B241,"Shaving",C16:C241,"Jane")</f>
        <v>7</v>
      </c>
      <c r="E9" s="1">
        <f>COUNTIFS(B16:B241,"Kids",C16:C241,"Jane")</f>
        <v>1</v>
      </c>
      <c r="F9" s="1">
        <f>SUMIFS(E16:E241,B16:B241,"Shaving",C16:C241,"Jane",A16:A241,"&gt;="&amp;DATE(2013,5,10),A16:A241,"&lt;="&amp;DATE(2013,5,20))</f>
        <v>31</v>
      </c>
    </row>
    <row r="10" spans="1:6" x14ac:dyDescent="0.3">
      <c r="A10" s="6" t="s">
        <v>50</v>
      </c>
      <c r="B10" s="1">
        <f>COUNTIF(C16:C241,"Martha")</f>
        <v>31</v>
      </c>
      <c r="C10" s="1">
        <f>SUMIFS(E16:E241,C16:C241,"Martha")</f>
        <v>965</v>
      </c>
      <c r="D10" s="1">
        <f>COUNTIFS(B16:B241,"Shaving",C16:C241,"Martha")</f>
        <v>8</v>
      </c>
      <c r="E10" s="1">
        <f>COUNTIFS(B16:B241,"Kids",C16:C241,"Martha")</f>
        <v>1</v>
      </c>
      <c r="F10" s="1">
        <f>SUMIFS(E16:E241,B16:B241,"Shaving",C16:C241,"Martha",A16:A241,"&gt;="&amp;DATE(2013,5,10),A16:A241,"&lt;="&amp;DATE(2013,5,20))</f>
        <v>24</v>
      </c>
    </row>
    <row r="11" spans="1:6" x14ac:dyDescent="0.3">
      <c r="A11" s="6" t="s">
        <v>52</v>
      </c>
      <c r="B11" s="1">
        <f>COUNTIF(C16:C241,"Alex")</f>
        <v>23</v>
      </c>
      <c r="C11" s="1">
        <f>SUMIFS(E16:E241,C16:C241,"Alex")</f>
        <v>701</v>
      </c>
      <c r="D11" s="1">
        <f>COUNTIFS(B16:B241,"Shaving",C16:C241,"Alex")</f>
        <v>5</v>
      </c>
      <c r="E11" s="1">
        <f>COUNTIFS(B16:B241,"Kids",C16:C241,"Alex")</f>
        <v>1</v>
      </c>
      <c r="F11" s="1">
        <f>SUMIFS(E16:E241,B16:B241,"Shaving",C16:C241,"Alex",A16:A241,"&gt;="&amp;DATE(2013,5,10),A16:A241,"&lt;="&amp;DATE(2013,5,20))</f>
        <v>38</v>
      </c>
    </row>
    <row r="12" spans="1:6" x14ac:dyDescent="0.3">
      <c r="B12" s="13"/>
    </row>
    <row r="13" spans="1:6" x14ac:dyDescent="0.3">
      <c r="B13" s="13"/>
    </row>
    <row r="14" spans="1:6" x14ac:dyDescent="0.3">
      <c r="A14" s="22" t="s">
        <v>61</v>
      </c>
      <c r="B14" s="22"/>
      <c r="C14" s="22"/>
      <c r="D14" s="22"/>
      <c r="E14" s="22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Chandra Sekhar Bandepalli</cp:lastModifiedBy>
  <dcterms:created xsi:type="dcterms:W3CDTF">2013-06-05T17:23:06Z</dcterms:created>
  <dcterms:modified xsi:type="dcterms:W3CDTF">2024-01-14T06:36:34Z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