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2023_molecular_analysis/"/>
    </mc:Choice>
  </mc:AlternateContent>
  <xr:revisionPtr revIDLastSave="0" documentId="13_ncr:1_{50D85775-6E77-614C-99AD-B3D57465AF5E}" xr6:coauthVersionLast="47" xr6:coauthVersionMax="47" xr10:uidLastSave="{00000000-0000-0000-0000-000000000000}"/>
  <bookViews>
    <workbookView xWindow="4320" yWindow="500" windowWidth="25600" windowHeight="14800" activeTab="2" xr2:uid="{00000000-000D-0000-FFFF-FFFF00000000}"/>
  </bookViews>
  <sheets>
    <sheet name="Plgg1" sheetId="1" r:id="rId1"/>
    <sheet name="GDH" sheetId="2" r:id="rId2"/>
    <sheet name="MS" sheetId="3" r:id="rId3"/>
    <sheet name="Names+month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tct2HQNjz/F1xuoXlp03I12ACgcEPKo88tGYbrQXq3o="/>
    </ext>
  </extLst>
</workbook>
</file>

<file path=xl/calcChain.xml><?xml version="1.0" encoding="utf-8"?>
<calcChain xmlns="http://schemas.openxmlformats.org/spreadsheetml/2006/main">
  <c r="J193" i="3" l="1"/>
  <c r="K193" i="3" s="1"/>
  <c r="E193" i="3"/>
  <c r="D193" i="3" s="1"/>
  <c r="K192" i="3"/>
  <c r="J192" i="3"/>
  <c r="E192" i="3"/>
  <c r="D192" i="3"/>
  <c r="K191" i="3"/>
  <c r="J191" i="3"/>
  <c r="E191" i="3"/>
  <c r="D191" i="3" s="1"/>
  <c r="K190" i="3"/>
  <c r="J190" i="3"/>
  <c r="E190" i="3"/>
  <c r="D190" i="3"/>
  <c r="J189" i="3"/>
  <c r="K189" i="3" s="1"/>
  <c r="E189" i="3"/>
  <c r="D189" i="3" s="1"/>
  <c r="K188" i="3"/>
  <c r="J188" i="3"/>
  <c r="E188" i="3"/>
  <c r="D188" i="3"/>
  <c r="J187" i="3"/>
  <c r="K187" i="3" s="1"/>
  <c r="E187" i="3"/>
  <c r="D187" i="3" s="1"/>
  <c r="K186" i="3"/>
  <c r="J186" i="3"/>
  <c r="E186" i="3"/>
  <c r="D186" i="3" s="1"/>
  <c r="J185" i="3"/>
  <c r="K185" i="3" s="1"/>
  <c r="E185" i="3"/>
  <c r="D185" i="3" s="1"/>
  <c r="K184" i="3"/>
  <c r="J184" i="3"/>
  <c r="E184" i="3"/>
  <c r="D184" i="3"/>
  <c r="K183" i="3"/>
  <c r="J183" i="3"/>
  <c r="E183" i="3"/>
  <c r="D183" i="3" s="1"/>
  <c r="K182" i="3"/>
  <c r="J182" i="3"/>
  <c r="E182" i="3"/>
  <c r="D182" i="3"/>
  <c r="J181" i="3"/>
  <c r="K181" i="3" s="1"/>
  <c r="E181" i="3"/>
  <c r="D181" i="3" s="1"/>
  <c r="K180" i="3"/>
  <c r="J180" i="3"/>
  <c r="E180" i="3"/>
  <c r="D180" i="3"/>
  <c r="J179" i="3"/>
  <c r="K179" i="3" s="1"/>
  <c r="E179" i="3"/>
  <c r="D179" i="3" s="1"/>
  <c r="K178" i="3"/>
  <c r="J178" i="3"/>
  <c r="E178" i="3"/>
  <c r="D178" i="3" s="1"/>
  <c r="J177" i="3"/>
  <c r="K177" i="3" s="1"/>
  <c r="E177" i="3"/>
  <c r="D177" i="3" s="1"/>
  <c r="K176" i="3"/>
  <c r="J176" i="3"/>
  <c r="E176" i="3"/>
  <c r="D176" i="3"/>
  <c r="K175" i="3"/>
  <c r="J175" i="3"/>
  <c r="E175" i="3"/>
  <c r="D175" i="3" s="1"/>
  <c r="L174" i="3"/>
  <c r="M174" i="3" s="1"/>
  <c r="K174" i="3"/>
  <c r="J174" i="3"/>
  <c r="E174" i="3"/>
  <c r="D174" i="3"/>
  <c r="J173" i="3"/>
  <c r="K173" i="3" s="1"/>
  <c r="E173" i="3"/>
  <c r="D173" i="3" s="1"/>
  <c r="K172" i="3"/>
  <c r="J172" i="3"/>
  <c r="E172" i="3"/>
  <c r="D172" i="3" s="1"/>
  <c r="J171" i="3"/>
  <c r="K171" i="3" s="1"/>
  <c r="E171" i="3"/>
  <c r="D171" i="3" s="1"/>
  <c r="K170" i="3"/>
  <c r="J170" i="3"/>
  <c r="E170" i="3"/>
  <c r="D170" i="3" s="1"/>
  <c r="K169" i="3"/>
  <c r="J169" i="3"/>
  <c r="E169" i="3"/>
  <c r="D169" i="3" s="1"/>
  <c r="K168" i="3"/>
  <c r="J168" i="3"/>
  <c r="E168" i="3"/>
  <c r="D168" i="3"/>
  <c r="K167" i="3"/>
  <c r="J167" i="3"/>
  <c r="E167" i="3"/>
  <c r="D167" i="3" s="1"/>
  <c r="L166" i="3"/>
  <c r="M166" i="3" s="1"/>
  <c r="K166" i="3"/>
  <c r="J166" i="3"/>
  <c r="E166" i="3"/>
  <c r="D166" i="3"/>
  <c r="J165" i="3"/>
  <c r="K165" i="3" s="1"/>
  <c r="E165" i="3"/>
  <c r="D165" i="3" s="1"/>
  <c r="K164" i="3"/>
  <c r="J164" i="3"/>
  <c r="E164" i="3"/>
  <c r="D164" i="3" s="1"/>
  <c r="J163" i="3"/>
  <c r="K163" i="3" s="1"/>
  <c r="E163" i="3"/>
  <c r="D163" i="3" s="1"/>
  <c r="L162" i="3"/>
  <c r="M162" i="3" s="1"/>
  <c r="K162" i="3"/>
  <c r="J162" i="3"/>
  <c r="E162" i="3"/>
  <c r="D162" i="3"/>
  <c r="K161" i="3"/>
  <c r="J161" i="3"/>
  <c r="E161" i="3"/>
  <c r="D161" i="3" s="1"/>
  <c r="K160" i="3"/>
  <c r="J160" i="3"/>
  <c r="E160" i="3"/>
  <c r="D160" i="3" s="1"/>
  <c r="J159" i="3"/>
  <c r="K159" i="3" s="1"/>
  <c r="E159" i="3"/>
  <c r="D159" i="3" s="1"/>
  <c r="L158" i="3"/>
  <c r="M158" i="3" s="1"/>
  <c r="K158" i="3"/>
  <c r="J158" i="3"/>
  <c r="E158" i="3"/>
  <c r="D158" i="3"/>
  <c r="K157" i="3"/>
  <c r="J157" i="3"/>
  <c r="E157" i="3"/>
  <c r="D157" i="3" s="1"/>
  <c r="K156" i="3"/>
  <c r="J156" i="3"/>
  <c r="E156" i="3"/>
  <c r="D156" i="3" s="1"/>
  <c r="J155" i="3"/>
  <c r="K155" i="3" s="1"/>
  <c r="E155" i="3"/>
  <c r="D155" i="3" s="1"/>
  <c r="L154" i="3"/>
  <c r="M154" i="3" s="1"/>
  <c r="K154" i="3"/>
  <c r="J154" i="3"/>
  <c r="E154" i="3"/>
  <c r="D154" i="3"/>
  <c r="K153" i="3"/>
  <c r="J153" i="3"/>
  <c r="E153" i="3"/>
  <c r="D153" i="3" s="1"/>
  <c r="K152" i="3"/>
  <c r="J152" i="3"/>
  <c r="E152" i="3"/>
  <c r="D152" i="3" s="1"/>
  <c r="J151" i="3"/>
  <c r="K151" i="3" s="1"/>
  <c r="E151" i="3"/>
  <c r="D151" i="3" s="1"/>
  <c r="K150" i="3"/>
  <c r="J150" i="3"/>
  <c r="E150" i="3"/>
  <c r="D150" i="3"/>
  <c r="K149" i="3"/>
  <c r="J149" i="3"/>
  <c r="E149" i="3"/>
  <c r="D149" i="3" s="1"/>
  <c r="K148" i="3"/>
  <c r="J148" i="3"/>
  <c r="E148" i="3"/>
  <c r="D148" i="3" s="1"/>
  <c r="J147" i="3"/>
  <c r="K147" i="3" s="1"/>
  <c r="E147" i="3"/>
  <c r="D147" i="3" s="1"/>
  <c r="L146" i="3"/>
  <c r="M146" i="3" s="1"/>
  <c r="K146" i="3"/>
  <c r="J146" i="3"/>
  <c r="E146" i="3"/>
  <c r="D146" i="3"/>
  <c r="K145" i="3"/>
  <c r="J145" i="3"/>
  <c r="E145" i="3"/>
  <c r="D145" i="3" s="1"/>
  <c r="K144" i="3"/>
  <c r="J144" i="3"/>
  <c r="E144" i="3"/>
  <c r="D144" i="3" s="1"/>
  <c r="J143" i="3"/>
  <c r="K143" i="3" s="1"/>
  <c r="E143" i="3"/>
  <c r="D143" i="3" s="1"/>
  <c r="K142" i="3"/>
  <c r="J142" i="3"/>
  <c r="E142" i="3"/>
  <c r="D142" i="3"/>
  <c r="K141" i="3"/>
  <c r="J141" i="3"/>
  <c r="E141" i="3"/>
  <c r="D141" i="3" s="1"/>
  <c r="K140" i="3"/>
  <c r="J140" i="3"/>
  <c r="E140" i="3"/>
  <c r="D140" i="3" s="1"/>
  <c r="J139" i="3"/>
  <c r="K139" i="3" s="1"/>
  <c r="E139" i="3"/>
  <c r="D139" i="3" s="1"/>
  <c r="L138" i="3"/>
  <c r="M138" i="3" s="1"/>
  <c r="K138" i="3"/>
  <c r="J138" i="3"/>
  <c r="E138" i="3"/>
  <c r="D138" i="3"/>
  <c r="K137" i="3"/>
  <c r="J137" i="3"/>
  <c r="E137" i="3"/>
  <c r="D137" i="3" s="1"/>
  <c r="K136" i="3"/>
  <c r="J136" i="3"/>
  <c r="E136" i="3"/>
  <c r="D136" i="3" s="1"/>
  <c r="K135" i="3"/>
  <c r="J135" i="3"/>
  <c r="E135" i="3"/>
  <c r="D135" i="3" s="1"/>
  <c r="K134" i="3"/>
  <c r="J134" i="3"/>
  <c r="E134" i="3"/>
  <c r="D134" i="3" s="1"/>
  <c r="K133" i="3"/>
  <c r="J133" i="3"/>
  <c r="E133" i="3"/>
  <c r="D133" i="3" s="1"/>
  <c r="K132" i="3"/>
  <c r="J132" i="3"/>
  <c r="E132" i="3"/>
  <c r="D132" i="3" s="1"/>
  <c r="K131" i="3"/>
  <c r="J131" i="3"/>
  <c r="E131" i="3"/>
  <c r="D131" i="3" s="1"/>
  <c r="K130" i="3"/>
  <c r="J130" i="3"/>
  <c r="E130" i="3"/>
  <c r="D130" i="3" s="1"/>
  <c r="K129" i="3"/>
  <c r="J129" i="3"/>
  <c r="E129" i="3"/>
  <c r="D129" i="3" s="1"/>
  <c r="K128" i="3"/>
  <c r="J128" i="3"/>
  <c r="E128" i="3"/>
  <c r="D128" i="3" s="1"/>
  <c r="K127" i="3"/>
  <c r="J127" i="3"/>
  <c r="E127" i="3"/>
  <c r="D127" i="3" s="1"/>
  <c r="K126" i="3"/>
  <c r="J126" i="3"/>
  <c r="E126" i="3"/>
  <c r="D126" i="3" s="1"/>
  <c r="K125" i="3"/>
  <c r="J125" i="3"/>
  <c r="E125" i="3"/>
  <c r="D125" i="3" s="1"/>
  <c r="K124" i="3"/>
  <c r="J124" i="3"/>
  <c r="E124" i="3"/>
  <c r="D124" i="3" s="1"/>
  <c r="K123" i="3"/>
  <c r="J123" i="3"/>
  <c r="E123" i="3"/>
  <c r="D123" i="3" s="1"/>
  <c r="K122" i="3"/>
  <c r="J122" i="3"/>
  <c r="E122" i="3"/>
  <c r="D122" i="3" s="1"/>
  <c r="K121" i="3"/>
  <c r="J121" i="3"/>
  <c r="E121" i="3"/>
  <c r="D121" i="3" s="1"/>
  <c r="K120" i="3"/>
  <c r="J120" i="3"/>
  <c r="E120" i="3"/>
  <c r="D120" i="3"/>
  <c r="K119" i="3"/>
  <c r="J119" i="3"/>
  <c r="E119" i="3"/>
  <c r="D119" i="3" s="1"/>
  <c r="K118" i="3"/>
  <c r="J118" i="3"/>
  <c r="E118" i="3"/>
  <c r="D118" i="3" s="1"/>
  <c r="J117" i="3"/>
  <c r="K117" i="3" s="1"/>
  <c r="E117" i="3"/>
  <c r="D117" i="3" s="1"/>
  <c r="L116" i="3"/>
  <c r="M116" i="3" s="1"/>
  <c r="K116" i="3"/>
  <c r="J116" i="3"/>
  <c r="E116" i="3"/>
  <c r="D116" i="3"/>
  <c r="K115" i="3"/>
  <c r="J115" i="3"/>
  <c r="E115" i="3"/>
  <c r="D115" i="3" s="1"/>
  <c r="K114" i="3"/>
  <c r="J114" i="3"/>
  <c r="E114" i="3"/>
  <c r="D114" i="3" s="1"/>
  <c r="K113" i="3"/>
  <c r="J113" i="3"/>
  <c r="E113" i="3"/>
  <c r="D113" i="3" s="1"/>
  <c r="K112" i="3"/>
  <c r="J112" i="3"/>
  <c r="E112" i="3"/>
  <c r="D112" i="3"/>
  <c r="K111" i="3"/>
  <c r="J111" i="3"/>
  <c r="E111" i="3"/>
  <c r="D111" i="3" s="1"/>
  <c r="K110" i="3"/>
  <c r="J110" i="3"/>
  <c r="E110" i="3"/>
  <c r="D110" i="3" s="1"/>
  <c r="J109" i="3"/>
  <c r="K109" i="3" s="1"/>
  <c r="E109" i="3"/>
  <c r="D109" i="3" s="1"/>
  <c r="L108" i="3"/>
  <c r="M108" i="3" s="1"/>
  <c r="K108" i="3"/>
  <c r="J108" i="3"/>
  <c r="E108" i="3"/>
  <c r="D108" i="3"/>
  <c r="K107" i="3"/>
  <c r="J107" i="3"/>
  <c r="E107" i="3"/>
  <c r="D107" i="3" s="1"/>
  <c r="K106" i="3"/>
  <c r="J106" i="3"/>
  <c r="E106" i="3"/>
  <c r="D106" i="3" s="1"/>
  <c r="K105" i="3"/>
  <c r="J105" i="3"/>
  <c r="E105" i="3"/>
  <c r="D105" i="3" s="1"/>
  <c r="K104" i="3"/>
  <c r="J104" i="3"/>
  <c r="E104" i="3"/>
  <c r="D104" i="3"/>
  <c r="K103" i="3"/>
  <c r="J103" i="3"/>
  <c r="E103" i="3"/>
  <c r="D103" i="3" s="1"/>
  <c r="K102" i="3"/>
  <c r="J102" i="3"/>
  <c r="E102" i="3"/>
  <c r="D102" i="3" s="1"/>
  <c r="J101" i="3"/>
  <c r="K101" i="3" s="1"/>
  <c r="E101" i="3"/>
  <c r="D101" i="3" s="1"/>
  <c r="L100" i="3"/>
  <c r="M100" i="3" s="1"/>
  <c r="K100" i="3"/>
  <c r="J100" i="3"/>
  <c r="E100" i="3"/>
  <c r="D100" i="3"/>
  <c r="K99" i="3"/>
  <c r="J99" i="3"/>
  <c r="E99" i="3"/>
  <c r="D99" i="3" s="1"/>
  <c r="U98" i="3"/>
  <c r="J98" i="3"/>
  <c r="K98" i="3" s="1"/>
  <c r="E98" i="3"/>
  <c r="D98" i="3"/>
  <c r="U97" i="3"/>
  <c r="K97" i="3"/>
  <c r="J97" i="3"/>
  <c r="E97" i="3"/>
  <c r="D97" i="3"/>
  <c r="U96" i="3"/>
  <c r="M96" i="3"/>
  <c r="K96" i="3"/>
  <c r="L96" i="3" s="1"/>
  <c r="J96" i="3"/>
  <c r="E96" i="3"/>
  <c r="D96" i="3" s="1"/>
  <c r="U95" i="3"/>
  <c r="J95" i="3"/>
  <c r="K95" i="3" s="1"/>
  <c r="E95" i="3"/>
  <c r="D95" i="3" s="1"/>
  <c r="U94" i="3"/>
  <c r="M94" i="3"/>
  <c r="L94" i="3"/>
  <c r="K94" i="3"/>
  <c r="J94" i="3"/>
  <c r="E94" i="3"/>
  <c r="D94" i="3" s="1"/>
  <c r="U93" i="3"/>
  <c r="J93" i="3"/>
  <c r="K93" i="3" s="1"/>
  <c r="E93" i="3"/>
  <c r="D93" i="3"/>
  <c r="U92" i="3"/>
  <c r="K92" i="3"/>
  <c r="J92" i="3"/>
  <c r="E92" i="3"/>
  <c r="D92" i="3" s="1"/>
  <c r="U91" i="3"/>
  <c r="J91" i="3"/>
  <c r="K91" i="3" s="1"/>
  <c r="E91" i="3"/>
  <c r="D91" i="3" s="1"/>
  <c r="U90" i="3"/>
  <c r="L90" i="3"/>
  <c r="M90" i="3" s="1"/>
  <c r="K90" i="3"/>
  <c r="J90" i="3"/>
  <c r="E90" i="3"/>
  <c r="D90" i="3"/>
  <c r="U89" i="3"/>
  <c r="K89" i="3"/>
  <c r="J89" i="3"/>
  <c r="E89" i="3"/>
  <c r="D89" i="3"/>
  <c r="U88" i="3"/>
  <c r="M88" i="3"/>
  <c r="K88" i="3"/>
  <c r="L88" i="3" s="1"/>
  <c r="J88" i="3"/>
  <c r="E88" i="3"/>
  <c r="D88" i="3" s="1"/>
  <c r="U87" i="3"/>
  <c r="J87" i="3"/>
  <c r="K87" i="3" s="1"/>
  <c r="E87" i="3"/>
  <c r="D87" i="3" s="1"/>
  <c r="U86" i="3"/>
  <c r="K86" i="3"/>
  <c r="J86" i="3"/>
  <c r="E86" i="3"/>
  <c r="D86" i="3"/>
  <c r="U85" i="3"/>
  <c r="K85" i="3"/>
  <c r="J85" i="3"/>
  <c r="E85" i="3"/>
  <c r="D85" i="3"/>
  <c r="U84" i="3"/>
  <c r="K84" i="3"/>
  <c r="J84" i="3"/>
  <c r="E84" i="3"/>
  <c r="D84" i="3" s="1"/>
  <c r="U83" i="3"/>
  <c r="J83" i="3"/>
  <c r="K83" i="3" s="1"/>
  <c r="E83" i="3"/>
  <c r="D83" i="3" s="1"/>
  <c r="U82" i="3"/>
  <c r="M82" i="3"/>
  <c r="L82" i="3"/>
  <c r="K82" i="3"/>
  <c r="J82" i="3"/>
  <c r="E82" i="3"/>
  <c r="D82" i="3" s="1"/>
  <c r="U81" i="3"/>
  <c r="K81" i="3"/>
  <c r="J81" i="3"/>
  <c r="E81" i="3"/>
  <c r="D81" i="3"/>
  <c r="U80" i="3"/>
  <c r="J80" i="3"/>
  <c r="K80" i="3" s="1"/>
  <c r="E80" i="3"/>
  <c r="D80" i="3" s="1"/>
  <c r="U79" i="3"/>
  <c r="J79" i="3"/>
  <c r="K79" i="3" s="1"/>
  <c r="E79" i="3"/>
  <c r="D79" i="3" s="1"/>
  <c r="U78" i="3"/>
  <c r="L78" i="3"/>
  <c r="M78" i="3" s="1"/>
  <c r="K78" i="3"/>
  <c r="J78" i="3"/>
  <c r="E78" i="3"/>
  <c r="D78" i="3"/>
  <c r="U77" i="3"/>
  <c r="K77" i="3"/>
  <c r="J77" i="3"/>
  <c r="E77" i="3"/>
  <c r="D77" i="3"/>
  <c r="U76" i="3"/>
  <c r="K76" i="3"/>
  <c r="J76" i="3"/>
  <c r="E76" i="3"/>
  <c r="D76" i="3" s="1"/>
  <c r="U75" i="3"/>
  <c r="J75" i="3"/>
  <c r="K75" i="3" s="1"/>
  <c r="E75" i="3"/>
  <c r="D75" i="3" s="1"/>
  <c r="U74" i="3"/>
  <c r="M74" i="3"/>
  <c r="L74" i="3"/>
  <c r="K74" i="3"/>
  <c r="J74" i="3"/>
  <c r="E74" i="3"/>
  <c r="D74" i="3" s="1"/>
  <c r="U73" i="3"/>
  <c r="K73" i="3"/>
  <c r="J73" i="3"/>
  <c r="E73" i="3"/>
  <c r="D73" i="3"/>
  <c r="U72" i="3"/>
  <c r="J72" i="3"/>
  <c r="K72" i="3" s="1"/>
  <c r="E72" i="3"/>
  <c r="D72" i="3" s="1"/>
  <c r="U71" i="3"/>
  <c r="J71" i="3"/>
  <c r="K71" i="3" s="1"/>
  <c r="E71" i="3"/>
  <c r="D71" i="3"/>
  <c r="U70" i="3"/>
  <c r="K70" i="3"/>
  <c r="J70" i="3"/>
  <c r="E70" i="3"/>
  <c r="D70" i="3" s="1"/>
  <c r="U69" i="3"/>
  <c r="J69" i="3"/>
  <c r="K69" i="3" s="1"/>
  <c r="E69" i="3"/>
  <c r="D69" i="3"/>
  <c r="U68" i="3"/>
  <c r="J68" i="3"/>
  <c r="K68" i="3" s="1"/>
  <c r="E68" i="3"/>
  <c r="D68" i="3" s="1"/>
  <c r="U67" i="3"/>
  <c r="J67" i="3"/>
  <c r="K67" i="3" s="1"/>
  <c r="E67" i="3"/>
  <c r="D67" i="3"/>
  <c r="U66" i="3"/>
  <c r="K66" i="3"/>
  <c r="J66" i="3"/>
  <c r="E66" i="3"/>
  <c r="D66" i="3" s="1"/>
  <c r="U65" i="3"/>
  <c r="J65" i="3"/>
  <c r="K65" i="3" s="1"/>
  <c r="E65" i="3"/>
  <c r="D65" i="3"/>
  <c r="U64" i="3"/>
  <c r="J64" i="3"/>
  <c r="K64" i="3" s="1"/>
  <c r="E64" i="3"/>
  <c r="D64" i="3" s="1"/>
  <c r="U63" i="3"/>
  <c r="J63" i="3"/>
  <c r="K63" i="3" s="1"/>
  <c r="E63" i="3"/>
  <c r="D63" i="3"/>
  <c r="U62" i="3"/>
  <c r="K62" i="3"/>
  <c r="J62" i="3"/>
  <c r="E62" i="3"/>
  <c r="D62" i="3" s="1"/>
  <c r="U61" i="3"/>
  <c r="J61" i="3"/>
  <c r="K61" i="3" s="1"/>
  <c r="E61" i="3"/>
  <c r="D61" i="3"/>
  <c r="U60" i="3"/>
  <c r="J60" i="3"/>
  <c r="K60" i="3" s="1"/>
  <c r="E60" i="3"/>
  <c r="D60" i="3" s="1"/>
  <c r="U59" i="3"/>
  <c r="J59" i="3"/>
  <c r="K59" i="3" s="1"/>
  <c r="E59" i="3"/>
  <c r="D59" i="3"/>
  <c r="U58" i="3"/>
  <c r="K58" i="3"/>
  <c r="J58" i="3"/>
  <c r="E58" i="3"/>
  <c r="D58" i="3" s="1"/>
  <c r="U57" i="3"/>
  <c r="J57" i="3"/>
  <c r="K57" i="3" s="1"/>
  <c r="E57" i="3"/>
  <c r="D57" i="3"/>
  <c r="U56" i="3"/>
  <c r="J56" i="3"/>
  <c r="K56" i="3" s="1"/>
  <c r="E56" i="3"/>
  <c r="D56" i="3" s="1"/>
  <c r="U55" i="3"/>
  <c r="J55" i="3"/>
  <c r="K55" i="3" s="1"/>
  <c r="E55" i="3"/>
  <c r="D55" i="3"/>
  <c r="U54" i="3"/>
  <c r="K54" i="3"/>
  <c r="J54" i="3"/>
  <c r="E54" i="3"/>
  <c r="D54" i="3" s="1"/>
  <c r="U53" i="3"/>
  <c r="J53" i="3"/>
  <c r="K53" i="3" s="1"/>
  <c r="E53" i="3"/>
  <c r="D53" i="3"/>
  <c r="U52" i="3"/>
  <c r="K52" i="3"/>
  <c r="J52" i="3"/>
  <c r="E52" i="3"/>
  <c r="D52" i="3" s="1"/>
  <c r="U51" i="3"/>
  <c r="J51" i="3"/>
  <c r="K51" i="3" s="1"/>
  <c r="E51" i="3"/>
  <c r="D51" i="3"/>
  <c r="U50" i="3"/>
  <c r="L50" i="3"/>
  <c r="M50" i="3" s="1"/>
  <c r="K50" i="3"/>
  <c r="J50" i="3"/>
  <c r="E50" i="3"/>
  <c r="D50" i="3"/>
  <c r="U49" i="3"/>
  <c r="J49" i="3"/>
  <c r="K49" i="3" s="1"/>
  <c r="E49" i="3"/>
  <c r="D49" i="3"/>
  <c r="U48" i="3"/>
  <c r="J48" i="3"/>
  <c r="K48" i="3" s="1"/>
  <c r="E48" i="3"/>
  <c r="D48" i="3" s="1"/>
  <c r="U47" i="3"/>
  <c r="J47" i="3"/>
  <c r="K47" i="3" s="1"/>
  <c r="E47" i="3"/>
  <c r="D47" i="3" s="1"/>
  <c r="U46" i="3"/>
  <c r="L46" i="3"/>
  <c r="M46" i="3" s="1"/>
  <c r="K46" i="3"/>
  <c r="J46" i="3"/>
  <c r="E46" i="3"/>
  <c r="D46" i="3"/>
  <c r="U45" i="3"/>
  <c r="K45" i="3"/>
  <c r="J45" i="3"/>
  <c r="E45" i="3"/>
  <c r="D45" i="3"/>
  <c r="U44" i="3"/>
  <c r="J44" i="3"/>
  <c r="K44" i="3" s="1"/>
  <c r="E44" i="3"/>
  <c r="D44" i="3" s="1"/>
  <c r="U43" i="3"/>
  <c r="J43" i="3"/>
  <c r="K43" i="3" s="1"/>
  <c r="E43" i="3"/>
  <c r="D43" i="3" s="1"/>
  <c r="U42" i="3"/>
  <c r="L42" i="3"/>
  <c r="M42" i="3" s="1"/>
  <c r="K42" i="3"/>
  <c r="J42" i="3"/>
  <c r="E42" i="3"/>
  <c r="D42" i="3"/>
  <c r="U41" i="3"/>
  <c r="K41" i="3"/>
  <c r="J41" i="3"/>
  <c r="E41" i="3"/>
  <c r="D41" i="3"/>
  <c r="U40" i="3"/>
  <c r="J40" i="3"/>
  <c r="K40" i="3" s="1"/>
  <c r="E40" i="3"/>
  <c r="D40" i="3" s="1"/>
  <c r="U39" i="3"/>
  <c r="J39" i="3"/>
  <c r="K39" i="3" s="1"/>
  <c r="E39" i="3"/>
  <c r="D39" i="3"/>
  <c r="U38" i="3"/>
  <c r="L38" i="3"/>
  <c r="M38" i="3" s="1"/>
  <c r="K38" i="3"/>
  <c r="J38" i="3"/>
  <c r="E38" i="3"/>
  <c r="D38" i="3"/>
  <c r="U37" i="3"/>
  <c r="K37" i="3"/>
  <c r="J37" i="3"/>
  <c r="E37" i="3"/>
  <c r="D37" i="3"/>
  <c r="U36" i="3"/>
  <c r="J36" i="3"/>
  <c r="K36" i="3" s="1"/>
  <c r="E36" i="3"/>
  <c r="D36" i="3" s="1"/>
  <c r="U35" i="3"/>
  <c r="J35" i="3"/>
  <c r="K35" i="3" s="1"/>
  <c r="E35" i="3"/>
  <c r="D35" i="3" s="1"/>
  <c r="U34" i="3"/>
  <c r="K34" i="3"/>
  <c r="J34" i="3"/>
  <c r="E34" i="3"/>
  <c r="D34" i="3"/>
  <c r="U33" i="3"/>
  <c r="J33" i="3"/>
  <c r="K33" i="3" s="1"/>
  <c r="E33" i="3"/>
  <c r="D33" i="3"/>
  <c r="U32" i="3"/>
  <c r="J32" i="3"/>
  <c r="K32" i="3" s="1"/>
  <c r="E32" i="3"/>
  <c r="D32" i="3" s="1"/>
  <c r="U31" i="3"/>
  <c r="J31" i="3"/>
  <c r="K31" i="3" s="1"/>
  <c r="E31" i="3"/>
  <c r="D31" i="3" s="1"/>
  <c r="U30" i="3"/>
  <c r="K30" i="3"/>
  <c r="J30" i="3"/>
  <c r="E30" i="3"/>
  <c r="D30" i="3"/>
  <c r="U29" i="3"/>
  <c r="K29" i="3"/>
  <c r="J29" i="3"/>
  <c r="E29" i="3"/>
  <c r="D29" i="3"/>
  <c r="U28" i="3"/>
  <c r="J28" i="3"/>
  <c r="K28" i="3" s="1"/>
  <c r="E28" i="3"/>
  <c r="D28" i="3" s="1"/>
  <c r="U27" i="3"/>
  <c r="J27" i="3"/>
  <c r="K27" i="3" s="1"/>
  <c r="E27" i="3"/>
  <c r="D27" i="3" s="1"/>
  <c r="U26" i="3"/>
  <c r="L26" i="3"/>
  <c r="M26" i="3" s="1"/>
  <c r="K26" i="3"/>
  <c r="J26" i="3"/>
  <c r="E26" i="3"/>
  <c r="D26" i="3"/>
  <c r="U25" i="3"/>
  <c r="K25" i="3"/>
  <c r="J25" i="3"/>
  <c r="E25" i="3"/>
  <c r="D25" i="3"/>
  <c r="U24" i="3"/>
  <c r="J24" i="3"/>
  <c r="K24" i="3" s="1"/>
  <c r="E24" i="3"/>
  <c r="D24" i="3" s="1"/>
  <c r="U23" i="3"/>
  <c r="J23" i="3"/>
  <c r="K23" i="3" s="1"/>
  <c r="E23" i="3"/>
  <c r="D23" i="3"/>
  <c r="U22" i="3"/>
  <c r="L22" i="3"/>
  <c r="M22" i="3" s="1"/>
  <c r="K22" i="3"/>
  <c r="J22" i="3"/>
  <c r="E22" i="3"/>
  <c r="D22" i="3"/>
  <c r="U21" i="3"/>
  <c r="K21" i="3"/>
  <c r="J21" i="3"/>
  <c r="E21" i="3"/>
  <c r="D21" i="3"/>
  <c r="U20" i="3"/>
  <c r="J20" i="3"/>
  <c r="K20" i="3" s="1"/>
  <c r="E20" i="3"/>
  <c r="D20" i="3" s="1"/>
  <c r="U19" i="3"/>
  <c r="J19" i="3"/>
  <c r="K19" i="3" s="1"/>
  <c r="E19" i="3"/>
  <c r="D19" i="3"/>
  <c r="U18" i="3"/>
  <c r="J18" i="3"/>
  <c r="K18" i="3" s="1"/>
  <c r="L18" i="3" s="1"/>
  <c r="M18" i="3" s="1"/>
  <c r="E18" i="3"/>
  <c r="D18" i="3" s="1"/>
  <c r="U17" i="3"/>
  <c r="K17" i="3"/>
  <c r="J17" i="3"/>
  <c r="E17" i="3"/>
  <c r="D17" i="3"/>
  <c r="U16" i="3"/>
  <c r="K16" i="3"/>
  <c r="J16" i="3"/>
  <c r="E16" i="3"/>
  <c r="D16" i="3" s="1"/>
  <c r="U15" i="3"/>
  <c r="J15" i="3"/>
  <c r="K15" i="3" s="1"/>
  <c r="E15" i="3"/>
  <c r="D15" i="3"/>
  <c r="U14" i="3"/>
  <c r="J14" i="3"/>
  <c r="K14" i="3" s="1"/>
  <c r="L14" i="3" s="1"/>
  <c r="M14" i="3" s="1"/>
  <c r="E14" i="3"/>
  <c r="D14" i="3" s="1"/>
  <c r="U13" i="3"/>
  <c r="K13" i="3"/>
  <c r="J13" i="3"/>
  <c r="E13" i="3"/>
  <c r="D13" i="3"/>
  <c r="U12" i="3"/>
  <c r="K12" i="3"/>
  <c r="J12" i="3"/>
  <c r="E12" i="3"/>
  <c r="D12" i="3" s="1"/>
  <c r="U11" i="3"/>
  <c r="J11" i="3"/>
  <c r="K11" i="3" s="1"/>
  <c r="E11" i="3"/>
  <c r="D11" i="3" s="1"/>
  <c r="U10" i="3"/>
  <c r="M10" i="3"/>
  <c r="L10" i="3"/>
  <c r="K10" i="3"/>
  <c r="J10" i="3"/>
  <c r="E10" i="3"/>
  <c r="D10" i="3" s="1"/>
  <c r="U9" i="3"/>
  <c r="J9" i="3"/>
  <c r="K9" i="3" s="1"/>
  <c r="E9" i="3"/>
  <c r="D9" i="3" s="1"/>
  <c r="U8" i="3"/>
  <c r="J8" i="3"/>
  <c r="K8" i="3" s="1"/>
  <c r="E8" i="3"/>
  <c r="D8" i="3" s="1"/>
  <c r="U7" i="3"/>
  <c r="V7" i="3" s="1"/>
  <c r="K7" i="3"/>
  <c r="J7" i="3"/>
  <c r="E7" i="3"/>
  <c r="D7" i="3"/>
  <c r="U6" i="3"/>
  <c r="K6" i="3"/>
  <c r="J6" i="3"/>
  <c r="E6" i="3"/>
  <c r="D6" i="3" s="1"/>
  <c r="U5" i="3"/>
  <c r="J5" i="3"/>
  <c r="K5" i="3" s="1"/>
  <c r="E5" i="3"/>
  <c r="D5" i="3" s="1"/>
  <c r="U4" i="3"/>
  <c r="K4" i="3"/>
  <c r="J4" i="3"/>
  <c r="E4" i="3"/>
  <c r="D4" i="3" s="1"/>
  <c r="U3" i="3"/>
  <c r="W3" i="3" s="1"/>
  <c r="K3" i="3"/>
  <c r="J3" i="3"/>
  <c r="E3" i="3"/>
  <c r="D3" i="3"/>
  <c r="K2" i="3"/>
  <c r="J2" i="3"/>
  <c r="E2" i="3"/>
  <c r="D2" i="3" s="1"/>
  <c r="K193" i="2"/>
  <c r="J193" i="2"/>
  <c r="E193" i="2"/>
  <c r="D193" i="2"/>
  <c r="J192" i="2"/>
  <c r="K192" i="2" s="1"/>
  <c r="E192" i="2"/>
  <c r="D192" i="2" s="1"/>
  <c r="K191" i="2"/>
  <c r="J191" i="2"/>
  <c r="E191" i="2"/>
  <c r="D191" i="2" s="1"/>
  <c r="K190" i="2"/>
  <c r="L190" i="2" s="1"/>
  <c r="M190" i="2" s="1"/>
  <c r="J190" i="2"/>
  <c r="E190" i="2"/>
  <c r="D190" i="2" s="1"/>
  <c r="K189" i="2"/>
  <c r="J189" i="2"/>
  <c r="E189" i="2"/>
  <c r="D189" i="2" s="1"/>
  <c r="K188" i="2"/>
  <c r="L188" i="2" s="1"/>
  <c r="M188" i="2" s="1"/>
  <c r="J188" i="2"/>
  <c r="E188" i="2"/>
  <c r="D188" i="2" s="1"/>
  <c r="K187" i="2"/>
  <c r="J187" i="2"/>
  <c r="E187" i="2"/>
  <c r="D187" i="2"/>
  <c r="J186" i="2"/>
  <c r="K186" i="2" s="1"/>
  <c r="E186" i="2"/>
  <c r="D186" i="2" s="1"/>
  <c r="K185" i="2"/>
  <c r="J185" i="2"/>
  <c r="E185" i="2"/>
  <c r="D185" i="2"/>
  <c r="J184" i="2"/>
  <c r="K184" i="2" s="1"/>
  <c r="E184" i="2"/>
  <c r="D184" i="2" s="1"/>
  <c r="K183" i="2"/>
  <c r="J183" i="2"/>
  <c r="E183" i="2"/>
  <c r="D183" i="2" s="1"/>
  <c r="K182" i="2"/>
  <c r="L182" i="2" s="1"/>
  <c r="M182" i="2" s="1"/>
  <c r="J182" i="2"/>
  <c r="E182" i="2"/>
  <c r="D182" i="2" s="1"/>
  <c r="K181" i="2"/>
  <c r="J181" i="2"/>
  <c r="E181" i="2"/>
  <c r="D181" i="2" s="1"/>
  <c r="K180" i="2"/>
  <c r="L180" i="2" s="1"/>
  <c r="M180" i="2" s="1"/>
  <c r="J180" i="2"/>
  <c r="E180" i="2"/>
  <c r="D180" i="2" s="1"/>
  <c r="K179" i="2"/>
  <c r="J179" i="2"/>
  <c r="E179" i="2"/>
  <c r="D179" i="2" s="1"/>
  <c r="J178" i="2"/>
  <c r="K178" i="2" s="1"/>
  <c r="E178" i="2"/>
  <c r="D178" i="2" s="1"/>
  <c r="K177" i="2"/>
  <c r="J177" i="2"/>
  <c r="E177" i="2"/>
  <c r="D177" i="2"/>
  <c r="J176" i="2"/>
  <c r="K176" i="2" s="1"/>
  <c r="E176" i="2"/>
  <c r="D176" i="2" s="1"/>
  <c r="K175" i="2"/>
  <c r="J175" i="2"/>
  <c r="E175" i="2"/>
  <c r="D175" i="2" s="1"/>
  <c r="K174" i="2"/>
  <c r="L174" i="2" s="1"/>
  <c r="M174" i="2" s="1"/>
  <c r="J174" i="2"/>
  <c r="E174" i="2"/>
  <c r="D174" i="2" s="1"/>
  <c r="K173" i="2"/>
  <c r="J173" i="2"/>
  <c r="E173" i="2"/>
  <c r="D173" i="2" s="1"/>
  <c r="K172" i="2"/>
  <c r="L172" i="2" s="1"/>
  <c r="M172" i="2" s="1"/>
  <c r="J172" i="2"/>
  <c r="E172" i="2"/>
  <c r="D172" i="2" s="1"/>
  <c r="K171" i="2"/>
  <c r="J171" i="2"/>
  <c r="E171" i="2"/>
  <c r="D171" i="2" s="1"/>
  <c r="J170" i="2"/>
  <c r="K170" i="2" s="1"/>
  <c r="E170" i="2"/>
  <c r="D170" i="2" s="1"/>
  <c r="K169" i="2"/>
  <c r="J169" i="2"/>
  <c r="E169" i="2"/>
  <c r="D169" i="2"/>
  <c r="J168" i="2"/>
  <c r="K168" i="2" s="1"/>
  <c r="E168" i="2"/>
  <c r="D168" i="2" s="1"/>
  <c r="K167" i="2"/>
  <c r="J167" i="2"/>
  <c r="E167" i="2"/>
  <c r="D167" i="2" s="1"/>
  <c r="K166" i="2"/>
  <c r="L166" i="2" s="1"/>
  <c r="M166" i="2" s="1"/>
  <c r="J166" i="2"/>
  <c r="E166" i="2"/>
  <c r="D166" i="2" s="1"/>
  <c r="K165" i="2"/>
  <c r="J165" i="2"/>
  <c r="E165" i="2"/>
  <c r="D165" i="2" s="1"/>
  <c r="K164" i="2"/>
  <c r="J164" i="2"/>
  <c r="E164" i="2"/>
  <c r="D164" i="2" s="1"/>
  <c r="K163" i="2"/>
  <c r="J163" i="2"/>
  <c r="E163" i="2"/>
  <c r="D163" i="2"/>
  <c r="K162" i="2"/>
  <c r="J162" i="2"/>
  <c r="E162" i="2"/>
  <c r="D162" i="2" s="1"/>
  <c r="K161" i="2"/>
  <c r="J161" i="2"/>
  <c r="E161" i="2"/>
  <c r="D161" i="2"/>
  <c r="J160" i="2"/>
  <c r="K160" i="2" s="1"/>
  <c r="E160" i="2"/>
  <c r="D160" i="2" s="1"/>
  <c r="K159" i="2"/>
  <c r="J159" i="2"/>
  <c r="E159" i="2"/>
  <c r="D159" i="2" s="1"/>
  <c r="K158" i="2"/>
  <c r="L158" i="2" s="1"/>
  <c r="M158" i="2" s="1"/>
  <c r="J158" i="2"/>
  <c r="E158" i="2"/>
  <c r="D158" i="2" s="1"/>
  <c r="K157" i="2"/>
  <c r="J157" i="2"/>
  <c r="E157" i="2"/>
  <c r="D157" i="2" s="1"/>
  <c r="K156" i="2"/>
  <c r="L156" i="2" s="1"/>
  <c r="M156" i="2" s="1"/>
  <c r="J156" i="2"/>
  <c r="E156" i="2"/>
  <c r="D156" i="2" s="1"/>
  <c r="K155" i="2"/>
  <c r="J155" i="2"/>
  <c r="E155" i="2"/>
  <c r="D155" i="2"/>
  <c r="J154" i="2"/>
  <c r="K154" i="2" s="1"/>
  <c r="E154" i="2"/>
  <c r="D154" i="2" s="1"/>
  <c r="K153" i="2"/>
  <c r="J153" i="2"/>
  <c r="E153" i="2"/>
  <c r="D153" i="2"/>
  <c r="J152" i="2"/>
  <c r="K152" i="2" s="1"/>
  <c r="E152" i="2"/>
  <c r="D152" i="2" s="1"/>
  <c r="K151" i="2"/>
  <c r="J151" i="2"/>
  <c r="E151" i="2"/>
  <c r="D151" i="2" s="1"/>
  <c r="K150" i="2"/>
  <c r="L150" i="2" s="1"/>
  <c r="M150" i="2" s="1"/>
  <c r="J150" i="2"/>
  <c r="E150" i="2"/>
  <c r="D150" i="2" s="1"/>
  <c r="K149" i="2"/>
  <c r="J149" i="2"/>
  <c r="E149" i="2"/>
  <c r="D149" i="2" s="1"/>
  <c r="K148" i="2"/>
  <c r="L148" i="2" s="1"/>
  <c r="M148" i="2" s="1"/>
  <c r="J148" i="2"/>
  <c r="E148" i="2"/>
  <c r="D148" i="2" s="1"/>
  <c r="K147" i="2"/>
  <c r="J147" i="2"/>
  <c r="E147" i="2"/>
  <c r="D147" i="2" s="1"/>
  <c r="J146" i="2"/>
  <c r="K146" i="2" s="1"/>
  <c r="E146" i="2"/>
  <c r="D146" i="2" s="1"/>
  <c r="K145" i="2"/>
  <c r="J145" i="2"/>
  <c r="E145" i="2"/>
  <c r="D145" i="2"/>
  <c r="J144" i="2"/>
  <c r="K144" i="2" s="1"/>
  <c r="E144" i="2"/>
  <c r="D144" i="2" s="1"/>
  <c r="K143" i="2"/>
  <c r="J143" i="2"/>
  <c r="E143" i="2"/>
  <c r="D143" i="2" s="1"/>
  <c r="K142" i="2"/>
  <c r="L142" i="2" s="1"/>
  <c r="M142" i="2" s="1"/>
  <c r="J142" i="2"/>
  <c r="E142" i="2"/>
  <c r="D142" i="2" s="1"/>
  <c r="K141" i="2"/>
  <c r="J141" i="2"/>
  <c r="E141" i="2"/>
  <c r="D141" i="2" s="1"/>
  <c r="K140" i="2"/>
  <c r="L140" i="2" s="1"/>
  <c r="M140" i="2" s="1"/>
  <c r="J140" i="2"/>
  <c r="E140" i="2"/>
  <c r="D140" i="2" s="1"/>
  <c r="K139" i="2"/>
  <c r="J139" i="2"/>
  <c r="E139" i="2"/>
  <c r="D139" i="2" s="1"/>
  <c r="J138" i="2"/>
  <c r="K138" i="2" s="1"/>
  <c r="E138" i="2"/>
  <c r="D138" i="2" s="1"/>
  <c r="K137" i="2"/>
  <c r="J137" i="2"/>
  <c r="E137" i="2"/>
  <c r="D137" i="2"/>
  <c r="J136" i="2"/>
  <c r="K136" i="2" s="1"/>
  <c r="E136" i="2"/>
  <c r="D136" i="2" s="1"/>
  <c r="K135" i="2"/>
  <c r="J135" i="2"/>
  <c r="E135" i="2"/>
  <c r="D135" i="2" s="1"/>
  <c r="K134" i="2"/>
  <c r="L134" i="2" s="1"/>
  <c r="M134" i="2" s="1"/>
  <c r="J134" i="2"/>
  <c r="E134" i="2"/>
  <c r="D134" i="2" s="1"/>
  <c r="K133" i="2"/>
  <c r="J133" i="2"/>
  <c r="E133" i="2"/>
  <c r="D133" i="2" s="1"/>
  <c r="K132" i="2"/>
  <c r="J132" i="2"/>
  <c r="E132" i="2"/>
  <c r="D132" i="2" s="1"/>
  <c r="K131" i="2"/>
  <c r="J131" i="2"/>
  <c r="E131" i="2"/>
  <c r="D131" i="2"/>
  <c r="K130" i="2"/>
  <c r="J130" i="2"/>
  <c r="E130" i="2"/>
  <c r="D130" i="2" s="1"/>
  <c r="K129" i="2"/>
  <c r="J129" i="2"/>
  <c r="E129" i="2"/>
  <c r="D129" i="2"/>
  <c r="J128" i="2"/>
  <c r="K128" i="2" s="1"/>
  <c r="E128" i="2"/>
  <c r="D128" i="2" s="1"/>
  <c r="K127" i="2"/>
  <c r="J127" i="2"/>
  <c r="E127" i="2"/>
  <c r="D127" i="2" s="1"/>
  <c r="K126" i="2"/>
  <c r="L126" i="2" s="1"/>
  <c r="M126" i="2" s="1"/>
  <c r="J126" i="2"/>
  <c r="E126" i="2"/>
  <c r="D126" i="2" s="1"/>
  <c r="K125" i="2"/>
  <c r="J125" i="2"/>
  <c r="E125" i="2"/>
  <c r="D125" i="2" s="1"/>
  <c r="K124" i="2"/>
  <c r="L124" i="2" s="1"/>
  <c r="M124" i="2" s="1"/>
  <c r="J124" i="2"/>
  <c r="E124" i="2"/>
  <c r="D124" i="2" s="1"/>
  <c r="K123" i="2"/>
  <c r="J123" i="2"/>
  <c r="E123" i="2"/>
  <c r="D123" i="2"/>
  <c r="K122" i="2"/>
  <c r="J122" i="2"/>
  <c r="E122" i="2"/>
  <c r="D122" i="2" s="1"/>
  <c r="K121" i="2"/>
  <c r="J121" i="2"/>
  <c r="E121" i="2"/>
  <c r="D121" i="2"/>
  <c r="J120" i="2"/>
  <c r="K120" i="2" s="1"/>
  <c r="E120" i="2"/>
  <c r="D120" i="2" s="1"/>
  <c r="K119" i="2"/>
  <c r="J119" i="2"/>
  <c r="E119" i="2"/>
  <c r="D119" i="2" s="1"/>
  <c r="K118" i="2"/>
  <c r="L118" i="2" s="1"/>
  <c r="M118" i="2" s="1"/>
  <c r="J118" i="2"/>
  <c r="E118" i="2"/>
  <c r="D118" i="2" s="1"/>
  <c r="K117" i="2"/>
  <c r="J117" i="2"/>
  <c r="E117" i="2"/>
  <c r="D117" i="2" s="1"/>
  <c r="K116" i="2"/>
  <c r="L116" i="2" s="1"/>
  <c r="M116" i="2" s="1"/>
  <c r="J116" i="2"/>
  <c r="E116" i="2"/>
  <c r="D116" i="2" s="1"/>
  <c r="K115" i="2"/>
  <c r="J115" i="2"/>
  <c r="E115" i="2"/>
  <c r="D115" i="2" s="1"/>
  <c r="J114" i="2"/>
  <c r="K114" i="2" s="1"/>
  <c r="E114" i="2"/>
  <c r="D114" i="2" s="1"/>
  <c r="K113" i="2"/>
  <c r="J113" i="2"/>
  <c r="E113" i="2"/>
  <c r="D113" i="2"/>
  <c r="K112" i="2"/>
  <c r="J112" i="2"/>
  <c r="E112" i="2"/>
  <c r="D112" i="2" s="1"/>
  <c r="K111" i="2"/>
  <c r="J111" i="2"/>
  <c r="E111" i="2"/>
  <c r="D111" i="2" s="1"/>
  <c r="M110" i="2"/>
  <c r="K110" i="2"/>
  <c r="L110" i="2" s="1"/>
  <c r="J110" i="2"/>
  <c r="E110" i="2"/>
  <c r="D110" i="2" s="1"/>
  <c r="K109" i="2"/>
  <c r="J109" i="2"/>
  <c r="E109" i="2"/>
  <c r="D109" i="2" s="1"/>
  <c r="J108" i="2"/>
  <c r="K108" i="2" s="1"/>
  <c r="L108" i="2" s="1"/>
  <c r="M108" i="2" s="1"/>
  <c r="E108" i="2"/>
  <c r="D108" i="2" s="1"/>
  <c r="K107" i="2"/>
  <c r="J107" i="2"/>
  <c r="E107" i="2"/>
  <c r="D107" i="2" s="1"/>
  <c r="K106" i="2"/>
  <c r="J106" i="2"/>
  <c r="E106" i="2"/>
  <c r="D106" i="2" s="1"/>
  <c r="K105" i="2"/>
  <c r="J105" i="2"/>
  <c r="E105" i="2"/>
  <c r="D105" i="2"/>
  <c r="K104" i="2"/>
  <c r="J104" i="2"/>
  <c r="E104" i="2"/>
  <c r="D104" i="2" s="1"/>
  <c r="K103" i="2"/>
  <c r="J103" i="2"/>
  <c r="E103" i="2"/>
  <c r="D103" i="2" s="1"/>
  <c r="M102" i="2"/>
  <c r="K102" i="2"/>
  <c r="L102" i="2" s="1"/>
  <c r="J102" i="2"/>
  <c r="E102" i="2"/>
  <c r="D102" i="2" s="1"/>
  <c r="K101" i="2"/>
  <c r="J101" i="2"/>
  <c r="E101" i="2"/>
  <c r="D101" i="2" s="1"/>
  <c r="J100" i="2"/>
  <c r="K100" i="2" s="1"/>
  <c r="L100" i="2" s="1"/>
  <c r="M100" i="2" s="1"/>
  <c r="E100" i="2"/>
  <c r="D100" i="2" s="1"/>
  <c r="K99" i="2"/>
  <c r="J99" i="2"/>
  <c r="E99" i="2"/>
  <c r="D99" i="2" s="1"/>
  <c r="U98" i="2"/>
  <c r="K98" i="2"/>
  <c r="J98" i="2"/>
  <c r="E98" i="2"/>
  <c r="D98" i="2"/>
  <c r="U97" i="2"/>
  <c r="K97" i="2"/>
  <c r="J97" i="2"/>
  <c r="E97" i="2"/>
  <c r="D97" i="2" s="1"/>
  <c r="U96" i="2"/>
  <c r="J96" i="2"/>
  <c r="K96" i="2" s="1"/>
  <c r="E96" i="2"/>
  <c r="D96" i="2" s="1"/>
  <c r="U95" i="2"/>
  <c r="K95" i="2"/>
  <c r="J95" i="2"/>
  <c r="E95" i="2"/>
  <c r="D95" i="2" s="1"/>
  <c r="U94" i="2"/>
  <c r="L94" i="2"/>
  <c r="M94" i="2" s="1"/>
  <c r="K94" i="2"/>
  <c r="J94" i="2"/>
  <c r="E94" i="2"/>
  <c r="D94" i="2"/>
  <c r="U93" i="2"/>
  <c r="J93" i="2"/>
  <c r="K93" i="2" s="1"/>
  <c r="E93" i="2"/>
  <c r="D93" i="2" s="1"/>
  <c r="U92" i="2"/>
  <c r="J92" i="2"/>
  <c r="K92" i="2" s="1"/>
  <c r="E92" i="2"/>
  <c r="D92" i="2" s="1"/>
  <c r="U91" i="2"/>
  <c r="K91" i="2"/>
  <c r="J91" i="2"/>
  <c r="E91" i="2"/>
  <c r="D91" i="2" s="1"/>
  <c r="U90" i="2"/>
  <c r="K90" i="2"/>
  <c r="J90" i="2"/>
  <c r="E90" i="2"/>
  <c r="D90" i="2"/>
  <c r="U89" i="2"/>
  <c r="K89" i="2"/>
  <c r="L88" i="2" s="1"/>
  <c r="M88" i="2" s="1"/>
  <c r="J89" i="2"/>
  <c r="E89" i="2"/>
  <c r="D89" i="2" s="1"/>
  <c r="U88" i="2"/>
  <c r="J88" i="2"/>
  <c r="K88" i="2" s="1"/>
  <c r="E88" i="2"/>
  <c r="D88" i="2" s="1"/>
  <c r="U87" i="2"/>
  <c r="K87" i="2"/>
  <c r="J87" i="2"/>
  <c r="E87" i="2"/>
  <c r="D87" i="2"/>
  <c r="U86" i="2"/>
  <c r="L86" i="2"/>
  <c r="M86" i="2" s="1"/>
  <c r="K86" i="2"/>
  <c r="J86" i="2"/>
  <c r="E86" i="2"/>
  <c r="D86" i="2"/>
  <c r="U85" i="2"/>
  <c r="J85" i="2"/>
  <c r="K85" i="2" s="1"/>
  <c r="E85" i="2"/>
  <c r="D85" i="2" s="1"/>
  <c r="U84" i="2"/>
  <c r="J84" i="2"/>
  <c r="K84" i="2" s="1"/>
  <c r="E84" i="2"/>
  <c r="D84" i="2"/>
  <c r="U83" i="2"/>
  <c r="K83" i="2"/>
  <c r="J83" i="2"/>
  <c r="E83" i="2"/>
  <c r="D83" i="2" s="1"/>
  <c r="U82" i="2"/>
  <c r="J82" i="2"/>
  <c r="K82" i="2" s="1"/>
  <c r="E82" i="2"/>
  <c r="D82" i="2"/>
  <c r="U81" i="2"/>
  <c r="K81" i="2"/>
  <c r="J81" i="2"/>
  <c r="E81" i="2"/>
  <c r="D81" i="2" s="1"/>
  <c r="U80" i="2"/>
  <c r="L80" i="2"/>
  <c r="M80" i="2" s="1"/>
  <c r="J80" i="2"/>
  <c r="K80" i="2" s="1"/>
  <c r="E80" i="2"/>
  <c r="D80" i="2" s="1"/>
  <c r="U79" i="2"/>
  <c r="K79" i="2"/>
  <c r="J79" i="2"/>
  <c r="E79" i="2"/>
  <c r="D79" i="2" s="1"/>
  <c r="U78" i="2"/>
  <c r="L78" i="2"/>
  <c r="M78" i="2" s="1"/>
  <c r="K78" i="2"/>
  <c r="J78" i="2"/>
  <c r="E78" i="2"/>
  <c r="D78" i="2"/>
  <c r="U77" i="2"/>
  <c r="J77" i="2"/>
  <c r="K77" i="2" s="1"/>
  <c r="E77" i="2"/>
  <c r="D77" i="2" s="1"/>
  <c r="U76" i="2"/>
  <c r="J76" i="2"/>
  <c r="K76" i="2" s="1"/>
  <c r="E76" i="2"/>
  <c r="D76" i="2"/>
  <c r="U75" i="2"/>
  <c r="K75" i="2"/>
  <c r="J75" i="2"/>
  <c r="E75" i="2"/>
  <c r="D75" i="2" s="1"/>
  <c r="U74" i="2"/>
  <c r="J74" i="2"/>
  <c r="K74" i="2" s="1"/>
  <c r="E74" i="2"/>
  <c r="D74" i="2"/>
  <c r="U73" i="2"/>
  <c r="K73" i="2"/>
  <c r="J73" i="2"/>
  <c r="E73" i="2"/>
  <c r="D73" i="2" s="1"/>
  <c r="U72" i="2"/>
  <c r="J72" i="2"/>
  <c r="K72" i="2" s="1"/>
  <c r="E72" i="2"/>
  <c r="D72" i="2"/>
  <c r="U71" i="2"/>
  <c r="K71" i="2"/>
  <c r="J71" i="2"/>
  <c r="E71" i="2"/>
  <c r="D71" i="2"/>
  <c r="U70" i="2"/>
  <c r="J70" i="2"/>
  <c r="K70" i="2" s="1"/>
  <c r="E70" i="2"/>
  <c r="D70" i="2"/>
  <c r="U69" i="2"/>
  <c r="J69" i="2"/>
  <c r="K69" i="2" s="1"/>
  <c r="E69" i="2"/>
  <c r="D69" i="2" s="1"/>
  <c r="U68" i="2"/>
  <c r="K68" i="2"/>
  <c r="L68" i="2" s="1"/>
  <c r="M68" i="2" s="1"/>
  <c r="J68" i="2"/>
  <c r="E68" i="2"/>
  <c r="D68" i="2"/>
  <c r="U67" i="2"/>
  <c r="K67" i="2"/>
  <c r="J67" i="2"/>
  <c r="E67" i="2"/>
  <c r="D67" i="2"/>
  <c r="U66" i="2"/>
  <c r="J66" i="2"/>
  <c r="K66" i="2" s="1"/>
  <c r="E66" i="2"/>
  <c r="D66" i="2" s="1"/>
  <c r="U65" i="2"/>
  <c r="J65" i="2"/>
  <c r="K65" i="2" s="1"/>
  <c r="L64" i="2" s="1"/>
  <c r="M64" i="2" s="1"/>
  <c r="E65" i="2"/>
  <c r="D65" i="2" s="1"/>
  <c r="U64" i="2"/>
  <c r="K64" i="2"/>
  <c r="J64" i="2"/>
  <c r="E64" i="2"/>
  <c r="D64" i="2"/>
  <c r="U63" i="2"/>
  <c r="K63" i="2"/>
  <c r="J63" i="2"/>
  <c r="E63" i="2"/>
  <c r="D63" i="2"/>
  <c r="U62" i="2"/>
  <c r="J62" i="2"/>
  <c r="K62" i="2" s="1"/>
  <c r="E62" i="2"/>
  <c r="D62" i="2" s="1"/>
  <c r="U61" i="2"/>
  <c r="J61" i="2"/>
  <c r="K61" i="2" s="1"/>
  <c r="E61" i="2"/>
  <c r="D61" i="2"/>
  <c r="U60" i="2"/>
  <c r="L60" i="2"/>
  <c r="M60" i="2" s="1"/>
  <c r="K60" i="2"/>
  <c r="J60" i="2"/>
  <c r="E60" i="2"/>
  <c r="D60" i="2"/>
  <c r="U59" i="2"/>
  <c r="K59" i="2"/>
  <c r="J59" i="2"/>
  <c r="E59" i="2"/>
  <c r="D59" i="2"/>
  <c r="U58" i="2"/>
  <c r="J58" i="2"/>
  <c r="K58" i="2" s="1"/>
  <c r="E58" i="2"/>
  <c r="D58" i="2" s="1"/>
  <c r="U57" i="2"/>
  <c r="J57" i="2"/>
  <c r="K57" i="2" s="1"/>
  <c r="E57" i="2"/>
  <c r="D57" i="2"/>
  <c r="U56" i="2"/>
  <c r="K56" i="2"/>
  <c r="J56" i="2"/>
  <c r="E56" i="2"/>
  <c r="D56" i="2"/>
  <c r="U55" i="2"/>
  <c r="J55" i="2"/>
  <c r="K55" i="2" s="1"/>
  <c r="E55" i="2"/>
  <c r="D55" i="2"/>
  <c r="U54" i="2"/>
  <c r="J54" i="2"/>
  <c r="K54" i="2" s="1"/>
  <c r="E54" i="2"/>
  <c r="D54" i="2" s="1"/>
  <c r="U53" i="2"/>
  <c r="J53" i="2"/>
  <c r="K53" i="2" s="1"/>
  <c r="E53" i="2"/>
  <c r="D53" i="2" s="1"/>
  <c r="U52" i="2"/>
  <c r="L52" i="2"/>
  <c r="M52" i="2" s="1"/>
  <c r="K52" i="2"/>
  <c r="J52" i="2"/>
  <c r="E52" i="2"/>
  <c r="D52" i="2"/>
  <c r="U51" i="2"/>
  <c r="J51" i="2"/>
  <c r="K51" i="2" s="1"/>
  <c r="E51" i="2"/>
  <c r="D51" i="2"/>
  <c r="U50" i="2"/>
  <c r="J50" i="2"/>
  <c r="K50" i="2" s="1"/>
  <c r="E50" i="2"/>
  <c r="D50" i="2" s="1"/>
  <c r="U49" i="2"/>
  <c r="J49" i="2"/>
  <c r="K49" i="2" s="1"/>
  <c r="E49" i="2"/>
  <c r="D49" i="2" s="1"/>
  <c r="U48" i="2"/>
  <c r="L48" i="2"/>
  <c r="M48" i="2" s="1"/>
  <c r="K48" i="2"/>
  <c r="J48" i="2"/>
  <c r="E48" i="2"/>
  <c r="D48" i="2"/>
  <c r="U47" i="2"/>
  <c r="K47" i="2"/>
  <c r="J47" i="2"/>
  <c r="E47" i="2"/>
  <c r="D47" i="2"/>
  <c r="U46" i="2"/>
  <c r="J46" i="2"/>
  <c r="K46" i="2" s="1"/>
  <c r="E46" i="2"/>
  <c r="D46" i="2" s="1"/>
  <c r="U45" i="2"/>
  <c r="J45" i="2"/>
  <c r="K45" i="2" s="1"/>
  <c r="E45" i="2"/>
  <c r="D45" i="2"/>
  <c r="U44" i="2"/>
  <c r="L44" i="2"/>
  <c r="M44" i="2" s="1"/>
  <c r="K44" i="2"/>
  <c r="J44" i="2"/>
  <c r="E44" i="2"/>
  <c r="D44" i="2"/>
  <c r="U43" i="2"/>
  <c r="K43" i="2"/>
  <c r="J43" i="2"/>
  <c r="E43" i="2"/>
  <c r="D43" i="2"/>
  <c r="U42" i="2"/>
  <c r="J42" i="2"/>
  <c r="K42" i="2" s="1"/>
  <c r="E42" i="2"/>
  <c r="D42" i="2" s="1"/>
  <c r="U41" i="2"/>
  <c r="J41" i="2"/>
  <c r="K41" i="2" s="1"/>
  <c r="E41" i="2"/>
  <c r="D41" i="2" s="1"/>
  <c r="U40" i="2"/>
  <c r="K40" i="2"/>
  <c r="J40" i="2"/>
  <c r="E40" i="2"/>
  <c r="D40" i="2"/>
  <c r="U39" i="2"/>
  <c r="J39" i="2"/>
  <c r="K39" i="2" s="1"/>
  <c r="E39" i="2"/>
  <c r="D39" i="2"/>
  <c r="U38" i="2"/>
  <c r="J38" i="2"/>
  <c r="K38" i="2" s="1"/>
  <c r="E38" i="2"/>
  <c r="D38" i="2" s="1"/>
  <c r="U37" i="2"/>
  <c r="J37" i="2"/>
  <c r="K37" i="2" s="1"/>
  <c r="E37" i="2"/>
  <c r="D37" i="2" s="1"/>
  <c r="U36" i="2"/>
  <c r="K36" i="2"/>
  <c r="J36" i="2"/>
  <c r="E36" i="2"/>
  <c r="D36" i="2"/>
  <c r="U35" i="2"/>
  <c r="K35" i="2"/>
  <c r="J35" i="2"/>
  <c r="E35" i="2"/>
  <c r="D35" i="2"/>
  <c r="U34" i="2"/>
  <c r="J34" i="2"/>
  <c r="K34" i="2" s="1"/>
  <c r="E34" i="2"/>
  <c r="D34" i="2" s="1"/>
  <c r="U33" i="2"/>
  <c r="J33" i="2"/>
  <c r="K33" i="2" s="1"/>
  <c r="E33" i="2"/>
  <c r="D33" i="2" s="1"/>
  <c r="U32" i="2"/>
  <c r="L32" i="2"/>
  <c r="M32" i="2" s="1"/>
  <c r="K32" i="2"/>
  <c r="J32" i="2"/>
  <c r="E32" i="2"/>
  <c r="D32" i="2"/>
  <c r="U31" i="2"/>
  <c r="K31" i="2"/>
  <c r="J31" i="2"/>
  <c r="E31" i="2"/>
  <c r="D31" i="2"/>
  <c r="U30" i="2"/>
  <c r="J30" i="2"/>
  <c r="K30" i="2" s="1"/>
  <c r="E30" i="2"/>
  <c r="D30" i="2" s="1"/>
  <c r="U29" i="2"/>
  <c r="J29" i="2"/>
  <c r="K29" i="2" s="1"/>
  <c r="E29" i="2"/>
  <c r="D29" i="2"/>
  <c r="U28" i="2"/>
  <c r="L28" i="2"/>
  <c r="M28" i="2" s="1"/>
  <c r="K28" i="2"/>
  <c r="J28" i="2"/>
  <c r="E28" i="2"/>
  <c r="D28" i="2"/>
  <c r="U27" i="2"/>
  <c r="K27" i="2"/>
  <c r="J27" i="2"/>
  <c r="E27" i="2"/>
  <c r="D27" i="2"/>
  <c r="U26" i="2"/>
  <c r="J26" i="2"/>
  <c r="K26" i="2" s="1"/>
  <c r="E26" i="2"/>
  <c r="D26" i="2" s="1"/>
  <c r="U25" i="2"/>
  <c r="J25" i="2"/>
  <c r="K25" i="2" s="1"/>
  <c r="E25" i="2"/>
  <c r="D25" i="2"/>
  <c r="U24" i="2"/>
  <c r="K24" i="2"/>
  <c r="J24" i="2"/>
  <c r="E24" i="2"/>
  <c r="D24" i="2"/>
  <c r="U23" i="2"/>
  <c r="J23" i="2"/>
  <c r="K23" i="2" s="1"/>
  <c r="E23" i="2"/>
  <c r="D23" i="2"/>
  <c r="U22" i="2"/>
  <c r="J22" i="2"/>
  <c r="K22" i="2" s="1"/>
  <c r="E22" i="2"/>
  <c r="D22" i="2" s="1"/>
  <c r="U21" i="2"/>
  <c r="J21" i="2"/>
  <c r="K21" i="2" s="1"/>
  <c r="E21" i="2"/>
  <c r="D21" i="2" s="1"/>
  <c r="U20" i="2"/>
  <c r="K20" i="2"/>
  <c r="J20" i="2"/>
  <c r="E20" i="2"/>
  <c r="D20" i="2" s="1"/>
  <c r="U19" i="2"/>
  <c r="K19" i="2"/>
  <c r="J19" i="2"/>
  <c r="E19" i="2"/>
  <c r="D19" i="2"/>
  <c r="U18" i="2"/>
  <c r="K18" i="2"/>
  <c r="J18" i="2"/>
  <c r="E18" i="2"/>
  <c r="D18" i="2" s="1"/>
  <c r="U17" i="2"/>
  <c r="J17" i="2"/>
  <c r="K17" i="2" s="1"/>
  <c r="E17" i="2"/>
  <c r="D17" i="2" s="1"/>
  <c r="U16" i="2"/>
  <c r="J16" i="2"/>
  <c r="K16" i="2" s="1"/>
  <c r="L16" i="2" s="1"/>
  <c r="M16" i="2" s="1"/>
  <c r="E16" i="2"/>
  <c r="D16" i="2" s="1"/>
  <c r="U15" i="2"/>
  <c r="K15" i="2"/>
  <c r="J15" i="2"/>
  <c r="E15" i="2"/>
  <c r="D15" i="2"/>
  <c r="U14" i="2"/>
  <c r="K14" i="2"/>
  <c r="J14" i="2"/>
  <c r="E14" i="2"/>
  <c r="D14" i="2"/>
  <c r="U13" i="2"/>
  <c r="K13" i="2"/>
  <c r="J13" i="2"/>
  <c r="E13" i="2"/>
  <c r="D13" i="2" s="1"/>
  <c r="U12" i="2"/>
  <c r="J12" i="2"/>
  <c r="K12" i="2" s="1"/>
  <c r="L12" i="2" s="1"/>
  <c r="M12" i="2" s="1"/>
  <c r="E12" i="2"/>
  <c r="D12" i="2" s="1"/>
  <c r="U11" i="2"/>
  <c r="J11" i="2"/>
  <c r="K11" i="2" s="1"/>
  <c r="E11" i="2"/>
  <c r="D11" i="2" s="1"/>
  <c r="U10" i="2"/>
  <c r="K10" i="2"/>
  <c r="J10" i="2"/>
  <c r="E10" i="2"/>
  <c r="D10" i="2"/>
  <c r="U9" i="2"/>
  <c r="K9" i="2"/>
  <c r="J9" i="2"/>
  <c r="E9" i="2"/>
  <c r="D9" i="2" s="1"/>
  <c r="U8" i="2"/>
  <c r="M8" i="2"/>
  <c r="J8" i="2"/>
  <c r="K8" i="2" s="1"/>
  <c r="L8" i="2" s="1"/>
  <c r="E8" i="2"/>
  <c r="D8" i="2" s="1"/>
  <c r="U7" i="2"/>
  <c r="J7" i="2"/>
  <c r="K7" i="2" s="1"/>
  <c r="E7" i="2"/>
  <c r="D7" i="2" s="1"/>
  <c r="U6" i="2"/>
  <c r="K6" i="2"/>
  <c r="J6" i="2"/>
  <c r="E6" i="2"/>
  <c r="D6" i="2"/>
  <c r="U5" i="2"/>
  <c r="K5" i="2"/>
  <c r="J5" i="2"/>
  <c r="E5" i="2"/>
  <c r="D5" i="2"/>
  <c r="U4" i="2"/>
  <c r="M4" i="2"/>
  <c r="J4" i="2"/>
  <c r="K4" i="2" s="1"/>
  <c r="L4" i="2" s="1"/>
  <c r="E4" i="2"/>
  <c r="D4" i="2" s="1"/>
  <c r="U3" i="2"/>
  <c r="V3" i="2" s="1"/>
  <c r="K3" i="2"/>
  <c r="J3" i="2"/>
  <c r="E3" i="2"/>
  <c r="D3" i="2" s="1"/>
  <c r="J2" i="2"/>
  <c r="K2" i="2" s="1"/>
  <c r="E2" i="2"/>
  <c r="D2" i="2" s="1"/>
  <c r="K193" i="1"/>
  <c r="J193" i="1"/>
  <c r="E193" i="1"/>
  <c r="D193" i="1"/>
  <c r="M192" i="1"/>
  <c r="J192" i="1"/>
  <c r="K192" i="1" s="1"/>
  <c r="L192" i="1" s="1"/>
  <c r="E192" i="1"/>
  <c r="D192" i="1" s="1"/>
  <c r="K191" i="1"/>
  <c r="J191" i="1"/>
  <c r="E191" i="1"/>
  <c r="D191" i="1"/>
  <c r="J190" i="1"/>
  <c r="K190" i="1" s="1"/>
  <c r="E190" i="1"/>
  <c r="D190" i="1" s="1"/>
  <c r="K189" i="1"/>
  <c r="J189" i="1"/>
  <c r="E189" i="1"/>
  <c r="D189" i="1"/>
  <c r="M188" i="1"/>
  <c r="J188" i="1"/>
  <c r="K188" i="1" s="1"/>
  <c r="L188" i="1" s="1"/>
  <c r="E188" i="1"/>
  <c r="D188" i="1" s="1"/>
  <c r="K187" i="1"/>
  <c r="J187" i="1"/>
  <c r="E187" i="1"/>
  <c r="D187" i="1"/>
  <c r="J186" i="1"/>
  <c r="K186" i="1" s="1"/>
  <c r="E186" i="1"/>
  <c r="D186" i="1" s="1"/>
  <c r="K185" i="1"/>
  <c r="J185" i="1"/>
  <c r="E185" i="1"/>
  <c r="D185" i="1"/>
  <c r="M184" i="1"/>
  <c r="J184" i="1"/>
  <c r="K184" i="1" s="1"/>
  <c r="L184" i="1" s="1"/>
  <c r="E184" i="1"/>
  <c r="D184" i="1" s="1"/>
  <c r="K183" i="1"/>
  <c r="J183" i="1"/>
  <c r="E183" i="1"/>
  <c r="D183" i="1"/>
  <c r="J182" i="1"/>
  <c r="K182" i="1" s="1"/>
  <c r="E182" i="1"/>
  <c r="D182" i="1" s="1"/>
  <c r="K181" i="1"/>
  <c r="J181" i="1"/>
  <c r="E181" i="1"/>
  <c r="D181" i="1"/>
  <c r="M180" i="1"/>
  <c r="J180" i="1"/>
  <c r="K180" i="1" s="1"/>
  <c r="L180" i="1" s="1"/>
  <c r="E180" i="1"/>
  <c r="D180" i="1" s="1"/>
  <c r="K179" i="1"/>
  <c r="J179" i="1"/>
  <c r="E179" i="1"/>
  <c r="D179" i="1"/>
  <c r="J178" i="1"/>
  <c r="K178" i="1" s="1"/>
  <c r="E178" i="1"/>
  <c r="D178" i="1" s="1"/>
  <c r="K177" i="1"/>
  <c r="J177" i="1"/>
  <c r="E177" i="1"/>
  <c r="D177" i="1"/>
  <c r="M176" i="1"/>
  <c r="J176" i="1"/>
  <c r="K176" i="1" s="1"/>
  <c r="L176" i="1" s="1"/>
  <c r="E176" i="1"/>
  <c r="D176" i="1" s="1"/>
  <c r="K175" i="1"/>
  <c r="J175" i="1"/>
  <c r="E175" i="1"/>
  <c r="D175" i="1"/>
  <c r="J174" i="1"/>
  <c r="K174" i="1" s="1"/>
  <c r="E174" i="1"/>
  <c r="D174" i="1" s="1"/>
  <c r="K173" i="1"/>
  <c r="J173" i="1"/>
  <c r="E173" i="1"/>
  <c r="D173" i="1"/>
  <c r="M172" i="1"/>
  <c r="J172" i="1"/>
  <c r="K172" i="1" s="1"/>
  <c r="L172" i="1" s="1"/>
  <c r="E172" i="1"/>
  <c r="D172" i="1" s="1"/>
  <c r="K171" i="1"/>
  <c r="J171" i="1"/>
  <c r="E171" i="1"/>
  <c r="D171" i="1"/>
  <c r="J170" i="1"/>
  <c r="K170" i="1" s="1"/>
  <c r="E170" i="1"/>
  <c r="D170" i="1" s="1"/>
  <c r="K169" i="1"/>
  <c r="J169" i="1"/>
  <c r="E169" i="1"/>
  <c r="D169" i="1"/>
  <c r="M168" i="1"/>
  <c r="J168" i="1"/>
  <c r="K168" i="1" s="1"/>
  <c r="L168" i="1" s="1"/>
  <c r="E168" i="1"/>
  <c r="D168" i="1" s="1"/>
  <c r="K167" i="1"/>
  <c r="J167" i="1"/>
  <c r="E167" i="1"/>
  <c r="D167" i="1"/>
  <c r="J166" i="1"/>
  <c r="K166" i="1" s="1"/>
  <c r="E166" i="1"/>
  <c r="D166" i="1" s="1"/>
  <c r="K165" i="1"/>
  <c r="J165" i="1"/>
  <c r="E165" i="1"/>
  <c r="D165" i="1"/>
  <c r="M164" i="1"/>
  <c r="J164" i="1"/>
  <c r="K164" i="1" s="1"/>
  <c r="L164" i="1" s="1"/>
  <c r="E164" i="1"/>
  <c r="D164" i="1" s="1"/>
  <c r="K163" i="1"/>
  <c r="J163" i="1"/>
  <c r="E163" i="1"/>
  <c r="D163" i="1"/>
  <c r="J162" i="1"/>
  <c r="K162" i="1" s="1"/>
  <c r="E162" i="1"/>
  <c r="D162" i="1" s="1"/>
  <c r="K161" i="1"/>
  <c r="J161" i="1"/>
  <c r="E161" i="1"/>
  <c r="D161" i="1"/>
  <c r="M160" i="1"/>
  <c r="J160" i="1"/>
  <c r="K160" i="1" s="1"/>
  <c r="L160" i="1" s="1"/>
  <c r="E160" i="1"/>
  <c r="D160" i="1" s="1"/>
  <c r="K159" i="1"/>
  <c r="J159" i="1"/>
  <c r="E159" i="1"/>
  <c r="D159" i="1"/>
  <c r="J158" i="1"/>
  <c r="K158" i="1" s="1"/>
  <c r="E158" i="1"/>
  <c r="D158" i="1" s="1"/>
  <c r="K157" i="1"/>
  <c r="J157" i="1"/>
  <c r="E157" i="1"/>
  <c r="D157" i="1"/>
  <c r="M156" i="1"/>
  <c r="J156" i="1"/>
  <c r="K156" i="1" s="1"/>
  <c r="L156" i="1" s="1"/>
  <c r="E156" i="1"/>
  <c r="D156" i="1" s="1"/>
  <c r="K155" i="1"/>
  <c r="J155" i="1"/>
  <c r="E155" i="1"/>
  <c r="D155" i="1"/>
  <c r="J154" i="1"/>
  <c r="K154" i="1" s="1"/>
  <c r="E154" i="1"/>
  <c r="D154" i="1" s="1"/>
  <c r="K153" i="1"/>
  <c r="J153" i="1"/>
  <c r="E153" i="1"/>
  <c r="D153" i="1"/>
  <c r="M152" i="1"/>
  <c r="J152" i="1"/>
  <c r="K152" i="1" s="1"/>
  <c r="L152" i="1" s="1"/>
  <c r="E152" i="1"/>
  <c r="D152" i="1" s="1"/>
  <c r="K151" i="1"/>
  <c r="J151" i="1"/>
  <c r="E151" i="1"/>
  <c r="D151" i="1"/>
  <c r="J150" i="1"/>
  <c r="K150" i="1" s="1"/>
  <c r="E150" i="1"/>
  <c r="D150" i="1" s="1"/>
  <c r="K149" i="1"/>
  <c r="J149" i="1"/>
  <c r="E149" i="1"/>
  <c r="D149" i="1"/>
  <c r="M148" i="1"/>
  <c r="J148" i="1"/>
  <c r="K148" i="1" s="1"/>
  <c r="L148" i="1" s="1"/>
  <c r="E148" i="1"/>
  <c r="D148" i="1" s="1"/>
  <c r="K147" i="1"/>
  <c r="J147" i="1"/>
  <c r="E147" i="1"/>
  <c r="D147" i="1"/>
  <c r="J146" i="1"/>
  <c r="K146" i="1" s="1"/>
  <c r="E146" i="1"/>
  <c r="D146" i="1" s="1"/>
  <c r="K145" i="1"/>
  <c r="J145" i="1"/>
  <c r="E145" i="1"/>
  <c r="D145" i="1"/>
  <c r="M144" i="1"/>
  <c r="J144" i="1"/>
  <c r="K144" i="1" s="1"/>
  <c r="L144" i="1" s="1"/>
  <c r="E144" i="1"/>
  <c r="D144" i="1" s="1"/>
  <c r="K143" i="1"/>
  <c r="J143" i="1"/>
  <c r="E143" i="1"/>
  <c r="D143" i="1"/>
  <c r="J142" i="1"/>
  <c r="K142" i="1" s="1"/>
  <c r="E142" i="1"/>
  <c r="D142" i="1" s="1"/>
  <c r="K141" i="1"/>
  <c r="J141" i="1"/>
  <c r="E141" i="1"/>
  <c r="D141" i="1"/>
  <c r="M140" i="1"/>
  <c r="J140" i="1"/>
  <c r="K140" i="1" s="1"/>
  <c r="L140" i="1" s="1"/>
  <c r="E140" i="1"/>
  <c r="D140" i="1" s="1"/>
  <c r="K139" i="1"/>
  <c r="J139" i="1"/>
  <c r="E139" i="1"/>
  <c r="D139" i="1"/>
  <c r="J138" i="1"/>
  <c r="K138" i="1" s="1"/>
  <c r="E138" i="1"/>
  <c r="D138" i="1" s="1"/>
  <c r="K137" i="1"/>
  <c r="J137" i="1"/>
  <c r="E137" i="1"/>
  <c r="D137" i="1"/>
  <c r="M136" i="1"/>
  <c r="J136" i="1"/>
  <c r="K136" i="1" s="1"/>
  <c r="L136" i="1" s="1"/>
  <c r="E136" i="1"/>
  <c r="D136" i="1" s="1"/>
  <c r="K135" i="1"/>
  <c r="J135" i="1"/>
  <c r="E135" i="1"/>
  <c r="D135" i="1"/>
  <c r="J134" i="1"/>
  <c r="K134" i="1" s="1"/>
  <c r="E134" i="1"/>
  <c r="D134" i="1" s="1"/>
  <c r="K133" i="1"/>
  <c r="J133" i="1"/>
  <c r="E133" i="1"/>
  <c r="D133" i="1"/>
  <c r="M132" i="1"/>
  <c r="J132" i="1"/>
  <c r="K132" i="1" s="1"/>
  <c r="L132" i="1" s="1"/>
  <c r="E132" i="1"/>
  <c r="D132" i="1" s="1"/>
  <c r="K131" i="1"/>
  <c r="J131" i="1"/>
  <c r="E131" i="1"/>
  <c r="D131" i="1"/>
  <c r="J130" i="1"/>
  <c r="K130" i="1" s="1"/>
  <c r="E130" i="1"/>
  <c r="D130" i="1" s="1"/>
  <c r="K129" i="1"/>
  <c r="J129" i="1"/>
  <c r="E129" i="1"/>
  <c r="D129" i="1"/>
  <c r="M128" i="1"/>
  <c r="J128" i="1"/>
  <c r="K128" i="1" s="1"/>
  <c r="L128" i="1" s="1"/>
  <c r="E128" i="1"/>
  <c r="D128" i="1" s="1"/>
  <c r="K127" i="1"/>
  <c r="J127" i="1"/>
  <c r="E127" i="1"/>
  <c r="D127" i="1"/>
  <c r="J126" i="1"/>
  <c r="K126" i="1" s="1"/>
  <c r="E126" i="1"/>
  <c r="D126" i="1" s="1"/>
  <c r="K125" i="1"/>
  <c r="J125" i="1"/>
  <c r="E125" i="1"/>
  <c r="D125" i="1"/>
  <c r="M124" i="1"/>
  <c r="J124" i="1"/>
  <c r="K124" i="1" s="1"/>
  <c r="L124" i="1" s="1"/>
  <c r="E124" i="1"/>
  <c r="D124" i="1" s="1"/>
  <c r="K123" i="1"/>
  <c r="J123" i="1"/>
  <c r="E123" i="1"/>
  <c r="D123" i="1"/>
  <c r="J122" i="1"/>
  <c r="K122" i="1" s="1"/>
  <c r="E122" i="1"/>
  <c r="D122" i="1" s="1"/>
  <c r="K121" i="1"/>
  <c r="J121" i="1"/>
  <c r="E121" i="1"/>
  <c r="D121" i="1"/>
  <c r="M120" i="1"/>
  <c r="J120" i="1"/>
  <c r="K120" i="1" s="1"/>
  <c r="L120" i="1" s="1"/>
  <c r="E120" i="1"/>
  <c r="D120" i="1" s="1"/>
  <c r="K119" i="1"/>
  <c r="J119" i="1"/>
  <c r="E119" i="1"/>
  <c r="D119" i="1"/>
  <c r="J118" i="1"/>
  <c r="K118" i="1" s="1"/>
  <c r="E118" i="1"/>
  <c r="D118" i="1" s="1"/>
  <c r="K117" i="1"/>
  <c r="J117" i="1"/>
  <c r="E117" i="1"/>
  <c r="D117" i="1"/>
  <c r="M116" i="1"/>
  <c r="J116" i="1"/>
  <c r="K116" i="1" s="1"/>
  <c r="L116" i="1" s="1"/>
  <c r="E116" i="1"/>
  <c r="D116" i="1" s="1"/>
  <c r="K115" i="1"/>
  <c r="J115" i="1"/>
  <c r="E115" i="1"/>
  <c r="D115" i="1"/>
  <c r="J114" i="1"/>
  <c r="K114" i="1" s="1"/>
  <c r="E114" i="1"/>
  <c r="D114" i="1" s="1"/>
  <c r="K113" i="1"/>
  <c r="J113" i="1"/>
  <c r="E113" i="1"/>
  <c r="D113" i="1"/>
  <c r="M112" i="1"/>
  <c r="J112" i="1"/>
  <c r="K112" i="1" s="1"/>
  <c r="L112" i="1" s="1"/>
  <c r="E112" i="1"/>
  <c r="D112" i="1" s="1"/>
  <c r="K111" i="1"/>
  <c r="J111" i="1"/>
  <c r="E111" i="1"/>
  <c r="D111" i="1"/>
  <c r="J110" i="1"/>
  <c r="K110" i="1" s="1"/>
  <c r="E110" i="1"/>
  <c r="D110" i="1" s="1"/>
  <c r="K109" i="1"/>
  <c r="J109" i="1"/>
  <c r="E109" i="1"/>
  <c r="D109" i="1"/>
  <c r="M108" i="1"/>
  <c r="J108" i="1"/>
  <c r="K108" i="1" s="1"/>
  <c r="L108" i="1" s="1"/>
  <c r="E108" i="1"/>
  <c r="D108" i="1" s="1"/>
  <c r="K107" i="1"/>
  <c r="J107" i="1"/>
  <c r="E107" i="1"/>
  <c r="D107" i="1"/>
  <c r="J106" i="1"/>
  <c r="K106" i="1" s="1"/>
  <c r="E106" i="1"/>
  <c r="D106" i="1" s="1"/>
  <c r="K105" i="1"/>
  <c r="J105" i="1"/>
  <c r="E105" i="1"/>
  <c r="D105" i="1"/>
  <c r="M104" i="1"/>
  <c r="J104" i="1"/>
  <c r="K104" i="1" s="1"/>
  <c r="L104" i="1" s="1"/>
  <c r="E104" i="1"/>
  <c r="D104" i="1" s="1"/>
  <c r="K103" i="1"/>
  <c r="J103" i="1"/>
  <c r="E103" i="1"/>
  <c r="D103" i="1"/>
  <c r="J102" i="1"/>
  <c r="K102" i="1" s="1"/>
  <c r="E102" i="1"/>
  <c r="D102" i="1" s="1"/>
  <c r="K101" i="1"/>
  <c r="J101" i="1"/>
  <c r="E101" i="1"/>
  <c r="D101" i="1"/>
  <c r="M100" i="1"/>
  <c r="J100" i="1"/>
  <c r="K100" i="1" s="1"/>
  <c r="L100" i="1" s="1"/>
  <c r="E100" i="1"/>
  <c r="D100" i="1" s="1"/>
  <c r="K99" i="1"/>
  <c r="J99" i="1"/>
  <c r="E99" i="1"/>
  <c r="D99" i="1"/>
  <c r="U98" i="1"/>
  <c r="K98" i="1"/>
  <c r="J98" i="1"/>
  <c r="E98" i="1"/>
  <c r="D98" i="1"/>
  <c r="U97" i="1"/>
  <c r="J97" i="1"/>
  <c r="K97" i="1" s="1"/>
  <c r="E97" i="1"/>
  <c r="D97" i="1" s="1"/>
  <c r="U96" i="1"/>
  <c r="M96" i="1"/>
  <c r="L96" i="1"/>
  <c r="J96" i="1"/>
  <c r="K96" i="1" s="1"/>
  <c r="E96" i="1"/>
  <c r="D96" i="1"/>
  <c r="U95" i="1"/>
  <c r="K95" i="1"/>
  <c r="J95" i="1"/>
  <c r="E95" i="1"/>
  <c r="D95" i="1"/>
  <c r="U94" i="1"/>
  <c r="J94" i="1"/>
  <c r="K94" i="1" s="1"/>
  <c r="E94" i="1"/>
  <c r="D94" i="1"/>
  <c r="U93" i="1"/>
  <c r="J93" i="1"/>
  <c r="K93" i="1" s="1"/>
  <c r="E93" i="1"/>
  <c r="D93" i="1" s="1"/>
  <c r="U92" i="1"/>
  <c r="J92" i="1"/>
  <c r="K92" i="1" s="1"/>
  <c r="E92" i="1"/>
  <c r="D92" i="1" s="1"/>
  <c r="U91" i="1"/>
  <c r="K91" i="1"/>
  <c r="J91" i="1"/>
  <c r="E91" i="1"/>
  <c r="D91" i="1"/>
  <c r="U90" i="1"/>
  <c r="J90" i="1"/>
  <c r="K90" i="1" s="1"/>
  <c r="E90" i="1"/>
  <c r="D90" i="1"/>
  <c r="U89" i="1"/>
  <c r="J89" i="1"/>
  <c r="K89" i="1" s="1"/>
  <c r="E89" i="1"/>
  <c r="D89" i="1" s="1"/>
  <c r="U88" i="1"/>
  <c r="J88" i="1"/>
  <c r="K88" i="1" s="1"/>
  <c r="E88" i="1"/>
  <c r="D88" i="1" s="1"/>
  <c r="U87" i="1"/>
  <c r="K87" i="1"/>
  <c r="J87" i="1"/>
  <c r="E87" i="1"/>
  <c r="D87" i="1"/>
  <c r="U86" i="1"/>
  <c r="K86" i="1"/>
  <c r="L86" i="1" s="1"/>
  <c r="M86" i="1" s="1"/>
  <c r="J86" i="1"/>
  <c r="E86" i="1"/>
  <c r="D86" i="1"/>
  <c r="U85" i="1"/>
  <c r="J85" i="1"/>
  <c r="K85" i="1" s="1"/>
  <c r="E85" i="1"/>
  <c r="D85" i="1" s="1"/>
  <c r="U84" i="1"/>
  <c r="L84" i="1"/>
  <c r="M84" i="1" s="1"/>
  <c r="J84" i="1"/>
  <c r="K84" i="1" s="1"/>
  <c r="E84" i="1"/>
  <c r="D84" i="1"/>
  <c r="U83" i="1"/>
  <c r="K83" i="1"/>
  <c r="J83" i="1"/>
  <c r="E83" i="1"/>
  <c r="D83" i="1"/>
  <c r="U82" i="1"/>
  <c r="K82" i="1"/>
  <c r="J82" i="1"/>
  <c r="E82" i="1"/>
  <c r="D82" i="1"/>
  <c r="U81" i="1"/>
  <c r="J81" i="1"/>
  <c r="K81" i="1" s="1"/>
  <c r="E81" i="1"/>
  <c r="D81" i="1" s="1"/>
  <c r="U80" i="1"/>
  <c r="M80" i="1"/>
  <c r="L80" i="1"/>
  <c r="J80" i="1"/>
  <c r="K80" i="1" s="1"/>
  <c r="E80" i="1"/>
  <c r="D80" i="1"/>
  <c r="U79" i="1"/>
  <c r="K79" i="1"/>
  <c r="J79" i="1"/>
  <c r="E79" i="1"/>
  <c r="D79" i="1"/>
  <c r="U78" i="1"/>
  <c r="V78" i="1" s="1"/>
  <c r="J78" i="1"/>
  <c r="K78" i="1" s="1"/>
  <c r="E78" i="1"/>
  <c r="D78" i="1"/>
  <c r="U77" i="1"/>
  <c r="J77" i="1"/>
  <c r="K77" i="1" s="1"/>
  <c r="E77" i="1"/>
  <c r="D77" i="1" s="1"/>
  <c r="U76" i="1"/>
  <c r="J76" i="1"/>
  <c r="K76" i="1" s="1"/>
  <c r="L76" i="1" s="1"/>
  <c r="M76" i="1" s="1"/>
  <c r="E76" i="1"/>
  <c r="D76" i="1" s="1"/>
  <c r="U75" i="1"/>
  <c r="K75" i="1"/>
  <c r="J75" i="1"/>
  <c r="E75" i="1"/>
  <c r="D75" i="1"/>
  <c r="U74" i="1"/>
  <c r="J74" i="1"/>
  <c r="K74" i="1" s="1"/>
  <c r="E74" i="1"/>
  <c r="D74" i="1"/>
  <c r="U73" i="1"/>
  <c r="J73" i="1"/>
  <c r="K73" i="1" s="1"/>
  <c r="E73" i="1"/>
  <c r="D73" i="1" s="1"/>
  <c r="U72" i="1"/>
  <c r="J72" i="1"/>
  <c r="K72" i="1" s="1"/>
  <c r="E72" i="1"/>
  <c r="D72" i="1" s="1"/>
  <c r="U71" i="1"/>
  <c r="K71" i="1"/>
  <c r="J71" i="1"/>
  <c r="E71" i="1"/>
  <c r="D71" i="1"/>
  <c r="U70" i="1"/>
  <c r="K70" i="1"/>
  <c r="L70" i="1" s="1"/>
  <c r="M70" i="1" s="1"/>
  <c r="J70" i="1"/>
  <c r="E70" i="1"/>
  <c r="D70" i="1"/>
  <c r="U69" i="1"/>
  <c r="J69" i="1"/>
  <c r="K69" i="1" s="1"/>
  <c r="E69" i="1"/>
  <c r="D69" i="1" s="1"/>
  <c r="U68" i="1"/>
  <c r="L68" i="1"/>
  <c r="M68" i="1" s="1"/>
  <c r="J68" i="1"/>
  <c r="K68" i="1" s="1"/>
  <c r="E68" i="1"/>
  <c r="D68" i="1"/>
  <c r="U67" i="1"/>
  <c r="K67" i="1"/>
  <c r="J67" i="1"/>
  <c r="E67" i="1"/>
  <c r="D67" i="1"/>
  <c r="U66" i="1"/>
  <c r="K66" i="1"/>
  <c r="J66" i="1"/>
  <c r="E66" i="1"/>
  <c r="D66" i="1"/>
  <c r="U65" i="1"/>
  <c r="J65" i="1"/>
  <c r="K65" i="1" s="1"/>
  <c r="E65" i="1"/>
  <c r="D65" i="1" s="1"/>
  <c r="U64" i="1"/>
  <c r="M64" i="1"/>
  <c r="L64" i="1"/>
  <c r="J64" i="1"/>
  <c r="K64" i="1" s="1"/>
  <c r="E64" i="1"/>
  <c r="D64" i="1"/>
  <c r="U63" i="1"/>
  <c r="K63" i="1"/>
  <c r="J63" i="1"/>
  <c r="E63" i="1"/>
  <c r="D63" i="1"/>
  <c r="U62" i="1"/>
  <c r="J62" i="1"/>
  <c r="K62" i="1" s="1"/>
  <c r="E62" i="1"/>
  <c r="D62" i="1"/>
  <c r="U61" i="1"/>
  <c r="J61" i="1"/>
  <c r="K61" i="1" s="1"/>
  <c r="E61" i="1"/>
  <c r="D61" i="1" s="1"/>
  <c r="U60" i="1"/>
  <c r="J60" i="1"/>
  <c r="K60" i="1" s="1"/>
  <c r="L60" i="1" s="1"/>
  <c r="M60" i="1" s="1"/>
  <c r="E60" i="1"/>
  <c r="D60" i="1" s="1"/>
  <c r="U59" i="1"/>
  <c r="K59" i="1"/>
  <c r="J59" i="1"/>
  <c r="E59" i="1"/>
  <c r="D59" i="1"/>
  <c r="U58" i="1"/>
  <c r="J58" i="1"/>
  <c r="K58" i="1" s="1"/>
  <c r="E58" i="1"/>
  <c r="D58" i="1"/>
  <c r="U57" i="1"/>
  <c r="J57" i="1"/>
  <c r="K57" i="1" s="1"/>
  <c r="E57" i="1"/>
  <c r="D57" i="1" s="1"/>
  <c r="U56" i="1"/>
  <c r="J56" i="1"/>
  <c r="K56" i="1" s="1"/>
  <c r="L56" i="1" s="1"/>
  <c r="M56" i="1" s="1"/>
  <c r="E56" i="1"/>
  <c r="D56" i="1" s="1"/>
  <c r="U55" i="1"/>
  <c r="K55" i="1"/>
  <c r="J55" i="1"/>
  <c r="E55" i="1"/>
  <c r="D55" i="1"/>
  <c r="U54" i="1"/>
  <c r="K54" i="1"/>
  <c r="L54" i="1" s="1"/>
  <c r="M54" i="1" s="1"/>
  <c r="J54" i="1"/>
  <c r="E54" i="1"/>
  <c r="D54" i="1"/>
  <c r="U53" i="1"/>
  <c r="J53" i="1"/>
  <c r="K53" i="1" s="1"/>
  <c r="E53" i="1"/>
  <c r="D53" i="1" s="1"/>
  <c r="U52" i="1"/>
  <c r="L52" i="1"/>
  <c r="M52" i="1" s="1"/>
  <c r="J52" i="1"/>
  <c r="K52" i="1" s="1"/>
  <c r="E52" i="1"/>
  <c r="D52" i="1"/>
  <c r="U51" i="1"/>
  <c r="K51" i="1"/>
  <c r="J51" i="1"/>
  <c r="E51" i="1"/>
  <c r="D51" i="1"/>
  <c r="U50" i="1"/>
  <c r="K50" i="1"/>
  <c r="J50" i="1"/>
  <c r="E50" i="1"/>
  <c r="D50" i="1"/>
  <c r="U49" i="1"/>
  <c r="J49" i="1"/>
  <c r="K49" i="1" s="1"/>
  <c r="E49" i="1"/>
  <c r="D49" i="1" s="1"/>
  <c r="U48" i="1"/>
  <c r="M48" i="1"/>
  <c r="L48" i="1"/>
  <c r="J48" i="1"/>
  <c r="K48" i="1" s="1"/>
  <c r="E48" i="1"/>
  <c r="D48" i="1"/>
  <c r="U47" i="1"/>
  <c r="K47" i="1"/>
  <c r="J47" i="1"/>
  <c r="E47" i="1"/>
  <c r="D47" i="1"/>
  <c r="U46" i="1"/>
  <c r="J46" i="1"/>
  <c r="K46" i="1" s="1"/>
  <c r="E46" i="1"/>
  <c r="D46" i="1"/>
  <c r="U45" i="1"/>
  <c r="J45" i="1"/>
  <c r="K45" i="1" s="1"/>
  <c r="E45" i="1"/>
  <c r="D45" i="1" s="1"/>
  <c r="U44" i="1"/>
  <c r="J44" i="1"/>
  <c r="K44" i="1" s="1"/>
  <c r="L44" i="1" s="1"/>
  <c r="M44" i="1" s="1"/>
  <c r="E44" i="1"/>
  <c r="D44" i="1" s="1"/>
  <c r="U43" i="1"/>
  <c r="K43" i="1"/>
  <c r="J43" i="1"/>
  <c r="E43" i="1"/>
  <c r="D43" i="1"/>
  <c r="U42" i="1"/>
  <c r="J42" i="1"/>
  <c r="K42" i="1" s="1"/>
  <c r="E42" i="1"/>
  <c r="D42" i="1"/>
  <c r="U41" i="1"/>
  <c r="J41" i="1"/>
  <c r="K41" i="1" s="1"/>
  <c r="E41" i="1"/>
  <c r="D41" i="1" s="1"/>
  <c r="U40" i="1"/>
  <c r="J40" i="1"/>
  <c r="K40" i="1" s="1"/>
  <c r="E40" i="1"/>
  <c r="D40" i="1" s="1"/>
  <c r="U39" i="1"/>
  <c r="K39" i="1"/>
  <c r="J39" i="1"/>
  <c r="E39" i="1"/>
  <c r="D39" i="1"/>
  <c r="U38" i="1"/>
  <c r="K38" i="1"/>
  <c r="L38" i="1" s="1"/>
  <c r="M38" i="1" s="1"/>
  <c r="J38" i="1"/>
  <c r="E38" i="1"/>
  <c r="D38" i="1"/>
  <c r="U37" i="1"/>
  <c r="J37" i="1"/>
  <c r="K37" i="1" s="1"/>
  <c r="E37" i="1"/>
  <c r="D37" i="1" s="1"/>
  <c r="U36" i="1"/>
  <c r="L36" i="1"/>
  <c r="M36" i="1" s="1"/>
  <c r="J36" i="1"/>
  <c r="K36" i="1" s="1"/>
  <c r="E36" i="1"/>
  <c r="D36" i="1"/>
  <c r="U35" i="1"/>
  <c r="K35" i="1"/>
  <c r="J35" i="1"/>
  <c r="E35" i="1"/>
  <c r="D35" i="1"/>
  <c r="U34" i="1"/>
  <c r="K34" i="1"/>
  <c r="J34" i="1"/>
  <c r="E34" i="1"/>
  <c r="D34" i="1"/>
  <c r="U33" i="1"/>
  <c r="J33" i="1"/>
  <c r="K33" i="1" s="1"/>
  <c r="E33" i="1"/>
  <c r="D33" i="1" s="1"/>
  <c r="U32" i="1"/>
  <c r="M32" i="1"/>
  <c r="L32" i="1"/>
  <c r="J32" i="1"/>
  <c r="K32" i="1" s="1"/>
  <c r="E32" i="1"/>
  <c r="D32" i="1"/>
  <c r="U31" i="1"/>
  <c r="K31" i="1"/>
  <c r="J31" i="1"/>
  <c r="E31" i="1"/>
  <c r="D31" i="1"/>
  <c r="U30" i="1"/>
  <c r="J30" i="1"/>
  <c r="K30" i="1" s="1"/>
  <c r="E30" i="1"/>
  <c r="D30" i="1"/>
  <c r="U29" i="1"/>
  <c r="J29" i="1"/>
  <c r="K29" i="1" s="1"/>
  <c r="E29" i="1"/>
  <c r="D29" i="1" s="1"/>
  <c r="U28" i="1"/>
  <c r="J28" i="1"/>
  <c r="K28" i="1" s="1"/>
  <c r="L28" i="1" s="1"/>
  <c r="M28" i="1" s="1"/>
  <c r="E28" i="1"/>
  <c r="D28" i="1" s="1"/>
  <c r="U27" i="1"/>
  <c r="K27" i="1"/>
  <c r="J27" i="1"/>
  <c r="E27" i="1"/>
  <c r="D27" i="1"/>
  <c r="U26" i="1"/>
  <c r="J26" i="1"/>
  <c r="K26" i="1" s="1"/>
  <c r="E26" i="1"/>
  <c r="D26" i="1"/>
  <c r="U25" i="1"/>
  <c r="J25" i="1"/>
  <c r="K25" i="1" s="1"/>
  <c r="E25" i="1"/>
  <c r="D25" i="1" s="1"/>
  <c r="U24" i="1"/>
  <c r="J24" i="1"/>
  <c r="K24" i="1" s="1"/>
  <c r="E24" i="1"/>
  <c r="D24" i="1" s="1"/>
  <c r="U23" i="1"/>
  <c r="K23" i="1"/>
  <c r="J23" i="1"/>
  <c r="E23" i="1"/>
  <c r="D23" i="1"/>
  <c r="U22" i="1"/>
  <c r="K22" i="1"/>
  <c r="L22" i="1" s="1"/>
  <c r="M22" i="1" s="1"/>
  <c r="J22" i="1"/>
  <c r="E22" i="1"/>
  <c r="D22" i="1"/>
  <c r="U21" i="1"/>
  <c r="J21" i="1"/>
  <c r="K21" i="1" s="1"/>
  <c r="E21" i="1"/>
  <c r="D21" i="1" s="1"/>
  <c r="U20" i="1"/>
  <c r="L20" i="1"/>
  <c r="M20" i="1" s="1"/>
  <c r="J20" i="1"/>
  <c r="K20" i="1" s="1"/>
  <c r="E20" i="1"/>
  <c r="D20" i="1"/>
  <c r="U19" i="1"/>
  <c r="K19" i="1"/>
  <c r="J19" i="1"/>
  <c r="E19" i="1"/>
  <c r="D19" i="1"/>
  <c r="U18" i="1"/>
  <c r="J18" i="1"/>
  <c r="K18" i="1" s="1"/>
  <c r="E18" i="1"/>
  <c r="D18" i="1" s="1"/>
  <c r="U17" i="1"/>
  <c r="J17" i="1"/>
  <c r="K17" i="1" s="1"/>
  <c r="E17" i="1"/>
  <c r="D17" i="1" s="1"/>
  <c r="U16" i="1"/>
  <c r="J16" i="1"/>
  <c r="K16" i="1" s="1"/>
  <c r="E16" i="1"/>
  <c r="D16" i="1"/>
  <c r="U15" i="1"/>
  <c r="K15" i="1"/>
  <c r="J15" i="1"/>
  <c r="E15" i="1"/>
  <c r="D15" i="1"/>
  <c r="U14" i="1"/>
  <c r="L14" i="1"/>
  <c r="M14" i="1" s="1"/>
  <c r="J14" i="1"/>
  <c r="K14" i="1" s="1"/>
  <c r="E14" i="1"/>
  <c r="D14" i="1"/>
  <c r="U13" i="1"/>
  <c r="J13" i="1"/>
  <c r="K13" i="1" s="1"/>
  <c r="E13" i="1"/>
  <c r="D13" i="1" s="1"/>
  <c r="U12" i="1"/>
  <c r="K12" i="1"/>
  <c r="L12" i="1" s="1"/>
  <c r="M12" i="1" s="1"/>
  <c r="J12" i="1"/>
  <c r="E12" i="1"/>
  <c r="D12" i="1"/>
  <c r="U11" i="1"/>
  <c r="K11" i="1"/>
  <c r="J11" i="1"/>
  <c r="E11" i="1"/>
  <c r="D11" i="1"/>
  <c r="U10" i="1"/>
  <c r="M10" i="1"/>
  <c r="L10" i="1"/>
  <c r="J10" i="1"/>
  <c r="K10" i="1" s="1"/>
  <c r="E10" i="1"/>
  <c r="D10" i="1"/>
  <c r="U9" i="1"/>
  <c r="J9" i="1"/>
  <c r="K9" i="1" s="1"/>
  <c r="E9" i="1"/>
  <c r="D9" i="1" s="1"/>
  <c r="U8" i="1"/>
  <c r="K8" i="1"/>
  <c r="L8" i="1" s="1"/>
  <c r="M8" i="1" s="1"/>
  <c r="J8" i="1"/>
  <c r="E8" i="1"/>
  <c r="D8" i="1"/>
  <c r="U7" i="1"/>
  <c r="K7" i="1"/>
  <c r="J7" i="1"/>
  <c r="E7" i="1"/>
  <c r="D7" i="1"/>
  <c r="U6" i="1"/>
  <c r="J6" i="1"/>
  <c r="K6" i="1" s="1"/>
  <c r="L6" i="1" s="1"/>
  <c r="M6" i="1" s="1"/>
  <c r="E6" i="1"/>
  <c r="D6" i="1" s="1"/>
  <c r="U5" i="1"/>
  <c r="J5" i="1"/>
  <c r="K5" i="1" s="1"/>
  <c r="E5" i="1"/>
  <c r="D5" i="1" s="1"/>
  <c r="U4" i="1"/>
  <c r="V4" i="1" s="1"/>
  <c r="J4" i="1"/>
  <c r="K4" i="1" s="1"/>
  <c r="E4" i="1"/>
  <c r="D4" i="1"/>
  <c r="U3" i="1"/>
  <c r="W3" i="1" s="1"/>
  <c r="K3" i="1"/>
  <c r="J3" i="1"/>
  <c r="E3" i="1"/>
  <c r="D3" i="1"/>
  <c r="J2" i="1"/>
  <c r="K2" i="1" s="1"/>
  <c r="E2" i="1"/>
  <c r="D2" i="1"/>
  <c r="V3" i="1" l="1"/>
  <c r="L46" i="1"/>
  <c r="M46" i="1" s="1"/>
  <c r="L2" i="1"/>
  <c r="M2" i="1" s="1"/>
  <c r="L30" i="1"/>
  <c r="M30" i="1" s="1"/>
  <c r="L42" i="1"/>
  <c r="M42" i="1" s="1"/>
  <c r="L94" i="1"/>
  <c r="M94" i="1" s="1"/>
  <c r="L6" i="2"/>
  <c r="M6" i="2" s="1"/>
  <c r="L10" i="2"/>
  <c r="M10" i="2" s="1"/>
  <c r="L170" i="2"/>
  <c r="M170" i="2" s="1"/>
  <c r="L4" i="1"/>
  <c r="M4" i="1" s="1"/>
  <c r="L16" i="1"/>
  <c r="M16" i="1" s="1"/>
  <c r="O39" i="1"/>
  <c r="P39" i="1" s="1"/>
  <c r="L62" i="1"/>
  <c r="M62" i="1" s="1"/>
  <c r="L74" i="1"/>
  <c r="M74" i="1" s="1"/>
  <c r="V87" i="1"/>
  <c r="V71" i="1"/>
  <c r="V55" i="1"/>
  <c r="W51" i="1"/>
  <c r="V22" i="1"/>
  <c r="W19" i="1"/>
  <c r="W96" i="1"/>
  <c r="V86" i="1"/>
  <c r="W83" i="1"/>
  <c r="W80" i="1"/>
  <c r="V70" i="1"/>
  <c r="W67" i="1"/>
  <c r="W64" i="1"/>
  <c r="V54" i="1"/>
  <c r="W48" i="1"/>
  <c r="V39" i="1"/>
  <c r="V38" i="1"/>
  <c r="W35" i="1"/>
  <c r="W32" i="1"/>
  <c r="V23" i="1"/>
  <c r="V12" i="1"/>
  <c r="W10" i="1"/>
  <c r="V7" i="1"/>
  <c r="L58" i="1"/>
  <c r="M58" i="1" s="1"/>
  <c r="V98" i="1"/>
  <c r="L26" i="1"/>
  <c r="M26" i="1" s="1"/>
  <c r="V30" i="1"/>
  <c r="L78" i="1"/>
  <c r="M78" i="1" s="1"/>
  <c r="L90" i="1"/>
  <c r="M90" i="1" s="1"/>
  <c r="O183" i="1"/>
  <c r="P183" i="1" s="1"/>
  <c r="L138" i="2"/>
  <c r="M138" i="2" s="1"/>
  <c r="W5" i="1"/>
  <c r="V5" i="1"/>
  <c r="V20" i="1"/>
  <c r="W26" i="1"/>
  <c r="V36" i="1"/>
  <c r="W42" i="1"/>
  <c r="W45" i="1"/>
  <c r="V45" i="1"/>
  <c r="V52" i="1"/>
  <c r="W58" i="1"/>
  <c r="W61" i="1"/>
  <c r="V61" i="1"/>
  <c r="W74" i="1"/>
  <c r="W77" i="1"/>
  <c r="V77" i="1"/>
  <c r="W90" i="1"/>
  <c r="W6" i="2"/>
  <c r="L18" i="2"/>
  <c r="M18" i="2" s="1"/>
  <c r="V23" i="2"/>
  <c r="V25" i="2"/>
  <c r="V36" i="2"/>
  <c r="W37" i="2"/>
  <c r="V43" i="2"/>
  <c r="W48" i="2"/>
  <c r="V55" i="2"/>
  <c r="W58" i="2"/>
  <c r="V58" i="2"/>
  <c r="V68" i="2"/>
  <c r="W84" i="2"/>
  <c r="V85" i="2"/>
  <c r="L90" i="2"/>
  <c r="M90" i="2" s="1"/>
  <c r="W92" i="2"/>
  <c r="W95" i="2"/>
  <c r="L106" i="2"/>
  <c r="M106" i="2" s="1"/>
  <c r="L144" i="2"/>
  <c r="M144" i="2" s="1"/>
  <c r="W26" i="3"/>
  <c r="L36" i="3"/>
  <c r="M36" i="3" s="1"/>
  <c r="O36" i="3"/>
  <c r="P36" i="3" s="1"/>
  <c r="O187" i="3"/>
  <c r="P187" i="3" s="1"/>
  <c r="W7" i="1"/>
  <c r="W9" i="1"/>
  <c r="V9" i="1"/>
  <c r="V11" i="1"/>
  <c r="W14" i="1"/>
  <c r="V16" i="1"/>
  <c r="L18" i="1"/>
  <c r="M18" i="1" s="1"/>
  <c r="W20" i="1"/>
  <c r="V24" i="1"/>
  <c r="V27" i="1"/>
  <c r="W33" i="1"/>
  <c r="V33" i="1"/>
  <c r="W39" i="1"/>
  <c r="L40" i="1"/>
  <c r="M40" i="1" s="1"/>
  <c r="V42" i="1"/>
  <c r="W46" i="1"/>
  <c r="W49" i="1"/>
  <c r="V49" i="1"/>
  <c r="W52" i="1"/>
  <c r="W55" i="1"/>
  <c r="W62" i="1"/>
  <c r="W68" i="1"/>
  <c r="V72" i="1"/>
  <c r="V74" i="1"/>
  <c r="W84" i="1"/>
  <c r="V88" i="1"/>
  <c r="V90" i="1"/>
  <c r="V91" i="1"/>
  <c r="W94" i="1"/>
  <c r="L110" i="1"/>
  <c r="M110" i="1" s="1"/>
  <c r="L122" i="1"/>
  <c r="M122" i="1" s="1"/>
  <c r="L130" i="1"/>
  <c r="M130" i="1" s="1"/>
  <c r="L150" i="1"/>
  <c r="M150" i="1" s="1"/>
  <c r="L154" i="1"/>
  <c r="M154" i="1" s="1"/>
  <c r="L158" i="1"/>
  <c r="M158" i="1" s="1"/>
  <c r="L170" i="1"/>
  <c r="M170" i="1" s="1"/>
  <c r="L178" i="1"/>
  <c r="M178" i="1" s="1"/>
  <c r="L182" i="1"/>
  <c r="M182" i="1" s="1"/>
  <c r="L2" i="2"/>
  <c r="M2" i="2" s="1"/>
  <c r="W9" i="2"/>
  <c r="W10" i="2"/>
  <c r="L14" i="2"/>
  <c r="M14" i="2" s="1"/>
  <c r="W19" i="2"/>
  <c r="L20" i="2"/>
  <c r="M20" i="2" s="1"/>
  <c r="V21" i="2"/>
  <c r="W27" i="2"/>
  <c r="V32" i="2"/>
  <c r="W33" i="2"/>
  <c r="W44" i="2"/>
  <c r="L56" i="2"/>
  <c r="M56" i="2" s="1"/>
  <c r="W59" i="2"/>
  <c r="W63" i="2"/>
  <c r="V63" i="2"/>
  <c r="L82" i="2"/>
  <c r="M82" i="2" s="1"/>
  <c r="W98" i="2"/>
  <c r="L114" i="2"/>
  <c r="M114" i="2" s="1"/>
  <c r="W54" i="3"/>
  <c r="W25" i="3"/>
  <c r="V25" i="3"/>
  <c r="L112" i="3"/>
  <c r="M112" i="3" s="1"/>
  <c r="N2" i="1"/>
  <c r="O2" i="1" s="1"/>
  <c r="P2" i="1" s="1"/>
  <c r="V6" i="1"/>
  <c r="W8" i="1"/>
  <c r="O10" i="1"/>
  <c r="P10" i="1" s="1"/>
  <c r="W11" i="1"/>
  <c r="W13" i="1"/>
  <c r="V13" i="1"/>
  <c r="V15" i="1"/>
  <c r="W18" i="1"/>
  <c r="W21" i="1"/>
  <c r="V21" i="1"/>
  <c r="W24" i="1"/>
  <c r="W27" i="1"/>
  <c r="V28" i="1"/>
  <c r="V31" i="1"/>
  <c r="W34" i="1"/>
  <c r="W37" i="1"/>
  <c r="V37" i="1"/>
  <c r="W40" i="1"/>
  <c r="W43" i="1"/>
  <c r="V44" i="1"/>
  <c r="V46" i="1"/>
  <c r="V47" i="1"/>
  <c r="W50" i="1"/>
  <c r="W53" i="1"/>
  <c r="V53" i="1"/>
  <c r="W56" i="1"/>
  <c r="W59" i="1"/>
  <c r="V60" i="1"/>
  <c r="V62" i="1"/>
  <c r="V63" i="1"/>
  <c r="W66" i="1"/>
  <c r="W69" i="1"/>
  <c r="V69" i="1"/>
  <c r="W72" i="1"/>
  <c r="W75" i="1"/>
  <c r="V76" i="1"/>
  <c r="V79" i="1"/>
  <c r="W82" i="1"/>
  <c r="W85" i="1"/>
  <c r="V85" i="1"/>
  <c r="W88" i="1"/>
  <c r="W91" i="1"/>
  <c r="L92" i="1"/>
  <c r="M92" i="1" s="1"/>
  <c r="V92" i="1"/>
  <c r="V94" i="1"/>
  <c r="V95" i="1"/>
  <c r="W98" i="1"/>
  <c r="W4" i="2"/>
  <c r="V4" i="2"/>
  <c r="W7" i="2"/>
  <c r="W13" i="2"/>
  <c r="W14" i="2"/>
  <c r="W15" i="2"/>
  <c r="W20" i="2"/>
  <c r="W21" i="2"/>
  <c r="L22" i="2"/>
  <c r="M22" i="2" s="1"/>
  <c r="W26" i="2"/>
  <c r="V26" i="2"/>
  <c r="V27" i="2"/>
  <c r="W32" i="2"/>
  <c r="L36" i="2"/>
  <c r="M36" i="2" s="1"/>
  <c r="L38" i="2"/>
  <c r="M38" i="2" s="1"/>
  <c r="V39" i="2"/>
  <c r="V41" i="2"/>
  <c r="W42" i="2"/>
  <c r="V42" i="2"/>
  <c r="V52" i="2"/>
  <c r="W53" i="2"/>
  <c r="W54" i="2"/>
  <c r="V54" i="2"/>
  <c r="L58" i="2"/>
  <c r="M58" i="2" s="1"/>
  <c r="V59" i="2"/>
  <c r="W64" i="2"/>
  <c r="L70" i="2"/>
  <c r="M70" i="2" s="1"/>
  <c r="W71" i="2"/>
  <c r="V75" i="2"/>
  <c r="L76" i="2"/>
  <c r="M76" i="2" s="1"/>
  <c r="V83" i="2"/>
  <c r="W87" i="2"/>
  <c r="W94" i="2"/>
  <c r="L112" i="2"/>
  <c r="M112" i="2" s="1"/>
  <c r="L136" i="2"/>
  <c r="M136" i="2" s="1"/>
  <c r="L146" i="2"/>
  <c r="M146" i="2" s="1"/>
  <c r="L168" i="2"/>
  <c r="M168" i="2" s="1"/>
  <c r="L178" i="2"/>
  <c r="M178" i="2" s="1"/>
  <c r="L4" i="3"/>
  <c r="M4" i="3" s="1"/>
  <c r="W12" i="3"/>
  <c r="V14" i="1"/>
  <c r="W16" i="1"/>
  <c r="W29" i="1"/>
  <c r="V29" i="1"/>
  <c r="O56" i="1"/>
  <c r="P56" i="1" s="1"/>
  <c r="V68" i="1"/>
  <c r="V84" i="1"/>
  <c r="W93" i="1"/>
  <c r="V93" i="1"/>
  <c r="V98" i="2"/>
  <c r="V97" i="2"/>
  <c r="W96" i="2"/>
  <c r="V95" i="2"/>
  <c r="V90" i="2"/>
  <c r="V89" i="2"/>
  <c r="W88" i="2"/>
  <c r="V87" i="2"/>
  <c r="V82" i="2"/>
  <c r="V81" i="2"/>
  <c r="W80" i="2"/>
  <c r="V79" i="2"/>
  <c r="V74" i="2"/>
  <c r="V73" i="2"/>
  <c r="V71" i="2"/>
  <c r="W91" i="2"/>
  <c r="W83" i="2"/>
  <c r="W75" i="2"/>
  <c r="W82" i="2"/>
  <c r="W79" i="2"/>
  <c r="V78" i="2"/>
  <c r="V77" i="2"/>
  <c r="W76" i="2"/>
  <c r="V67" i="2"/>
  <c r="W61" i="2"/>
  <c r="V60" i="2"/>
  <c r="W56" i="2"/>
  <c r="V51" i="2"/>
  <c r="W45" i="2"/>
  <c r="V44" i="2"/>
  <c r="W40" i="2"/>
  <c r="V35" i="2"/>
  <c r="W29" i="2"/>
  <c r="V28" i="2"/>
  <c r="W24" i="2"/>
  <c r="V19" i="2"/>
  <c r="V15" i="2"/>
  <c r="V13" i="2"/>
  <c r="V9" i="2"/>
  <c r="V5" i="2"/>
  <c r="V91" i="2"/>
  <c r="W74" i="2"/>
  <c r="W68" i="2"/>
  <c r="W57" i="2"/>
  <c r="V56" i="2"/>
  <c r="W52" i="2"/>
  <c r="W41" i="2"/>
  <c r="V40" i="2"/>
  <c r="W36" i="2"/>
  <c r="W25" i="2"/>
  <c r="V24" i="2"/>
  <c r="W5" i="2"/>
  <c r="V10" i="2"/>
  <c r="V11" i="2"/>
  <c r="W12" i="2"/>
  <c r="V12" i="2"/>
  <c r="V18" i="2"/>
  <c r="W22" i="2"/>
  <c r="V22" i="2"/>
  <c r="L26" i="2"/>
  <c r="M26" i="2" s="1"/>
  <c r="W38" i="2"/>
  <c r="V38" i="2"/>
  <c r="L42" i="2"/>
  <c r="M42" i="2" s="1"/>
  <c r="L54" i="2"/>
  <c r="M54" i="2" s="1"/>
  <c r="V57" i="2"/>
  <c r="V70" i="2"/>
  <c r="V93" i="2"/>
  <c r="L176" i="2"/>
  <c r="M176" i="2" s="1"/>
  <c r="W4" i="1"/>
  <c r="V18" i="1"/>
  <c r="O22" i="1"/>
  <c r="P22" i="1" s="1"/>
  <c r="W23" i="1"/>
  <c r="L24" i="1"/>
  <c r="M24" i="1" s="1"/>
  <c r="V26" i="1"/>
  <c r="W30" i="1"/>
  <c r="W36" i="1"/>
  <c r="V40" i="1"/>
  <c r="O41" i="1"/>
  <c r="P41" i="1" s="1"/>
  <c r="V43" i="1"/>
  <c r="V56" i="1"/>
  <c r="V58" i="1"/>
  <c r="V59" i="1"/>
  <c r="W65" i="1"/>
  <c r="V65" i="1"/>
  <c r="W71" i="1"/>
  <c r="L72" i="1"/>
  <c r="M72" i="1" s="1"/>
  <c r="V75" i="1"/>
  <c r="W78" i="1"/>
  <c r="W81" i="1"/>
  <c r="V81" i="1"/>
  <c r="W87" i="1"/>
  <c r="L88" i="1"/>
  <c r="M88" i="1" s="1"/>
  <c r="W97" i="1"/>
  <c r="V97" i="1"/>
  <c r="L102" i="1"/>
  <c r="M102" i="1" s="1"/>
  <c r="L106" i="1"/>
  <c r="M106" i="1" s="1"/>
  <c r="L114" i="1"/>
  <c r="M114" i="1" s="1"/>
  <c r="L118" i="1"/>
  <c r="M118" i="1" s="1"/>
  <c r="L126" i="1"/>
  <c r="M126" i="1" s="1"/>
  <c r="L134" i="1"/>
  <c r="M134" i="1" s="1"/>
  <c r="L138" i="1"/>
  <c r="M138" i="1" s="1"/>
  <c r="L142" i="1"/>
  <c r="M142" i="1" s="1"/>
  <c r="L146" i="1"/>
  <c r="M146" i="1" s="1"/>
  <c r="L162" i="1"/>
  <c r="M162" i="1" s="1"/>
  <c r="L166" i="1"/>
  <c r="M166" i="1" s="1"/>
  <c r="L174" i="1"/>
  <c r="M174" i="1" s="1"/>
  <c r="L186" i="1"/>
  <c r="M186" i="1" s="1"/>
  <c r="L190" i="1"/>
  <c r="M190" i="1" s="1"/>
  <c r="W3" i="2"/>
  <c r="V14" i="2"/>
  <c r="V16" i="2"/>
  <c r="W18" i="2"/>
  <c r="V20" i="2"/>
  <c r="W49" i="2"/>
  <c r="V53" i="2"/>
  <c r="V64" i="2"/>
  <c r="L72" i="2"/>
  <c r="M72" i="2" s="1"/>
  <c r="W6" i="1"/>
  <c r="V8" i="1"/>
  <c r="V10" i="1"/>
  <c r="W12" i="1"/>
  <c r="O14" i="1"/>
  <c r="P14" i="1" s="1"/>
  <c r="W15" i="1"/>
  <c r="W17" i="1"/>
  <c r="V17" i="1"/>
  <c r="V19" i="1"/>
  <c r="W22" i="1"/>
  <c r="W25" i="1"/>
  <c r="V25" i="1"/>
  <c r="W28" i="1"/>
  <c r="W31" i="1"/>
  <c r="V32" i="1"/>
  <c r="L34" i="1"/>
  <c r="M34" i="1" s="1"/>
  <c r="V34" i="1"/>
  <c r="V35" i="1"/>
  <c r="W38" i="1"/>
  <c r="W41" i="1"/>
  <c r="V41" i="1"/>
  <c r="W44" i="1"/>
  <c r="W47" i="1"/>
  <c r="V48" i="1"/>
  <c r="L50" i="1"/>
  <c r="M50" i="1" s="1"/>
  <c r="V50" i="1"/>
  <c r="V51" i="1"/>
  <c r="O52" i="1"/>
  <c r="P52" i="1" s="1"/>
  <c r="W54" i="1"/>
  <c r="W57" i="1"/>
  <c r="V57" i="1"/>
  <c r="W60" i="1"/>
  <c r="W63" i="1"/>
  <c r="V64" i="1"/>
  <c r="O65" i="1"/>
  <c r="P65" i="1" s="1"/>
  <c r="L66" i="1"/>
  <c r="M66" i="1" s="1"/>
  <c r="V66" i="1"/>
  <c r="V67" i="1"/>
  <c r="W70" i="1"/>
  <c r="W73" i="1"/>
  <c r="V73" i="1"/>
  <c r="W76" i="1"/>
  <c r="W79" i="1"/>
  <c r="V80" i="1"/>
  <c r="L82" i="1"/>
  <c r="M82" i="1" s="1"/>
  <c r="V82" i="1"/>
  <c r="V83" i="1"/>
  <c r="W86" i="1"/>
  <c r="W89" i="1"/>
  <c r="V89" i="1"/>
  <c r="W92" i="1"/>
  <c r="W95" i="1"/>
  <c r="V96" i="1"/>
  <c r="L98" i="1"/>
  <c r="M98" i="1" s="1"/>
  <c r="O114" i="1"/>
  <c r="P114" i="1" s="1"/>
  <c r="O130" i="1"/>
  <c r="P130" i="1" s="1"/>
  <c r="O146" i="1"/>
  <c r="P146" i="1" s="1"/>
  <c r="O162" i="1"/>
  <c r="P162" i="1" s="1"/>
  <c r="O178" i="1"/>
  <c r="P178" i="1" s="1"/>
  <c r="N2" i="2"/>
  <c r="O39" i="2" s="1"/>
  <c r="P39" i="2" s="1"/>
  <c r="V6" i="2"/>
  <c r="V7" i="2"/>
  <c r="W8" i="2"/>
  <c r="V8" i="2"/>
  <c r="W11" i="2"/>
  <c r="V17" i="2"/>
  <c r="W17" i="2"/>
  <c r="L24" i="2"/>
  <c r="M24" i="2" s="1"/>
  <c r="W28" i="2"/>
  <c r="W31" i="2"/>
  <c r="V31" i="2"/>
  <c r="V37" i="2"/>
  <c r="L40" i="2"/>
  <c r="M40" i="2" s="1"/>
  <c r="W43" i="2"/>
  <c r="W47" i="2"/>
  <c r="V47" i="2"/>
  <c r="V48" i="2"/>
  <c r="W60" i="2"/>
  <c r="W65" i="2"/>
  <c r="W69" i="2"/>
  <c r="V69" i="2"/>
  <c r="W70" i="2"/>
  <c r="L74" i="2"/>
  <c r="M74" i="2" s="1"/>
  <c r="V86" i="2"/>
  <c r="W90" i="2"/>
  <c r="V92" i="2"/>
  <c r="W93" i="2"/>
  <c r="V94" i="2"/>
  <c r="L96" i="2"/>
  <c r="M96" i="2" s="1"/>
  <c r="L98" i="2"/>
  <c r="M98" i="2" s="1"/>
  <c r="L130" i="2"/>
  <c r="M130" i="2" s="1"/>
  <c r="L132" i="2"/>
  <c r="M132" i="2" s="1"/>
  <c r="L154" i="2"/>
  <c r="M154" i="2" s="1"/>
  <c r="L162" i="2"/>
  <c r="M162" i="2" s="1"/>
  <c r="L164" i="2"/>
  <c r="M164" i="2" s="1"/>
  <c r="L186" i="2"/>
  <c r="M186" i="2" s="1"/>
  <c r="L2" i="3"/>
  <c r="M2" i="3" s="1"/>
  <c r="N2" i="3"/>
  <c r="O179" i="3" s="1"/>
  <c r="P179" i="3" s="1"/>
  <c r="W4" i="3"/>
  <c r="V4" i="3"/>
  <c r="V94" i="3"/>
  <c r="W67" i="3"/>
  <c r="V30" i="3"/>
  <c r="L8" i="3"/>
  <c r="M8" i="3" s="1"/>
  <c r="O13" i="3"/>
  <c r="P13" i="3" s="1"/>
  <c r="V19" i="3"/>
  <c r="W21" i="3"/>
  <c r="V21" i="3"/>
  <c r="W22" i="3"/>
  <c r="V37" i="3"/>
  <c r="V31" i="3"/>
  <c r="O145" i="3"/>
  <c r="P145" i="3" s="1"/>
  <c r="O28" i="2"/>
  <c r="P28" i="2" s="1"/>
  <c r="V29" i="2"/>
  <c r="L30" i="2"/>
  <c r="M30" i="2" s="1"/>
  <c r="W30" i="2"/>
  <c r="V30" i="2"/>
  <c r="W35" i="2"/>
  <c r="V45" i="2"/>
  <c r="L46" i="2"/>
  <c r="M46" i="2" s="1"/>
  <c r="W46" i="2"/>
  <c r="V46" i="2"/>
  <c r="W51" i="2"/>
  <c r="O60" i="2"/>
  <c r="P60" i="2" s="1"/>
  <c r="V61" i="2"/>
  <c r="L62" i="2"/>
  <c r="M62" i="2" s="1"/>
  <c r="W62" i="2"/>
  <c r="V62" i="2"/>
  <c r="W67" i="2"/>
  <c r="V76" i="2"/>
  <c r="W77" i="2"/>
  <c r="W78" i="2"/>
  <c r="O85" i="2"/>
  <c r="P85" i="2" s="1"/>
  <c r="L84" i="2"/>
  <c r="M84" i="2" s="1"/>
  <c r="L120" i="2"/>
  <c r="M120" i="2" s="1"/>
  <c r="L152" i="2"/>
  <c r="M152" i="2" s="1"/>
  <c r="L184" i="2"/>
  <c r="M184" i="2" s="1"/>
  <c r="W93" i="3"/>
  <c r="O6" i="3"/>
  <c r="P6" i="3" s="1"/>
  <c r="W7" i="3"/>
  <c r="W8" i="3"/>
  <c r="V8" i="3"/>
  <c r="W9" i="3"/>
  <c r="V9" i="3"/>
  <c r="W42" i="3"/>
  <c r="W43" i="3"/>
  <c r="O69" i="3"/>
  <c r="P69" i="3" s="1"/>
  <c r="V77" i="3"/>
  <c r="V87" i="3"/>
  <c r="W87" i="3"/>
  <c r="W32" i="3"/>
  <c r="V32" i="3"/>
  <c r="O47" i="3"/>
  <c r="P47" i="3" s="1"/>
  <c r="O49" i="3"/>
  <c r="P49" i="3" s="1"/>
  <c r="O53" i="3"/>
  <c r="P53" i="3" s="1"/>
  <c r="O87" i="3"/>
  <c r="P87" i="3" s="1"/>
  <c r="L86" i="3"/>
  <c r="M86" i="3" s="1"/>
  <c r="O105" i="3"/>
  <c r="P105" i="3" s="1"/>
  <c r="L104" i="3"/>
  <c r="M104" i="3" s="1"/>
  <c r="W16" i="2"/>
  <c r="W23" i="2"/>
  <c r="V33" i="2"/>
  <c r="L34" i="2"/>
  <c r="M34" i="2" s="1"/>
  <c r="W34" i="2"/>
  <c r="V34" i="2"/>
  <c r="W39" i="2"/>
  <c r="O43" i="2"/>
  <c r="P43" i="2" s="1"/>
  <c r="V49" i="2"/>
  <c r="L50" i="2"/>
  <c r="M50" i="2" s="1"/>
  <c r="W50" i="2"/>
  <c r="V50" i="2"/>
  <c r="W55" i="2"/>
  <c r="V65" i="2"/>
  <c r="L66" i="2"/>
  <c r="M66" i="2" s="1"/>
  <c r="W66" i="2"/>
  <c r="V66" i="2"/>
  <c r="V84" i="2"/>
  <c r="W85" i="2"/>
  <c r="W86" i="2"/>
  <c r="O88" i="2"/>
  <c r="P88" i="2" s="1"/>
  <c r="L92" i="2"/>
  <c r="M92" i="2" s="1"/>
  <c r="L104" i="2"/>
  <c r="M104" i="2" s="1"/>
  <c r="L122" i="2"/>
  <c r="M122" i="2" s="1"/>
  <c r="L128" i="2"/>
  <c r="M128" i="2" s="1"/>
  <c r="L160" i="2"/>
  <c r="M160" i="2" s="1"/>
  <c r="L192" i="2"/>
  <c r="M192" i="2" s="1"/>
  <c r="O7" i="3"/>
  <c r="P7" i="3" s="1"/>
  <c r="L6" i="3"/>
  <c r="M6" i="3" s="1"/>
  <c r="W10" i="3"/>
  <c r="W13" i="3"/>
  <c r="V15" i="3"/>
  <c r="W15" i="3"/>
  <c r="W20" i="3"/>
  <c r="V20" i="3"/>
  <c r="O25" i="3"/>
  <c r="P25" i="3" s="1"/>
  <c r="O30" i="3"/>
  <c r="P30" i="3" s="1"/>
  <c r="L30" i="3"/>
  <c r="M30" i="3" s="1"/>
  <c r="V33" i="3"/>
  <c r="W38" i="3"/>
  <c r="O51" i="3"/>
  <c r="P51" i="3" s="1"/>
  <c r="O57" i="3"/>
  <c r="P57" i="3" s="1"/>
  <c r="L84" i="3"/>
  <c r="M84" i="3" s="1"/>
  <c r="O84" i="3"/>
  <c r="P84" i="3" s="1"/>
  <c r="V72" i="2"/>
  <c r="W73" i="2"/>
  <c r="V80" i="2"/>
  <c r="W81" i="2"/>
  <c r="V88" i="2"/>
  <c r="W89" i="2"/>
  <c r="V96" i="2"/>
  <c r="W97" i="2"/>
  <c r="O9" i="3"/>
  <c r="P9" i="3" s="1"/>
  <c r="O10" i="3"/>
  <c r="P10" i="3" s="1"/>
  <c r="V11" i="3"/>
  <c r="W11" i="3"/>
  <c r="O16" i="3"/>
  <c r="P16" i="3" s="1"/>
  <c r="L16" i="3"/>
  <c r="M16" i="3" s="1"/>
  <c r="V16" i="3"/>
  <c r="V18" i="3"/>
  <c r="L20" i="3"/>
  <c r="M20" i="3" s="1"/>
  <c r="O20" i="3"/>
  <c r="P20" i="3" s="1"/>
  <c r="W31" i="3"/>
  <c r="L32" i="3"/>
  <c r="M32" i="3" s="1"/>
  <c r="O32" i="3"/>
  <c r="P32" i="3" s="1"/>
  <c r="O33" i="3"/>
  <c r="P33" i="3" s="1"/>
  <c r="V35" i="3"/>
  <c r="W36" i="3"/>
  <c r="V36" i="3"/>
  <c r="O41" i="3"/>
  <c r="P41" i="3" s="1"/>
  <c r="V46" i="3"/>
  <c r="W48" i="3"/>
  <c r="V48" i="3"/>
  <c r="W50" i="3"/>
  <c r="L60" i="3"/>
  <c r="M60" i="3" s="1"/>
  <c r="O60" i="3"/>
  <c r="P60" i="3" s="1"/>
  <c r="W63" i="3"/>
  <c r="W80" i="3"/>
  <c r="V80" i="3"/>
  <c r="W82" i="3"/>
  <c r="W72" i="2"/>
  <c r="W98" i="3"/>
  <c r="W97" i="3"/>
  <c r="V92" i="3"/>
  <c r="V90" i="3"/>
  <c r="V86" i="3"/>
  <c r="V82" i="3"/>
  <c r="V78" i="3"/>
  <c r="V74" i="3"/>
  <c r="V97" i="3"/>
  <c r="W94" i="3"/>
  <c r="V93" i="3"/>
  <c r="W85" i="3"/>
  <c r="W78" i="3"/>
  <c r="V73" i="3"/>
  <c r="V66" i="3"/>
  <c r="V58" i="3"/>
  <c r="W86" i="3"/>
  <c r="V81" i="3"/>
  <c r="W77" i="3"/>
  <c r="V70" i="3"/>
  <c r="W69" i="3"/>
  <c r="V62" i="3"/>
  <c r="W61" i="3"/>
  <c r="V84" i="3"/>
  <c r="W74" i="3"/>
  <c r="W73" i="3"/>
  <c r="W71" i="3"/>
  <c r="W62" i="3"/>
  <c r="V61" i="3"/>
  <c r="W55" i="3"/>
  <c r="W53" i="3"/>
  <c r="V50" i="3"/>
  <c r="W91" i="3"/>
  <c r="V85" i="3"/>
  <c r="V76" i="3"/>
  <c r="W66" i="3"/>
  <c r="V65" i="3"/>
  <c r="W59" i="3"/>
  <c r="V53" i="3"/>
  <c r="W90" i="3"/>
  <c r="V88" i="3"/>
  <c r="V69" i="3"/>
  <c r="V57" i="3"/>
  <c r="V54" i="3"/>
  <c r="V45" i="3"/>
  <c r="W39" i="3"/>
  <c r="V38" i="3"/>
  <c r="W34" i="3"/>
  <c r="V29" i="3"/>
  <c r="W23" i="3"/>
  <c r="V22" i="3"/>
  <c r="V17" i="3"/>
  <c r="V13" i="3"/>
  <c r="V10" i="3"/>
  <c r="V6" i="3"/>
  <c r="W81" i="3"/>
  <c r="W58" i="3"/>
  <c r="W46" i="3"/>
  <c r="W35" i="3"/>
  <c r="V34" i="3"/>
  <c r="W30" i="3"/>
  <c r="W19" i="3"/>
  <c r="V3" i="3"/>
  <c r="W5" i="3"/>
  <c r="V5" i="3"/>
  <c r="W6" i="3"/>
  <c r="O12" i="3"/>
  <c r="P12" i="3" s="1"/>
  <c r="L12" i="3"/>
  <c r="M12" i="3" s="1"/>
  <c r="V12" i="3"/>
  <c r="V14" i="3"/>
  <c r="W16" i="3"/>
  <c r="W17" i="3"/>
  <c r="V26" i="3"/>
  <c r="W27" i="3"/>
  <c r="O34" i="3"/>
  <c r="P34" i="3" s="1"/>
  <c r="L34" i="3"/>
  <c r="M34" i="3" s="1"/>
  <c r="W37" i="3"/>
  <c r="W41" i="3"/>
  <c r="V41" i="3"/>
  <c r="V42" i="3"/>
  <c r="O46" i="3"/>
  <c r="P46" i="3" s="1"/>
  <c r="O50" i="3"/>
  <c r="P50" i="3" s="1"/>
  <c r="W51" i="3"/>
  <c r="L52" i="3"/>
  <c r="M52" i="3" s="1"/>
  <c r="O52" i="3"/>
  <c r="P52" i="3" s="1"/>
  <c r="W70" i="3"/>
  <c r="W72" i="3"/>
  <c r="V72" i="3"/>
  <c r="W89" i="3"/>
  <c r="V89" i="3"/>
  <c r="O22" i="3"/>
  <c r="P22" i="3" s="1"/>
  <c r="V23" i="3"/>
  <c r="L24" i="3"/>
  <c r="M24" i="3" s="1"/>
  <c r="W24" i="3"/>
  <c r="V24" i="3"/>
  <c r="W29" i="3"/>
  <c r="O38" i="3"/>
  <c r="P38" i="3" s="1"/>
  <c r="V39" i="3"/>
  <c r="L40" i="3"/>
  <c r="M40" i="3" s="1"/>
  <c r="W40" i="3"/>
  <c r="V40" i="3"/>
  <c r="W45" i="3"/>
  <c r="L48" i="3"/>
  <c r="M48" i="3" s="1"/>
  <c r="W52" i="3"/>
  <c r="V52" i="3"/>
  <c r="W56" i="3"/>
  <c r="V56" i="3"/>
  <c r="W60" i="3"/>
  <c r="V60" i="3"/>
  <c r="L64" i="3"/>
  <c r="M64" i="3" s="1"/>
  <c r="O64" i="3"/>
  <c r="P64" i="3" s="1"/>
  <c r="O67" i="3"/>
  <c r="P67" i="3" s="1"/>
  <c r="O70" i="3"/>
  <c r="P70" i="3" s="1"/>
  <c r="L70" i="3"/>
  <c r="M70" i="3" s="1"/>
  <c r="O73" i="3"/>
  <c r="P73" i="3" s="1"/>
  <c r="L92" i="3"/>
  <c r="M92" i="3" s="1"/>
  <c r="O92" i="3"/>
  <c r="P92" i="3" s="1"/>
  <c r="W14" i="3"/>
  <c r="W18" i="3"/>
  <c r="O21" i="3"/>
  <c r="P21" i="3" s="1"/>
  <c r="O26" i="3"/>
  <c r="P26" i="3" s="1"/>
  <c r="V27" i="3"/>
  <c r="L28" i="3"/>
  <c r="M28" i="3" s="1"/>
  <c r="W28" i="3"/>
  <c r="V28" i="3"/>
  <c r="W33" i="3"/>
  <c r="O37" i="3"/>
  <c r="P37" i="3" s="1"/>
  <c r="O42" i="3"/>
  <c r="P42" i="3" s="1"/>
  <c r="V43" i="3"/>
  <c r="L44" i="3"/>
  <c r="M44" i="3" s="1"/>
  <c r="W44" i="3"/>
  <c r="V44" i="3"/>
  <c r="V47" i="3"/>
  <c r="W47" i="3"/>
  <c r="W49" i="3"/>
  <c r="V49" i="3"/>
  <c r="O55" i="3"/>
  <c r="P55" i="3" s="1"/>
  <c r="O58" i="3"/>
  <c r="P58" i="3" s="1"/>
  <c r="L58" i="3"/>
  <c r="M58" i="3" s="1"/>
  <c r="O71" i="3"/>
  <c r="P71" i="3" s="1"/>
  <c r="W79" i="3"/>
  <c r="V79" i="3"/>
  <c r="L56" i="3"/>
  <c r="M56" i="3" s="1"/>
  <c r="O56" i="3"/>
  <c r="P56" i="3" s="1"/>
  <c r="O63" i="3"/>
  <c r="P63" i="3" s="1"/>
  <c r="O66" i="3"/>
  <c r="P66" i="3" s="1"/>
  <c r="L66" i="3"/>
  <c r="M66" i="3" s="1"/>
  <c r="W68" i="3"/>
  <c r="V68" i="3"/>
  <c r="L72" i="3"/>
  <c r="M72" i="3" s="1"/>
  <c r="O74" i="3"/>
  <c r="P74" i="3" s="1"/>
  <c r="O81" i="3"/>
  <c r="P81" i="3" s="1"/>
  <c r="O121" i="3"/>
  <c r="P121" i="3" s="1"/>
  <c r="L120" i="3"/>
  <c r="M120" i="3" s="1"/>
  <c r="O143" i="3"/>
  <c r="P143" i="3" s="1"/>
  <c r="L142" i="3"/>
  <c r="M142" i="3" s="1"/>
  <c r="V51" i="3"/>
  <c r="O54" i="3"/>
  <c r="P54" i="3" s="1"/>
  <c r="L54" i="3"/>
  <c r="M54" i="3" s="1"/>
  <c r="O59" i="3"/>
  <c r="P59" i="3" s="1"/>
  <c r="O62" i="3"/>
  <c r="P62" i="3" s="1"/>
  <c r="L62" i="3"/>
  <c r="M62" i="3" s="1"/>
  <c r="W64" i="3"/>
  <c r="V64" i="3"/>
  <c r="L68" i="3"/>
  <c r="M68" i="3" s="1"/>
  <c r="O68" i="3"/>
  <c r="P68" i="3" s="1"/>
  <c r="O72" i="3"/>
  <c r="P72" i="3" s="1"/>
  <c r="L76" i="3"/>
  <c r="M76" i="3" s="1"/>
  <c r="O76" i="3"/>
  <c r="P76" i="3" s="1"/>
  <c r="O79" i="3"/>
  <c r="P79" i="3" s="1"/>
  <c r="L80" i="3"/>
  <c r="M80" i="3" s="1"/>
  <c r="O82" i="3"/>
  <c r="P82" i="3" s="1"/>
  <c r="O93" i="3"/>
  <c r="P93" i="3" s="1"/>
  <c r="W96" i="3"/>
  <c r="V96" i="3"/>
  <c r="V55" i="3"/>
  <c r="V63" i="3"/>
  <c r="V71" i="3"/>
  <c r="O75" i="3"/>
  <c r="P75" i="3" s="1"/>
  <c r="O78" i="3"/>
  <c r="P78" i="3" s="1"/>
  <c r="W83" i="3"/>
  <c r="V83" i="3"/>
  <c r="W84" i="3"/>
  <c r="W88" i="3"/>
  <c r="O90" i="3"/>
  <c r="P90" i="3" s="1"/>
  <c r="V95" i="3"/>
  <c r="W95" i="3"/>
  <c r="O101" i="3"/>
  <c r="P101" i="3" s="1"/>
  <c r="O103" i="3"/>
  <c r="P103" i="3" s="1"/>
  <c r="L102" i="3"/>
  <c r="M102" i="3" s="1"/>
  <c r="O106" i="3"/>
  <c r="P106" i="3" s="1"/>
  <c r="L106" i="3"/>
  <c r="M106" i="3" s="1"/>
  <c r="O109" i="3"/>
  <c r="P109" i="3" s="1"/>
  <c r="O111" i="3"/>
  <c r="P111" i="3" s="1"/>
  <c r="L110" i="3"/>
  <c r="M110" i="3" s="1"/>
  <c r="O114" i="3"/>
  <c r="P114" i="3" s="1"/>
  <c r="L114" i="3"/>
  <c r="M114" i="3" s="1"/>
  <c r="O117" i="3"/>
  <c r="P117" i="3" s="1"/>
  <c r="O119" i="3"/>
  <c r="P119" i="3" s="1"/>
  <c r="L118" i="3"/>
  <c r="M118" i="3" s="1"/>
  <c r="O122" i="3"/>
  <c r="P122" i="3" s="1"/>
  <c r="L122" i="3"/>
  <c r="M122" i="3" s="1"/>
  <c r="O126" i="3"/>
  <c r="P126" i="3" s="1"/>
  <c r="L126" i="3"/>
  <c r="M126" i="3" s="1"/>
  <c r="O130" i="3"/>
  <c r="P130" i="3" s="1"/>
  <c r="L130" i="3"/>
  <c r="M130" i="3" s="1"/>
  <c r="O134" i="3"/>
  <c r="P134" i="3" s="1"/>
  <c r="L134" i="3"/>
  <c r="M134" i="3" s="1"/>
  <c r="O144" i="3"/>
  <c r="P144" i="3" s="1"/>
  <c r="L144" i="3"/>
  <c r="M144" i="3" s="1"/>
  <c r="O151" i="3"/>
  <c r="P151" i="3" s="1"/>
  <c r="O152" i="3"/>
  <c r="P152" i="3" s="1"/>
  <c r="L152" i="3"/>
  <c r="M152" i="3" s="1"/>
  <c r="O153" i="3"/>
  <c r="P153" i="3" s="1"/>
  <c r="O171" i="3"/>
  <c r="P171" i="3" s="1"/>
  <c r="O176" i="3"/>
  <c r="P176" i="3" s="1"/>
  <c r="W57" i="3"/>
  <c r="V59" i="3"/>
  <c r="W65" i="3"/>
  <c r="V67" i="3"/>
  <c r="W75" i="3"/>
  <c r="V75" i="3"/>
  <c r="W76" i="3"/>
  <c r="O83" i="3"/>
  <c r="P83" i="3" s="1"/>
  <c r="O86" i="3"/>
  <c r="P86" i="3" s="1"/>
  <c r="L150" i="3"/>
  <c r="M150" i="3" s="1"/>
  <c r="W92" i="3"/>
  <c r="O94" i="3"/>
  <c r="P94" i="3" s="1"/>
  <c r="L98" i="3"/>
  <c r="M98" i="3" s="1"/>
  <c r="V98" i="3"/>
  <c r="O102" i="3"/>
  <c r="P102" i="3" s="1"/>
  <c r="O104" i="3"/>
  <c r="P104" i="3" s="1"/>
  <c r="O110" i="3"/>
  <c r="P110" i="3" s="1"/>
  <c r="O112" i="3"/>
  <c r="P112" i="3" s="1"/>
  <c r="O118" i="3"/>
  <c r="P118" i="3" s="1"/>
  <c r="O120" i="3"/>
  <c r="P120" i="3" s="1"/>
  <c r="O125" i="3"/>
  <c r="P125" i="3" s="1"/>
  <c r="O129" i="3"/>
  <c r="P129" i="3" s="1"/>
  <c r="O133" i="3"/>
  <c r="P133" i="3" s="1"/>
  <c r="O137" i="3"/>
  <c r="P137" i="3" s="1"/>
  <c r="V91" i="3"/>
  <c r="O99" i="3"/>
  <c r="P99" i="3" s="1"/>
  <c r="O107" i="3"/>
  <c r="P107" i="3" s="1"/>
  <c r="O115" i="3"/>
  <c r="P115" i="3" s="1"/>
  <c r="O159" i="3"/>
  <c r="P159" i="3" s="1"/>
  <c r="O160" i="3"/>
  <c r="P160" i="3" s="1"/>
  <c r="L160" i="3"/>
  <c r="M160" i="3" s="1"/>
  <c r="O161" i="3"/>
  <c r="P161" i="3" s="1"/>
  <c r="O139" i="3"/>
  <c r="P139" i="3" s="1"/>
  <c r="O140" i="3"/>
  <c r="P140" i="3" s="1"/>
  <c r="L140" i="3"/>
  <c r="M140" i="3" s="1"/>
  <c r="O147" i="3"/>
  <c r="P147" i="3" s="1"/>
  <c r="O148" i="3"/>
  <c r="P148" i="3" s="1"/>
  <c r="L148" i="3"/>
  <c r="M148" i="3" s="1"/>
  <c r="O155" i="3"/>
  <c r="P155" i="3" s="1"/>
  <c r="O156" i="3"/>
  <c r="P156" i="3" s="1"/>
  <c r="L156" i="3"/>
  <c r="M156" i="3" s="1"/>
  <c r="O163" i="3"/>
  <c r="P163" i="3" s="1"/>
  <c r="O164" i="3"/>
  <c r="P164" i="3" s="1"/>
  <c r="O181" i="3"/>
  <c r="P181" i="3" s="1"/>
  <c r="L180" i="3"/>
  <c r="M180" i="3" s="1"/>
  <c r="O189" i="3"/>
  <c r="P189" i="3" s="1"/>
  <c r="L188" i="3"/>
  <c r="M188" i="3" s="1"/>
  <c r="O100" i="3"/>
  <c r="P100" i="3" s="1"/>
  <c r="O108" i="3"/>
  <c r="P108" i="3" s="1"/>
  <c r="O116" i="3"/>
  <c r="P116" i="3" s="1"/>
  <c r="O123" i="3"/>
  <c r="P123" i="3" s="1"/>
  <c r="O124" i="3"/>
  <c r="P124" i="3" s="1"/>
  <c r="L124" i="3"/>
  <c r="M124" i="3" s="1"/>
  <c r="O127" i="3"/>
  <c r="P127" i="3" s="1"/>
  <c r="O128" i="3"/>
  <c r="P128" i="3" s="1"/>
  <c r="L128" i="3"/>
  <c r="M128" i="3" s="1"/>
  <c r="O131" i="3"/>
  <c r="P131" i="3" s="1"/>
  <c r="O132" i="3"/>
  <c r="P132" i="3" s="1"/>
  <c r="L132" i="3"/>
  <c r="M132" i="3" s="1"/>
  <c r="O135" i="3"/>
  <c r="P135" i="3" s="1"/>
  <c r="O136" i="3"/>
  <c r="P136" i="3" s="1"/>
  <c r="L136" i="3"/>
  <c r="M136" i="3" s="1"/>
  <c r="O141" i="3"/>
  <c r="P141" i="3" s="1"/>
  <c r="O149" i="3"/>
  <c r="P149" i="3" s="1"/>
  <c r="O157" i="3"/>
  <c r="P157" i="3" s="1"/>
  <c r="O168" i="3"/>
  <c r="P168" i="3" s="1"/>
  <c r="L168" i="3"/>
  <c r="M168" i="3" s="1"/>
  <c r="O169" i="3"/>
  <c r="P169" i="3" s="1"/>
  <c r="O173" i="3"/>
  <c r="P173" i="3" s="1"/>
  <c r="L172" i="3"/>
  <c r="M172" i="3" s="1"/>
  <c r="O177" i="3"/>
  <c r="P177" i="3" s="1"/>
  <c r="O185" i="3"/>
  <c r="P185" i="3" s="1"/>
  <c r="O142" i="3"/>
  <c r="P142" i="3" s="1"/>
  <c r="O150" i="3"/>
  <c r="P150" i="3" s="1"/>
  <c r="O158" i="3"/>
  <c r="P158" i="3" s="1"/>
  <c r="L164" i="3"/>
  <c r="M164" i="3" s="1"/>
  <c r="O166" i="3"/>
  <c r="P166" i="3" s="1"/>
  <c r="O167" i="3"/>
  <c r="P167" i="3" s="1"/>
  <c r="O174" i="3"/>
  <c r="P174" i="3" s="1"/>
  <c r="O175" i="3"/>
  <c r="P175" i="3" s="1"/>
  <c r="O182" i="3"/>
  <c r="P182" i="3" s="1"/>
  <c r="O183" i="3"/>
  <c r="P183" i="3" s="1"/>
  <c r="O190" i="3"/>
  <c r="P190" i="3" s="1"/>
  <c r="O191" i="3"/>
  <c r="P191" i="3" s="1"/>
  <c r="L182" i="3"/>
  <c r="M182" i="3" s="1"/>
  <c r="O184" i="3"/>
  <c r="P184" i="3" s="1"/>
  <c r="L190" i="3"/>
  <c r="M190" i="3" s="1"/>
  <c r="O192" i="3"/>
  <c r="P192" i="3" s="1"/>
  <c r="O138" i="3"/>
  <c r="P138" i="3" s="1"/>
  <c r="O146" i="3"/>
  <c r="P146" i="3" s="1"/>
  <c r="O154" i="3"/>
  <c r="P154" i="3" s="1"/>
  <c r="O162" i="3"/>
  <c r="P162" i="3" s="1"/>
  <c r="O170" i="3"/>
  <c r="P170" i="3" s="1"/>
  <c r="L176" i="3"/>
  <c r="M176" i="3" s="1"/>
  <c r="O178" i="3"/>
  <c r="P178" i="3" s="1"/>
  <c r="L184" i="3"/>
  <c r="M184" i="3" s="1"/>
  <c r="O186" i="3"/>
  <c r="P186" i="3" s="1"/>
  <c r="L192" i="3"/>
  <c r="M192" i="3" s="1"/>
  <c r="L170" i="3"/>
  <c r="M170" i="3" s="1"/>
  <c r="O172" i="3"/>
  <c r="P172" i="3" s="1"/>
  <c r="L178" i="3"/>
  <c r="M178" i="3" s="1"/>
  <c r="O180" i="3"/>
  <c r="P180" i="3" s="1"/>
  <c r="L186" i="3"/>
  <c r="M186" i="3" s="1"/>
  <c r="O188" i="3"/>
  <c r="P188" i="3" s="1"/>
  <c r="O193" i="3"/>
  <c r="P193" i="3" s="1"/>
  <c r="Q52" i="3" l="1"/>
  <c r="X28" i="3" s="1"/>
  <c r="AE22" i="3" s="1"/>
  <c r="R52" i="3"/>
  <c r="Y28" i="3" s="1"/>
  <c r="R88" i="2"/>
  <c r="Y46" i="2" s="1"/>
  <c r="Q88" i="2"/>
  <c r="X46" i="2" s="1"/>
  <c r="AF29" i="2" s="1"/>
  <c r="Q36" i="3"/>
  <c r="X20" i="3" s="1"/>
  <c r="AD26" i="3" s="1"/>
  <c r="R36" i="3"/>
  <c r="Y20" i="3" s="1"/>
  <c r="R170" i="3"/>
  <c r="Y87" i="3" s="1"/>
  <c r="Q170" i="3"/>
  <c r="X87" i="3" s="1"/>
  <c r="Q166" i="3"/>
  <c r="X85" i="3" s="1"/>
  <c r="AI32" i="3" s="1"/>
  <c r="R166" i="3"/>
  <c r="Y85" i="3" s="1"/>
  <c r="Q136" i="3"/>
  <c r="X70" i="3" s="1"/>
  <c r="AH29" i="3" s="1"/>
  <c r="R136" i="3"/>
  <c r="Y70" i="3" s="1"/>
  <c r="R148" i="3"/>
  <c r="Y76" i="3" s="1"/>
  <c r="Q148" i="3"/>
  <c r="X76" i="3" s="1"/>
  <c r="AI22" i="3" s="1"/>
  <c r="R86" i="3"/>
  <c r="Y45" i="3" s="1"/>
  <c r="Q86" i="3"/>
  <c r="X45" i="3" s="1"/>
  <c r="R178" i="3"/>
  <c r="Y91" i="3" s="1"/>
  <c r="Q178" i="3"/>
  <c r="X91" i="3" s="1"/>
  <c r="AB25" i="3" s="1"/>
  <c r="Q154" i="3"/>
  <c r="X79" i="3" s="1"/>
  <c r="AI25" i="3" s="1"/>
  <c r="R154" i="3"/>
  <c r="Y79" i="3" s="1"/>
  <c r="R190" i="3"/>
  <c r="Y97" i="3" s="1"/>
  <c r="Q190" i="3"/>
  <c r="X97" i="3" s="1"/>
  <c r="AB32" i="3" s="1"/>
  <c r="Q174" i="3"/>
  <c r="X89" i="3" s="1"/>
  <c r="AB23" i="3" s="1"/>
  <c r="R174" i="3"/>
  <c r="Y89" i="3" s="1"/>
  <c r="Q158" i="3"/>
  <c r="X81" i="3" s="1"/>
  <c r="R158" i="3"/>
  <c r="Y81" i="3" s="1"/>
  <c r="Q128" i="3"/>
  <c r="X66" i="3" s="1"/>
  <c r="AH24" i="3" s="1"/>
  <c r="R128" i="3"/>
  <c r="Y66" i="3" s="1"/>
  <c r="Q164" i="3"/>
  <c r="X84" i="3" s="1"/>
  <c r="AI31" i="3" s="1"/>
  <c r="R164" i="3"/>
  <c r="Y84" i="3" s="1"/>
  <c r="R120" i="3"/>
  <c r="Y62" i="3" s="1"/>
  <c r="Q120" i="3"/>
  <c r="X62" i="3" s="1"/>
  <c r="AG33" i="3" s="1"/>
  <c r="R104" i="3"/>
  <c r="Y54" i="3" s="1"/>
  <c r="Q104" i="3"/>
  <c r="X54" i="3" s="1"/>
  <c r="AG24" i="3" s="1"/>
  <c r="R176" i="3"/>
  <c r="Y90" i="3" s="1"/>
  <c r="Q176" i="3"/>
  <c r="X90" i="3" s="1"/>
  <c r="AB24" i="3" s="1"/>
  <c r="R152" i="3"/>
  <c r="Y78" i="3" s="1"/>
  <c r="Q152" i="3"/>
  <c r="X78" i="3" s="1"/>
  <c r="AI24" i="3" s="1"/>
  <c r="R114" i="3"/>
  <c r="Y59" i="3" s="1"/>
  <c r="Q114" i="3"/>
  <c r="X59" i="3" s="1"/>
  <c r="AG30" i="3" s="1"/>
  <c r="Q82" i="3"/>
  <c r="X43" i="3" s="1"/>
  <c r="AF25" i="3" s="1"/>
  <c r="R82" i="3"/>
  <c r="Y43" i="3" s="1"/>
  <c r="R76" i="3"/>
  <c r="Y40" i="3" s="1"/>
  <c r="Q68" i="3"/>
  <c r="X36" i="3" s="1"/>
  <c r="AE31" i="3" s="1"/>
  <c r="R68" i="3"/>
  <c r="Y36" i="3" s="1"/>
  <c r="R50" i="3"/>
  <c r="Y27" i="3" s="1"/>
  <c r="Q50" i="3"/>
  <c r="X27" i="3" s="1"/>
  <c r="R10" i="3"/>
  <c r="Y7" i="3" s="1"/>
  <c r="Q10" i="3"/>
  <c r="X7" i="3" s="1"/>
  <c r="AC25" i="3" s="1"/>
  <c r="O192" i="2"/>
  <c r="P192" i="2" s="1"/>
  <c r="O10" i="2"/>
  <c r="P10" i="2" s="1"/>
  <c r="R14" i="1"/>
  <c r="Y9" i="1" s="1"/>
  <c r="R10" i="1"/>
  <c r="Y7" i="1" s="1"/>
  <c r="O144" i="2"/>
  <c r="P144" i="2" s="1"/>
  <c r="O115" i="1"/>
  <c r="P115" i="1" s="1"/>
  <c r="Q114" i="1" s="1"/>
  <c r="X59" i="1" s="1"/>
  <c r="AG30" i="1" s="1"/>
  <c r="O35" i="1"/>
  <c r="P35" i="1" s="1"/>
  <c r="O175" i="1"/>
  <c r="P175" i="1" s="1"/>
  <c r="R58" i="3"/>
  <c r="Y31" i="3" s="1"/>
  <c r="Q58" i="3"/>
  <c r="X31" i="3" s="1"/>
  <c r="AE25" i="3" s="1"/>
  <c r="R22" i="3"/>
  <c r="Y13" i="3" s="1"/>
  <c r="O189" i="2"/>
  <c r="P189" i="2" s="1"/>
  <c r="O181" i="2"/>
  <c r="P181" i="2" s="1"/>
  <c r="O173" i="2"/>
  <c r="P173" i="2" s="1"/>
  <c r="O165" i="2"/>
  <c r="P165" i="2" s="1"/>
  <c r="O157" i="2"/>
  <c r="P157" i="2" s="1"/>
  <c r="O149" i="2"/>
  <c r="P149" i="2" s="1"/>
  <c r="O141" i="2"/>
  <c r="P141" i="2" s="1"/>
  <c r="O133" i="2"/>
  <c r="P133" i="2" s="1"/>
  <c r="O125" i="2"/>
  <c r="P125" i="2" s="1"/>
  <c r="O117" i="2"/>
  <c r="P117" i="2" s="1"/>
  <c r="O109" i="2"/>
  <c r="P109" i="2" s="1"/>
  <c r="O101" i="2"/>
  <c r="P101" i="2" s="1"/>
  <c r="O191" i="2"/>
  <c r="P191" i="2" s="1"/>
  <c r="O183" i="2"/>
  <c r="P183" i="2" s="1"/>
  <c r="O175" i="2"/>
  <c r="P175" i="2" s="1"/>
  <c r="O167" i="2"/>
  <c r="P167" i="2" s="1"/>
  <c r="O159" i="2"/>
  <c r="P159" i="2" s="1"/>
  <c r="O151" i="2"/>
  <c r="P151" i="2" s="1"/>
  <c r="O143" i="2"/>
  <c r="P143" i="2" s="1"/>
  <c r="O135" i="2"/>
  <c r="P135" i="2" s="1"/>
  <c r="O127" i="2"/>
  <c r="P127" i="2" s="1"/>
  <c r="O119" i="2"/>
  <c r="P119" i="2" s="1"/>
  <c r="O179" i="2"/>
  <c r="P179" i="2" s="1"/>
  <c r="O177" i="2"/>
  <c r="P177" i="2" s="1"/>
  <c r="O174" i="2"/>
  <c r="P174" i="2" s="1"/>
  <c r="O172" i="2"/>
  <c r="P172" i="2" s="1"/>
  <c r="O147" i="2"/>
  <c r="P147" i="2" s="1"/>
  <c r="O145" i="2"/>
  <c r="P145" i="2" s="1"/>
  <c r="O142" i="2"/>
  <c r="P142" i="2" s="1"/>
  <c r="O140" i="2"/>
  <c r="P140" i="2" s="1"/>
  <c r="O115" i="2"/>
  <c r="P115" i="2" s="1"/>
  <c r="O113" i="2"/>
  <c r="P113" i="2" s="1"/>
  <c r="O110" i="2"/>
  <c r="P110" i="2" s="1"/>
  <c r="O103" i="2"/>
  <c r="P103" i="2" s="1"/>
  <c r="O94" i="2"/>
  <c r="P94" i="2" s="1"/>
  <c r="O92" i="2"/>
  <c r="P92" i="2" s="1"/>
  <c r="O57" i="2"/>
  <c r="P57" i="2" s="1"/>
  <c r="O41" i="2"/>
  <c r="P41" i="2" s="1"/>
  <c r="O25" i="2"/>
  <c r="P25" i="2" s="1"/>
  <c r="O17" i="2"/>
  <c r="P17" i="2" s="1"/>
  <c r="O171" i="2"/>
  <c r="P171" i="2" s="1"/>
  <c r="O169" i="2"/>
  <c r="P169" i="2" s="1"/>
  <c r="O166" i="2"/>
  <c r="P166" i="2" s="1"/>
  <c r="O139" i="2"/>
  <c r="P139" i="2" s="1"/>
  <c r="O137" i="2"/>
  <c r="P137" i="2" s="1"/>
  <c r="O134" i="2"/>
  <c r="P134" i="2" s="1"/>
  <c r="O102" i="2"/>
  <c r="P102" i="2" s="1"/>
  <c r="O95" i="2"/>
  <c r="P95" i="2" s="1"/>
  <c r="O86" i="2"/>
  <c r="P86" i="2" s="1"/>
  <c r="O84" i="2"/>
  <c r="P84" i="2" s="1"/>
  <c r="O71" i="2"/>
  <c r="P71" i="2" s="1"/>
  <c r="O100" i="2"/>
  <c r="P100" i="2" s="1"/>
  <c r="O79" i="2"/>
  <c r="P79" i="2" s="1"/>
  <c r="O76" i="2"/>
  <c r="P76" i="2" s="1"/>
  <c r="O61" i="2"/>
  <c r="P61" i="2" s="1"/>
  <c r="O49" i="2"/>
  <c r="P49" i="2" s="1"/>
  <c r="O46" i="2"/>
  <c r="P46" i="2" s="1"/>
  <c r="O33" i="2"/>
  <c r="P33" i="2" s="1"/>
  <c r="O19" i="2"/>
  <c r="P19" i="2" s="1"/>
  <c r="O13" i="2"/>
  <c r="P13" i="2" s="1"/>
  <c r="O78" i="2"/>
  <c r="P78" i="2" s="1"/>
  <c r="O62" i="2"/>
  <c r="P62" i="2" s="1"/>
  <c r="O8" i="2"/>
  <c r="P8" i="2" s="1"/>
  <c r="O5" i="2"/>
  <c r="P5" i="2" s="1"/>
  <c r="O155" i="2"/>
  <c r="P155" i="2" s="1"/>
  <c r="O131" i="2"/>
  <c r="P131" i="2" s="1"/>
  <c r="O129" i="2"/>
  <c r="P129" i="2" s="1"/>
  <c r="O123" i="2"/>
  <c r="P123" i="2" s="1"/>
  <c r="O121" i="2"/>
  <c r="P121" i="2" s="1"/>
  <c r="O34" i="2"/>
  <c r="P34" i="2" s="1"/>
  <c r="O15" i="2"/>
  <c r="P15" i="2" s="1"/>
  <c r="O4" i="2"/>
  <c r="P4" i="2" s="1"/>
  <c r="O182" i="2"/>
  <c r="P182" i="2" s="1"/>
  <c r="O180" i="2"/>
  <c r="P180" i="2" s="1"/>
  <c r="O150" i="2"/>
  <c r="P150" i="2" s="1"/>
  <c r="O148" i="2"/>
  <c r="P148" i="2" s="1"/>
  <c r="O111" i="2"/>
  <c r="P111" i="2" s="1"/>
  <c r="O50" i="2"/>
  <c r="P50" i="2" s="1"/>
  <c r="O9" i="2"/>
  <c r="P9" i="2" s="1"/>
  <c r="O190" i="2"/>
  <c r="P190" i="2" s="1"/>
  <c r="O185" i="2"/>
  <c r="P185" i="2" s="1"/>
  <c r="O158" i="2"/>
  <c r="P158" i="2" s="1"/>
  <c r="O153" i="2"/>
  <c r="P153" i="2" s="1"/>
  <c r="O126" i="2"/>
  <c r="P126" i="2" s="1"/>
  <c r="O118" i="2"/>
  <c r="P118" i="2" s="1"/>
  <c r="O116" i="2"/>
  <c r="P116" i="2" s="1"/>
  <c r="O45" i="2"/>
  <c r="P45" i="2" s="1"/>
  <c r="O30" i="2"/>
  <c r="P30" i="2" s="1"/>
  <c r="O29" i="2"/>
  <c r="P29" i="2" s="1"/>
  <c r="Q28" i="2" s="1"/>
  <c r="X16" i="2" s="1"/>
  <c r="AD22" i="2" s="1"/>
  <c r="O193" i="2"/>
  <c r="P193" i="2" s="1"/>
  <c r="O187" i="2"/>
  <c r="P187" i="2" s="1"/>
  <c r="O163" i="2"/>
  <c r="P163" i="2" s="1"/>
  <c r="O161" i="2"/>
  <c r="P161" i="2" s="1"/>
  <c r="O87" i="2"/>
  <c r="P87" i="2" s="1"/>
  <c r="O66" i="2"/>
  <c r="P66" i="2" s="1"/>
  <c r="O7" i="2"/>
  <c r="P7" i="2" s="1"/>
  <c r="O14" i="2"/>
  <c r="P14" i="2" s="1"/>
  <c r="O63" i="2"/>
  <c r="P63" i="2" s="1"/>
  <c r="O56" i="2"/>
  <c r="P56" i="2" s="1"/>
  <c r="O124" i="2"/>
  <c r="P124" i="2" s="1"/>
  <c r="O31" i="2"/>
  <c r="P31" i="2" s="1"/>
  <c r="O58" i="2"/>
  <c r="P58" i="2" s="1"/>
  <c r="O108" i="2"/>
  <c r="P108" i="2" s="1"/>
  <c r="O136" i="2"/>
  <c r="P136" i="2" s="1"/>
  <c r="O168" i="2"/>
  <c r="P168" i="2" s="1"/>
  <c r="O3" i="2"/>
  <c r="P3" i="2" s="1"/>
  <c r="O42" i="2"/>
  <c r="P42" i="2" s="1"/>
  <c r="O54" i="2"/>
  <c r="P54" i="2" s="1"/>
  <c r="O68" i="2"/>
  <c r="P68" i="2" s="1"/>
  <c r="O89" i="2"/>
  <c r="P89" i="2" s="1"/>
  <c r="O24" i="2"/>
  <c r="P24" i="2" s="1"/>
  <c r="O35" i="2"/>
  <c r="P35" i="2" s="1"/>
  <c r="O40" i="2"/>
  <c r="P40" i="2" s="1"/>
  <c r="O130" i="2"/>
  <c r="P130" i="2" s="1"/>
  <c r="O154" i="2"/>
  <c r="P154" i="2" s="1"/>
  <c r="O164" i="2"/>
  <c r="P164" i="2" s="1"/>
  <c r="O75" i="2"/>
  <c r="P75" i="2" s="1"/>
  <c r="O48" i="2"/>
  <c r="P48" i="2" s="1"/>
  <c r="O59" i="2"/>
  <c r="P59" i="2" s="1"/>
  <c r="O81" i="2"/>
  <c r="P81" i="2" s="1"/>
  <c r="O93" i="2"/>
  <c r="P93" i="2" s="1"/>
  <c r="O51" i="2"/>
  <c r="P51" i="2" s="1"/>
  <c r="O138" i="2"/>
  <c r="P138" i="2" s="1"/>
  <c r="O21" i="2"/>
  <c r="P21" i="2" s="1"/>
  <c r="O106" i="2"/>
  <c r="P106" i="2" s="1"/>
  <c r="O20" i="2"/>
  <c r="P20" i="2" s="1"/>
  <c r="O65" i="2"/>
  <c r="P65" i="2" s="1"/>
  <c r="O105" i="2"/>
  <c r="P105" i="2" s="1"/>
  <c r="O156" i="2"/>
  <c r="P156" i="2" s="1"/>
  <c r="O22" i="2"/>
  <c r="P22" i="2" s="1"/>
  <c r="O37" i="2"/>
  <c r="P37" i="2" s="1"/>
  <c r="O69" i="2"/>
  <c r="P69" i="2" s="1"/>
  <c r="O176" i="2"/>
  <c r="P176" i="2" s="1"/>
  <c r="O72" i="2"/>
  <c r="P72" i="2" s="1"/>
  <c r="O67" i="2"/>
  <c r="P67" i="2" s="1"/>
  <c r="O98" i="2"/>
  <c r="P98" i="2" s="1"/>
  <c r="O107" i="2"/>
  <c r="P107" i="2" s="1"/>
  <c r="O152" i="2"/>
  <c r="P152" i="2" s="1"/>
  <c r="O64" i="2"/>
  <c r="P64" i="2" s="1"/>
  <c r="O83" i="2"/>
  <c r="P83" i="2" s="1"/>
  <c r="O122" i="2"/>
  <c r="P122" i="2" s="1"/>
  <c r="O160" i="2"/>
  <c r="P160" i="2" s="1"/>
  <c r="O11" i="2"/>
  <c r="P11" i="2" s="1"/>
  <c r="O170" i="2"/>
  <c r="P170" i="2" s="1"/>
  <c r="O53" i="2"/>
  <c r="P53" i="2" s="1"/>
  <c r="O90" i="2"/>
  <c r="P90" i="2" s="1"/>
  <c r="O2" i="2"/>
  <c r="P2" i="2" s="1"/>
  <c r="O36" i="2"/>
  <c r="P36" i="2" s="1"/>
  <c r="O188" i="2"/>
  <c r="P188" i="2" s="1"/>
  <c r="O6" i="2"/>
  <c r="P6" i="2" s="1"/>
  <c r="O23" i="2"/>
  <c r="P23" i="2" s="1"/>
  <c r="O55" i="2"/>
  <c r="P55" i="2" s="1"/>
  <c r="O70" i="2"/>
  <c r="P70" i="2" s="1"/>
  <c r="O77" i="2"/>
  <c r="P77" i="2" s="1"/>
  <c r="O112" i="2"/>
  <c r="P112" i="2" s="1"/>
  <c r="O146" i="2"/>
  <c r="P146" i="2" s="1"/>
  <c r="O178" i="2"/>
  <c r="P178" i="2" s="1"/>
  <c r="O26" i="2"/>
  <c r="P26" i="2" s="1"/>
  <c r="O74" i="2"/>
  <c r="P74" i="2" s="1"/>
  <c r="O132" i="2"/>
  <c r="P132" i="2" s="1"/>
  <c r="O162" i="2"/>
  <c r="P162" i="2" s="1"/>
  <c r="O186" i="2"/>
  <c r="P186" i="2" s="1"/>
  <c r="O80" i="2"/>
  <c r="P80" i="2" s="1"/>
  <c r="O27" i="2"/>
  <c r="P27" i="2" s="1"/>
  <c r="Q130" i="1"/>
  <c r="X67" i="1" s="1"/>
  <c r="AH25" i="1" s="1"/>
  <c r="O96" i="2"/>
  <c r="P96" i="2" s="1"/>
  <c r="O47" i="2"/>
  <c r="P47" i="2" s="1"/>
  <c r="O16" i="2"/>
  <c r="P16" i="2" s="1"/>
  <c r="R54" i="3"/>
  <c r="Y29" i="3" s="1"/>
  <c r="Q54" i="3"/>
  <c r="X29" i="3" s="1"/>
  <c r="AE23" i="3" s="1"/>
  <c r="Q56" i="3"/>
  <c r="X30" i="3" s="1"/>
  <c r="AE24" i="3" s="1"/>
  <c r="R56" i="3"/>
  <c r="Y30" i="3" s="1"/>
  <c r="R34" i="3"/>
  <c r="Y19" i="3" s="1"/>
  <c r="Q34" i="3"/>
  <c r="X19" i="3" s="1"/>
  <c r="AD25" i="3" s="1"/>
  <c r="O104" i="2"/>
  <c r="P104" i="2" s="1"/>
  <c r="O120" i="2"/>
  <c r="P120" i="2" s="1"/>
  <c r="O99" i="2"/>
  <c r="P99" i="2" s="1"/>
  <c r="O38" i="2"/>
  <c r="P38" i="2" s="1"/>
  <c r="O77" i="1"/>
  <c r="P77" i="1" s="1"/>
  <c r="O114" i="2"/>
  <c r="P114" i="2" s="1"/>
  <c r="O92" i="1"/>
  <c r="P92" i="1" s="1"/>
  <c r="O18" i="2"/>
  <c r="P18" i="2" s="1"/>
  <c r="O119" i="1"/>
  <c r="P119" i="1" s="1"/>
  <c r="O87" i="1"/>
  <c r="P87" i="1" s="1"/>
  <c r="O139" i="1"/>
  <c r="P139" i="1" s="1"/>
  <c r="R60" i="2"/>
  <c r="Y32" i="2" s="1"/>
  <c r="Q60" i="2"/>
  <c r="X32" i="2" s="1"/>
  <c r="AE26" i="2" s="1"/>
  <c r="R28" i="2"/>
  <c r="Y16" i="2" s="1"/>
  <c r="O52" i="2"/>
  <c r="P52" i="2" s="1"/>
  <c r="O12" i="2"/>
  <c r="P12" i="2" s="1"/>
  <c r="R186" i="3"/>
  <c r="Y95" i="3" s="1"/>
  <c r="Q186" i="3"/>
  <c r="X95" i="3" s="1"/>
  <c r="AB30" i="3" s="1"/>
  <c r="Q138" i="3"/>
  <c r="X71" i="3" s="1"/>
  <c r="AH30" i="3" s="1"/>
  <c r="R138" i="3"/>
  <c r="Y71" i="3" s="1"/>
  <c r="R182" i="3"/>
  <c r="Y93" i="3" s="1"/>
  <c r="Q182" i="3"/>
  <c r="X93" i="3" s="1"/>
  <c r="Q142" i="3"/>
  <c r="X73" i="3" s="1"/>
  <c r="AH32" i="3" s="1"/>
  <c r="R142" i="3"/>
  <c r="Y73" i="3" s="1"/>
  <c r="Q108" i="3"/>
  <c r="X56" i="3" s="1"/>
  <c r="AG26" i="3" s="1"/>
  <c r="R108" i="3"/>
  <c r="Y56" i="3" s="1"/>
  <c r="Q188" i="3"/>
  <c r="X96" i="3" s="1"/>
  <c r="AB31" i="3" s="1"/>
  <c r="R188" i="3"/>
  <c r="Y96" i="3" s="1"/>
  <c r="Q172" i="3"/>
  <c r="X88" i="3" s="1"/>
  <c r="AB22" i="3" s="1"/>
  <c r="R172" i="3"/>
  <c r="Y88" i="3" s="1"/>
  <c r="Q162" i="3"/>
  <c r="X83" i="3" s="1"/>
  <c r="AI30" i="3" s="1"/>
  <c r="R162" i="3"/>
  <c r="Y83" i="3" s="1"/>
  <c r="R192" i="3"/>
  <c r="Y98" i="3" s="1"/>
  <c r="Q192" i="3"/>
  <c r="X98" i="3" s="1"/>
  <c r="AB33" i="3" s="1"/>
  <c r="Q124" i="3"/>
  <c r="X64" i="3" s="1"/>
  <c r="AH22" i="3" s="1"/>
  <c r="R124" i="3"/>
  <c r="Y64" i="3" s="1"/>
  <c r="Q100" i="3"/>
  <c r="X52" i="3" s="1"/>
  <c r="AG22" i="3" s="1"/>
  <c r="R100" i="3"/>
  <c r="Y52" i="3" s="1"/>
  <c r="R156" i="3"/>
  <c r="Y80" i="3" s="1"/>
  <c r="Q156" i="3"/>
  <c r="X80" i="3" s="1"/>
  <c r="AI26" i="3" s="1"/>
  <c r="R110" i="3"/>
  <c r="Y57" i="3" s="1"/>
  <c r="Q110" i="3"/>
  <c r="X57" i="3" s="1"/>
  <c r="R144" i="3"/>
  <c r="Y74" i="3" s="1"/>
  <c r="Q144" i="3"/>
  <c r="X74" i="3" s="1"/>
  <c r="AH33" i="3" s="1"/>
  <c r="Q130" i="3"/>
  <c r="X67" i="3" s="1"/>
  <c r="AH25" i="3" s="1"/>
  <c r="R130" i="3"/>
  <c r="Y67" i="3" s="1"/>
  <c r="Q122" i="3"/>
  <c r="X63" i="3" s="1"/>
  <c r="R122" i="3"/>
  <c r="Y63" i="3" s="1"/>
  <c r="Q92" i="3"/>
  <c r="X48" i="3" s="1"/>
  <c r="AF31" i="3" s="1"/>
  <c r="R92" i="3"/>
  <c r="Y48" i="3" s="1"/>
  <c r="R70" i="3"/>
  <c r="Y37" i="3" s="1"/>
  <c r="Q70" i="3"/>
  <c r="X37" i="3" s="1"/>
  <c r="AE32" i="3" s="1"/>
  <c r="R38" i="3"/>
  <c r="Y21" i="3" s="1"/>
  <c r="R12" i="3"/>
  <c r="Y8" i="3" s="1"/>
  <c r="Q12" i="3"/>
  <c r="X8" i="3" s="1"/>
  <c r="AC26" i="3" s="1"/>
  <c r="Q32" i="3"/>
  <c r="X18" i="3" s="1"/>
  <c r="AD24" i="3" s="1"/>
  <c r="R32" i="3"/>
  <c r="Y18" i="3" s="1"/>
  <c r="O128" i="2"/>
  <c r="P128" i="2" s="1"/>
  <c r="O32" i="2"/>
  <c r="P32" i="2" s="1"/>
  <c r="O184" i="2"/>
  <c r="P184" i="2" s="1"/>
  <c r="O73" i="2"/>
  <c r="P73" i="2" s="1"/>
  <c r="O44" i="2"/>
  <c r="P44" i="2" s="1"/>
  <c r="O91" i="2"/>
  <c r="P91" i="2" s="1"/>
  <c r="Q162" i="1"/>
  <c r="X83" i="1" s="1"/>
  <c r="AI30" i="1" s="1"/>
  <c r="Q56" i="1"/>
  <c r="X30" i="1" s="1"/>
  <c r="AE24" i="1" s="1"/>
  <c r="O193" i="1"/>
  <c r="P193" i="1" s="1"/>
  <c r="O189" i="1"/>
  <c r="P189" i="1" s="1"/>
  <c r="O185" i="1"/>
  <c r="P185" i="1" s="1"/>
  <c r="O181" i="1"/>
  <c r="P181" i="1" s="1"/>
  <c r="O177" i="1"/>
  <c r="P177" i="1" s="1"/>
  <c r="O173" i="1"/>
  <c r="P173" i="1" s="1"/>
  <c r="O169" i="1"/>
  <c r="P169" i="1" s="1"/>
  <c r="O165" i="1"/>
  <c r="P165" i="1" s="1"/>
  <c r="O161" i="1"/>
  <c r="P161" i="1" s="1"/>
  <c r="O157" i="1"/>
  <c r="P157" i="1" s="1"/>
  <c r="O153" i="1"/>
  <c r="P153" i="1" s="1"/>
  <c r="O149" i="1"/>
  <c r="P149" i="1" s="1"/>
  <c r="O145" i="1"/>
  <c r="P145" i="1" s="1"/>
  <c r="O141" i="1"/>
  <c r="P141" i="1" s="1"/>
  <c r="O137" i="1"/>
  <c r="P137" i="1" s="1"/>
  <c r="O133" i="1"/>
  <c r="P133" i="1" s="1"/>
  <c r="O129" i="1"/>
  <c r="P129" i="1" s="1"/>
  <c r="O125" i="1"/>
  <c r="P125" i="1" s="1"/>
  <c r="O121" i="1"/>
  <c r="P121" i="1" s="1"/>
  <c r="O117" i="1"/>
  <c r="P117" i="1" s="1"/>
  <c r="O113" i="1"/>
  <c r="P113" i="1" s="1"/>
  <c r="O109" i="1"/>
  <c r="P109" i="1" s="1"/>
  <c r="O105" i="1"/>
  <c r="P105" i="1" s="1"/>
  <c r="O101" i="1"/>
  <c r="P101" i="1" s="1"/>
  <c r="O91" i="1"/>
  <c r="P91" i="1" s="1"/>
  <c r="O75" i="1"/>
  <c r="P75" i="1" s="1"/>
  <c r="O59" i="1"/>
  <c r="P59" i="1" s="1"/>
  <c r="O43" i="1"/>
  <c r="P43" i="1" s="1"/>
  <c r="O27" i="1"/>
  <c r="P27" i="1" s="1"/>
  <c r="O11" i="1"/>
  <c r="P11" i="1" s="1"/>
  <c r="Q10" i="1" s="1"/>
  <c r="X7" i="1" s="1"/>
  <c r="AC25" i="1" s="1"/>
  <c r="O192" i="1"/>
  <c r="P192" i="1" s="1"/>
  <c r="O184" i="1"/>
  <c r="P184" i="1" s="1"/>
  <c r="O172" i="1"/>
  <c r="P172" i="1" s="1"/>
  <c r="O164" i="1"/>
  <c r="P164" i="1" s="1"/>
  <c r="O160" i="1"/>
  <c r="P160" i="1" s="1"/>
  <c r="O132" i="1"/>
  <c r="P132" i="1" s="1"/>
  <c r="O112" i="1"/>
  <c r="P112" i="1" s="1"/>
  <c r="O63" i="1"/>
  <c r="P63" i="1" s="1"/>
  <c r="O50" i="1"/>
  <c r="P50" i="1" s="1"/>
  <c r="O31" i="1"/>
  <c r="P31" i="1" s="1"/>
  <c r="O15" i="1"/>
  <c r="P15" i="1" s="1"/>
  <c r="Q14" i="1" s="1"/>
  <c r="X9" i="1" s="1"/>
  <c r="O8" i="1"/>
  <c r="P8" i="1" s="1"/>
  <c r="O188" i="1"/>
  <c r="P188" i="1" s="1"/>
  <c r="O180" i="1"/>
  <c r="P180" i="1" s="1"/>
  <c r="O176" i="1"/>
  <c r="P176" i="1" s="1"/>
  <c r="O168" i="1"/>
  <c r="P168" i="1" s="1"/>
  <c r="O156" i="1"/>
  <c r="P156" i="1" s="1"/>
  <c r="O152" i="1"/>
  <c r="P152" i="1" s="1"/>
  <c r="O148" i="1"/>
  <c r="P148" i="1" s="1"/>
  <c r="O144" i="1"/>
  <c r="P144" i="1" s="1"/>
  <c r="O140" i="1"/>
  <c r="P140" i="1" s="1"/>
  <c r="O136" i="1"/>
  <c r="P136" i="1" s="1"/>
  <c r="O128" i="1"/>
  <c r="P128" i="1" s="1"/>
  <c r="O124" i="1"/>
  <c r="P124" i="1" s="1"/>
  <c r="O120" i="1"/>
  <c r="P120" i="1" s="1"/>
  <c r="O116" i="1"/>
  <c r="P116" i="1" s="1"/>
  <c r="O108" i="1"/>
  <c r="P108" i="1" s="1"/>
  <c r="O104" i="1"/>
  <c r="P104" i="1" s="1"/>
  <c r="O100" i="1"/>
  <c r="P100" i="1" s="1"/>
  <c r="O98" i="1"/>
  <c r="P98" i="1" s="1"/>
  <c r="O95" i="1"/>
  <c r="P95" i="1" s="1"/>
  <c r="O82" i="1"/>
  <c r="P82" i="1" s="1"/>
  <c r="O79" i="1"/>
  <c r="P79" i="1" s="1"/>
  <c r="O66" i="1"/>
  <c r="P66" i="1" s="1"/>
  <c r="O47" i="1"/>
  <c r="P47" i="1" s="1"/>
  <c r="O34" i="1"/>
  <c r="P34" i="1" s="1"/>
  <c r="O155" i="1"/>
  <c r="P155" i="1" s="1"/>
  <c r="O111" i="1"/>
  <c r="P111" i="1" s="1"/>
  <c r="O3" i="1"/>
  <c r="P3" i="1" s="1"/>
  <c r="Q2" i="1" s="1"/>
  <c r="X3" i="1" s="1"/>
  <c r="O131" i="1"/>
  <c r="P131" i="1" s="1"/>
  <c r="R130" i="1" s="1"/>
  <c r="Y67" i="1" s="1"/>
  <c r="O4" i="1"/>
  <c r="P4" i="1" s="1"/>
  <c r="O74" i="1"/>
  <c r="P74" i="1" s="1"/>
  <c r="O171" i="1"/>
  <c r="P171" i="1" s="1"/>
  <c r="O23" i="1"/>
  <c r="P23" i="1" s="1"/>
  <c r="Q22" i="1" s="1"/>
  <c r="X13" i="1" s="1"/>
  <c r="AC32" i="1" s="1"/>
  <c r="O127" i="1"/>
  <c r="P127" i="1" s="1"/>
  <c r="O7" i="1"/>
  <c r="P7" i="1" s="1"/>
  <c r="O90" i="1"/>
  <c r="P90" i="1" s="1"/>
  <c r="O135" i="1"/>
  <c r="P135" i="1" s="1"/>
  <c r="O24" i="1"/>
  <c r="P24" i="1" s="1"/>
  <c r="O57" i="1"/>
  <c r="P57" i="1" s="1"/>
  <c r="R56" i="1" s="1"/>
  <c r="Y30" i="1" s="1"/>
  <c r="O32" i="1"/>
  <c r="P32" i="1" s="1"/>
  <c r="O45" i="1"/>
  <c r="P45" i="1" s="1"/>
  <c r="O48" i="1"/>
  <c r="P48" i="1" s="1"/>
  <c r="O61" i="1"/>
  <c r="P61" i="1" s="1"/>
  <c r="O64" i="1"/>
  <c r="P64" i="1" s="1"/>
  <c r="O37" i="1"/>
  <c r="P37" i="1" s="1"/>
  <c r="O88" i="1"/>
  <c r="P88" i="1" s="1"/>
  <c r="O28" i="1"/>
  <c r="P28" i="1" s="1"/>
  <c r="O73" i="1"/>
  <c r="P73" i="1" s="1"/>
  <c r="O68" i="1"/>
  <c r="P68" i="1" s="1"/>
  <c r="O81" i="1"/>
  <c r="P81" i="1" s="1"/>
  <c r="O102" i="1"/>
  <c r="P102" i="1" s="1"/>
  <c r="O118" i="1"/>
  <c r="P118" i="1" s="1"/>
  <c r="O134" i="1"/>
  <c r="P134" i="1" s="1"/>
  <c r="O150" i="1"/>
  <c r="P150" i="1" s="1"/>
  <c r="O166" i="1"/>
  <c r="P166" i="1" s="1"/>
  <c r="O182" i="1"/>
  <c r="P182" i="1" s="1"/>
  <c r="O187" i="1"/>
  <c r="P187" i="1" s="1"/>
  <c r="O46" i="1"/>
  <c r="P46" i="1" s="1"/>
  <c r="O143" i="1"/>
  <c r="P143" i="1" s="1"/>
  <c r="O42" i="1"/>
  <c r="P42" i="1" s="1"/>
  <c r="O94" i="1"/>
  <c r="P94" i="1" s="1"/>
  <c r="O147" i="1"/>
  <c r="P147" i="1" s="1"/>
  <c r="Q146" i="1" s="1"/>
  <c r="X75" i="1" s="1"/>
  <c r="O62" i="1"/>
  <c r="P62" i="1" s="1"/>
  <c r="O107" i="1"/>
  <c r="P107" i="1" s="1"/>
  <c r="O191" i="1"/>
  <c r="P191" i="1" s="1"/>
  <c r="O19" i="1"/>
  <c r="P19" i="1" s="1"/>
  <c r="O78" i="1"/>
  <c r="P78" i="1" s="1"/>
  <c r="O151" i="1"/>
  <c r="P151" i="1" s="1"/>
  <c r="O40" i="1"/>
  <c r="P40" i="1" s="1"/>
  <c r="O85" i="1"/>
  <c r="P85" i="1" s="1"/>
  <c r="O12" i="1"/>
  <c r="P12" i="1" s="1"/>
  <c r="O86" i="1"/>
  <c r="P86" i="1" s="1"/>
  <c r="O5" i="1"/>
  <c r="P5" i="1" s="1"/>
  <c r="O96" i="1"/>
  <c r="P96" i="1" s="1"/>
  <c r="O13" i="1"/>
  <c r="P13" i="1" s="1"/>
  <c r="O21" i="1"/>
  <c r="P21" i="1" s="1"/>
  <c r="O69" i="1"/>
  <c r="P69" i="1" s="1"/>
  <c r="O6" i="1"/>
  <c r="P6" i="1" s="1"/>
  <c r="O17" i="1"/>
  <c r="P17" i="1" s="1"/>
  <c r="O38" i="1"/>
  <c r="P38" i="1" s="1"/>
  <c r="O44" i="1"/>
  <c r="P44" i="1" s="1"/>
  <c r="O60" i="1"/>
  <c r="P60" i="1" s="1"/>
  <c r="O9" i="1"/>
  <c r="P9" i="1" s="1"/>
  <c r="O20" i="1"/>
  <c r="P20" i="1" s="1"/>
  <c r="O33" i="1"/>
  <c r="P33" i="1" s="1"/>
  <c r="O84" i="1"/>
  <c r="P84" i="1" s="1"/>
  <c r="O97" i="1"/>
  <c r="P97" i="1" s="1"/>
  <c r="O106" i="1"/>
  <c r="P106" i="1" s="1"/>
  <c r="O122" i="1"/>
  <c r="P122" i="1" s="1"/>
  <c r="O138" i="1"/>
  <c r="P138" i="1" s="1"/>
  <c r="O154" i="1"/>
  <c r="P154" i="1" s="1"/>
  <c r="O170" i="1"/>
  <c r="P170" i="1" s="1"/>
  <c r="O186" i="1"/>
  <c r="P186" i="1" s="1"/>
  <c r="O51" i="1"/>
  <c r="P51" i="1" s="1"/>
  <c r="O159" i="1"/>
  <c r="P159" i="1" s="1"/>
  <c r="O30" i="1"/>
  <c r="P30" i="1" s="1"/>
  <c r="O71" i="1"/>
  <c r="P71" i="1" s="1"/>
  <c r="O99" i="1"/>
  <c r="P99" i="1" s="1"/>
  <c r="O163" i="1"/>
  <c r="P163" i="1" s="1"/>
  <c r="R162" i="1" s="1"/>
  <c r="Y83" i="1" s="1"/>
  <c r="O16" i="1"/>
  <c r="P16" i="1" s="1"/>
  <c r="O67" i="1"/>
  <c r="P67" i="1" s="1"/>
  <c r="O123" i="1"/>
  <c r="P123" i="1" s="1"/>
  <c r="O58" i="1"/>
  <c r="P58" i="1" s="1"/>
  <c r="O55" i="1"/>
  <c r="P55" i="1" s="1"/>
  <c r="O83" i="1"/>
  <c r="P83" i="1" s="1"/>
  <c r="O103" i="1"/>
  <c r="P103" i="1" s="1"/>
  <c r="O167" i="1"/>
  <c r="P167" i="1" s="1"/>
  <c r="O18" i="1"/>
  <c r="P18" i="1" s="1"/>
  <c r="O54" i="1"/>
  <c r="P54" i="1" s="1"/>
  <c r="O70" i="1"/>
  <c r="P70" i="1" s="1"/>
  <c r="O29" i="1"/>
  <c r="P29" i="1" s="1"/>
  <c r="O80" i="1"/>
  <c r="P80" i="1" s="1"/>
  <c r="O93" i="1"/>
  <c r="P93" i="1" s="1"/>
  <c r="O53" i="1"/>
  <c r="P53" i="1" s="1"/>
  <c r="R52" i="1" s="1"/>
  <c r="Y28" i="1" s="1"/>
  <c r="O72" i="1"/>
  <c r="P72" i="1" s="1"/>
  <c r="O25" i="1"/>
  <c r="P25" i="1" s="1"/>
  <c r="O76" i="1"/>
  <c r="P76" i="1" s="1"/>
  <c r="O89" i="1"/>
  <c r="P89" i="1" s="1"/>
  <c r="O36" i="1"/>
  <c r="P36" i="1" s="1"/>
  <c r="O49" i="1"/>
  <c r="P49" i="1" s="1"/>
  <c r="O110" i="1"/>
  <c r="P110" i="1" s="1"/>
  <c r="O126" i="1"/>
  <c r="P126" i="1" s="1"/>
  <c r="O142" i="1"/>
  <c r="P142" i="1" s="1"/>
  <c r="O158" i="1"/>
  <c r="P158" i="1" s="1"/>
  <c r="O174" i="1"/>
  <c r="P174" i="1" s="1"/>
  <c r="O190" i="1"/>
  <c r="P190" i="1" s="1"/>
  <c r="O82" i="2"/>
  <c r="P82" i="2" s="1"/>
  <c r="O97" i="2"/>
  <c r="P97" i="2" s="1"/>
  <c r="O26" i="1"/>
  <c r="P26" i="1" s="1"/>
  <c r="O179" i="1"/>
  <c r="P179" i="1" s="1"/>
  <c r="Q178" i="1" s="1"/>
  <c r="X91" i="1" s="1"/>
  <c r="AB25" i="1" s="1"/>
  <c r="R60" i="3"/>
  <c r="Y32" i="3" s="1"/>
  <c r="Q6" i="3"/>
  <c r="X5" i="3" s="1"/>
  <c r="AC23" i="3" s="1"/>
  <c r="R6" i="3"/>
  <c r="Y5" i="3" s="1"/>
  <c r="O17" i="3"/>
  <c r="P17" i="3" s="1"/>
  <c r="R16" i="3" s="1"/>
  <c r="Y10" i="3" s="1"/>
  <c r="O31" i="3"/>
  <c r="P31" i="3" s="1"/>
  <c r="Q30" i="3" s="1"/>
  <c r="X17" i="3" s="1"/>
  <c r="AD23" i="3" s="1"/>
  <c r="R66" i="3"/>
  <c r="Y35" i="3" s="1"/>
  <c r="Q66" i="3"/>
  <c r="X35" i="3" s="1"/>
  <c r="AE30" i="3" s="1"/>
  <c r="Q26" i="3"/>
  <c r="X15" i="3" s="1"/>
  <c r="R46" i="3"/>
  <c r="Y25" i="3" s="1"/>
  <c r="Q46" i="3"/>
  <c r="X25" i="3" s="1"/>
  <c r="AD32" i="3" s="1"/>
  <c r="Q20" i="3"/>
  <c r="X12" i="3" s="1"/>
  <c r="AC31" i="3" s="1"/>
  <c r="R20" i="3"/>
  <c r="Y12" i="3" s="1"/>
  <c r="O95" i="3"/>
  <c r="P95" i="3" s="1"/>
  <c r="O98" i="3"/>
  <c r="P98" i="3" s="1"/>
  <c r="O96" i="3"/>
  <c r="P96" i="3" s="1"/>
  <c r="O89" i="3"/>
  <c r="P89" i="3" s="1"/>
  <c r="O77" i="3"/>
  <c r="P77" i="3" s="1"/>
  <c r="Q76" i="3" s="1"/>
  <c r="X40" i="3" s="1"/>
  <c r="AF22" i="3" s="1"/>
  <c r="O88" i="3"/>
  <c r="P88" i="3" s="1"/>
  <c r="O85" i="3"/>
  <c r="P85" i="3" s="1"/>
  <c r="R84" i="3" s="1"/>
  <c r="Y44" i="3" s="1"/>
  <c r="O80" i="3"/>
  <c r="P80" i="3" s="1"/>
  <c r="O61" i="3"/>
  <c r="P61" i="3" s="1"/>
  <c r="Q60" i="3" s="1"/>
  <c r="X32" i="3" s="1"/>
  <c r="AE26" i="3" s="1"/>
  <c r="O35" i="3"/>
  <c r="P35" i="3" s="1"/>
  <c r="O19" i="3"/>
  <c r="P19" i="3" s="1"/>
  <c r="O15" i="3"/>
  <c r="P15" i="3" s="1"/>
  <c r="O11" i="3"/>
  <c r="P11" i="3" s="1"/>
  <c r="O97" i="3"/>
  <c r="P97" i="3" s="1"/>
  <c r="O91" i="3"/>
  <c r="P91" i="3" s="1"/>
  <c r="Q90" i="3" s="1"/>
  <c r="X47" i="3" s="1"/>
  <c r="AF30" i="3" s="1"/>
  <c r="O43" i="3"/>
  <c r="P43" i="3" s="1"/>
  <c r="R42" i="3" s="1"/>
  <c r="Y23" i="3" s="1"/>
  <c r="O40" i="3"/>
  <c r="P40" i="3" s="1"/>
  <c r="O24" i="3"/>
  <c r="P24" i="3" s="1"/>
  <c r="O23" i="3"/>
  <c r="P23" i="3" s="1"/>
  <c r="Q22" i="3" s="1"/>
  <c r="X13" i="3" s="1"/>
  <c r="AC32" i="3" s="1"/>
  <c r="O18" i="3"/>
  <c r="P18" i="3" s="1"/>
  <c r="O65" i="3"/>
  <c r="P65" i="3" s="1"/>
  <c r="O44" i="3"/>
  <c r="P44" i="3" s="1"/>
  <c r="O39" i="3"/>
  <c r="P39" i="3" s="1"/>
  <c r="Q38" i="3" s="1"/>
  <c r="X21" i="3" s="1"/>
  <c r="O14" i="3"/>
  <c r="P14" i="3" s="1"/>
  <c r="O48" i="3"/>
  <c r="P48" i="3" s="1"/>
  <c r="O28" i="3"/>
  <c r="P28" i="3" s="1"/>
  <c r="O27" i="3"/>
  <c r="P27" i="3" s="1"/>
  <c r="R26" i="3" s="1"/>
  <c r="Y15" i="3" s="1"/>
  <c r="O29" i="3"/>
  <c r="P29" i="3" s="1"/>
  <c r="O165" i="3"/>
  <c r="P165" i="3" s="1"/>
  <c r="Q180" i="3"/>
  <c r="X92" i="3" s="1"/>
  <c r="AB26" i="3" s="1"/>
  <c r="R180" i="3"/>
  <c r="Y92" i="3" s="1"/>
  <c r="Q146" i="3"/>
  <c r="X75" i="3" s="1"/>
  <c r="R146" i="3"/>
  <c r="Y75" i="3" s="1"/>
  <c r="R184" i="3"/>
  <c r="Y94" i="3" s="1"/>
  <c r="Q184" i="3"/>
  <c r="X94" i="3" s="1"/>
  <c r="AB29" i="3" s="1"/>
  <c r="Q150" i="3"/>
  <c r="X77" i="3" s="1"/>
  <c r="AI23" i="3" s="1"/>
  <c r="R150" i="3"/>
  <c r="Y77" i="3" s="1"/>
  <c r="R168" i="3"/>
  <c r="Y86" i="3" s="1"/>
  <c r="Q168" i="3"/>
  <c r="X86" i="3" s="1"/>
  <c r="AI33" i="3" s="1"/>
  <c r="Q132" i="3"/>
  <c r="X68" i="3" s="1"/>
  <c r="AH26" i="3" s="1"/>
  <c r="R132" i="3"/>
  <c r="Y68" i="3" s="1"/>
  <c r="Q116" i="3"/>
  <c r="X60" i="3" s="1"/>
  <c r="AG31" i="3" s="1"/>
  <c r="R116" i="3"/>
  <c r="Y60" i="3" s="1"/>
  <c r="R140" i="3"/>
  <c r="Y72" i="3" s="1"/>
  <c r="Q140" i="3"/>
  <c r="X72" i="3" s="1"/>
  <c r="AH31" i="3" s="1"/>
  <c r="R160" i="3"/>
  <c r="Y82" i="3" s="1"/>
  <c r="Q160" i="3"/>
  <c r="X82" i="3" s="1"/>
  <c r="AI29" i="3" s="1"/>
  <c r="R118" i="3"/>
  <c r="Y61" i="3" s="1"/>
  <c r="Q118" i="3"/>
  <c r="X61" i="3" s="1"/>
  <c r="AG32" i="3" s="1"/>
  <c r="R102" i="3"/>
  <c r="Y53" i="3" s="1"/>
  <c r="Q102" i="3"/>
  <c r="X53" i="3" s="1"/>
  <c r="AG23" i="3" s="1"/>
  <c r="R94" i="3"/>
  <c r="Y49" i="3" s="1"/>
  <c r="Q94" i="3"/>
  <c r="X49" i="3" s="1"/>
  <c r="AF32" i="3" s="1"/>
  <c r="Q134" i="3"/>
  <c r="X69" i="3" s="1"/>
  <c r="R134" i="3"/>
  <c r="Y69" i="3" s="1"/>
  <c r="Q126" i="3"/>
  <c r="X65" i="3" s="1"/>
  <c r="AH23" i="3" s="1"/>
  <c r="R126" i="3"/>
  <c r="Y65" i="3" s="1"/>
  <c r="R106" i="3"/>
  <c r="Y55" i="3" s="1"/>
  <c r="Q106" i="3"/>
  <c r="X55" i="3" s="1"/>
  <c r="AG25" i="3" s="1"/>
  <c r="R78" i="3"/>
  <c r="Y41" i="3" s="1"/>
  <c r="Q78" i="3"/>
  <c r="X41" i="3" s="1"/>
  <c r="AF23" i="3" s="1"/>
  <c r="R72" i="3"/>
  <c r="Y38" i="3" s="1"/>
  <c r="Q72" i="3"/>
  <c r="X38" i="3" s="1"/>
  <c r="AE33" i="3" s="1"/>
  <c r="R62" i="3"/>
  <c r="Y33" i="3" s="1"/>
  <c r="Q62" i="3"/>
  <c r="X33" i="3" s="1"/>
  <c r="Q74" i="3"/>
  <c r="X39" i="3" s="1"/>
  <c r="R74" i="3"/>
  <c r="Y39" i="3" s="1"/>
  <c r="Q64" i="3"/>
  <c r="X34" i="3" s="1"/>
  <c r="AE29" i="3" s="1"/>
  <c r="R64" i="3"/>
  <c r="Y34" i="3" s="1"/>
  <c r="Q16" i="3"/>
  <c r="X10" i="3" s="1"/>
  <c r="AC29" i="3" s="1"/>
  <c r="O8" i="3"/>
  <c r="P8" i="3" s="1"/>
  <c r="O2" i="3"/>
  <c r="P2" i="3" s="1"/>
  <c r="O4" i="3"/>
  <c r="P4" i="3" s="1"/>
  <c r="O113" i="3"/>
  <c r="P113" i="3" s="1"/>
  <c r="R112" i="3" s="1"/>
  <c r="Y58" i="3" s="1"/>
  <c r="O5" i="3"/>
  <c r="P5" i="3" s="1"/>
  <c r="O45" i="3"/>
  <c r="P45" i="3" s="1"/>
  <c r="O3" i="3"/>
  <c r="P3" i="3" s="1"/>
  <c r="AC21" i="1" l="1"/>
  <c r="AC28" i="1"/>
  <c r="AI21" i="1"/>
  <c r="AD28" i="3"/>
  <c r="R8" i="3"/>
  <c r="Y6" i="3" s="1"/>
  <c r="Q8" i="3"/>
  <c r="X6" i="3" s="1"/>
  <c r="AC24" i="3" s="1"/>
  <c r="AD10" i="3"/>
  <c r="AC10" i="3"/>
  <c r="AI21" i="3"/>
  <c r="Q14" i="3"/>
  <c r="X9" i="3" s="1"/>
  <c r="R14" i="3"/>
  <c r="Y9" i="3" s="1"/>
  <c r="AD21" i="3"/>
  <c r="R70" i="1"/>
  <c r="Y37" i="1" s="1"/>
  <c r="Q70" i="1"/>
  <c r="X37" i="1" s="1"/>
  <c r="AE32" i="1" s="1"/>
  <c r="R84" i="1"/>
  <c r="Y44" i="1" s="1"/>
  <c r="Q84" i="1"/>
  <c r="X44" i="1" s="1"/>
  <c r="AF26" i="1" s="1"/>
  <c r="R6" i="1"/>
  <c r="Y5" i="1" s="1"/>
  <c r="Q6" i="1"/>
  <c r="X5" i="1" s="1"/>
  <c r="AC23" i="1" s="1"/>
  <c r="Q150" i="1"/>
  <c r="X77" i="1" s="1"/>
  <c r="AI23" i="1" s="1"/>
  <c r="R150" i="1"/>
  <c r="Y77" i="1" s="1"/>
  <c r="Q88" i="1"/>
  <c r="X46" i="1" s="1"/>
  <c r="AF29" i="1" s="1"/>
  <c r="R88" i="1"/>
  <c r="Y46" i="1" s="1"/>
  <c r="Q24" i="1"/>
  <c r="X14" i="1" s="1"/>
  <c r="AC33" i="1" s="1"/>
  <c r="R24" i="1"/>
  <c r="Y14" i="1" s="1"/>
  <c r="Q100" i="1"/>
  <c r="X52" i="1" s="1"/>
  <c r="AG22" i="1" s="1"/>
  <c r="R100" i="1"/>
  <c r="Y52" i="1" s="1"/>
  <c r="Q140" i="1"/>
  <c r="X72" i="1" s="1"/>
  <c r="AH31" i="1" s="1"/>
  <c r="R140" i="1"/>
  <c r="Y72" i="1" s="1"/>
  <c r="R50" i="1"/>
  <c r="Y27" i="1" s="1"/>
  <c r="Q50" i="1"/>
  <c r="X27" i="1" s="1"/>
  <c r="R70" i="2"/>
  <c r="Y37" i="2" s="1"/>
  <c r="Q70" i="2"/>
  <c r="X37" i="2" s="1"/>
  <c r="AE32" i="2" s="1"/>
  <c r="R122" i="2"/>
  <c r="Y63" i="2" s="1"/>
  <c r="Q122" i="2"/>
  <c r="X63" i="2" s="1"/>
  <c r="R156" i="2"/>
  <c r="Y80" i="2" s="1"/>
  <c r="Q156" i="2"/>
  <c r="X80" i="2" s="1"/>
  <c r="AI26" i="2" s="1"/>
  <c r="Q96" i="3"/>
  <c r="X50" i="3" s="1"/>
  <c r="AF33" i="3" s="1"/>
  <c r="R96" i="3"/>
  <c r="Y50" i="3" s="1"/>
  <c r="R30" i="3"/>
  <c r="Y17" i="3" s="1"/>
  <c r="Q174" i="1"/>
  <c r="X89" i="1" s="1"/>
  <c r="AB23" i="1" s="1"/>
  <c r="R174" i="1"/>
  <c r="Y89" i="1" s="1"/>
  <c r="R76" i="1"/>
  <c r="Y40" i="1" s="1"/>
  <c r="Q76" i="1"/>
  <c r="X40" i="1" s="1"/>
  <c r="AF22" i="1" s="1"/>
  <c r="R54" i="1"/>
  <c r="Y29" i="1" s="1"/>
  <c r="Q54" i="1"/>
  <c r="X29" i="1" s="1"/>
  <c r="AE23" i="1" s="1"/>
  <c r="Q186" i="1"/>
  <c r="X95" i="1" s="1"/>
  <c r="AB30" i="1" s="1"/>
  <c r="R186" i="1"/>
  <c r="Y95" i="1" s="1"/>
  <c r="Q40" i="1"/>
  <c r="X22" i="1" s="1"/>
  <c r="AD29" i="1" s="1"/>
  <c r="R40" i="1"/>
  <c r="Y22" i="1" s="1"/>
  <c r="R94" i="1"/>
  <c r="Y49" i="1" s="1"/>
  <c r="Q94" i="1"/>
  <c r="X49" i="1" s="1"/>
  <c r="AF32" i="1" s="1"/>
  <c r="Q134" i="1"/>
  <c r="X69" i="1" s="1"/>
  <c r="R134" i="1"/>
  <c r="Y69" i="1" s="1"/>
  <c r="R82" i="1"/>
  <c r="Y43" i="1" s="1"/>
  <c r="Q82" i="1"/>
  <c r="X43" i="1" s="1"/>
  <c r="AF25" i="1" s="1"/>
  <c r="Q124" i="1"/>
  <c r="X64" i="1" s="1"/>
  <c r="AH22" i="1" s="1"/>
  <c r="R124" i="1"/>
  <c r="Y64" i="1" s="1"/>
  <c r="Q168" i="1"/>
  <c r="X86" i="1" s="1"/>
  <c r="AI33" i="1" s="1"/>
  <c r="R168" i="1"/>
  <c r="Y86" i="1" s="1"/>
  <c r="Q164" i="1"/>
  <c r="X84" i="1" s="1"/>
  <c r="AI31" i="1" s="1"/>
  <c r="R164" i="1"/>
  <c r="Y84" i="1" s="1"/>
  <c r="R146" i="2"/>
  <c r="Y75" i="2" s="1"/>
  <c r="Q146" i="2"/>
  <c r="X75" i="2" s="1"/>
  <c r="R36" i="2"/>
  <c r="Y20" i="2" s="1"/>
  <c r="Q36" i="2"/>
  <c r="X20" i="2" s="1"/>
  <c r="AD26" i="2" s="1"/>
  <c r="R164" i="2"/>
  <c r="Y84" i="2" s="1"/>
  <c r="Q164" i="2"/>
  <c r="X84" i="2" s="1"/>
  <c r="AI31" i="2" s="1"/>
  <c r="Q54" i="2"/>
  <c r="X29" i="2" s="1"/>
  <c r="AE23" i="2" s="1"/>
  <c r="R54" i="2"/>
  <c r="Y29" i="2" s="1"/>
  <c r="R124" i="2"/>
  <c r="Y64" i="2" s="1"/>
  <c r="Q124" i="2"/>
  <c r="X64" i="2" s="1"/>
  <c r="AH22" i="2" s="1"/>
  <c r="Q30" i="2"/>
  <c r="X17" i="2" s="1"/>
  <c r="AD23" i="2" s="1"/>
  <c r="R30" i="2"/>
  <c r="Y17" i="2" s="1"/>
  <c r="AF21" i="3"/>
  <c r="Q28" i="3"/>
  <c r="X16" i="3" s="1"/>
  <c r="AD22" i="3" s="1"/>
  <c r="R28" i="3"/>
  <c r="Y16" i="3" s="1"/>
  <c r="Q24" i="3"/>
  <c r="X14" i="3" s="1"/>
  <c r="AC33" i="3" s="1"/>
  <c r="R24" i="3"/>
  <c r="Y14" i="3" s="1"/>
  <c r="R98" i="3"/>
  <c r="Y51" i="3" s="1"/>
  <c r="Q98" i="3"/>
  <c r="X51" i="3" s="1"/>
  <c r="Q158" i="1"/>
  <c r="X81" i="1" s="1"/>
  <c r="R158" i="1"/>
  <c r="Y81" i="1" s="1"/>
  <c r="Q80" i="1"/>
  <c r="X42" i="1" s="1"/>
  <c r="AF24" i="1" s="1"/>
  <c r="R80" i="1"/>
  <c r="Y42" i="1" s="1"/>
  <c r="Q18" i="1"/>
  <c r="X11" i="1" s="1"/>
  <c r="AC30" i="1" s="1"/>
  <c r="R18" i="1"/>
  <c r="Y11" i="1" s="1"/>
  <c r="R16" i="1"/>
  <c r="Y10" i="1" s="1"/>
  <c r="Q16" i="1"/>
  <c r="X10" i="1" s="1"/>
  <c r="AC29" i="1" s="1"/>
  <c r="R30" i="1"/>
  <c r="Y17" i="1" s="1"/>
  <c r="Q30" i="1"/>
  <c r="X17" i="1" s="1"/>
  <c r="AD23" i="1" s="1"/>
  <c r="Q170" i="1"/>
  <c r="X87" i="1" s="1"/>
  <c r="R170" i="1"/>
  <c r="Y87" i="1" s="1"/>
  <c r="Q106" i="1"/>
  <c r="X55" i="1" s="1"/>
  <c r="AG25" i="1" s="1"/>
  <c r="R106" i="1"/>
  <c r="Y55" i="1" s="1"/>
  <c r="R20" i="1"/>
  <c r="Y12" i="1" s="1"/>
  <c r="Q20" i="1"/>
  <c r="X12" i="1" s="1"/>
  <c r="AC31" i="1" s="1"/>
  <c r="R38" i="1"/>
  <c r="Y21" i="1" s="1"/>
  <c r="Q38" i="1"/>
  <c r="X21" i="1" s="1"/>
  <c r="R86" i="1"/>
  <c r="Y45" i="1" s="1"/>
  <c r="Q86" i="1"/>
  <c r="X45" i="1" s="1"/>
  <c r="R42" i="1"/>
  <c r="Y23" i="1" s="1"/>
  <c r="Q42" i="1"/>
  <c r="X23" i="1" s="1"/>
  <c r="AD30" i="1" s="1"/>
  <c r="Q182" i="1"/>
  <c r="X93" i="1" s="1"/>
  <c r="R182" i="1"/>
  <c r="Y93" i="1" s="1"/>
  <c r="Q118" i="1"/>
  <c r="X61" i="1" s="1"/>
  <c r="AG32" i="1" s="1"/>
  <c r="R118" i="1"/>
  <c r="Y61" i="1" s="1"/>
  <c r="R64" i="1"/>
  <c r="Y34" i="1" s="1"/>
  <c r="Q64" i="1"/>
  <c r="X34" i="1" s="1"/>
  <c r="AE29" i="1" s="1"/>
  <c r="R32" i="1"/>
  <c r="Y18" i="1" s="1"/>
  <c r="Q32" i="1"/>
  <c r="X18" i="1" s="1"/>
  <c r="AD24" i="1" s="1"/>
  <c r="R90" i="1"/>
  <c r="Y47" i="1" s="1"/>
  <c r="Q90" i="1"/>
  <c r="X47" i="1" s="1"/>
  <c r="AF30" i="1" s="1"/>
  <c r="Q128" i="1"/>
  <c r="X66" i="1" s="1"/>
  <c r="AH24" i="1" s="1"/>
  <c r="R128" i="1"/>
  <c r="Y66" i="1" s="1"/>
  <c r="Q176" i="1"/>
  <c r="X90" i="1" s="1"/>
  <c r="AB24" i="1" s="1"/>
  <c r="R176" i="1"/>
  <c r="Y90" i="1" s="1"/>
  <c r="Q112" i="1"/>
  <c r="X58" i="1" s="1"/>
  <c r="AG29" i="1" s="1"/>
  <c r="R112" i="1"/>
  <c r="Y58" i="1" s="1"/>
  <c r="R128" i="2"/>
  <c r="Y66" i="2" s="1"/>
  <c r="Q128" i="2"/>
  <c r="X66" i="2" s="1"/>
  <c r="AH24" i="2" s="1"/>
  <c r="R52" i="2"/>
  <c r="Y28" i="2" s="1"/>
  <c r="Q52" i="2"/>
  <c r="X28" i="2" s="1"/>
  <c r="AE22" i="2" s="1"/>
  <c r="R114" i="2"/>
  <c r="Y59" i="2" s="1"/>
  <c r="Q114" i="2"/>
  <c r="X59" i="2" s="1"/>
  <c r="AG30" i="2" s="1"/>
  <c r="R114" i="1"/>
  <c r="Y59" i="1" s="1"/>
  <c r="R120" i="2"/>
  <c r="Y62" i="2" s="1"/>
  <c r="Q120" i="2"/>
  <c r="X62" i="2" s="1"/>
  <c r="AG33" i="2" s="1"/>
  <c r="Q112" i="3"/>
  <c r="X58" i="3" s="1"/>
  <c r="AG29" i="3" s="1"/>
  <c r="R80" i="2"/>
  <c r="Y42" i="2" s="1"/>
  <c r="Q80" i="2"/>
  <c r="X42" i="2" s="1"/>
  <c r="AF24" i="2" s="1"/>
  <c r="Q112" i="2"/>
  <c r="X58" i="2" s="1"/>
  <c r="AG29" i="2" s="1"/>
  <c r="R112" i="2"/>
  <c r="Y58" i="2" s="1"/>
  <c r="R2" i="2"/>
  <c r="Y3" i="2" s="1"/>
  <c r="Q2" i="2"/>
  <c r="X3" i="2" s="1"/>
  <c r="R64" i="2"/>
  <c r="Y34" i="2" s="1"/>
  <c r="Q64" i="2"/>
  <c r="X34" i="2" s="1"/>
  <c r="AE29" i="2" s="1"/>
  <c r="R24" i="2"/>
  <c r="Y14" i="2" s="1"/>
  <c r="Q24" i="2"/>
  <c r="X14" i="2" s="1"/>
  <c r="AC33" i="2" s="1"/>
  <c r="Q108" i="2"/>
  <c r="X56" i="2" s="1"/>
  <c r="AG26" i="2" s="1"/>
  <c r="R108" i="2"/>
  <c r="Y56" i="2" s="1"/>
  <c r="Q66" i="2"/>
  <c r="X35" i="2" s="1"/>
  <c r="AE30" i="2" s="1"/>
  <c r="R66" i="2"/>
  <c r="Y35" i="2" s="1"/>
  <c r="Q8" i="2"/>
  <c r="X6" i="2" s="1"/>
  <c r="AC24" i="2" s="1"/>
  <c r="R8" i="2"/>
  <c r="Y6" i="2" s="1"/>
  <c r="Q102" i="2"/>
  <c r="X53" i="2" s="1"/>
  <c r="AG23" i="2" s="1"/>
  <c r="R102" i="2"/>
  <c r="Y53" i="2" s="1"/>
  <c r="R22" i="1"/>
  <c r="Y13" i="1" s="1"/>
  <c r="Q2" i="3"/>
  <c r="X3" i="3" s="1"/>
  <c r="R2" i="3"/>
  <c r="Y3" i="3" s="1"/>
  <c r="AD14" i="3"/>
  <c r="AE28" i="3"/>
  <c r="AC14" i="3"/>
  <c r="Q48" i="3"/>
  <c r="X26" i="3" s="1"/>
  <c r="AD33" i="3" s="1"/>
  <c r="R48" i="3"/>
  <c r="Y26" i="3" s="1"/>
  <c r="Q40" i="3"/>
  <c r="X22" i="3" s="1"/>
  <c r="AD29" i="3" s="1"/>
  <c r="R40" i="3"/>
  <c r="Y22" i="3" s="1"/>
  <c r="R82" i="2"/>
  <c r="Y43" i="2" s="1"/>
  <c r="Q82" i="2"/>
  <c r="X43" i="2" s="1"/>
  <c r="AF25" i="2" s="1"/>
  <c r="Q142" i="1"/>
  <c r="X73" i="1" s="1"/>
  <c r="AH32" i="1" s="1"/>
  <c r="R142" i="1"/>
  <c r="Y73" i="1" s="1"/>
  <c r="R36" i="1"/>
  <c r="Y20" i="1" s="1"/>
  <c r="Q36" i="1"/>
  <c r="X20" i="1" s="1"/>
  <c r="AD26" i="1" s="1"/>
  <c r="Q72" i="1"/>
  <c r="X38" i="1" s="1"/>
  <c r="AE33" i="1" s="1"/>
  <c r="R72" i="1"/>
  <c r="Y38" i="1" s="1"/>
  <c r="R58" i="1"/>
  <c r="Y31" i="1" s="1"/>
  <c r="Q58" i="1"/>
  <c r="X31" i="1" s="1"/>
  <c r="AE25" i="1" s="1"/>
  <c r="Q154" i="1"/>
  <c r="X79" i="1" s="1"/>
  <c r="AI25" i="1" s="1"/>
  <c r="R154" i="1"/>
  <c r="Y79" i="1" s="1"/>
  <c r="R12" i="1"/>
  <c r="Y8" i="1" s="1"/>
  <c r="Q12" i="1"/>
  <c r="X8" i="1" s="1"/>
  <c r="AC26" i="1" s="1"/>
  <c r="R78" i="1"/>
  <c r="Y41" i="1" s="1"/>
  <c r="Q78" i="1"/>
  <c r="X41" i="1" s="1"/>
  <c r="AF23" i="1" s="1"/>
  <c r="R62" i="1"/>
  <c r="Y33" i="1" s="1"/>
  <c r="Q62" i="1"/>
  <c r="X33" i="1" s="1"/>
  <c r="Q166" i="1"/>
  <c r="X85" i="1" s="1"/>
  <c r="AI32" i="1" s="1"/>
  <c r="R166" i="1"/>
  <c r="Y85" i="1" s="1"/>
  <c r="Q102" i="1"/>
  <c r="X53" i="1" s="1"/>
  <c r="AG23" i="1" s="1"/>
  <c r="R102" i="1"/>
  <c r="Y53" i="1" s="1"/>
  <c r="R28" i="1"/>
  <c r="Y16" i="1" s="1"/>
  <c r="Q28" i="1"/>
  <c r="X16" i="1" s="1"/>
  <c r="AD22" i="1" s="1"/>
  <c r="R74" i="1"/>
  <c r="Y39" i="1" s="1"/>
  <c r="Q74" i="1"/>
  <c r="X39" i="1" s="1"/>
  <c r="R66" i="1"/>
  <c r="Y35" i="1" s="1"/>
  <c r="Q66" i="1"/>
  <c r="X35" i="1" s="1"/>
  <c r="AE30" i="1" s="1"/>
  <c r="R98" i="1"/>
  <c r="Y51" i="1" s="1"/>
  <c r="Q98" i="1"/>
  <c r="X51" i="1" s="1"/>
  <c r="Q116" i="1"/>
  <c r="X60" i="1" s="1"/>
  <c r="AG31" i="1" s="1"/>
  <c r="R116" i="1"/>
  <c r="Y60" i="1" s="1"/>
  <c r="Q136" i="1"/>
  <c r="X70" i="1" s="1"/>
  <c r="AH29" i="1" s="1"/>
  <c r="R136" i="1"/>
  <c r="Y70" i="1" s="1"/>
  <c r="Q152" i="1"/>
  <c r="X78" i="1" s="1"/>
  <c r="AI24" i="1" s="1"/>
  <c r="R152" i="1"/>
  <c r="Y78" i="1" s="1"/>
  <c r="Q180" i="1"/>
  <c r="X92" i="1" s="1"/>
  <c r="AB26" i="1" s="1"/>
  <c r="R180" i="1"/>
  <c r="Y92" i="1" s="1"/>
  <c r="Q132" i="1"/>
  <c r="X68" i="1" s="1"/>
  <c r="AH26" i="1" s="1"/>
  <c r="R132" i="1"/>
  <c r="Y68" i="1" s="1"/>
  <c r="Q184" i="1"/>
  <c r="X94" i="1" s="1"/>
  <c r="AB29" i="1" s="1"/>
  <c r="R184" i="1"/>
  <c r="Y94" i="1" s="1"/>
  <c r="AG28" i="3"/>
  <c r="AC16" i="3"/>
  <c r="AC11" i="3"/>
  <c r="AB28" i="3"/>
  <c r="AD11" i="3"/>
  <c r="Q42" i="3"/>
  <c r="X23" i="3" s="1"/>
  <c r="AD30" i="3" s="1"/>
  <c r="Q104" i="2"/>
  <c r="X54" i="2" s="1"/>
  <c r="AG24" i="2" s="1"/>
  <c r="R104" i="2"/>
  <c r="Y54" i="2" s="1"/>
  <c r="R186" i="2"/>
  <c r="Y95" i="2" s="1"/>
  <c r="Q186" i="2"/>
  <c r="X95" i="2" s="1"/>
  <c r="AB30" i="2" s="1"/>
  <c r="Q26" i="2"/>
  <c r="X15" i="2" s="1"/>
  <c r="R26" i="2"/>
  <c r="Y15" i="2" s="1"/>
  <c r="R6" i="2"/>
  <c r="Y5" i="2" s="1"/>
  <c r="Q6" i="2"/>
  <c r="X5" i="2" s="1"/>
  <c r="AC23" i="2" s="1"/>
  <c r="R90" i="2"/>
  <c r="Y47" i="2" s="1"/>
  <c r="Q90" i="2"/>
  <c r="X47" i="2" s="1"/>
  <c r="AF30" i="2" s="1"/>
  <c r="R160" i="2"/>
  <c r="Y82" i="2" s="1"/>
  <c r="Q160" i="2"/>
  <c r="X82" i="2" s="1"/>
  <c r="AI29" i="2" s="1"/>
  <c r="R152" i="2"/>
  <c r="Y78" i="2" s="1"/>
  <c r="Q152" i="2"/>
  <c r="X78" i="2" s="1"/>
  <c r="AI24" i="2" s="1"/>
  <c r="Q72" i="2"/>
  <c r="X38" i="2" s="1"/>
  <c r="AE33" i="2" s="1"/>
  <c r="R72" i="2"/>
  <c r="Y38" i="2" s="1"/>
  <c r="Q22" i="2"/>
  <c r="X13" i="2" s="1"/>
  <c r="AC32" i="2" s="1"/>
  <c r="R22" i="2"/>
  <c r="Y13" i="2" s="1"/>
  <c r="R20" i="2"/>
  <c r="Y12" i="2" s="1"/>
  <c r="Q20" i="2"/>
  <c r="X12" i="2" s="1"/>
  <c r="AC31" i="2" s="1"/>
  <c r="R48" i="2"/>
  <c r="Y26" i="2" s="1"/>
  <c r="Q48" i="2"/>
  <c r="X26" i="2" s="1"/>
  <c r="AD33" i="2" s="1"/>
  <c r="R130" i="2"/>
  <c r="Y67" i="2" s="1"/>
  <c r="Q130" i="2"/>
  <c r="X67" i="2" s="1"/>
  <c r="AH25" i="2" s="1"/>
  <c r="Q58" i="2"/>
  <c r="X31" i="2" s="1"/>
  <c r="AE25" i="2" s="1"/>
  <c r="R58" i="2"/>
  <c r="Y31" i="2" s="1"/>
  <c r="R116" i="2"/>
  <c r="Y60" i="2" s="1"/>
  <c r="Q116" i="2"/>
  <c r="X60" i="2" s="1"/>
  <c r="AG31" i="2" s="1"/>
  <c r="R158" i="2"/>
  <c r="Y81" i="2" s="1"/>
  <c r="Q158" i="2"/>
  <c r="X81" i="2" s="1"/>
  <c r="Q50" i="2"/>
  <c r="X27" i="2" s="1"/>
  <c r="R50" i="2"/>
  <c r="Y27" i="2" s="1"/>
  <c r="R180" i="2"/>
  <c r="Y92" i="2" s="1"/>
  <c r="Q180" i="2"/>
  <c r="X92" i="2" s="1"/>
  <c r="AB26" i="2" s="1"/>
  <c r="Q34" i="2"/>
  <c r="X19" i="2" s="1"/>
  <c r="AD25" i="2" s="1"/>
  <c r="R34" i="2"/>
  <c r="Y19" i="2" s="1"/>
  <c r="Q62" i="2"/>
  <c r="X33" i="2" s="1"/>
  <c r="R62" i="2"/>
  <c r="Y33" i="2" s="1"/>
  <c r="R76" i="2"/>
  <c r="Y40" i="2" s="1"/>
  <c r="Q76" i="2"/>
  <c r="X40" i="2" s="1"/>
  <c r="AF22" i="2" s="1"/>
  <c r="R84" i="2"/>
  <c r="Y44" i="2" s="1"/>
  <c r="Q84" i="2"/>
  <c r="X44" i="2" s="1"/>
  <c r="AF26" i="2" s="1"/>
  <c r="R134" i="2"/>
  <c r="Y69" i="2" s="1"/>
  <c r="Q134" i="2"/>
  <c r="X69" i="2" s="1"/>
  <c r="R140" i="2"/>
  <c r="Y72" i="2" s="1"/>
  <c r="Q140" i="2"/>
  <c r="X72" i="2" s="1"/>
  <c r="AH31" i="2" s="1"/>
  <c r="R172" i="2"/>
  <c r="Y88" i="2" s="1"/>
  <c r="Q172" i="2"/>
  <c r="X88" i="2" s="1"/>
  <c r="AB22" i="2" s="1"/>
  <c r="R10" i="2"/>
  <c r="Y7" i="2" s="1"/>
  <c r="Q10" i="2"/>
  <c r="X7" i="2" s="1"/>
  <c r="AC25" i="2" s="1"/>
  <c r="AC6" i="3"/>
  <c r="AE21" i="3"/>
  <c r="AD6" i="3"/>
  <c r="R90" i="3"/>
  <c r="Y47" i="3" s="1"/>
  <c r="Q18" i="3"/>
  <c r="X11" i="3" s="1"/>
  <c r="AC30" i="3" s="1"/>
  <c r="R18" i="3"/>
  <c r="Y11" i="3" s="1"/>
  <c r="R80" i="3"/>
  <c r="Y42" i="3" s="1"/>
  <c r="Q80" i="3"/>
  <c r="X42" i="3" s="1"/>
  <c r="AF24" i="3" s="1"/>
  <c r="Q190" i="1"/>
  <c r="X97" i="1" s="1"/>
  <c r="AB32" i="1" s="1"/>
  <c r="R190" i="1"/>
  <c r="Y97" i="1" s="1"/>
  <c r="R60" i="1"/>
  <c r="Y32" i="1" s="1"/>
  <c r="Q60" i="1"/>
  <c r="X32" i="1" s="1"/>
  <c r="AE26" i="1" s="1"/>
  <c r="R46" i="1"/>
  <c r="Y25" i="1" s="1"/>
  <c r="Q46" i="1"/>
  <c r="X25" i="1" s="1"/>
  <c r="AD32" i="1" s="1"/>
  <c r="R48" i="1"/>
  <c r="Y26" i="1" s="1"/>
  <c r="Q48" i="1"/>
  <c r="X26" i="1" s="1"/>
  <c r="AD33" i="1" s="1"/>
  <c r="R4" i="1"/>
  <c r="Y4" i="1" s="1"/>
  <c r="Q4" i="1"/>
  <c r="X4" i="1" s="1"/>
  <c r="AC22" i="1" s="1"/>
  <c r="Q120" i="1"/>
  <c r="X62" i="1" s="1"/>
  <c r="AG33" i="1" s="1"/>
  <c r="R120" i="1"/>
  <c r="Y62" i="1" s="1"/>
  <c r="Q156" i="1"/>
  <c r="X80" i="1" s="1"/>
  <c r="AI26" i="1" s="1"/>
  <c r="R156" i="1"/>
  <c r="Y80" i="1" s="1"/>
  <c r="Q188" i="1"/>
  <c r="X96" i="1" s="1"/>
  <c r="AB31" i="1" s="1"/>
  <c r="R188" i="1"/>
  <c r="Y96" i="1" s="1"/>
  <c r="Q160" i="1"/>
  <c r="X82" i="1" s="1"/>
  <c r="AI29" i="1" s="1"/>
  <c r="R160" i="1"/>
  <c r="Y82" i="1" s="1"/>
  <c r="Q192" i="1"/>
  <c r="X98" i="1" s="1"/>
  <c r="AB33" i="1" s="1"/>
  <c r="R192" i="1"/>
  <c r="Y98" i="1" s="1"/>
  <c r="R184" i="2"/>
  <c r="Y94" i="2" s="1"/>
  <c r="Q184" i="2"/>
  <c r="X94" i="2" s="1"/>
  <c r="AB29" i="2" s="1"/>
  <c r="R162" i="2"/>
  <c r="Y83" i="2" s="1"/>
  <c r="Q162" i="2"/>
  <c r="X83" i="2" s="1"/>
  <c r="AI30" i="2" s="1"/>
  <c r="R176" i="2"/>
  <c r="Y90" i="2" s="1"/>
  <c r="Q176" i="2"/>
  <c r="X90" i="2" s="1"/>
  <c r="AB24" i="2" s="1"/>
  <c r="Q106" i="2"/>
  <c r="X55" i="2" s="1"/>
  <c r="AG25" i="2" s="1"/>
  <c r="R106" i="2"/>
  <c r="Y55" i="2" s="1"/>
  <c r="R40" i="2"/>
  <c r="Y22" i="2" s="1"/>
  <c r="Q40" i="2"/>
  <c r="X22" i="2" s="1"/>
  <c r="AD29" i="2" s="1"/>
  <c r="R68" i="2"/>
  <c r="Y36" i="2" s="1"/>
  <c r="Q68" i="2"/>
  <c r="X36" i="2" s="1"/>
  <c r="AE31" i="2" s="1"/>
  <c r="R168" i="2"/>
  <c r="Y86" i="2" s="1"/>
  <c r="Q168" i="2"/>
  <c r="X86" i="2" s="1"/>
  <c r="AI33" i="2" s="1"/>
  <c r="R14" i="2"/>
  <c r="Y9" i="2" s="1"/>
  <c r="Q14" i="2"/>
  <c r="X9" i="2" s="1"/>
  <c r="R118" i="2"/>
  <c r="Y61" i="2" s="1"/>
  <c r="Q118" i="2"/>
  <c r="X61" i="2" s="1"/>
  <c r="AG32" i="2" s="1"/>
  <c r="R182" i="2"/>
  <c r="Y93" i="2" s="1"/>
  <c r="Q182" i="2"/>
  <c r="X93" i="2" s="1"/>
  <c r="R78" i="2"/>
  <c r="Y41" i="2" s="1"/>
  <c r="Q78" i="2"/>
  <c r="X41" i="2" s="1"/>
  <c r="AF23" i="2" s="1"/>
  <c r="Q46" i="2"/>
  <c r="X25" i="2" s="1"/>
  <c r="AD32" i="2" s="1"/>
  <c r="R46" i="2"/>
  <c r="Y25" i="2" s="1"/>
  <c r="R86" i="2"/>
  <c r="Y45" i="2" s="1"/>
  <c r="Q86" i="2"/>
  <c r="X45" i="2" s="1"/>
  <c r="Q110" i="2"/>
  <c r="X57" i="2" s="1"/>
  <c r="R110" i="2"/>
  <c r="Y57" i="2" s="1"/>
  <c r="R142" i="2"/>
  <c r="Y73" i="2" s="1"/>
  <c r="Q142" i="2"/>
  <c r="X73" i="2" s="1"/>
  <c r="AH32" i="2" s="1"/>
  <c r="R174" i="2"/>
  <c r="Y89" i="2" s="1"/>
  <c r="Q174" i="2"/>
  <c r="X89" i="2" s="1"/>
  <c r="AB23" i="2" s="1"/>
  <c r="R192" i="2"/>
  <c r="Y98" i="2" s="1"/>
  <c r="Q192" i="2"/>
  <c r="X98" i="2" s="1"/>
  <c r="AB33" i="2" s="1"/>
  <c r="AD18" i="3"/>
  <c r="AC18" i="3"/>
  <c r="AI28" i="3"/>
  <c r="R126" i="2"/>
  <c r="Y65" i="2" s="1"/>
  <c r="Q126" i="2"/>
  <c r="X65" i="2" s="1"/>
  <c r="AH23" i="2" s="1"/>
  <c r="R190" i="2"/>
  <c r="Y97" i="2" s="1"/>
  <c r="Q190" i="2"/>
  <c r="X97" i="2" s="1"/>
  <c r="AB32" i="2" s="1"/>
  <c r="R148" i="2"/>
  <c r="Y76" i="2" s="1"/>
  <c r="Q148" i="2"/>
  <c r="X76" i="2" s="1"/>
  <c r="AI22" i="2" s="1"/>
  <c r="Q4" i="2"/>
  <c r="X4" i="2" s="1"/>
  <c r="AC22" i="2" s="1"/>
  <c r="R4" i="2"/>
  <c r="Y4" i="2" s="1"/>
  <c r="Q100" i="2"/>
  <c r="X52" i="2" s="1"/>
  <c r="AG22" i="2" s="1"/>
  <c r="R100" i="2"/>
  <c r="Y52" i="2" s="1"/>
  <c r="R92" i="2"/>
  <c r="Y48" i="2" s="1"/>
  <c r="Q92" i="2"/>
  <c r="X48" i="2" s="1"/>
  <c r="AF31" i="2" s="1"/>
  <c r="Q84" i="3"/>
  <c r="X44" i="3" s="1"/>
  <c r="AF26" i="3" s="1"/>
  <c r="R146" i="1"/>
  <c r="Y75" i="1" s="1"/>
  <c r="AF28" i="3"/>
  <c r="AB21" i="3"/>
  <c r="AD3" i="3"/>
  <c r="AC3" i="3"/>
  <c r="R2" i="1"/>
  <c r="Y3" i="1" s="1"/>
  <c r="Q126" i="1"/>
  <c r="X65" i="1" s="1"/>
  <c r="AH23" i="1" s="1"/>
  <c r="R126" i="1"/>
  <c r="Y65" i="1" s="1"/>
  <c r="Q138" i="1"/>
  <c r="X71" i="1" s="1"/>
  <c r="AH30" i="1" s="1"/>
  <c r="R138" i="1"/>
  <c r="Y71" i="1" s="1"/>
  <c r="Q96" i="1"/>
  <c r="X50" i="1" s="1"/>
  <c r="AF33" i="1" s="1"/>
  <c r="R96" i="1"/>
  <c r="Y50" i="1" s="1"/>
  <c r="R18" i="2"/>
  <c r="Y11" i="2" s="1"/>
  <c r="Q18" i="2"/>
  <c r="X11" i="2" s="1"/>
  <c r="AC30" i="2" s="1"/>
  <c r="Q38" i="2"/>
  <c r="X21" i="2" s="1"/>
  <c r="R38" i="2"/>
  <c r="Y21" i="2" s="1"/>
  <c r="R178" i="1"/>
  <c r="Y91" i="1" s="1"/>
  <c r="Q16" i="2"/>
  <c r="X10" i="2" s="1"/>
  <c r="AC29" i="2" s="1"/>
  <c r="R16" i="2"/>
  <c r="Y10" i="2" s="1"/>
  <c r="R178" i="2"/>
  <c r="Y91" i="2" s="1"/>
  <c r="Q178" i="2"/>
  <c r="X91" i="2" s="1"/>
  <c r="AB25" i="2" s="1"/>
  <c r="R188" i="2"/>
  <c r="Y96" i="2" s="1"/>
  <c r="Q188" i="2"/>
  <c r="X96" i="2" s="1"/>
  <c r="AB31" i="2" s="1"/>
  <c r="R26" i="1"/>
  <c r="Y15" i="1" s="1"/>
  <c r="Q26" i="1"/>
  <c r="X15" i="1" s="1"/>
  <c r="Q110" i="1"/>
  <c r="X57" i="1" s="1"/>
  <c r="R110" i="1"/>
  <c r="Y57" i="1" s="1"/>
  <c r="Q122" i="1"/>
  <c r="X63" i="1" s="1"/>
  <c r="R122" i="1"/>
  <c r="Y63" i="1" s="1"/>
  <c r="R44" i="1"/>
  <c r="Y24" i="1" s="1"/>
  <c r="Q44" i="1"/>
  <c r="X24" i="1" s="1"/>
  <c r="AD31" i="1" s="1"/>
  <c r="R68" i="1"/>
  <c r="Y36" i="1" s="1"/>
  <c r="Q68" i="1"/>
  <c r="X36" i="1" s="1"/>
  <c r="AE31" i="1" s="1"/>
  <c r="R34" i="1"/>
  <c r="Y19" i="1" s="1"/>
  <c r="Q34" i="1"/>
  <c r="X19" i="1" s="1"/>
  <c r="AD25" i="1" s="1"/>
  <c r="Q104" i="1"/>
  <c r="X54" i="1" s="1"/>
  <c r="AG24" i="1" s="1"/>
  <c r="R104" i="1"/>
  <c r="Y54" i="1" s="1"/>
  <c r="Q144" i="1"/>
  <c r="X74" i="1" s="1"/>
  <c r="AH33" i="1" s="1"/>
  <c r="R144" i="1"/>
  <c r="Y74" i="1" s="1"/>
  <c r="R8" i="1"/>
  <c r="Y6" i="1" s="1"/>
  <c r="Q8" i="1"/>
  <c r="X6" i="1" s="1"/>
  <c r="AC24" i="1" s="1"/>
  <c r="Q52" i="1"/>
  <c r="X28" i="1" s="1"/>
  <c r="AE22" i="1" s="1"/>
  <c r="R32" i="2"/>
  <c r="Y18" i="2" s="1"/>
  <c r="Q32" i="2"/>
  <c r="X18" i="2" s="1"/>
  <c r="AD24" i="2" s="1"/>
  <c r="Q12" i="2"/>
  <c r="X8" i="2" s="1"/>
  <c r="AC26" i="2" s="1"/>
  <c r="R12" i="2"/>
  <c r="Y8" i="2" s="1"/>
  <c r="R92" i="1"/>
  <c r="Y48" i="1" s="1"/>
  <c r="Q92" i="1"/>
  <c r="X48" i="1" s="1"/>
  <c r="AF31" i="1" s="1"/>
  <c r="R132" i="2"/>
  <c r="Y68" i="2" s="1"/>
  <c r="Q132" i="2"/>
  <c r="X68" i="2" s="1"/>
  <c r="AH26" i="2" s="1"/>
  <c r="R170" i="2"/>
  <c r="Y87" i="2" s="1"/>
  <c r="Q170" i="2"/>
  <c r="X87" i="2" s="1"/>
  <c r="R98" i="2"/>
  <c r="Y51" i="2" s="1"/>
  <c r="Q98" i="2"/>
  <c r="X51" i="2" s="1"/>
  <c r="R136" i="2"/>
  <c r="Y70" i="2" s="1"/>
  <c r="Q136" i="2"/>
  <c r="X70" i="2" s="1"/>
  <c r="AH29" i="2" s="1"/>
  <c r="R4" i="3"/>
  <c r="Y4" i="3" s="1"/>
  <c r="Q4" i="3"/>
  <c r="X4" i="3" s="1"/>
  <c r="AC22" i="3" s="1"/>
  <c r="AD17" i="3"/>
  <c r="AC17" i="3"/>
  <c r="AH28" i="3"/>
  <c r="Q44" i="3"/>
  <c r="X24" i="3" s="1"/>
  <c r="AD31" i="3" s="1"/>
  <c r="R44" i="3"/>
  <c r="Y24" i="3" s="1"/>
  <c r="Q88" i="3"/>
  <c r="X46" i="3" s="1"/>
  <c r="AF29" i="3" s="1"/>
  <c r="R88" i="3"/>
  <c r="Y46" i="3" s="1"/>
  <c r="Q108" i="1"/>
  <c r="X56" i="1" s="1"/>
  <c r="AG26" i="1" s="1"/>
  <c r="R108" i="1"/>
  <c r="Y56" i="1" s="1"/>
  <c r="Q148" i="1"/>
  <c r="X76" i="1" s="1"/>
  <c r="AI22" i="1" s="1"/>
  <c r="R148" i="1"/>
  <c r="Y76" i="1" s="1"/>
  <c r="Q172" i="1"/>
  <c r="X88" i="1" s="1"/>
  <c r="AB22" i="1" s="1"/>
  <c r="R172" i="1"/>
  <c r="Y88" i="1" s="1"/>
  <c r="R44" i="2"/>
  <c r="Y24" i="2" s="1"/>
  <c r="Q44" i="2"/>
  <c r="X24" i="2" s="1"/>
  <c r="AD31" i="2" s="1"/>
  <c r="AH21" i="3"/>
  <c r="AD9" i="3"/>
  <c r="AC9" i="3"/>
  <c r="R96" i="2"/>
  <c r="Y50" i="2" s="1"/>
  <c r="Q96" i="2"/>
  <c r="X50" i="2" s="1"/>
  <c r="AF33" i="2" s="1"/>
  <c r="R74" i="2"/>
  <c r="Y39" i="2" s="1"/>
  <c r="Q74" i="2"/>
  <c r="X39" i="2" s="1"/>
  <c r="R138" i="2"/>
  <c r="Y71" i="2" s="1"/>
  <c r="Q138" i="2"/>
  <c r="X71" i="2" s="1"/>
  <c r="AH30" i="2" s="1"/>
  <c r="R154" i="2"/>
  <c r="Y79" i="2" s="1"/>
  <c r="Q154" i="2"/>
  <c r="X79" i="2" s="1"/>
  <c r="AI25" i="2" s="1"/>
  <c r="Q42" i="2"/>
  <c r="X23" i="2" s="1"/>
  <c r="AD30" i="2" s="1"/>
  <c r="R42" i="2"/>
  <c r="Y23" i="2" s="1"/>
  <c r="R56" i="2"/>
  <c r="Y30" i="2" s="1"/>
  <c r="Q56" i="2"/>
  <c r="X30" i="2" s="1"/>
  <c r="AE24" i="2" s="1"/>
  <c r="R150" i="2"/>
  <c r="Y77" i="2" s="1"/>
  <c r="Q150" i="2"/>
  <c r="X77" i="2" s="1"/>
  <c r="AI23" i="2" s="1"/>
  <c r="R166" i="2"/>
  <c r="Y85" i="2" s="1"/>
  <c r="Q166" i="2"/>
  <c r="X85" i="2" s="1"/>
  <c r="AI32" i="2" s="1"/>
  <c r="R94" i="2"/>
  <c r="Y49" i="2" s="1"/>
  <c r="Q94" i="2"/>
  <c r="X49" i="2" s="1"/>
  <c r="AF32" i="2" s="1"/>
  <c r="R144" i="2"/>
  <c r="Y74" i="2" s="1"/>
  <c r="Q144" i="2"/>
  <c r="X74" i="2" s="1"/>
  <c r="AH33" i="2" s="1"/>
  <c r="AD15" i="3" l="1"/>
  <c r="AG21" i="3"/>
  <c r="AD8" i="3"/>
  <c r="AC8" i="3"/>
  <c r="AD12" i="1"/>
  <c r="AF21" i="2"/>
  <c r="AD7" i="2"/>
  <c r="AC7" i="2"/>
  <c r="AB21" i="2"/>
  <c r="AD3" i="2"/>
  <c r="AC3" i="2"/>
  <c r="AC15" i="3"/>
  <c r="AD12" i="2"/>
  <c r="AC28" i="2"/>
  <c r="AC12" i="2"/>
  <c r="AB28" i="1"/>
  <c r="AC11" i="1"/>
  <c r="AD11" i="1"/>
  <c r="AB21" i="1"/>
  <c r="AC3" i="1"/>
  <c r="AD3" i="1"/>
  <c r="AC10" i="1"/>
  <c r="AC4" i="1"/>
  <c r="AD5" i="1"/>
  <c r="AC5" i="1"/>
  <c r="AD21" i="1"/>
  <c r="AE21" i="2"/>
  <c r="AC6" i="2"/>
  <c r="AD6" i="2"/>
  <c r="AC21" i="3"/>
  <c r="AD4" i="3"/>
  <c r="AC4" i="3"/>
  <c r="AF28" i="1"/>
  <c r="AD15" i="1"/>
  <c r="AC15" i="1"/>
  <c r="AD7" i="3"/>
  <c r="AC9" i="2"/>
  <c r="AH21" i="2"/>
  <c r="AD9" i="2"/>
  <c r="AC6" i="1"/>
  <c r="AD6" i="1"/>
  <c r="AE21" i="1"/>
  <c r="AC13" i="3"/>
  <c r="AD9" i="1"/>
  <c r="AC9" i="1"/>
  <c r="AH21" i="1"/>
  <c r="AD11" i="2"/>
  <c r="AC11" i="2"/>
  <c r="AB28" i="2"/>
  <c r="AI28" i="2"/>
  <c r="AC18" i="2"/>
  <c r="AD18" i="2"/>
  <c r="AD28" i="2"/>
  <c r="AC13" i="2"/>
  <c r="AD13" i="2"/>
  <c r="AD16" i="2"/>
  <c r="AC16" i="2"/>
  <c r="AG28" i="2"/>
  <c r="AE28" i="2"/>
  <c r="AC14" i="2"/>
  <c r="AD14" i="2"/>
  <c r="AC5" i="2"/>
  <c r="AD21" i="2"/>
  <c r="AD5" i="2"/>
  <c r="AG21" i="1"/>
  <c r="AD8" i="1"/>
  <c r="AC8" i="1"/>
  <c r="AF21" i="1"/>
  <c r="AD7" i="1"/>
  <c r="AC7" i="1"/>
  <c r="AC14" i="1"/>
  <c r="AE28" i="1"/>
  <c r="AD14" i="1"/>
  <c r="AC21" i="2"/>
  <c r="AD4" i="2"/>
  <c r="AC4" i="2"/>
  <c r="AD13" i="1"/>
  <c r="AC13" i="1"/>
  <c r="AD28" i="1"/>
  <c r="AD17" i="1"/>
  <c r="AC17" i="1"/>
  <c r="AH28" i="1"/>
  <c r="AC5" i="3"/>
  <c r="AC28" i="3"/>
  <c r="AC12" i="3"/>
  <c r="AD12" i="3"/>
  <c r="AD13" i="3"/>
  <c r="AC12" i="1"/>
  <c r="AD4" i="1"/>
  <c r="AD8" i="2"/>
  <c r="AC8" i="2"/>
  <c r="AG21" i="2"/>
  <c r="AD16" i="1"/>
  <c r="AG28" i="1"/>
  <c r="AC16" i="1"/>
  <c r="AF28" i="2"/>
  <c r="AD15" i="2"/>
  <c r="AC15" i="2"/>
  <c r="AC17" i="2"/>
  <c r="AH28" i="2"/>
  <c r="AD17" i="2"/>
  <c r="AD16" i="3"/>
  <c r="AC18" i="1"/>
  <c r="AI28" i="1"/>
  <c r="AD18" i="1"/>
  <c r="AC7" i="3"/>
  <c r="AI21" i="2"/>
  <c r="AD10" i="2"/>
  <c r="AC10" i="2"/>
  <c r="AD5" i="3"/>
  <c r="AD10" i="1"/>
</calcChain>
</file>

<file path=xl/sharedStrings.xml><?xml version="1.0" encoding="utf-8"?>
<sst xmlns="http://schemas.openxmlformats.org/spreadsheetml/2006/main" count="2426" uniqueCount="205">
  <si>
    <t>Assay well</t>
  </si>
  <si>
    <t>Plate#</t>
  </si>
  <si>
    <t>Sample</t>
  </si>
  <si>
    <t>Sample+month</t>
  </si>
  <si>
    <t>Month</t>
  </si>
  <si>
    <t>Event</t>
  </si>
  <si>
    <t>Plgg1</t>
  </si>
  <si>
    <t>PP2A</t>
  </si>
  <si>
    <t>EF1B</t>
  </si>
  <si>
    <t>EF1B1 only</t>
  </si>
  <si>
    <t>Delta CTE</t>
  </si>
  <si>
    <t>Average Delta CTE</t>
  </si>
  <si>
    <t xml:space="preserve">Average Fold </t>
  </si>
  <si>
    <t>Delta CTC</t>
  </si>
  <si>
    <t>ddCt</t>
  </si>
  <si>
    <t>Fold</t>
  </si>
  <si>
    <t>Fold Average</t>
  </si>
  <si>
    <t>St dev</t>
  </si>
  <si>
    <t>E03</t>
  </si>
  <si>
    <t>LCOR-084</t>
  </si>
  <si>
    <t>13-15E</t>
  </si>
  <si>
    <t xml:space="preserve">Fold </t>
  </si>
  <si>
    <t xml:space="preserve">STDV </t>
  </si>
  <si>
    <t>Biological Reps</t>
  </si>
  <si>
    <t>Group fold Average</t>
  </si>
  <si>
    <t>STDV group fold</t>
  </si>
  <si>
    <t>E04</t>
  </si>
  <si>
    <t>July</t>
  </si>
  <si>
    <t>CT3</t>
  </si>
  <si>
    <t>E01</t>
  </si>
  <si>
    <t>LCOR-301</t>
  </si>
  <si>
    <t>E02</t>
  </si>
  <si>
    <t>16-20</t>
  </si>
  <si>
    <t>E11</t>
  </si>
  <si>
    <t>LCOR-306</t>
  </si>
  <si>
    <t>2H</t>
  </si>
  <si>
    <t>E12</t>
  </si>
  <si>
    <t>4A</t>
  </si>
  <si>
    <t>E09</t>
  </si>
  <si>
    <t>LCOR-611</t>
  </si>
  <si>
    <t>5A</t>
  </si>
  <si>
    <t>E10</t>
  </si>
  <si>
    <t>5C</t>
  </si>
  <si>
    <t>E07</t>
  </si>
  <si>
    <t>LCOR-613</t>
  </si>
  <si>
    <t>8-9D</t>
  </si>
  <si>
    <t>E08</t>
  </si>
  <si>
    <t>August</t>
  </si>
  <si>
    <t>E05</t>
  </si>
  <si>
    <t>LCOR-616</t>
  </si>
  <si>
    <t>E06</t>
  </si>
  <si>
    <t>H09</t>
  </si>
  <si>
    <t>LCOR-079</t>
  </si>
  <si>
    <t>H10</t>
  </si>
  <si>
    <t>C05</t>
  </si>
  <si>
    <t>C06</t>
  </si>
  <si>
    <t>G01</t>
  </si>
  <si>
    <t>G02</t>
  </si>
  <si>
    <t>G09</t>
  </si>
  <si>
    <t>LCOR-303</t>
  </si>
  <si>
    <t>G10</t>
  </si>
  <si>
    <t>A01</t>
  </si>
  <si>
    <t>LCOR-610</t>
  </si>
  <si>
    <t>A02</t>
  </si>
  <si>
    <t>F07</t>
  </si>
  <si>
    <t>F08</t>
  </si>
  <si>
    <t>F09</t>
  </si>
  <si>
    <t>LCOR-102</t>
  </si>
  <si>
    <t>F10</t>
  </si>
  <si>
    <t>F03</t>
  </si>
  <si>
    <t>LCOR-106</t>
  </si>
  <si>
    <t>F04</t>
  </si>
  <si>
    <t>F01</t>
  </si>
  <si>
    <t>LCOR-310</t>
  </si>
  <si>
    <t>F02</t>
  </si>
  <si>
    <t>LCOR-505</t>
  </si>
  <si>
    <t>F11</t>
  </si>
  <si>
    <t>LCOR-507</t>
  </si>
  <si>
    <t>F12</t>
  </si>
  <si>
    <t>F05</t>
  </si>
  <si>
    <t>LCOR-518</t>
  </si>
  <si>
    <t>F06</t>
  </si>
  <si>
    <t>C09</t>
  </si>
  <si>
    <t>LCOR-101</t>
  </si>
  <si>
    <t>C10</t>
  </si>
  <si>
    <t>B05</t>
  </si>
  <si>
    <t>B06</t>
  </si>
  <si>
    <t>A11</t>
  </si>
  <si>
    <t>LCOR-319</t>
  </si>
  <si>
    <t>A12</t>
  </si>
  <si>
    <t>H03</t>
  </si>
  <si>
    <t>LCOR-506</t>
  </si>
  <si>
    <t>H04</t>
  </si>
  <si>
    <t>B01</t>
  </si>
  <si>
    <t>B02</t>
  </si>
  <si>
    <t>G07</t>
  </si>
  <si>
    <t>LCOR-068</t>
  </si>
  <si>
    <t>G08</t>
  </si>
  <si>
    <t>LCOR-069</t>
  </si>
  <si>
    <t>LCOR-217</t>
  </si>
  <si>
    <t>G05</t>
  </si>
  <si>
    <t>LCOR-449</t>
  </si>
  <si>
    <t>G06</t>
  </si>
  <si>
    <t>G11</t>
  </si>
  <si>
    <t>LCOR-450</t>
  </si>
  <si>
    <t>G12</t>
  </si>
  <si>
    <t>G03</t>
  </si>
  <si>
    <t>LCOR-457</t>
  </si>
  <si>
    <t>G04</t>
  </si>
  <si>
    <t>LCOR-064</t>
  </si>
  <si>
    <t>A03</t>
  </si>
  <si>
    <t>A04</t>
  </si>
  <si>
    <t>D09</t>
  </si>
  <si>
    <t>D10</t>
  </si>
  <si>
    <t>D11</t>
  </si>
  <si>
    <t>D12</t>
  </si>
  <si>
    <t>D03</t>
  </si>
  <si>
    <t>LCOR-460</t>
  </si>
  <si>
    <t>D04</t>
  </si>
  <si>
    <t>C01</t>
  </si>
  <si>
    <t>LCOR-461</t>
  </si>
  <si>
    <t>C02</t>
  </si>
  <si>
    <t>H05</t>
  </si>
  <si>
    <t>LCOR-012</t>
  </si>
  <si>
    <t>H06</t>
  </si>
  <si>
    <t>LCOR-227</t>
  </si>
  <si>
    <t>H07</t>
  </si>
  <si>
    <t>LCOR-230</t>
  </si>
  <si>
    <t>H08</t>
  </si>
  <si>
    <t>LCOR-234</t>
  </si>
  <si>
    <t>H01</t>
  </si>
  <si>
    <t>LCOR-534</t>
  </si>
  <si>
    <t>H02</t>
  </si>
  <si>
    <t>LCOR-544</t>
  </si>
  <si>
    <t>LCOR-001</t>
  </si>
  <si>
    <t>LCOR-003</t>
  </si>
  <si>
    <t>C03</t>
  </si>
  <si>
    <t>C04</t>
  </si>
  <si>
    <t>B11</t>
  </si>
  <si>
    <t>B12</t>
  </si>
  <si>
    <t>C11</t>
  </si>
  <si>
    <t>C12</t>
  </si>
  <si>
    <t>LCOR-157</t>
  </si>
  <si>
    <t>A05</t>
  </si>
  <si>
    <t>LCOR-162</t>
  </si>
  <si>
    <t>A06</t>
  </si>
  <si>
    <t>A07</t>
  </si>
  <si>
    <t>LCOR-163</t>
  </si>
  <si>
    <t>A08</t>
  </si>
  <si>
    <t>LCOR-241</t>
  </si>
  <si>
    <t>A09</t>
  </si>
  <si>
    <t>LCOR-242</t>
  </si>
  <si>
    <t>A10</t>
  </si>
  <si>
    <t>LCOR-251</t>
  </si>
  <si>
    <t>LCOR-582</t>
  </si>
  <si>
    <t>LCOR-585</t>
  </si>
  <si>
    <t>LCOR-586</t>
  </si>
  <si>
    <t>LCOR-033</t>
  </si>
  <si>
    <t>B07</t>
  </si>
  <si>
    <t>LCOR-274</t>
  </si>
  <si>
    <t>B08</t>
  </si>
  <si>
    <t>LCOR-275</t>
  </si>
  <si>
    <t>LCOR-562</t>
  </si>
  <si>
    <t>B09</t>
  </si>
  <si>
    <t>LCOR-563</t>
  </si>
  <si>
    <t>B10</t>
  </si>
  <si>
    <t>B03</t>
  </si>
  <si>
    <t>LCOR-572</t>
  </si>
  <si>
    <t>B04</t>
  </si>
  <si>
    <t>LCOR-042</t>
  </si>
  <si>
    <t>LCOR-279</t>
  </si>
  <si>
    <t>LCOR-568</t>
  </si>
  <si>
    <t>LCOR-092</t>
  </si>
  <si>
    <t>LCOR-098</t>
  </si>
  <si>
    <t>LCOR-288</t>
  </si>
  <si>
    <t>LCOR-289</t>
  </si>
  <si>
    <t>C07</t>
  </si>
  <si>
    <t>LCOR-290</t>
  </si>
  <si>
    <t>C08</t>
  </si>
  <si>
    <t>LCOR-293</t>
  </si>
  <si>
    <t>LCOR-095</t>
  </si>
  <si>
    <t>D05</t>
  </si>
  <si>
    <t>D06</t>
  </si>
  <si>
    <t>D07</t>
  </si>
  <si>
    <t>LCOR-292</t>
  </si>
  <si>
    <t>D08</t>
  </si>
  <si>
    <t>D01</t>
  </si>
  <si>
    <t>LCOR-417</t>
  </si>
  <si>
    <t>D02</t>
  </si>
  <si>
    <t>LCOR-204</t>
  </si>
  <si>
    <t>LCOR-207</t>
  </si>
  <si>
    <t>LCOR-341</t>
  </si>
  <si>
    <t>LCOR-344</t>
  </si>
  <si>
    <t>LCOR-495</t>
  </si>
  <si>
    <t>LCOR-501</t>
  </si>
  <si>
    <t>LCOR-347</t>
  </si>
  <si>
    <t>LCOR-494</t>
  </si>
  <si>
    <t>LCOR-502</t>
  </si>
  <si>
    <t>GDH</t>
  </si>
  <si>
    <t>MS</t>
  </si>
  <si>
    <t>NaN</t>
  </si>
  <si>
    <t>Number</t>
  </si>
  <si>
    <t>OSU</t>
  </si>
  <si>
    <t>August 23 Chaney</t>
  </si>
  <si>
    <t>July 23 Chaney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</si>
</sst>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0.0000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8"/>
      <color theme="1"/>
      <name val="Helvetica Neue"/>
    </font>
    <font>
      <b/>
      <sz val="10"/>
      <color theme="1"/>
      <name val="Arial"/>
    </font>
    <font>
      <sz val="10"/>
      <color theme="1"/>
      <name val="Helvetica Neue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164" fontId="4" fillId="0" borderId="0" xfId="0" applyNumberFormat="1" applyFont="1" applyAlignment="1">
      <alignment vertical="center"/>
    </xf>
    <xf numFmtId="165" fontId="5" fillId="0" borderId="0" xfId="0" applyNumberFormat="1" applyFont="1"/>
    <xf numFmtId="0" fontId="5" fillId="0" borderId="0" xfId="0" applyFont="1"/>
    <xf numFmtId="165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vertical="center"/>
    </xf>
    <xf numFmtId="49" fontId="1" fillId="0" borderId="0" xfId="0" applyNumberFormat="1" applyFont="1"/>
    <xf numFmtId="49" fontId="4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2" fillId="0" borderId="0" xfId="0" applyNumberFormat="1" applyFon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Arial"/>
              </a:defRPr>
            </a:pPr>
            <a:r>
              <a:rPr lang="en-US" sz="1400" b="1" i="0">
                <a:solidFill>
                  <a:srgbClr val="757575"/>
                </a:solidFill>
                <a:latin typeface="Arial"/>
              </a:rPr>
              <a:t>ddCq - plgg1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July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Plgg1!$AB$3:$AB$10</c:f>
              <c:strCache>
                <c:ptCount val="8"/>
                <c:pt idx="0">
                  <c:v>CT3</c:v>
                </c:pt>
                <c:pt idx="1">
                  <c:v>13-15E</c:v>
                </c:pt>
                <c:pt idx="2">
                  <c:v>16-20</c:v>
                </c:pt>
                <c:pt idx="3">
                  <c:v>2H</c:v>
                </c:pt>
                <c:pt idx="4">
                  <c:v>4A</c:v>
                </c:pt>
                <c:pt idx="5">
                  <c:v>5A</c:v>
                </c:pt>
                <c:pt idx="6">
                  <c:v>5C</c:v>
                </c:pt>
                <c:pt idx="7">
                  <c:v>8-9D</c:v>
                </c:pt>
              </c:strCache>
            </c:strRef>
          </c:cat>
          <c:val>
            <c:numRef>
              <c:f>Plgg1!$AC$3:$AC$10</c:f>
              <c:numCache>
                <c:formatCode>0.00</c:formatCode>
                <c:ptCount val="8"/>
                <c:pt idx="0">
                  <c:v>1.0257025287836528</c:v>
                </c:pt>
                <c:pt idx="1">
                  <c:v>0.15297926476318993</c:v>
                </c:pt>
                <c:pt idx="2">
                  <c:v>1.2263496153085158</c:v>
                </c:pt>
                <c:pt idx="3">
                  <c:v>0.22012439075925605</c:v>
                </c:pt>
                <c:pt idx="4">
                  <c:v>0.91858175121155006</c:v>
                </c:pt>
                <c:pt idx="5">
                  <c:v>1.2061329594383878</c:v>
                </c:pt>
                <c:pt idx="6">
                  <c:v>1.048267416712529</c:v>
                </c:pt>
                <c:pt idx="7">
                  <c:v>1.2466356403450329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67-1D4C-9390-3BBD0E70BA9C}"/>
            </c:ext>
          </c:extLst>
        </c:ser>
        <c:ser>
          <c:idx val="1"/>
          <c:order val="1"/>
          <c:tx>
            <c:v>August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Plgg1!$AB$3:$AB$10</c:f>
              <c:strCache>
                <c:ptCount val="8"/>
                <c:pt idx="0">
                  <c:v>CT3</c:v>
                </c:pt>
                <c:pt idx="1">
                  <c:v>13-15E</c:v>
                </c:pt>
                <c:pt idx="2">
                  <c:v>16-20</c:v>
                </c:pt>
                <c:pt idx="3">
                  <c:v>2H</c:v>
                </c:pt>
                <c:pt idx="4">
                  <c:v>4A</c:v>
                </c:pt>
                <c:pt idx="5">
                  <c:v>5A</c:v>
                </c:pt>
                <c:pt idx="6">
                  <c:v>5C</c:v>
                </c:pt>
                <c:pt idx="7">
                  <c:v>8-9D</c:v>
                </c:pt>
              </c:strCache>
            </c:strRef>
          </c:cat>
          <c:val>
            <c:numRef>
              <c:f>Plgg1!$AC$11:$AC$18</c:f>
              <c:numCache>
                <c:formatCode>0.00</c:formatCode>
                <c:ptCount val="8"/>
                <c:pt idx="0">
                  <c:v>0.75148544894881597</c:v>
                </c:pt>
                <c:pt idx="1">
                  <c:v>0.22172303517510927</c:v>
                </c:pt>
                <c:pt idx="2">
                  <c:v>0.95717766902047841</c:v>
                </c:pt>
                <c:pt idx="3">
                  <c:v>0.284019980232675</c:v>
                </c:pt>
                <c:pt idx="4">
                  <c:v>0.84673846501203831</c:v>
                </c:pt>
                <c:pt idx="5">
                  <c:v>1.130093030779509</c:v>
                </c:pt>
                <c:pt idx="6">
                  <c:v>0.93582065459125552</c:v>
                </c:pt>
                <c:pt idx="7">
                  <c:v>1.2241801435724682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F67-1D4C-9390-3BBD0E70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25331"/>
        <c:axId val="1251695893"/>
      </c:barChart>
      <c:catAx>
        <c:axId val="72325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51695893"/>
        <c:crosses val="autoZero"/>
        <c:auto val="1"/>
        <c:lblAlgn val="ctr"/>
        <c:lblOffset val="100"/>
        <c:noMultiLvlLbl val="1"/>
      </c:catAx>
      <c:valAx>
        <c:axId val="1251695893"/>
        <c:scaling>
          <c:orientation val="minMax"/>
          <c:max val="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Relative Normalized Expression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23253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Arial"/>
              </a:defRPr>
            </a:pPr>
            <a:r>
              <a:rPr lang="en-US" sz="1400" b="1" i="0">
                <a:solidFill>
                  <a:srgbClr val="757575"/>
                </a:solidFill>
                <a:latin typeface="Arial"/>
              </a:rPr>
              <a:t>ddCq plgg1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Plgg1!$U$3:$U$98</c:f>
              <c:strCache>
                <c:ptCount val="96"/>
                <c:pt idx="0">
                  <c:v>LCOR-084 July</c:v>
                </c:pt>
                <c:pt idx="1">
                  <c:v>LCOR-301 July</c:v>
                </c:pt>
                <c:pt idx="2">
                  <c:v>LCOR-306 July</c:v>
                </c:pt>
                <c:pt idx="3">
                  <c:v>LCOR-611 July</c:v>
                </c:pt>
                <c:pt idx="4">
                  <c:v>LCOR-613 July</c:v>
                </c:pt>
                <c:pt idx="5">
                  <c:v>LCOR-616 July</c:v>
                </c:pt>
                <c:pt idx="6">
                  <c:v>LCOR-079 August</c:v>
                </c:pt>
                <c:pt idx="7">
                  <c:v>LCOR-084 August</c:v>
                </c:pt>
                <c:pt idx="8">
                  <c:v>LCOR-301 August</c:v>
                </c:pt>
                <c:pt idx="9">
                  <c:v>LCOR-303 August</c:v>
                </c:pt>
                <c:pt idx="10">
                  <c:v>LCOR-610 August</c:v>
                </c:pt>
                <c:pt idx="11">
                  <c:v>LCOR-611 August</c:v>
                </c:pt>
                <c:pt idx="12">
                  <c:v>LCOR-102 July</c:v>
                </c:pt>
                <c:pt idx="13">
                  <c:v>LCOR-106 July</c:v>
                </c:pt>
                <c:pt idx="14">
                  <c:v>LCOR-310 July</c:v>
                </c:pt>
                <c:pt idx="15">
                  <c:v>LCOR-505 July</c:v>
                </c:pt>
                <c:pt idx="16">
                  <c:v>LCOR-507 July</c:v>
                </c:pt>
                <c:pt idx="17">
                  <c:v>LCOR-518 July</c:v>
                </c:pt>
                <c:pt idx="18">
                  <c:v>LCOR-101 August</c:v>
                </c:pt>
                <c:pt idx="19">
                  <c:v>LCOR-102 August</c:v>
                </c:pt>
                <c:pt idx="20">
                  <c:v>LCOR-319 August</c:v>
                </c:pt>
                <c:pt idx="21">
                  <c:v>LCOR-505 August</c:v>
                </c:pt>
                <c:pt idx="22">
                  <c:v>LCOR-506 August</c:v>
                </c:pt>
                <c:pt idx="23">
                  <c:v>LCOR-507 August</c:v>
                </c:pt>
                <c:pt idx="24">
                  <c:v>LCOR-068 July</c:v>
                </c:pt>
                <c:pt idx="25">
                  <c:v>LCOR-069 July</c:v>
                </c:pt>
                <c:pt idx="26">
                  <c:v>LCOR-217 July</c:v>
                </c:pt>
                <c:pt idx="27">
                  <c:v>LCOR-449 July</c:v>
                </c:pt>
                <c:pt idx="28">
                  <c:v>LCOR-450 July</c:v>
                </c:pt>
                <c:pt idx="29">
                  <c:v>LCOR-457 July</c:v>
                </c:pt>
                <c:pt idx="30">
                  <c:v>LCOR-064 August</c:v>
                </c:pt>
                <c:pt idx="31">
                  <c:v>LCOR-069 August</c:v>
                </c:pt>
                <c:pt idx="32">
                  <c:v>LCOR-449 August</c:v>
                </c:pt>
                <c:pt idx="33">
                  <c:v>LCOR-450 August</c:v>
                </c:pt>
                <c:pt idx="34">
                  <c:v>LCOR-460 August</c:v>
                </c:pt>
                <c:pt idx="35">
                  <c:v>LCOR-461 August</c:v>
                </c:pt>
                <c:pt idx="36">
                  <c:v>LCOR-012 July</c:v>
                </c:pt>
                <c:pt idx="37">
                  <c:v>LCOR-227 July</c:v>
                </c:pt>
                <c:pt idx="38">
                  <c:v>LCOR-230 July</c:v>
                </c:pt>
                <c:pt idx="39">
                  <c:v>LCOR-234 July</c:v>
                </c:pt>
                <c:pt idx="40">
                  <c:v>LCOR-534 July</c:v>
                </c:pt>
                <c:pt idx="41">
                  <c:v>LCOR-544 July</c:v>
                </c:pt>
                <c:pt idx="42">
                  <c:v>LCOR-001 August</c:v>
                </c:pt>
                <c:pt idx="43">
                  <c:v>LCOR-003 August</c:v>
                </c:pt>
                <c:pt idx="44">
                  <c:v>LCOR-227 August</c:v>
                </c:pt>
                <c:pt idx="45">
                  <c:v>LCOR-230 August</c:v>
                </c:pt>
                <c:pt idx="46">
                  <c:v>LCOR-234 August</c:v>
                </c:pt>
                <c:pt idx="47">
                  <c:v>LCOR-544 August</c:v>
                </c:pt>
                <c:pt idx="48">
                  <c:v>LCOR-157 July</c:v>
                </c:pt>
                <c:pt idx="49">
                  <c:v>LCOR-162 July</c:v>
                </c:pt>
                <c:pt idx="50">
                  <c:v>LCOR-163 July</c:v>
                </c:pt>
                <c:pt idx="51">
                  <c:v>LCOR-241 July</c:v>
                </c:pt>
                <c:pt idx="52">
                  <c:v>LCOR-242 July</c:v>
                </c:pt>
                <c:pt idx="53">
                  <c:v>LCOR-251 July</c:v>
                </c:pt>
                <c:pt idx="54">
                  <c:v>LCOR-162 August</c:v>
                </c:pt>
                <c:pt idx="55">
                  <c:v>LCOR-163 August</c:v>
                </c:pt>
                <c:pt idx="56">
                  <c:v>LCOR-242 August</c:v>
                </c:pt>
                <c:pt idx="57">
                  <c:v>LCOR-582 August</c:v>
                </c:pt>
                <c:pt idx="58">
                  <c:v>LCOR-585 August</c:v>
                </c:pt>
                <c:pt idx="59">
                  <c:v>LCOR-586 August</c:v>
                </c:pt>
                <c:pt idx="60">
                  <c:v>LCOR-033 July</c:v>
                </c:pt>
                <c:pt idx="61">
                  <c:v>LCOR-274 July</c:v>
                </c:pt>
                <c:pt idx="62">
                  <c:v>LCOR-275 July</c:v>
                </c:pt>
                <c:pt idx="63">
                  <c:v>LCOR-562 July</c:v>
                </c:pt>
                <c:pt idx="64">
                  <c:v>LCOR-563 July</c:v>
                </c:pt>
                <c:pt idx="65">
                  <c:v>LCOR-572 July</c:v>
                </c:pt>
                <c:pt idx="66">
                  <c:v>LCOR-033 August</c:v>
                </c:pt>
                <c:pt idx="67">
                  <c:v>LCOR-042 August</c:v>
                </c:pt>
                <c:pt idx="68">
                  <c:v>LCOR-275 August</c:v>
                </c:pt>
                <c:pt idx="69">
                  <c:v>LCOR-279 August</c:v>
                </c:pt>
                <c:pt idx="70">
                  <c:v>LCOR-568 August</c:v>
                </c:pt>
                <c:pt idx="71">
                  <c:v>LCOR-572 August</c:v>
                </c:pt>
                <c:pt idx="72">
                  <c:v>LCOR-092 July</c:v>
                </c:pt>
                <c:pt idx="73">
                  <c:v>LCOR-098 July</c:v>
                </c:pt>
                <c:pt idx="74">
                  <c:v>LCOR-288 July</c:v>
                </c:pt>
                <c:pt idx="75">
                  <c:v>LCOR-289 July</c:v>
                </c:pt>
                <c:pt idx="76">
                  <c:v>LCOR-290 July</c:v>
                </c:pt>
                <c:pt idx="77">
                  <c:v>LCOR-293 July</c:v>
                </c:pt>
                <c:pt idx="78">
                  <c:v>LCOR-092 August</c:v>
                </c:pt>
                <c:pt idx="79">
                  <c:v>LCOR-095 August</c:v>
                </c:pt>
                <c:pt idx="80">
                  <c:v>LCOR-098 August</c:v>
                </c:pt>
                <c:pt idx="81">
                  <c:v>LCOR-290 August</c:v>
                </c:pt>
                <c:pt idx="82">
                  <c:v>LCOR-292 August</c:v>
                </c:pt>
                <c:pt idx="83">
                  <c:v>LCOR-417 August</c:v>
                </c:pt>
                <c:pt idx="84">
                  <c:v>LCOR-204 July</c:v>
                </c:pt>
                <c:pt idx="85">
                  <c:v>LCOR-207 July</c:v>
                </c:pt>
                <c:pt idx="86">
                  <c:v>LCOR-341 July</c:v>
                </c:pt>
                <c:pt idx="87">
                  <c:v>LCOR-344 July</c:v>
                </c:pt>
                <c:pt idx="88">
                  <c:v>LCOR-495 July</c:v>
                </c:pt>
                <c:pt idx="89">
                  <c:v>LCOR-501 July</c:v>
                </c:pt>
                <c:pt idx="90">
                  <c:v>LCOR-207 August</c:v>
                </c:pt>
                <c:pt idx="91">
                  <c:v>LCOR-347 August</c:v>
                </c:pt>
                <c:pt idx="92">
                  <c:v>LCOR-494 August</c:v>
                </c:pt>
                <c:pt idx="93">
                  <c:v>LCOR-495 August</c:v>
                </c:pt>
                <c:pt idx="94">
                  <c:v>LCOR-501 August</c:v>
                </c:pt>
                <c:pt idx="95">
                  <c:v>LCOR-502 August</c:v>
                </c:pt>
              </c:strCache>
            </c:strRef>
          </c:cat>
          <c:val>
            <c:numRef>
              <c:f>Plgg1!$X$3:$X$98</c:f>
              <c:numCache>
                <c:formatCode>0.00</c:formatCode>
                <c:ptCount val="96"/>
                <c:pt idx="0">
                  <c:v>9.5883097235309966E-2</c:v>
                </c:pt>
                <c:pt idx="1">
                  <c:v>0.18675683565813206</c:v>
                </c:pt>
                <c:pt idx="2">
                  <c:v>0.17423320602046605</c:v>
                </c:pt>
                <c:pt idx="3">
                  <c:v>0.14704268112980232</c:v>
                </c:pt>
                <c:pt idx="4">
                  <c:v>0.17706838658563617</c:v>
                </c:pt>
                <c:pt idx="5">
                  <c:v>0.136891381949793</c:v>
                </c:pt>
                <c:pt idx="6">
                  <c:v>9.3969249659212911E-2</c:v>
                </c:pt>
                <c:pt idx="7">
                  <c:v>0.14486452187082599</c:v>
                </c:pt>
                <c:pt idx="8">
                  <c:v>0.15686291601790481</c:v>
                </c:pt>
                <c:pt idx="9">
                  <c:v>0.22294597483080525</c:v>
                </c:pt>
                <c:pt idx="10">
                  <c:v>0.38830728910674878</c:v>
                </c:pt>
                <c:pt idx="11">
                  <c:v>0.32338825956515782</c:v>
                </c:pt>
                <c:pt idx="12">
                  <c:v>1.1380528041591884</c:v>
                </c:pt>
                <c:pt idx="13">
                  <c:v>1.0489004601481513</c:v>
                </c:pt>
                <c:pt idx="14">
                  <c:v>1.216046831708038</c:v>
                </c:pt>
                <c:pt idx="15">
                  <c:v>1.4376508590939681</c:v>
                </c:pt>
                <c:pt idx="16">
                  <c:v>0.98980479755419615</c:v>
                </c:pt>
                <c:pt idx="17">
                  <c:v>1.5276419391875531</c:v>
                </c:pt>
                <c:pt idx="18">
                  <c:v>0.56900810431823801</c:v>
                </c:pt>
                <c:pt idx="19">
                  <c:v>1.4198955951173522</c:v>
                </c:pt>
                <c:pt idx="20">
                  <c:v>0.72816478437642007</c:v>
                </c:pt>
                <c:pt idx="21">
                  <c:v>1.7687042199924063</c:v>
                </c:pt>
                <c:pt idx="22">
                  <c:v>0.6964726128528822</c:v>
                </c:pt>
                <c:pt idx="23">
                  <c:v>0.56082069746557184</c:v>
                </c:pt>
                <c:pt idx="24">
                  <c:v>0.27767107117041734</c:v>
                </c:pt>
                <c:pt idx="25">
                  <c:v>0.18127364114350125</c:v>
                </c:pt>
                <c:pt idx="26">
                  <c:v>0.15897043408840175</c:v>
                </c:pt>
                <c:pt idx="27">
                  <c:v>0.30194236732676266</c:v>
                </c:pt>
                <c:pt idx="28">
                  <c:v>0.18658675957633281</c:v>
                </c:pt>
                <c:pt idx="29">
                  <c:v>0.21430207125012041</c:v>
                </c:pt>
                <c:pt idx="30">
                  <c:v>0.1810152096438005</c:v>
                </c:pt>
                <c:pt idx="31">
                  <c:v>0.3448696188708425</c:v>
                </c:pt>
                <c:pt idx="32">
                  <c:v>0.19741452605775495</c:v>
                </c:pt>
                <c:pt idx="33">
                  <c:v>0.14529371745179548</c:v>
                </c:pt>
                <c:pt idx="34">
                  <c:v>0.33127232597428646</c:v>
                </c:pt>
                <c:pt idx="35">
                  <c:v>0.50425448339757017</c:v>
                </c:pt>
                <c:pt idx="36">
                  <c:v>1.1920086237800209</c:v>
                </c:pt>
                <c:pt idx="37">
                  <c:v>0.78870473594425838</c:v>
                </c:pt>
                <c:pt idx="38">
                  <c:v>1.0434294401493109</c:v>
                </c:pt>
                <c:pt idx="39">
                  <c:v>0.89078103671722642</c:v>
                </c:pt>
                <c:pt idx="40">
                  <c:v>0.96002864895452555</c:v>
                </c:pt>
                <c:pt idx="41">
                  <c:v>0.63653802172395713</c:v>
                </c:pt>
                <c:pt idx="42">
                  <c:v>1.1835971825049081</c:v>
                </c:pt>
                <c:pt idx="43">
                  <c:v>0.90071630503966393</c:v>
                </c:pt>
                <c:pt idx="44">
                  <c:v>0.70005333776623235</c:v>
                </c:pt>
                <c:pt idx="45">
                  <c:v>0.58312888766622906</c:v>
                </c:pt>
                <c:pt idx="46">
                  <c:v>1.2562296771260644</c:v>
                </c:pt>
                <c:pt idx="47">
                  <c:v>0.45670539996913062</c:v>
                </c:pt>
                <c:pt idx="48">
                  <c:v>1.2284632803176008</c:v>
                </c:pt>
                <c:pt idx="49">
                  <c:v>1.0380371925438323</c:v>
                </c:pt>
                <c:pt idx="50">
                  <c:v>1.2093452378437439</c:v>
                </c:pt>
                <c:pt idx="51">
                  <c:v>1.1358882862689748</c:v>
                </c:pt>
                <c:pt idx="52">
                  <c:v>1.1301503060897571</c:v>
                </c:pt>
                <c:pt idx="53">
                  <c:v>1.4949134535664188</c:v>
                </c:pt>
                <c:pt idx="54">
                  <c:v>1.0314133158025314</c:v>
                </c:pt>
                <c:pt idx="55">
                  <c:v>1.6628311464326511</c:v>
                </c:pt>
                <c:pt idx="56">
                  <c:v>0.99509805292267139</c:v>
                </c:pt>
                <c:pt idx="57">
                  <c:v>1.6892311680187766</c:v>
                </c:pt>
                <c:pt idx="58">
                  <c:v>0.50887598085944918</c:v>
                </c:pt>
                <c:pt idx="59">
                  <c:v>0.89310852064097257</c:v>
                </c:pt>
                <c:pt idx="60">
                  <c:v>1.3015424457497609</c:v>
                </c:pt>
                <c:pt idx="61">
                  <c:v>0.86009535147610383</c:v>
                </c:pt>
                <c:pt idx="62">
                  <c:v>1.2077343091920327</c:v>
                </c:pt>
                <c:pt idx="63">
                  <c:v>1.0158603467721157</c:v>
                </c:pt>
                <c:pt idx="64">
                  <c:v>0.73286758246191552</c:v>
                </c:pt>
                <c:pt idx="65">
                  <c:v>1.1715044646232451</c:v>
                </c:pt>
                <c:pt idx="66">
                  <c:v>0.77390256622671649</c:v>
                </c:pt>
                <c:pt idx="67">
                  <c:v>1.237427836807218</c:v>
                </c:pt>
                <c:pt idx="68">
                  <c:v>0.79182696429815569</c:v>
                </c:pt>
                <c:pt idx="69">
                  <c:v>1.7767534866079189</c:v>
                </c:pt>
                <c:pt idx="70">
                  <c:v>0.36539316940146083</c:v>
                </c:pt>
                <c:pt idx="71">
                  <c:v>0.66961990420606421</c:v>
                </c:pt>
                <c:pt idx="72">
                  <c:v>1.4041490541784696</c:v>
                </c:pt>
                <c:pt idx="73">
                  <c:v>0.93576375155714309</c:v>
                </c:pt>
                <c:pt idx="74">
                  <c:v>1.1659501035679236</c:v>
                </c:pt>
                <c:pt idx="75">
                  <c:v>1.3803348465507497</c:v>
                </c:pt>
                <c:pt idx="76">
                  <c:v>1.442887184939206</c:v>
                </c:pt>
                <c:pt idx="77">
                  <c:v>1.1507289012767057</c:v>
                </c:pt>
                <c:pt idx="78">
                  <c:v>1.8306650940367906</c:v>
                </c:pt>
                <c:pt idx="79">
                  <c:v>0.42811876263796256</c:v>
                </c:pt>
                <c:pt idx="80">
                  <c:v>1.0207490623137392</c:v>
                </c:pt>
                <c:pt idx="81">
                  <c:v>1.8754671922683004</c:v>
                </c:pt>
                <c:pt idx="82">
                  <c:v>1.0556112984845198</c:v>
                </c:pt>
                <c:pt idx="83">
                  <c:v>1.134469451693497</c:v>
                </c:pt>
                <c:pt idx="84">
                  <c:v>1.02280079208407</c:v>
                </c:pt>
                <c:pt idx="85">
                  <c:v>1.0193475130745144</c:v>
                </c:pt>
                <c:pt idx="86">
                  <c:v>0.63960944662065522</c:v>
                </c:pt>
                <c:pt idx="87">
                  <c:v>0.95995498676181268</c:v>
                </c:pt>
                <c:pt idx="88">
                  <c:v>1.1319298911648303</c:v>
                </c:pt>
                <c:pt idx="89">
                  <c:v>1.3805725429960336</c:v>
                </c:pt>
                <c:pt idx="90">
                  <c:v>0.64860577531161823</c:v>
                </c:pt>
                <c:pt idx="91">
                  <c:v>1.3603802547790456</c:v>
                </c:pt>
                <c:pt idx="92">
                  <c:v>0.57037747085166812</c:v>
                </c:pt>
                <c:pt idx="93">
                  <c:v>0.46809392246674875</c:v>
                </c:pt>
                <c:pt idx="94">
                  <c:v>0.92921711068170376</c:v>
                </c:pt>
                <c:pt idx="95">
                  <c:v>0.53223815960211129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2C9-F448-877C-1F63CCF5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135979"/>
        <c:axId val="2074541199"/>
      </c:barChart>
      <c:catAx>
        <c:axId val="1486135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74541199"/>
        <c:crosses val="autoZero"/>
        <c:auto val="1"/>
        <c:lblAlgn val="ctr"/>
        <c:lblOffset val="100"/>
        <c:noMultiLvlLbl val="1"/>
      </c:catAx>
      <c:valAx>
        <c:axId val="2074541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Relative Normalized Expression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48613597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Arial"/>
              </a:defRPr>
            </a:pPr>
            <a:r>
              <a:rPr lang="en-US" sz="1400" b="1" i="0">
                <a:solidFill>
                  <a:srgbClr val="757575"/>
                </a:solidFill>
                <a:latin typeface="Arial"/>
              </a:rPr>
              <a:t>ddCq plgg1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Plgg1!$W$3:$W$98</c:f>
              <c:strCache>
                <c:ptCount val="96"/>
                <c:pt idx="0">
                  <c:v>13-15E</c:v>
                </c:pt>
                <c:pt idx="1">
                  <c:v>13-15E</c:v>
                </c:pt>
                <c:pt idx="2">
                  <c:v>13-15E</c:v>
                </c:pt>
                <c:pt idx="3">
                  <c:v>13-15E</c:v>
                </c:pt>
                <c:pt idx="4">
                  <c:v>13-15E</c:v>
                </c:pt>
                <c:pt idx="5">
                  <c:v>13-15E</c:v>
                </c:pt>
                <c:pt idx="6">
                  <c:v>13-15E</c:v>
                </c:pt>
                <c:pt idx="7">
                  <c:v>13-15E</c:v>
                </c:pt>
                <c:pt idx="8">
                  <c:v>13-15E</c:v>
                </c:pt>
                <c:pt idx="9">
                  <c:v>13-15E</c:v>
                </c:pt>
                <c:pt idx="10">
                  <c:v>13-15E</c:v>
                </c:pt>
                <c:pt idx="11">
                  <c:v>13-15E</c:v>
                </c:pt>
                <c:pt idx="12">
                  <c:v>16-20</c:v>
                </c:pt>
                <c:pt idx="13">
                  <c:v>16-20</c:v>
                </c:pt>
                <c:pt idx="14">
                  <c:v>16-20</c:v>
                </c:pt>
                <c:pt idx="15">
                  <c:v>16-20</c:v>
                </c:pt>
                <c:pt idx="16">
                  <c:v>16-20</c:v>
                </c:pt>
                <c:pt idx="17">
                  <c:v>16-20</c:v>
                </c:pt>
                <c:pt idx="18">
                  <c:v>16-20</c:v>
                </c:pt>
                <c:pt idx="19">
                  <c:v>16-20</c:v>
                </c:pt>
                <c:pt idx="20">
                  <c:v>16-20</c:v>
                </c:pt>
                <c:pt idx="21">
                  <c:v>16-20</c:v>
                </c:pt>
                <c:pt idx="22">
                  <c:v>16-20</c:v>
                </c:pt>
                <c:pt idx="23">
                  <c:v>16-20</c:v>
                </c:pt>
                <c:pt idx="24">
                  <c:v>2H</c:v>
                </c:pt>
                <c:pt idx="25">
                  <c:v>2H</c:v>
                </c:pt>
                <c:pt idx="26">
                  <c:v>2H</c:v>
                </c:pt>
                <c:pt idx="27">
                  <c:v>2H</c:v>
                </c:pt>
                <c:pt idx="28">
                  <c:v>2H</c:v>
                </c:pt>
                <c:pt idx="29">
                  <c:v>2H</c:v>
                </c:pt>
                <c:pt idx="30">
                  <c:v>2H</c:v>
                </c:pt>
                <c:pt idx="31">
                  <c:v>2H</c:v>
                </c:pt>
                <c:pt idx="32">
                  <c:v>2H</c:v>
                </c:pt>
                <c:pt idx="33">
                  <c:v>2H</c:v>
                </c:pt>
                <c:pt idx="34">
                  <c:v>2H</c:v>
                </c:pt>
                <c:pt idx="35">
                  <c:v>2H</c:v>
                </c:pt>
                <c:pt idx="36">
                  <c:v>4A</c:v>
                </c:pt>
                <c:pt idx="37">
                  <c:v>4A</c:v>
                </c:pt>
                <c:pt idx="38">
                  <c:v>4A</c:v>
                </c:pt>
                <c:pt idx="39">
                  <c:v>4A</c:v>
                </c:pt>
                <c:pt idx="40">
                  <c:v>4A</c:v>
                </c:pt>
                <c:pt idx="41">
                  <c:v>4A</c:v>
                </c:pt>
                <c:pt idx="42">
                  <c:v>4A</c:v>
                </c:pt>
                <c:pt idx="43">
                  <c:v>4A</c:v>
                </c:pt>
                <c:pt idx="44">
                  <c:v>4A</c:v>
                </c:pt>
                <c:pt idx="45">
                  <c:v>4A</c:v>
                </c:pt>
                <c:pt idx="46">
                  <c:v>4A</c:v>
                </c:pt>
                <c:pt idx="47">
                  <c:v>4A</c:v>
                </c:pt>
                <c:pt idx="48">
                  <c:v>5A</c:v>
                </c:pt>
                <c:pt idx="49">
                  <c:v>5A</c:v>
                </c:pt>
                <c:pt idx="50">
                  <c:v>5A</c:v>
                </c:pt>
                <c:pt idx="51">
                  <c:v>5A</c:v>
                </c:pt>
                <c:pt idx="52">
                  <c:v>5A</c:v>
                </c:pt>
                <c:pt idx="53">
                  <c:v>5A</c:v>
                </c:pt>
                <c:pt idx="54">
                  <c:v>5A</c:v>
                </c:pt>
                <c:pt idx="55">
                  <c:v>5A</c:v>
                </c:pt>
                <c:pt idx="56">
                  <c:v>5A</c:v>
                </c:pt>
                <c:pt idx="57">
                  <c:v>5A</c:v>
                </c:pt>
                <c:pt idx="58">
                  <c:v>5A</c:v>
                </c:pt>
                <c:pt idx="59">
                  <c:v>5A</c:v>
                </c:pt>
                <c:pt idx="60">
                  <c:v>5C</c:v>
                </c:pt>
                <c:pt idx="61">
                  <c:v>5C</c:v>
                </c:pt>
                <c:pt idx="62">
                  <c:v>5C</c:v>
                </c:pt>
                <c:pt idx="63">
                  <c:v>5C</c:v>
                </c:pt>
                <c:pt idx="64">
                  <c:v>5C</c:v>
                </c:pt>
                <c:pt idx="65">
                  <c:v>5C</c:v>
                </c:pt>
                <c:pt idx="66">
                  <c:v>5C</c:v>
                </c:pt>
                <c:pt idx="67">
                  <c:v>5C</c:v>
                </c:pt>
                <c:pt idx="68">
                  <c:v>5C</c:v>
                </c:pt>
                <c:pt idx="69">
                  <c:v>5C</c:v>
                </c:pt>
                <c:pt idx="70">
                  <c:v>5C</c:v>
                </c:pt>
                <c:pt idx="71">
                  <c:v>5C</c:v>
                </c:pt>
                <c:pt idx="72">
                  <c:v>8-9D</c:v>
                </c:pt>
                <c:pt idx="73">
                  <c:v>8-9D</c:v>
                </c:pt>
                <c:pt idx="74">
                  <c:v>8-9D</c:v>
                </c:pt>
                <c:pt idx="75">
                  <c:v>8-9D</c:v>
                </c:pt>
                <c:pt idx="76">
                  <c:v>8-9D</c:v>
                </c:pt>
                <c:pt idx="77">
                  <c:v>8-9D</c:v>
                </c:pt>
                <c:pt idx="78">
                  <c:v>8-9D</c:v>
                </c:pt>
                <c:pt idx="79">
                  <c:v>8-9D</c:v>
                </c:pt>
                <c:pt idx="80">
                  <c:v>8-9D</c:v>
                </c:pt>
                <c:pt idx="81">
                  <c:v>8-9D</c:v>
                </c:pt>
                <c:pt idx="82">
                  <c:v>8-9D</c:v>
                </c:pt>
                <c:pt idx="83">
                  <c:v>8-9D</c:v>
                </c:pt>
                <c:pt idx="84">
                  <c:v>CT3</c:v>
                </c:pt>
                <c:pt idx="85">
                  <c:v>CT3</c:v>
                </c:pt>
                <c:pt idx="86">
                  <c:v>CT3</c:v>
                </c:pt>
                <c:pt idx="87">
                  <c:v>CT3</c:v>
                </c:pt>
                <c:pt idx="88">
                  <c:v>CT3</c:v>
                </c:pt>
                <c:pt idx="89">
                  <c:v>CT3</c:v>
                </c:pt>
                <c:pt idx="90">
                  <c:v>CT3</c:v>
                </c:pt>
                <c:pt idx="91">
                  <c:v>CT3</c:v>
                </c:pt>
                <c:pt idx="92">
                  <c:v>CT3</c:v>
                </c:pt>
                <c:pt idx="93">
                  <c:v>CT3</c:v>
                </c:pt>
                <c:pt idx="94">
                  <c:v>CT3</c:v>
                </c:pt>
                <c:pt idx="95">
                  <c:v>CT3</c:v>
                </c:pt>
              </c:strCache>
            </c:strRef>
          </c:cat>
          <c:val>
            <c:numRef>
              <c:f>Plgg1!$X$3:$X$98</c:f>
              <c:numCache>
                <c:formatCode>0.00</c:formatCode>
                <c:ptCount val="96"/>
                <c:pt idx="0">
                  <c:v>9.5883097235309966E-2</c:v>
                </c:pt>
                <c:pt idx="1">
                  <c:v>0.18675683565813206</c:v>
                </c:pt>
                <c:pt idx="2">
                  <c:v>0.17423320602046605</c:v>
                </c:pt>
                <c:pt idx="3">
                  <c:v>0.14704268112980232</c:v>
                </c:pt>
                <c:pt idx="4">
                  <c:v>0.17706838658563617</c:v>
                </c:pt>
                <c:pt idx="5">
                  <c:v>0.136891381949793</c:v>
                </c:pt>
                <c:pt idx="6">
                  <c:v>9.3969249659212911E-2</c:v>
                </c:pt>
                <c:pt idx="7">
                  <c:v>0.14486452187082599</c:v>
                </c:pt>
                <c:pt idx="8">
                  <c:v>0.15686291601790481</c:v>
                </c:pt>
                <c:pt idx="9">
                  <c:v>0.22294597483080525</c:v>
                </c:pt>
                <c:pt idx="10">
                  <c:v>0.38830728910674878</c:v>
                </c:pt>
                <c:pt idx="11">
                  <c:v>0.32338825956515782</c:v>
                </c:pt>
                <c:pt idx="12">
                  <c:v>1.1380528041591884</c:v>
                </c:pt>
                <c:pt idx="13">
                  <c:v>1.0489004601481513</c:v>
                </c:pt>
                <c:pt idx="14">
                  <c:v>1.216046831708038</c:v>
                </c:pt>
                <c:pt idx="15">
                  <c:v>1.4376508590939681</c:v>
                </c:pt>
                <c:pt idx="16">
                  <c:v>0.98980479755419615</c:v>
                </c:pt>
                <c:pt idx="17">
                  <c:v>1.5276419391875531</c:v>
                </c:pt>
                <c:pt idx="18">
                  <c:v>0.56900810431823801</c:v>
                </c:pt>
                <c:pt idx="19">
                  <c:v>1.4198955951173522</c:v>
                </c:pt>
                <c:pt idx="20">
                  <c:v>0.72816478437642007</c:v>
                </c:pt>
                <c:pt idx="21">
                  <c:v>1.7687042199924063</c:v>
                </c:pt>
                <c:pt idx="22">
                  <c:v>0.6964726128528822</c:v>
                </c:pt>
                <c:pt idx="23">
                  <c:v>0.56082069746557184</c:v>
                </c:pt>
                <c:pt idx="24">
                  <c:v>0.27767107117041734</c:v>
                </c:pt>
                <c:pt idx="25">
                  <c:v>0.18127364114350125</c:v>
                </c:pt>
                <c:pt idx="26">
                  <c:v>0.15897043408840175</c:v>
                </c:pt>
                <c:pt idx="27">
                  <c:v>0.30194236732676266</c:v>
                </c:pt>
                <c:pt idx="28">
                  <c:v>0.18658675957633281</c:v>
                </c:pt>
                <c:pt idx="29">
                  <c:v>0.21430207125012041</c:v>
                </c:pt>
                <c:pt idx="30">
                  <c:v>0.1810152096438005</c:v>
                </c:pt>
                <c:pt idx="31">
                  <c:v>0.3448696188708425</c:v>
                </c:pt>
                <c:pt idx="32">
                  <c:v>0.19741452605775495</c:v>
                </c:pt>
                <c:pt idx="33">
                  <c:v>0.14529371745179548</c:v>
                </c:pt>
                <c:pt idx="34">
                  <c:v>0.33127232597428646</c:v>
                </c:pt>
                <c:pt idx="35">
                  <c:v>0.50425448339757017</c:v>
                </c:pt>
                <c:pt idx="36">
                  <c:v>1.1920086237800209</c:v>
                </c:pt>
                <c:pt idx="37">
                  <c:v>0.78870473594425838</c:v>
                </c:pt>
                <c:pt idx="38">
                  <c:v>1.0434294401493109</c:v>
                </c:pt>
                <c:pt idx="39">
                  <c:v>0.89078103671722642</c:v>
                </c:pt>
                <c:pt idx="40">
                  <c:v>0.96002864895452555</c:v>
                </c:pt>
                <c:pt idx="41">
                  <c:v>0.63653802172395713</c:v>
                </c:pt>
                <c:pt idx="42">
                  <c:v>1.1835971825049081</c:v>
                </c:pt>
                <c:pt idx="43">
                  <c:v>0.90071630503966393</c:v>
                </c:pt>
                <c:pt idx="44">
                  <c:v>0.70005333776623235</c:v>
                </c:pt>
                <c:pt idx="45">
                  <c:v>0.58312888766622906</c:v>
                </c:pt>
                <c:pt idx="46">
                  <c:v>1.2562296771260644</c:v>
                </c:pt>
                <c:pt idx="47">
                  <c:v>0.45670539996913062</c:v>
                </c:pt>
                <c:pt idx="48">
                  <c:v>1.2284632803176008</c:v>
                </c:pt>
                <c:pt idx="49">
                  <c:v>1.0380371925438323</c:v>
                </c:pt>
                <c:pt idx="50">
                  <c:v>1.2093452378437439</c:v>
                </c:pt>
                <c:pt idx="51">
                  <c:v>1.1358882862689748</c:v>
                </c:pt>
                <c:pt idx="52">
                  <c:v>1.1301503060897571</c:v>
                </c:pt>
                <c:pt idx="53">
                  <c:v>1.4949134535664188</c:v>
                </c:pt>
                <c:pt idx="54">
                  <c:v>1.0314133158025314</c:v>
                </c:pt>
                <c:pt idx="55">
                  <c:v>1.6628311464326511</c:v>
                </c:pt>
                <c:pt idx="56">
                  <c:v>0.99509805292267139</c:v>
                </c:pt>
                <c:pt idx="57">
                  <c:v>1.6892311680187766</c:v>
                </c:pt>
                <c:pt idx="58">
                  <c:v>0.50887598085944918</c:v>
                </c:pt>
                <c:pt idx="59">
                  <c:v>0.89310852064097257</c:v>
                </c:pt>
                <c:pt idx="60">
                  <c:v>1.3015424457497609</c:v>
                </c:pt>
                <c:pt idx="61">
                  <c:v>0.86009535147610383</c:v>
                </c:pt>
                <c:pt idx="62">
                  <c:v>1.2077343091920327</c:v>
                </c:pt>
                <c:pt idx="63">
                  <c:v>1.0158603467721157</c:v>
                </c:pt>
                <c:pt idx="64">
                  <c:v>0.73286758246191552</c:v>
                </c:pt>
                <c:pt idx="65">
                  <c:v>1.1715044646232451</c:v>
                </c:pt>
                <c:pt idx="66">
                  <c:v>0.77390256622671649</c:v>
                </c:pt>
                <c:pt idx="67">
                  <c:v>1.237427836807218</c:v>
                </c:pt>
                <c:pt idx="68">
                  <c:v>0.79182696429815569</c:v>
                </c:pt>
                <c:pt idx="69">
                  <c:v>1.7767534866079189</c:v>
                </c:pt>
                <c:pt idx="70">
                  <c:v>0.36539316940146083</c:v>
                </c:pt>
                <c:pt idx="71">
                  <c:v>0.66961990420606421</c:v>
                </c:pt>
                <c:pt idx="72">
                  <c:v>1.4041490541784696</c:v>
                </c:pt>
                <c:pt idx="73">
                  <c:v>0.93576375155714309</c:v>
                </c:pt>
                <c:pt idx="74">
                  <c:v>1.1659501035679236</c:v>
                </c:pt>
                <c:pt idx="75">
                  <c:v>1.3803348465507497</c:v>
                </c:pt>
                <c:pt idx="76">
                  <c:v>1.442887184939206</c:v>
                </c:pt>
                <c:pt idx="77">
                  <c:v>1.1507289012767057</c:v>
                </c:pt>
                <c:pt idx="78">
                  <c:v>1.8306650940367906</c:v>
                </c:pt>
                <c:pt idx="79">
                  <c:v>0.42811876263796256</c:v>
                </c:pt>
                <c:pt idx="80">
                  <c:v>1.0207490623137392</c:v>
                </c:pt>
                <c:pt idx="81">
                  <c:v>1.8754671922683004</c:v>
                </c:pt>
                <c:pt idx="82">
                  <c:v>1.0556112984845198</c:v>
                </c:pt>
                <c:pt idx="83">
                  <c:v>1.134469451693497</c:v>
                </c:pt>
                <c:pt idx="84">
                  <c:v>1.02280079208407</c:v>
                </c:pt>
                <c:pt idx="85">
                  <c:v>1.0193475130745144</c:v>
                </c:pt>
                <c:pt idx="86">
                  <c:v>0.63960944662065522</c:v>
                </c:pt>
                <c:pt idx="87">
                  <c:v>0.95995498676181268</c:v>
                </c:pt>
                <c:pt idx="88">
                  <c:v>1.1319298911648303</c:v>
                </c:pt>
                <c:pt idx="89">
                  <c:v>1.3805725429960336</c:v>
                </c:pt>
                <c:pt idx="90">
                  <c:v>0.64860577531161823</c:v>
                </c:pt>
                <c:pt idx="91">
                  <c:v>1.3603802547790456</c:v>
                </c:pt>
                <c:pt idx="92">
                  <c:v>0.57037747085166812</c:v>
                </c:pt>
                <c:pt idx="93">
                  <c:v>0.46809392246674875</c:v>
                </c:pt>
                <c:pt idx="94">
                  <c:v>0.92921711068170376</c:v>
                </c:pt>
                <c:pt idx="95">
                  <c:v>0.53223815960211129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AC-C449-96EB-5A953B1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784924"/>
        <c:axId val="511068637"/>
      </c:barChart>
      <c:catAx>
        <c:axId val="1574784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11068637"/>
        <c:crosses val="autoZero"/>
        <c:auto val="1"/>
        <c:lblAlgn val="ctr"/>
        <c:lblOffset val="100"/>
        <c:noMultiLvlLbl val="1"/>
      </c:catAx>
      <c:valAx>
        <c:axId val="511068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Relative Normalized Expression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5747849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Arial"/>
              </a:defRPr>
            </a:pPr>
            <a:r>
              <a:rPr lang="en-US" sz="1400" b="1" i="0">
                <a:solidFill>
                  <a:srgbClr val="757575"/>
                </a:solidFill>
                <a:latin typeface="Arial"/>
              </a:rPr>
              <a:t>ddCq - GDH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July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GDH!$AB$3:$AB$10</c:f>
              <c:strCache>
                <c:ptCount val="8"/>
                <c:pt idx="0">
                  <c:v>CT3</c:v>
                </c:pt>
                <c:pt idx="1">
                  <c:v>13-15E</c:v>
                </c:pt>
                <c:pt idx="2">
                  <c:v>16-20</c:v>
                </c:pt>
                <c:pt idx="3">
                  <c:v>2H</c:v>
                </c:pt>
                <c:pt idx="4">
                  <c:v>4A</c:v>
                </c:pt>
                <c:pt idx="5">
                  <c:v>5A</c:v>
                </c:pt>
                <c:pt idx="6">
                  <c:v>5C</c:v>
                </c:pt>
                <c:pt idx="7">
                  <c:v>8-9D</c:v>
                </c:pt>
              </c:strCache>
            </c:strRef>
          </c:cat>
          <c:val>
            <c:numRef>
              <c:f>GDH!$AC$3:$AC$10</c:f>
              <c:numCache>
                <c:formatCode>0.00</c:formatCode>
                <c:ptCount val="8"/>
                <c:pt idx="0">
                  <c:v>1.3466694048157649E-4</c:v>
                </c:pt>
                <c:pt idx="1">
                  <c:v>1.0896493503881972</c:v>
                </c:pt>
                <c:pt idx="2">
                  <c:v>1.4557324519431554E-3</c:v>
                </c:pt>
                <c:pt idx="3">
                  <c:v>0.85047412569831204</c:v>
                </c:pt>
                <c:pt idx="4">
                  <c:v>0.49883997425966786</c:v>
                </c:pt>
                <c:pt idx="5">
                  <c:v>0.68880172779259574</c:v>
                </c:pt>
                <c:pt idx="6">
                  <c:v>0.8119105687615491</c:v>
                </c:pt>
                <c:pt idx="7">
                  <c:v>1.3181724270158433E-3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4EF-E14D-B4DA-47345228648B}"/>
            </c:ext>
          </c:extLst>
        </c:ser>
        <c:ser>
          <c:idx val="1"/>
          <c:order val="1"/>
          <c:tx>
            <c:v>August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GDH!$AB$3:$AB$10</c:f>
              <c:strCache>
                <c:ptCount val="8"/>
                <c:pt idx="0">
                  <c:v>CT3</c:v>
                </c:pt>
                <c:pt idx="1">
                  <c:v>13-15E</c:v>
                </c:pt>
                <c:pt idx="2">
                  <c:v>16-20</c:v>
                </c:pt>
                <c:pt idx="3">
                  <c:v>2H</c:v>
                </c:pt>
                <c:pt idx="4">
                  <c:v>4A</c:v>
                </c:pt>
                <c:pt idx="5">
                  <c:v>5A</c:v>
                </c:pt>
                <c:pt idx="6">
                  <c:v>5C</c:v>
                </c:pt>
                <c:pt idx="7">
                  <c:v>8-9D</c:v>
                </c:pt>
              </c:strCache>
            </c:strRef>
          </c:cat>
          <c:val>
            <c:numRef>
              <c:f>GDH!$AC$11:$AC$18</c:f>
              <c:numCache>
                <c:formatCode>0.00</c:formatCode>
                <c:ptCount val="8"/>
                <c:pt idx="0">
                  <c:v>8.1424078180252748E-4</c:v>
                </c:pt>
                <c:pt idx="1">
                  <c:v>1.7611346514054951</c:v>
                </c:pt>
                <c:pt idx="2">
                  <c:v>1.9664702324505095E-4</c:v>
                </c:pt>
                <c:pt idx="3">
                  <c:v>1.6483469342224435</c:v>
                </c:pt>
                <c:pt idx="4">
                  <c:v>0.74754968507532704</c:v>
                </c:pt>
                <c:pt idx="5">
                  <c:v>1.6797186772061894</c:v>
                </c:pt>
                <c:pt idx="6">
                  <c:v>1.6881804037949391</c:v>
                </c:pt>
                <c:pt idx="7">
                  <c:v>1.4304718747844701E-4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4EF-E14D-B4DA-47345228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40397"/>
        <c:axId val="681055035"/>
      </c:barChart>
      <c:catAx>
        <c:axId val="47940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81055035"/>
        <c:crosses val="autoZero"/>
        <c:auto val="1"/>
        <c:lblAlgn val="ctr"/>
        <c:lblOffset val="100"/>
        <c:noMultiLvlLbl val="1"/>
      </c:catAx>
      <c:valAx>
        <c:axId val="681055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Relative Normalized Expression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79403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Arial"/>
              </a:defRPr>
            </a:pPr>
            <a:r>
              <a:rPr lang="en-US" sz="1400" b="1" i="0">
                <a:solidFill>
                  <a:srgbClr val="757575"/>
                </a:solidFill>
                <a:latin typeface="Arial"/>
              </a:rPr>
              <a:t>ddCq GDH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GDH!$U$3:$U$98</c:f>
              <c:strCache>
                <c:ptCount val="96"/>
                <c:pt idx="0">
                  <c:v>LCOR-084 July</c:v>
                </c:pt>
                <c:pt idx="1">
                  <c:v>LCOR-301 July</c:v>
                </c:pt>
                <c:pt idx="2">
                  <c:v>LCOR-306 July</c:v>
                </c:pt>
                <c:pt idx="3">
                  <c:v>LCOR-611 July</c:v>
                </c:pt>
                <c:pt idx="4">
                  <c:v>LCOR-613 July</c:v>
                </c:pt>
                <c:pt idx="5">
                  <c:v>LCOR-616 July</c:v>
                </c:pt>
                <c:pt idx="6">
                  <c:v>LCOR-079 August</c:v>
                </c:pt>
                <c:pt idx="7">
                  <c:v>LCOR-084 August</c:v>
                </c:pt>
                <c:pt idx="8">
                  <c:v>LCOR-301 August</c:v>
                </c:pt>
                <c:pt idx="9">
                  <c:v>LCOR-303 August</c:v>
                </c:pt>
                <c:pt idx="10">
                  <c:v>LCOR-610 August</c:v>
                </c:pt>
                <c:pt idx="11">
                  <c:v>LCOR-611 August</c:v>
                </c:pt>
                <c:pt idx="12">
                  <c:v>LCOR-102 July</c:v>
                </c:pt>
                <c:pt idx="13">
                  <c:v>LCOR-106 July</c:v>
                </c:pt>
                <c:pt idx="14">
                  <c:v>LCOR-310 July</c:v>
                </c:pt>
                <c:pt idx="15">
                  <c:v>LCOR-505 July</c:v>
                </c:pt>
                <c:pt idx="16">
                  <c:v>LCOR-507 July</c:v>
                </c:pt>
                <c:pt idx="17">
                  <c:v>LCOR-518 July</c:v>
                </c:pt>
                <c:pt idx="18">
                  <c:v>LCOR-101 August</c:v>
                </c:pt>
                <c:pt idx="19">
                  <c:v>LCOR-102 August</c:v>
                </c:pt>
                <c:pt idx="20">
                  <c:v>LCOR-319 August</c:v>
                </c:pt>
                <c:pt idx="21">
                  <c:v>LCOR-505 August</c:v>
                </c:pt>
                <c:pt idx="22">
                  <c:v>LCOR-506 August</c:v>
                </c:pt>
                <c:pt idx="23">
                  <c:v>LCOR-507 August</c:v>
                </c:pt>
                <c:pt idx="24">
                  <c:v>LCOR-068 July</c:v>
                </c:pt>
                <c:pt idx="25">
                  <c:v>LCOR-069 July</c:v>
                </c:pt>
                <c:pt idx="26">
                  <c:v>LCOR-217 July</c:v>
                </c:pt>
                <c:pt idx="27">
                  <c:v>LCOR-449 July</c:v>
                </c:pt>
                <c:pt idx="28">
                  <c:v>LCOR-450 July</c:v>
                </c:pt>
                <c:pt idx="29">
                  <c:v>LCOR-457 July</c:v>
                </c:pt>
                <c:pt idx="30">
                  <c:v>LCOR-064 August</c:v>
                </c:pt>
                <c:pt idx="31">
                  <c:v>LCOR-069 August</c:v>
                </c:pt>
                <c:pt idx="32">
                  <c:v>LCOR-449 August</c:v>
                </c:pt>
                <c:pt idx="33">
                  <c:v>LCOR-450 August</c:v>
                </c:pt>
                <c:pt idx="34">
                  <c:v>LCOR-460 August</c:v>
                </c:pt>
                <c:pt idx="35">
                  <c:v>LCOR-461 August</c:v>
                </c:pt>
                <c:pt idx="36">
                  <c:v>LCOR-012 July</c:v>
                </c:pt>
                <c:pt idx="37">
                  <c:v>LCOR-227 July</c:v>
                </c:pt>
                <c:pt idx="38">
                  <c:v>LCOR-230 July</c:v>
                </c:pt>
                <c:pt idx="39">
                  <c:v>LCOR-234 July</c:v>
                </c:pt>
                <c:pt idx="40">
                  <c:v>LCOR-534 July</c:v>
                </c:pt>
                <c:pt idx="41">
                  <c:v>LCOR-544 July</c:v>
                </c:pt>
                <c:pt idx="42">
                  <c:v>LCOR-001 August</c:v>
                </c:pt>
                <c:pt idx="43">
                  <c:v>LCOR-003 August</c:v>
                </c:pt>
                <c:pt idx="44">
                  <c:v>LCOR-227 August</c:v>
                </c:pt>
                <c:pt idx="45">
                  <c:v>LCOR-230 August</c:v>
                </c:pt>
                <c:pt idx="46">
                  <c:v>LCOR-234 August</c:v>
                </c:pt>
                <c:pt idx="47">
                  <c:v>LCOR-544 August</c:v>
                </c:pt>
                <c:pt idx="48">
                  <c:v>LCOR-157 July</c:v>
                </c:pt>
                <c:pt idx="49">
                  <c:v>LCOR-162 July</c:v>
                </c:pt>
                <c:pt idx="50">
                  <c:v>LCOR-163 July</c:v>
                </c:pt>
                <c:pt idx="51">
                  <c:v>LCOR-241 July</c:v>
                </c:pt>
                <c:pt idx="52">
                  <c:v>LCOR-242 July</c:v>
                </c:pt>
                <c:pt idx="53">
                  <c:v>LCOR-251 July</c:v>
                </c:pt>
                <c:pt idx="54">
                  <c:v>LCOR-162 August</c:v>
                </c:pt>
                <c:pt idx="55">
                  <c:v>LCOR-163 August</c:v>
                </c:pt>
                <c:pt idx="56">
                  <c:v>LCOR-242 August</c:v>
                </c:pt>
                <c:pt idx="57">
                  <c:v>LCOR-582 August</c:v>
                </c:pt>
                <c:pt idx="58">
                  <c:v>LCOR-585 August</c:v>
                </c:pt>
                <c:pt idx="59">
                  <c:v>LCOR-586 August</c:v>
                </c:pt>
                <c:pt idx="60">
                  <c:v>LCOR-033 July</c:v>
                </c:pt>
                <c:pt idx="61">
                  <c:v>LCOR-274 July</c:v>
                </c:pt>
                <c:pt idx="62">
                  <c:v>LCOR-275 July</c:v>
                </c:pt>
                <c:pt idx="63">
                  <c:v>LCOR-562 July</c:v>
                </c:pt>
                <c:pt idx="64">
                  <c:v>LCOR-563 July</c:v>
                </c:pt>
                <c:pt idx="65">
                  <c:v>LCOR-572 July</c:v>
                </c:pt>
                <c:pt idx="66">
                  <c:v>LCOR-033 August</c:v>
                </c:pt>
                <c:pt idx="67">
                  <c:v>LCOR-042 August</c:v>
                </c:pt>
                <c:pt idx="68">
                  <c:v>LCOR-275 August</c:v>
                </c:pt>
                <c:pt idx="69">
                  <c:v>LCOR-279 August</c:v>
                </c:pt>
                <c:pt idx="70">
                  <c:v>LCOR-568 August</c:v>
                </c:pt>
                <c:pt idx="71">
                  <c:v>LCOR-572 August</c:v>
                </c:pt>
                <c:pt idx="72">
                  <c:v>LCOR-092 July</c:v>
                </c:pt>
                <c:pt idx="73">
                  <c:v>LCOR-098 July</c:v>
                </c:pt>
                <c:pt idx="74">
                  <c:v>LCOR-288 July</c:v>
                </c:pt>
                <c:pt idx="75">
                  <c:v>LCOR-289 July</c:v>
                </c:pt>
                <c:pt idx="76">
                  <c:v>LCOR-290 July</c:v>
                </c:pt>
                <c:pt idx="77">
                  <c:v>LCOR-293 July</c:v>
                </c:pt>
                <c:pt idx="78">
                  <c:v>LCOR-092 August</c:v>
                </c:pt>
                <c:pt idx="79">
                  <c:v>LCOR-095 August</c:v>
                </c:pt>
                <c:pt idx="80">
                  <c:v>LCOR-098 August</c:v>
                </c:pt>
                <c:pt idx="81">
                  <c:v>LCOR-290 August</c:v>
                </c:pt>
                <c:pt idx="82">
                  <c:v>LCOR-292 August</c:v>
                </c:pt>
                <c:pt idx="83">
                  <c:v>LCOR-417 August</c:v>
                </c:pt>
                <c:pt idx="84">
                  <c:v>LCOR-204 July</c:v>
                </c:pt>
                <c:pt idx="85">
                  <c:v>LCOR-207 July</c:v>
                </c:pt>
                <c:pt idx="86">
                  <c:v>LCOR-341 July</c:v>
                </c:pt>
                <c:pt idx="87">
                  <c:v>LCOR-344 July</c:v>
                </c:pt>
                <c:pt idx="88">
                  <c:v>LCOR-495 July</c:v>
                </c:pt>
                <c:pt idx="89">
                  <c:v>LCOR-501 July</c:v>
                </c:pt>
                <c:pt idx="90">
                  <c:v>LCOR-207 August</c:v>
                </c:pt>
                <c:pt idx="91">
                  <c:v>LCOR-347 August</c:v>
                </c:pt>
                <c:pt idx="92">
                  <c:v>LCOR-494 August</c:v>
                </c:pt>
                <c:pt idx="93">
                  <c:v>LCOR-495 August</c:v>
                </c:pt>
                <c:pt idx="94">
                  <c:v>LCOR-501 August</c:v>
                </c:pt>
                <c:pt idx="95">
                  <c:v>LCOR-502 August</c:v>
                </c:pt>
              </c:strCache>
            </c:strRef>
          </c:cat>
          <c:val>
            <c:numRef>
              <c:f>GDH!$X$3:$X$98</c:f>
              <c:numCache>
                <c:formatCode>0.00</c:formatCode>
                <c:ptCount val="96"/>
                <c:pt idx="0">
                  <c:v>1.0537124618047256</c:v>
                </c:pt>
                <c:pt idx="1">
                  <c:v>0.65767520133312984</c:v>
                </c:pt>
                <c:pt idx="2">
                  <c:v>0.56063229157329153</c:v>
                </c:pt>
                <c:pt idx="3">
                  <c:v>0.98818830849218808</c:v>
                </c:pt>
                <c:pt idx="4">
                  <c:v>1.3572259188225242</c:v>
                </c:pt>
                <c:pt idx="5">
                  <c:v>1.9204619203033235</c:v>
                </c:pt>
                <c:pt idx="6">
                  <c:v>0.99666144360665632</c:v>
                </c:pt>
                <c:pt idx="7">
                  <c:v>3.0065745180382211E-2</c:v>
                </c:pt>
                <c:pt idx="8">
                  <c:v>0.91466446848807514</c:v>
                </c:pt>
                <c:pt idx="9">
                  <c:v>3.1569067142240712</c:v>
                </c:pt>
                <c:pt idx="10">
                  <c:v>3.1325419486761001</c:v>
                </c:pt>
                <c:pt idx="11">
                  <c:v>2.3359675882576836</c:v>
                </c:pt>
                <c:pt idx="12">
                  <c:v>8.9550937144355127E-5</c:v>
                </c:pt>
                <c:pt idx="13">
                  <c:v>2.3982548131543211E-3</c:v>
                </c:pt>
                <c:pt idx="14">
                  <c:v>1.8142485571648113E-3</c:v>
                </c:pt>
                <c:pt idx="15">
                  <c:v>2.293103683590666E-4</c:v>
                </c:pt>
                <c:pt idx="16">
                  <c:v>3.762042328112108E-3</c:v>
                </c:pt>
                <c:pt idx="17">
                  <c:v>4.4098770772427252E-4</c:v>
                </c:pt>
                <c:pt idx="18">
                  <c:v>5.4078401145660973E-5</c:v>
                </c:pt>
                <c:pt idx="19">
                  <c:v>1.3136780995063504E-4</c:v>
                </c:pt>
                <c:pt idx="20">
                  <c:v>3.4122801862381002E-4</c:v>
                </c:pt>
                <c:pt idx="21">
                  <c:v>1.3673412036198989E-5</c:v>
                </c:pt>
                <c:pt idx="22">
                  <c:v>5.0252956966168031E-5</c:v>
                </c:pt>
                <c:pt idx="23">
                  <c:v>5.8928154074783278E-4</c:v>
                </c:pt>
                <c:pt idx="24">
                  <c:v>0.69337674544589967</c:v>
                </c:pt>
                <c:pt idx="25">
                  <c:v>0.3443117748099237</c:v>
                </c:pt>
                <c:pt idx="26">
                  <c:v>0.53255649917163872</c:v>
                </c:pt>
                <c:pt idx="27">
                  <c:v>1.0479766677635232</c:v>
                </c:pt>
                <c:pt idx="28">
                  <c:v>1.6457497397087073</c:v>
                </c:pt>
                <c:pt idx="29">
                  <c:v>0.83887332729018049</c:v>
                </c:pt>
                <c:pt idx="30">
                  <c:v>1.0972625855354807</c:v>
                </c:pt>
                <c:pt idx="31">
                  <c:v>1.8292807532350439</c:v>
                </c:pt>
                <c:pt idx="32">
                  <c:v>2.011409364126485</c:v>
                </c:pt>
                <c:pt idx="33">
                  <c:v>1.71945784272693</c:v>
                </c:pt>
                <c:pt idx="34">
                  <c:v>1.7263127633754798</c:v>
                </c:pt>
                <c:pt idx="35">
                  <c:v>1.5063582963352409</c:v>
                </c:pt>
                <c:pt idx="36">
                  <c:v>0.68480098064731065</c:v>
                </c:pt>
                <c:pt idx="37">
                  <c:v>0.37177748199816441</c:v>
                </c:pt>
                <c:pt idx="38">
                  <c:v>0.42458092217622811</c:v>
                </c:pt>
                <c:pt idx="39">
                  <c:v>0.54810323254981763</c:v>
                </c:pt>
                <c:pt idx="40">
                  <c:v>0.40247062836960512</c:v>
                </c:pt>
                <c:pt idx="41">
                  <c:v>0.56130659981688069</c:v>
                </c:pt>
                <c:pt idx="42">
                  <c:v>1.5088055688641131</c:v>
                </c:pt>
                <c:pt idx="43">
                  <c:v>0.80954120494378357</c:v>
                </c:pt>
                <c:pt idx="44">
                  <c:v>0.53212878584986179</c:v>
                </c:pt>
                <c:pt idx="45">
                  <c:v>0.37474923112572811</c:v>
                </c:pt>
                <c:pt idx="46">
                  <c:v>0.64567210648529505</c:v>
                </c:pt>
                <c:pt idx="47">
                  <c:v>0.61440121318318131</c:v>
                </c:pt>
                <c:pt idx="48">
                  <c:v>0.71889759955546528</c:v>
                </c:pt>
                <c:pt idx="49">
                  <c:v>0.49465839502026154</c:v>
                </c:pt>
                <c:pt idx="50">
                  <c:v>0.81430128342075969</c:v>
                </c:pt>
                <c:pt idx="51">
                  <c:v>0.55524919299952402</c:v>
                </c:pt>
                <c:pt idx="52">
                  <c:v>0.50559065107824974</c:v>
                </c:pt>
                <c:pt idx="53">
                  <c:v>1.0441132446813151</c:v>
                </c:pt>
                <c:pt idx="54">
                  <c:v>1.7209644091928131</c:v>
                </c:pt>
                <c:pt idx="55">
                  <c:v>2.8228611857209476</c:v>
                </c:pt>
                <c:pt idx="56">
                  <c:v>1.0906510964679925</c:v>
                </c:pt>
                <c:pt idx="57">
                  <c:v>1.9228995714128438</c:v>
                </c:pt>
                <c:pt idx="58">
                  <c:v>1.1779453864979361</c:v>
                </c:pt>
                <c:pt idx="59">
                  <c:v>1.3429904139446032</c:v>
                </c:pt>
                <c:pt idx="60">
                  <c:v>0.99065099656065092</c:v>
                </c:pt>
                <c:pt idx="61">
                  <c:v>0.68018299087252765</c:v>
                </c:pt>
                <c:pt idx="62">
                  <c:v>0.64513476925953073</c:v>
                </c:pt>
                <c:pt idx="63">
                  <c:v>1.0376734922107569</c:v>
                </c:pt>
                <c:pt idx="64">
                  <c:v>0.59152861541657087</c:v>
                </c:pt>
                <c:pt idx="65">
                  <c:v>0.92629254824925789</c:v>
                </c:pt>
                <c:pt idx="66">
                  <c:v>1.6381870216297787</c:v>
                </c:pt>
                <c:pt idx="67">
                  <c:v>1.5543753465158738</c:v>
                </c:pt>
                <c:pt idx="68">
                  <c:v>1.3822305938528512</c:v>
                </c:pt>
                <c:pt idx="69">
                  <c:v>1.5901817826826805</c:v>
                </c:pt>
                <c:pt idx="70">
                  <c:v>2.0864302476038388</c:v>
                </c:pt>
                <c:pt idx="71">
                  <c:v>1.8776774304846122</c:v>
                </c:pt>
                <c:pt idx="72">
                  <c:v>1.0276246005395007E-3</c:v>
                </c:pt>
                <c:pt idx="73">
                  <c:v>3.5539164934519365E-4</c:v>
                </c:pt>
                <c:pt idx="74">
                  <c:v>1.3563834854448558E-5</c:v>
                </c:pt>
                <c:pt idx="75">
                  <c:v>1.4613190409869512E-3</c:v>
                </c:pt>
                <c:pt idx="76">
                  <c:v>1.7578385799027241E-4</c:v>
                </c:pt>
                <c:pt idx="77">
                  <c:v>4.875351578378693E-3</c:v>
                </c:pt>
                <c:pt idx="78">
                  <c:v>7.1469644936786989E-5</c:v>
                </c:pt>
                <c:pt idx="79">
                  <c:v>1.0423545439575295E-4</c:v>
                </c:pt>
                <c:pt idx="80">
                  <c:v>2.0408043790318382E-5</c:v>
                </c:pt>
                <c:pt idx="81">
                  <c:v>1.6119156580468737E-5</c:v>
                </c:pt>
                <c:pt idx="82">
                  <c:v>1.6577149519218163E-4</c:v>
                </c:pt>
                <c:pt idx="83">
                  <c:v>4.8027932997517328E-4</c:v>
                </c:pt>
                <c:pt idx="84">
                  <c:v>2.487943827038102E-4</c:v>
                </c:pt>
                <c:pt idx="85">
                  <c:v>2.9550812726841762E-5</c:v>
                </c:pt>
                <c:pt idx="86">
                  <c:v>6.8303046598447824E-5</c:v>
                </c:pt>
                <c:pt idx="87">
                  <c:v>6.1312430344818769E-6</c:v>
                </c:pt>
                <c:pt idx="88">
                  <c:v>4.3346712393337147E-4</c:v>
                </c:pt>
                <c:pt idx="89">
                  <c:v>2.1755033892505817E-5</c:v>
                </c:pt>
                <c:pt idx="90">
                  <c:v>1.0489748729369229E-5</c:v>
                </c:pt>
                <c:pt idx="91">
                  <c:v>8.7935442031487874E-5</c:v>
                </c:pt>
                <c:pt idx="92">
                  <c:v>3.3760140556833699E-3</c:v>
                </c:pt>
                <c:pt idx="93">
                  <c:v>1.2509680942507587E-4</c:v>
                </c:pt>
                <c:pt idx="94">
                  <c:v>1.0664686873951004E-3</c:v>
                </c:pt>
                <c:pt idx="95">
                  <c:v>2.1943994755076142E-4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57-3142-B445-FF7EE8F0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339751"/>
        <c:axId val="1099361715"/>
      </c:barChart>
      <c:catAx>
        <c:axId val="1732339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99361715"/>
        <c:crosses val="autoZero"/>
        <c:auto val="1"/>
        <c:lblAlgn val="ctr"/>
        <c:lblOffset val="100"/>
        <c:noMultiLvlLbl val="1"/>
      </c:catAx>
      <c:valAx>
        <c:axId val="1099361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Relative Normalized Expression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3233975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Arial"/>
              </a:defRPr>
            </a:pPr>
            <a:r>
              <a:rPr lang="en-US" sz="1400" b="1" i="0">
                <a:solidFill>
                  <a:srgbClr val="757575"/>
                </a:solidFill>
                <a:latin typeface="Arial"/>
              </a:rPr>
              <a:t>ddCq GDH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GDH!$W$3:$W$98</c:f>
              <c:strCache>
                <c:ptCount val="96"/>
                <c:pt idx="0">
                  <c:v>13-15E</c:v>
                </c:pt>
                <c:pt idx="1">
                  <c:v>13-15E</c:v>
                </c:pt>
                <c:pt idx="2">
                  <c:v>13-15E</c:v>
                </c:pt>
                <c:pt idx="3">
                  <c:v>13-15E</c:v>
                </c:pt>
                <c:pt idx="4">
                  <c:v>13-15E</c:v>
                </c:pt>
                <c:pt idx="5">
                  <c:v>13-15E</c:v>
                </c:pt>
                <c:pt idx="6">
                  <c:v>13-15E</c:v>
                </c:pt>
                <c:pt idx="7">
                  <c:v>13-15E</c:v>
                </c:pt>
                <c:pt idx="8">
                  <c:v>13-15E</c:v>
                </c:pt>
                <c:pt idx="9">
                  <c:v>13-15E</c:v>
                </c:pt>
                <c:pt idx="10">
                  <c:v>13-15E</c:v>
                </c:pt>
                <c:pt idx="11">
                  <c:v>13-15E</c:v>
                </c:pt>
                <c:pt idx="12">
                  <c:v>16-20</c:v>
                </c:pt>
                <c:pt idx="13">
                  <c:v>16-20</c:v>
                </c:pt>
                <c:pt idx="14">
                  <c:v>16-20</c:v>
                </c:pt>
                <c:pt idx="15">
                  <c:v>16-20</c:v>
                </c:pt>
                <c:pt idx="16">
                  <c:v>16-20</c:v>
                </c:pt>
                <c:pt idx="17">
                  <c:v>16-20</c:v>
                </c:pt>
                <c:pt idx="18">
                  <c:v>16-20</c:v>
                </c:pt>
                <c:pt idx="19">
                  <c:v>16-20</c:v>
                </c:pt>
                <c:pt idx="20">
                  <c:v>16-20</c:v>
                </c:pt>
                <c:pt idx="21">
                  <c:v>16-20</c:v>
                </c:pt>
                <c:pt idx="22">
                  <c:v>16-20</c:v>
                </c:pt>
                <c:pt idx="23">
                  <c:v>16-20</c:v>
                </c:pt>
                <c:pt idx="24">
                  <c:v>2H</c:v>
                </c:pt>
                <c:pt idx="25">
                  <c:v>2H</c:v>
                </c:pt>
                <c:pt idx="26">
                  <c:v>2H</c:v>
                </c:pt>
                <c:pt idx="27">
                  <c:v>2H</c:v>
                </c:pt>
                <c:pt idx="28">
                  <c:v>2H</c:v>
                </c:pt>
                <c:pt idx="29">
                  <c:v>2H</c:v>
                </c:pt>
                <c:pt idx="30">
                  <c:v>2H</c:v>
                </c:pt>
                <c:pt idx="31">
                  <c:v>2H</c:v>
                </c:pt>
                <c:pt idx="32">
                  <c:v>2H</c:v>
                </c:pt>
                <c:pt idx="33">
                  <c:v>2H</c:v>
                </c:pt>
                <c:pt idx="34">
                  <c:v>2H</c:v>
                </c:pt>
                <c:pt idx="35">
                  <c:v>2H</c:v>
                </c:pt>
                <c:pt idx="36">
                  <c:v>4A</c:v>
                </c:pt>
                <c:pt idx="37">
                  <c:v>4A</c:v>
                </c:pt>
                <c:pt idx="38">
                  <c:v>4A</c:v>
                </c:pt>
                <c:pt idx="39">
                  <c:v>4A</c:v>
                </c:pt>
                <c:pt idx="40">
                  <c:v>4A</c:v>
                </c:pt>
                <c:pt idx="41">
                  <c:v>4A</c:v>
                </c:pt>
                <c:pt idx="42">
                  <c:v>4A</c:v>
                </c:pt>
                <c:pt idx="43">
                  <c:v>4A</c:v>
                </c:pt>
                <c:pt idx="44">
                  <c:v>4A</c:v>
                </c:pt>
                <c:pt idx="45">
                  <c:v>4A</c:v>
                </c:pt>
                <c:pt idx="46">
                  <c:v>4A</c:v>
                </c:pt>
                <c:pt idx="47">
                  <c:v>4A</c:v>
                </c:pt>
                <c:pt idx="48">
                  <c:v>5A</c:v>
                </c:pt>
                <c:pt idx="49">
                  <c:v>5A</c:v>
                </c:pt>
                <c:pt idx="50">
                  <c:v>5A</c:v>
                </c:pt>
                <c:pt idx="51">
                  <c:v>5A</c:v>
                </c:pt>
                <c:pt idx="52">
                  <c:v>5A</c:v>
                </c:pt>
                <c:pt idx="53">
                  <c:v>5A</c:v>
                </c:pt>
                <c:pt idx="54">
                  <c:v>5A</c:v>
                </c:pt>
                <c:pt idx="55">
                  <c:v>5A</c:v>
                </c:pt>
                <c:pt idx="56">
                  <c:v>5A</c:v>
                </c:pt>
                <c:pt idx="57">
                  <c:v>5A</c:v>
                </c:pt>
                <c:pt idx="58">
                  <c:v>5A</c:v>
                </c:pt>
                <c:pt idx="59">
                  <c:v>5A</c:v>
                </c:pt>
                <c:pt idx="60">
                  <c:v>5C</c:v>
                </c:pt>
                <c:pt idx="61">
                  <c:v>5C</c:v>
                </c:pt>
                <c:pt idx="62">
                  <c:v>5C</c:v>
                </c:pt>
                <c:pt idx="63">
                  <c:v>5C</c:v>
                </c:pt>
                <c:pt idx="64">
                  <c:v>5C</c:v>
                </c:pt>
                <c:pt idx="65">
                  <c:v>5C</c:v>
                </c:pt>
                <c:pt idx="66">
                  <c:v>5C</c:v>
                </c:pt>
                <c:pt idx="67">
                  <c:v>5C</c:v>
                </c:pt>
                <c:pt idx="68">
                  <c:v>5C</c:v>
                </c:pt>
                <c:pt idx="69">
                  <c:v>5C</c:v>
                </c:pt>
                <c:pt idx="70">
                  <c:v>5C</c:v>
                </c:pt>
                <c:pt idx="71">
                  <c:v>5C</c:v>
                </c:pt>
                <c:pt idx="72">
                  <c:v>8-9D</c:v>
                </c:pt>
                <c:pt idx="73">
                  <c:v>8-9D</c:v>
                </c:pt>
                <c:pt idx="74">
                  <c:v>8-9D</c:v>
                </c:pt>
                <c:pt idx="75">
                  <c:v>8-9D</c:v>
                </c:pt>
                <c:pt idx="76">
                  <c:v>8-9D</c:v>
                </c:pt>
                <c:pt idx="77">
                  <c:v>8-9D</c:v>
                </c:pt>
                <c:pt idx="78">
                  <c:v>8-9D</c:v>
                </c:pt>
                <c:pt idx="79">
                  <c:v>8-9D</c:v>
                </c:pt>
                <c:pt idx="80">
                  <c:v>8-9D</c:v>
                </c:pt>
                <c:pt idx="81">
                  <c:v>8-9D</c:v>
                </c:pt>
                <c:pt idx="82">
                  <c:v>8-9D</c:v>
                </c:pt>
                <c:pt idx="83">
                  <c:v>8-9D</c:v>
                </c:pt>
                <c:pt idx="84">
                  <c:v>CT3</c:v>
                </c:pt>
                <c:pt idx="85">
                  <c:v>CT3</c:v>
                </c:pt>
                <c:pt idx="86">
                  <c:v>CT3</c:v>
                </c:pt>
                <c:pt idx="87">
                  <c:v>CT3</c:v>
                </c:pt>
                <c:pt idx="88">
                  <c:v>CT3</c:v>
                </c:pt>
                <c:pt idx="89">
                  <c:v>CT3</c:v>
                </c:pt>
                <c:pt idx="90">
                  <c:v>CT3</c:v>
                </c:pt>
                <c:pt idx="91">
                  <c:v>CT3</c:v>
                </c:pt>
                <c:pt idx="92">
                  <c:v>CT3</c:v>
                </c:pt>
                <c:pt idx="93">
                  <c:v>CT3</c:v>
                </c:pt>
                <c:pt idx="94">
                  <c:v>CT3</c:v>
                </c:pt>
                <c:pt idx="95">
                  <c:v>CT3</c:v>
                </c:pt>
              </c:strCache>
            </c:strRef>
          </c:cat>
          <c:val>
            <c:numRef>
              <c:f>GDH!$X$3:$X$98</c:f>
              <c:numCache>
                <c:formatCode>0.00</c:formatCode>
                <c:ptCount val="96"/>
                <c:pt idx="0">
                  <c:v>1.0537124618047256</c:v>
                </c:pt>
                <c:pt idx="1">
                  <c:v>0.65767520133312984</c:v>
                </c:pt>
                <c:pt idx="2">
                  <c:v>0.56063229157329153</c:v>
                </c:pt>
                <c:pt idx="3">
                  <c:v>0.98818830849218808</c:v>
                </c:pt>
                <c:pt idx="4">
                  <c:v>1.3572259188225242</c:v>
                </c:pt>
                <c:pt idx="5">
                  <c:v>1.9204619203033235</c:v>
                </c:pt>
                <c:pt idx="6">
                  <c:v>0.99666144360665632</c:v>
                </c:pt>
                <c:pt idx="7">
                  <c:v>3.0065745180382211E-2</c:v>
                </c:pt>
                <c:pt idx="8">
                  <c:v>0.91466446848807514</c:v>
                </c:pt>
                <c:pt idx="9">
                  <c:v>3.1569067142240712</c:v>
                </c:pt>
                <c:pt idx="10">
                  <c:v>3.1325419486761001</c:v>
                </c:pt>
                <c:pt idx="11">
                  <c:v>2.3359675882576836</c:v>
                </c:pt>
                <c:pt idx="12">
                  <c:v>8.9550937144355127E-5</c:v>
                </c:pt>
                <c:pt idx="13">
                  <c:v>2.3982548131543211E-3</c:v>
                </c:pt>
                <c:pt idx="14">
                  <c:v>1.8142485571648113E-3</c:v>
                </c:pt>
                <c:pt idx="15">
                  <c:v>2.293103683590666E-4</c:v>
                </c:pt>
                <c:pt idx="16">
                  <c:v>3.762042328112108E-3</c:v>
                </c:pt>
                <c:pt idx="17">
                  <c:v>4.4098770772427252E-4</c:v>
                </c:pt>
                <c:pt idx="18">
                  <c:v>5.4078401145660973E-5</c:v>
                </c:pt>
                <c:pt idx="19">
                  <c:v>1.3136780995063504E-4</c:v>
                </c:pt>
                <c:pt idx="20">
                  <c:v>3.4122801862381002E-4</c:v>
                </c:pt>
                <c:pt idx="21">
                  <c:v>1.3673412036198989E-5</c:v>
                </c:pt>
                <c:pt idx="22">
                  <c:v>5.0252956966168031E-5</c:v>
                </c:pt>
                <c:pt idx="23">
                  <c:v>5.8928154074783278E-4</c:v>
                </c:pt>
                <c:pt idx="24">
                  <c:v>0.69337674544589967</c:v>
                </c:pt>
                <c:pt idx="25">
                  <c:v>0.3443117748099237</c:v>
                </c:pt>
                <c:pt idx="26">
                  <c:v>0.53255649917163872</c:v>
                </c:pt>
                <c:pt idx="27">
                  <c:v>1.0479766677635232</c:v>
                </c:pt>
                <c:pt idx="28">
                  <c:v>1.6457497397087073</c:v>
                </c:pt>
                <c:pt idx="29">
                  <c:v>0.83887332729018049</c:v>
                </c:pt>
                <c:pt idx="30">
                  <c:v>1.0972625855354807</c:v>
                </c:pt>
                <c:pt idx="31">
                  <c:v>1.8292807532350439</c:v>
                </c:pt>
                <c:pt idx="32">
                  <c:v>2.011409364126485</c:v>
                </c:pt>
                <c:pt idx="33">
                  <c:v>1.71945784272693</c:v>
                </c:pt>
                <c:pt idx="34">
                  <c:v>1.7263127633754798</c:v>
                </c:pt>
                <c:pt idx="35">
                  <c:v>1.5063582963352409</c:v>
                </c:pt>
                <c:pt idx="36">
                  <c:v>0.68480098064731065</c:v>
                </c:pt>
                <c:pt idx="37">
                  <c:v>0.37177748199816441</c:v>
                </c:pt>
                <c:pt idx="38">
                  <c:v>0.42458092217622811</c:v>
                </c:pt>
                <c:pt idx="39">
                  <c:v>0.54810323254981763</c:v>
                </c:pt>
                <c:pt idx="40">
                  <c:v>0.40247062836960512</c:v>
                </c:pt>
                <c:pt idx="41">
                  <c:v>0.56130659981688069</c:v>
                </c:pt>
                <c:pt idx="42">
                  <c:v>1.5088055688641131</c:v>
                </c:pt>
                <c:pt idx="43">
                  <c:v>0.80954120494378357</c:v>
                </c:pt>
                <c:pt idx="44">
                  <c:v>0.53212878584986179</c:v>
                </c:pt>
                <c:pt idx="45">
                  <c:v>0.37474923112572811</c:v>
                </c:pt>
                <c:pt idx="46">
                  <c:v>0.64567210648529505</c:v>
                </c:pt>
                <c:pt idx="47">
                  <c:v>0.61440121318318131</c:v>
                </c:pt>
                <c:pt idx="48">
                  <c:v>0.71889759955546528</c:v>
                </c:pt>
                <c:pt idx="49">
                  <c:v>0.49465839502026154</c:v>
                </c:pt>
                <c:pt idx="50">
                  <c:v>0.81430128342075969</c:v>
                </c:pt>
                <c:pt idx="51">
                  <c:v>0.55524919299952402</c:v>
                </c:pt>
                <c:pt idx="52">
                  <c:v>0.50559065107824974</c:v>
                </c:pt>
                <c:pt idx="53">
                  <c:v>1.0441132446813151</c:v>
                </c:pt>
                <c:pt idx="54">
                  <c:v>1.7209644091928131</c:v>
                </c:pt>
                <c:pt idx="55">
                  <c:v>2.8228611857209476</c:v>
                </c:pt>
                <c:pt idx="56">
                  <c:v>1.0906510964679925</c:v>
                </c:pt>
                <c:pt idx="57">
                  <c:v>1.9228995714128438</c:v>
                </c:pt>
                <c:pt idx="58">
                  <c:v>1.1779453864979361</c:v>
                </c:pt>
                <c:pt idx="59">
                  <c:v>1.3429904139446032</c:v>
                </c:pt>
                <c:pt idx="60">
                  <c:v>0.99065099656065092</c:v>
                </c:pt>
                <c:pt idx="61">
                  <c:v>0.68018299087252765</c:v>
                </c:pt>
                <c:pt idx="62">
                  <c:v>0.64513476925953073</c:v>
                </c:pt>
                <c:pt idx="63">
                  <c:v>1.0376734922107569</c:v>
                </c:pt>
                <c:pt idx="64">
                  <c:v>0.59152861541657087</c:v>
                </c:pt>
                <c:pt idx="65">
                  <c:v>0.92629254824925789</c:v>
                </c:pt>
                <c:pt idx="66">
                  <c:v>1.6381870216297787</c:v>
                </c:pt>
                <c:pt idx="67">
                  <c:v>1.5543753465158738</c:v>
                </c:pt>
                <c:pt idx="68">
                  <c:v>1.3822305938528512</c:v>
                </c:pt>
                <c:pt idx="69">
                  <c:v>1.5901817826826805</c:v>
                </c:pt>
                <c:pt idx="70">
                  <c:v>2.0864302476038388</c:v>
                </c:pt>
                <c:pt idx="71">
                  <c:v>1.8776774304846122</c:v>
                </c:pt>
                <c:pt idx="72">
                  <c:v>1.0276246005395007E-3</c:v>
                </c:pt>
                <c:pt idx="73">
                  <c:v>3.5539164934519365E-4</c:v>
                </c:pt>
                <c:pt idx="74">
                  <c:v>1.3563834854448558E-5</c:v>
                </c:pt>
                <c:pt idx="75">
                  <c:v>1.4613190409869512E-3</c:v>
                </c:pt>
                <c:pt idx="76">
                  <c:v>1.7578385799027241E-4</c:v>
                </c:pt>
                <c:pt idx="77">
                  <c:v>4.875351578378693E-3</c:v>
                </c:pt>
                <c:pt idx="78">
                  <c:v>7.1469644936786989E-5</c:v>
                </c:pt>
                <c:pt idx="79">
                  <c:v>1.0423545439575295E-4</c:v>
                </c:pt>
                <c:pt idx="80">
                  <c:v>2.0408043790318382E-5</c:v>
                </c:pt>
                <c:pt idx="81">
                  <c:v>1.6119156580468737E-5</c:v>
                </c:pt>
                <c:pt idx="82">
                  <c:v>1.6577149519218163E-4</c:v>
                </c:pt>
                <c:pt idx="83">
                  <c:v>4.8027932997517328E-4</c:v>
                </c:pt>
                <c:pt idx="84">
                  <c:v>2.487943827038102E-4</c:v>
                </c:pt>
                <c:pt idx="85">
                  <c:v>2.9550812726841762E-5</c:v>
                </c:pt>
                <c:pt idx="86">
                  <c:v>6.8303046598447824E-5</c:v>
                </c:pt>
                <c:pt idx="87">
                  <c:v>6.1312430344818769E-6</c:v>
                </c:pt>
                <c:pt idx="88">
                  <c:v>4.3346712393337147E-4</c:v>
                </c:pt>
                <c:pt idx="89">
                  <c:v>2.1755033892505817E-5</c:v>
                </c:pt>
                <c:pt idx="90">
                  <c:v>1.0489748729369229E-5</c:v>
                </c:pt>
                <c:pt idx="91">
                  <c:v>8.7935442031487874E-5</c:v>
                </c:pt>
                <c:pt idx="92">
                  <c:v>3.3760140556833699E-3</c:v>
                </c:pt>
                <c:pt idx="93">
                  <c:v>1.2509680942507587E-4</c:v>
                </c:pt>
                <c:pt idx="94">
                  <c:v>1.0664686873951004E-3</c:v>
                </c:pt>
                <c:pt idx="95">
                  <c:v>2.1943994755076142E-4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52-0347-954B-10D972DD5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615446"/>
        <c:axId val="1351411024"/>
      </c:barChart>
      <c:catAx>
        <c:axId val="138761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51411024"/>
        <c:crosses val="autoZero"/>
        <c:auto val="1"/>
        <c:lblAlgn val="ctr"/>
        <c:lblOffset val="100"/>
        <c:noMultiLvlLbl val="1"/>
      </c:catAx>
      <c:valAx>
        <c:axId val="1351411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Relative Normalized Expression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876154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Arial"/>
              </a:defRPr>
            </a:pPr>
            <a:r>
              <a:rPr lang="en-US" sz="1400" b="1" i="0">
                <a:solidFill>
                  <a:srgbClr val="757575"/>
                </a:solidFill>
                <a:latin typeface="Arial"/>
              </a:rPr>
              <a:t>ddCq - 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July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MS!$AB$3:$AB$10</c:f>
              <c:strCache>
                <c:ptCount val="8"/>
                <c:pt idx="0">
                  <c:v>CT3</c:v>
                </c:pt>
                <c:pt idx="1">
                  <c:v>13-15E</c:v>
                </c:pt>
                <c:pt idx="2">
                  <c:v>16-20</c:v>
                </c:pt>
                <c:pt idx="3">
                  <c:v>2H</c:v>
                </c:pt>
                <c:pt idx="4">
                  <c:v>4A</c:v>
                </c:pt>
                <c:pt idx="5">
                  <c:v>5A</c:v>
                </c:pt>
                <c:pt idx="6">
                  <c:v>5C</c:v>
                </c:pt>
                <c:pt idx="7">
                  <c:v>8-9D</c:v>
                </c:pt>
              </c:strCache>
            </c:strRef>
          </c:cat>
          <c:val>
            <c:numRef>
              <c:f>MS!$AC$3:$AC$10</c:f>
              <c:numCache>
                <c:formatCode>0.00</c:formatCode>
                <c:ptCount val="8"/>
                <c:pt idx="0">
                  <c:v>0</c:v>
                </c:pt>
                <c:pt idx="1">
                  <c:v>1.1589567435383492</c:v>
                </c:pt>
                <c:pt idx="2">
                  <c:v>1.6730898690127626E-3</c:v>
                </c:pt>
                <c:pt idx="3">
                  <c:v>0.97517707736024439</c:v>
                </c:pt>
                <c:pt idx="4">
                  <c:v>0.89392017340788488</c:v>
                </c:pt>
                <c:pt idx="5">
                  <c:v>0.9042083549369867</c:v>
                </c:pt>
                <c:pt idx="6">
                  <c:v>0.90854949992754996</c:v>
                </c:pt>
                <c:pt idx="7">
                  <c:v>1.8064629771476295E-3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6F8-6344-A8BB-BC885C211FD5}"/>
            </c:ext>
          </c:extLst>
        </c:ser>
        <c:ser>
          <c:idx val="1"/>
          <c:order val="1"/>
          <c:tx>
            <c:v>August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MS!$AB$3:$AB$10</c:f>
              <c:strCache>
                <c:ptCount val="8"/>
                <c:pt idx="0">
                  <c:v>CT3</c:v>
                </c:pt>
                <c:pt idx="1">
                  <c:v>13-15E</c:v>
                </c:pt>
                <c:pt idx="2">
                  <c:v>16-20</c:v>
                </c:pt>
                <c:pt idx="3">
                  <c:v>2H</c:v>
                </c:pt>
                <c:pt idx="4">
                  <c:v>4A</c:v>
                </c:pt>
                <c:pt idx="5">
                  <c:v>5A</c:v>
                </c:pt>
                <c:pt idx="6">
                  <c:v>5C</c:v>
                </c:pt>
                <c:pt idx="7">
                  <c:v>8-9D</c:v>
                </c:pt>
              </c:strCache>
            </c:strRef>
          </c:cat>
          <c:val>
            <c:numRef>
              <c:f>MS!$AC$11:$AC$18</c:f>
              <c:numCache>
                <c:formatCode>0.00</c:formatCode>
                <c:ptCount val="8"/>
                <c:pt idx="0">
                  <c:v>8.7744346686960265E-4</c:v>
                </c:pt>
                <c:pt idx="1">
                  <c:v>1.4200168443319126</c:v>
                </c:pt>
                <c:pt idx="2">
                  <c:v>2.0574550169082955E-4</c:v>
                </c:pt>
                <c:pt idx="3">
                  <c:v>1.6556195093477359</c:v>
                </c:pt>
                <c:pt idx="4">
                  <c:v>1.2629184688352011</c:v>
                </c:pt>
                <c:pt idx="5">
                  <c:v>1.7073957112088554</c:v>
                </c:pt>
                <c:pt idx="6">
                  <c:v>1.4191163747849043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6F8-6344-A8BB-BC885C21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544035"/>
        <c:axId val="131951810"/>
      </c:barChart>
      <c:catAx>
        <c:axId val="565544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1951810"/>
        <c:crosses val="autoZero"/>
        <c:auto val="1"/>
        <c:lblAlgn val="ctr"/>
        <c:lblOffset val="100"/>
        <c:noMultiLvlLbl val="1"/>
      </c:catAx>
      <c:valAx>
        <c:axId val="131951810"/>
        <c:scaling>
          <c:orientation val="minMax"/>
          <c:max val="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Relative Normalized Expression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655440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Arial"/>
              </a:defRPr>
            </a:pPr>
            <a:r>
              <a:rPr lang="en-US" sz="1400" b="1" i="0">
                <a:solidFill>
                  <a:srgbClr val="757575"/>
                </a:solidFill>
                <a:latin typeface="Arial"/>
              </a:rPr>
              <a:t>ddCq 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MS!$U$3:$U$98</c:f>
              <c:strCache>
                <c:ptCount val="96"/>
                <c:pt idx="0">
                  <c:v>LCOR-084 July</c:v>
                </c:pt>
                <c:pt idx="1">
                  <c:v>LCOR-301 July</c:v>
                </c:pt>
                <c:pt idx="2">
                  <c:v>LCOR-306 July</c:v>
                </c:pt>
                <c:pt idx="3">
                  <c:v>LCOR-611 July</c:v>
                </c:pt>
                <c:pt idx="4">
                  <c:v>LCOR-613 July</c:v>
                </c:pt>
                <c:pt idx="5">
                  <c:v>LCOR-616 July</c:v>
                </c:pt>
                <c:pt idx="6">
                  <c:v>LCOR-079 August</c:v>
                </c:pt>
                <c:pt idx="7">
                  <c:v>LCOR-084 August</c:v>
                </c:pt>
                <c:pt idx="8">
                  <c:v>LCOR-301 August</c:v>
                </c:pt>
                <c:pt idx="9">
                  <c:v>LCOR-303 August</c:v>
                </c:pt>
                <c:pt idx="10">
                  <c:v>LCOR-610 August</c:v>
                </c:pt>
                <c:pt idx="11">
                  <c:v>LCOR-611 August</c:v>
                </c:pt>
                <c:pt idx="12">
                  <c:v>LCOR-102 July</c:v>
                </c:pt>
                <c:pt idx="13">
                  <c:v>LCOR-106 July</c:v>
                </c:pt>
                <c:pt idx="14">
                  <c:v>LCOR-310 July</c:v>
                </c:pt>
                <c:pt idx="15">
                  <c:v>LCOR-505 July</c:v>
                </c:pt>
                <c:pt idx="16">
                  <c:v>LCOR-507 July</c:v>
                </c:pt>
                <c:pt idx="17">
                  <c:v>LCOR-518 July</c:v>
                </c:pt>
                <c:pt idx="18">
                  <c:v>LCOR-101 August</c:v>
                </c:pt>
                <c:pt idx="19">
                  <c:v>LCOR-102 August</c:v>
                </c:pt>
                <c:pt idx="20">
                  <c:v>LCOR-319 August</c:v>
                </c:pt>
                <c:pt idx="21">
                  <c:v>LCOR-505 August</c:v>
                </c:pt>
                <c:pt idx="22">
                  <c:v>LCOR-506 August</c:v>
                </c:pt>
                <c:pt idx="23">
                  <c:v>LCOR-507 August</c:v>
                </c:pt>
                <c:pt idx="24">
                  <c:v>LCOR-068 July</c:v>
                </c:pt>
                <c:pt idx="25">
                  <c:v>LCOR-069 July</c:v>
                </c:pt>
                <c:pt idx="26">
                  <c:v>LCOR-217 July</c:v>
                </c:pt>
                <c:pt idx="27">
                  <c:v>LCOR-449 July</c:v>
                </c:pt>
                <c:pt idx="28">
                  <c:v>LCOR-450 July</c:v>
                </c:pt>
                <c:pt idx="29">
                  <c:v>LCOR-457 July</c:v>
                </c:pt>
                <c:pt idx="30">
                  <c:v>LCOR-064 August</c:v>
                </c:pt>
                <c:pt idx="31">
                  <c:v>LCOR-069 August</c:v>
                </c:pt>
                <c:pt idx="32">
                  <c:v>LCOR-449 August</c:v>
                </c:pt>
                <c:pt idx="33">
                  <c:v>LCOR-450 August</c:v>
                </c:pt>
                <c:pt idx="34">
                  <c:v>LCOR-460 August</c:v>
                </c:pt>
                <c:pt idx="35">
                  <c:v>LCOR-461 August</c:v>
                </c:pt>
                <c:pt idx="36">
                  <c:v>LCOR-012 July</c:v>
                </c:pt>
                <c:pt idx="37">
                  <c:v>LCOR-227 July</c:v>
                </c:pt>
                <c:pt idx="38">
                  <c:v>LCOR-230 July</c:v>
                </c:pt>
                <c:pt idx="39">
                  <c:v>LCOR-234 July</c:v>
                </c:pt>
                <c:pt idx="40">
                  <c:v>LCOR-534 July</c:v>
                </c:pt>
                <c:pt idx="41">
                  <c:v>LCOR-544 July</c:v>
                </c:pt>
                <c:pt idx="42">
                  <c:v>LCOR-001 August</c:v>
                </c:pt>
                <c:pt idx="43">
                  <c:v>LCOR-003 August</c:v>
                </c:pt>
                <c:pt idx="44">
                  <c:v>LCOR-227 August</c:v>
                </c:pt>
                <c:pt idx="45">
                  <c:v>LCOR-230 August</c:v>
                </c:pt>
                <c:pt idx="46">
                  <c:v>LCOR-234 August</c:v>
                </c:pt>
                <c:pt idx="47">
                  <c:v>LCOR-544 August</c:v>
                </c:pt>
                <c:pt idx="48">
                  <c:v>LCOR-157 July</c:v>
                </c:pt>
                <c:pt idx="49">
                  <c:v>LCOR-162 July</c:v>
                </c:pt>
                <c:pt idx="50">
                  <c:v>LCOR-163 July</c:v>
                </c:pt>
                <c:pt idx="51">
                  <c:v>LCOR-241 July</c:v>
                </c:pt>
                <c:pt idx="52">
                  <c:v>LCOR-242 July</c:v>
                </c:pt>
                <c:pt idx="53">
                  <c:v>LCOR-251 July</c:v>
                </c:pt>
                <c:pt idx="54">
                  <c:v>LCOR-162 August</c:v>
                </c:pt>
                <c:pt idx="55">
                  <c:v>LCOR-163 August</c:v>
                </c:pt>
                <c:pt idx="56">
                  <c:v>LCOR-242 August</c:v>
                </c:pt>
                <c:pt idx="57">
                  <c:v>LCOR-582 August</c:v>
                </c:pt>
                <c:pt idx="58">
                  <c:v>LCOR-585 August</c:v>
                </c:pt>
                <c:pt idx="59">
                  <c:v>LCOR-586 August</c:v>
                </c:pt>
                <c:pt idx="60">
                  <c:v>LCOR-033 July</c:v>
                </c:pt>
                <c:pt idx="61">
                  <c:v>LCOR-274 July</c:v>
                </c:pt>
                <c:pt idx="62">
                  <c:v>LCOR-275 July</c:v>
                </c:pt>
                <c:pt idx="63">
                  <c:v>LCOR-562 July</c:v>
                </c:pt>
                <c:pt idx="64">
                  <c:v>LCOR-563 July</c:v>
                </c:pt>
                <c:pt idx="65">
                  <c:v>LCOR-572 July</c:v>
                </c:pt>
                <c:pt idx="66">
                  <c:v>LCOR-033 August</c:v>
                </c:pt>
                <c:pt idx="67">
                  <c:v>LCOR-042 August</c:v>
                </c:pt>
                <c:pt idx="68">
                  <c:v>LCOR-275 August</c:v>
                </c:pt>
                <c:pt idx="69">
                  <c:v>LCOR-279 August</c:v>
                </c:pt>
                <c:pt idx="70">
                  <c:v>LCOR-568 August</c:v>
                </c:pt>
                <c:pt idx="71">
                  <c:v>LCOR-572 August</c:v>
                </c:pt>
                <c:pt idx="72">
                  <c:v>LCOR-092 July</c:v>
                </c:pt>
                <c:pt idx="73">
                  <c:v>LCOR-098 July</c:v>
                </c:pt>
                <c:pt idx="74">
                  <c:v>LCOR-288 July</c:v>
                </c:pt>
                <c:pt idx="75">
                  <c:v>LCOR-289 July</c:v>
                </c:pt>
                <c:pt idx="76">
                  <c:v>LCOR-290 July</c:v>
                </c:pt>
                <c:pt idx="77">
                  <c:v>LCOR-293 July</c:v>
                </c:pt>
                <c:pt idx="78">
                  <c:v>LCOR-092 August</c:v>
                </c:pt>
                <c:pt idx="79">
                  <c:v>LCOR-095 August</c:v>
                </c:pt>
                <c:pt idx="80">
                  <c:v>LCOR-098 August</c:v>
                </c:pt>
                <c:pt idx="81">
                  <c:v>LCOR-290 August</c:v>
                </c:pt>
                <c:pt idx="82">
                  <c:v>LCOR-292 August</c:v>
                </c:pt>
                <c:pt idx="83">
                  <c:v>LCOR-417 August</c:v>
                </c:pt>
                <c:pt idx="84">
                  <c:v>LCOR-204 July</c:v>
                </c:pt>
                <c:pt idx="85">
                  <c:v>LCOR-207 July</c:v>
                </c:pt>
                <c:pt idx="86">
                  <c:v>LCOR-341 July</c:v>
                </c:pt>
                <c:pt idx="87">
                  <c:v>LCOR-344 July</c:v>
                </c:pt>
                <c:pt idx="88">
                  <c:v>LCOR-495 July</c:v>
                </c:pt>
                <c:pt idx="89">
                  <c:v>LCOR-501 July</c:v>
                </c:pt>
                <c:pt idx="90">
                  <c:v>LCOR-207 August</c:v>
                </c:pt>
                <c:pt idx="91">
                  <c:v>LCOR-347 August</c:v>
                </c:pt>
                <c:pt idx="92">
                  <c:v>LCOR-494 August</c:v>
                </c:pt>
                <c:pt idx="93">
                  <c:v>LCOR-495 August</c:v>
                </c:pt>
                <c:pt idx="94">
                  <c:v>LCOR-501 August</c:v>
                </c:pt>
                <c:pt idx="95">
                  <c:v>LCOR-502 August</c:v>
                </c:pt>
              </c:strCache>
            </c:strRef>
          </c:cat>
          <c:val>
            <c:numRef>
              <c:f>MS!$X$3:$X$98</c:f>
              <c:numCache>
                <c:formatCode>0.00</c:formatCode>
                <c:ptCount val="96"/>
                <c:pt idx="0">
                  <c:v>1.3828489190178681</c:v>
                </c:pt>
                <c:pt idx="1">
                  <c:v>0.3152104925709952</c:v>
                </c:pt>
                <c:pt idx="2">
                  <c:v>0.8018698208542463</c:v>
                </c:pt>
                <c:pt idx="3">
                  <c:v>0.91439343108774007</c:v>
                </c:pt>
                <c:pt idx="4">
                  <c:v>1.809818874033829</c:v>
                </c:pt>
                <c:pt idx="5">
                  <c:v>1.7295989236654172</c:v>
                </c:pt>
                <c:pt idx="6">
                  <c:v>0.69061750427007174</c:v>
                </c:pt>
                <c:pt idx="7">
                  <c:v>5.0027496412629768E-2</c:v>
                </c:pt>
                <c:pt idx="8">
                  <c:v>1.0036739969136419</c:v>
                </c:pt>
                <c:pt idx="9">
                  <c:v>1.9947856621376849</c:v>
                </c:pt>
                <c:pt idx="10">
                  <c:v>2.6534580156353709</c:v>
                </c:pt>
                <c:pt idx="11">
                  <c:v>2.1275383906220773</c:v>
                </c:pt>
                <c:pt idx="12">
                  <c:v>9.5514861619485822E-5</c:v>
                </c:pt>
                <c:pt idx="13">
                  <c:v>2.231038102117981E-3</c:v>
                </c:pt>
                <c:pt idx="14">
                  <c:v>1.6939625935790438E-3</c:v>
                </c:pt>
                <c:pt idx="15">
                  <c:v>1.6839271660555163E-4</c:v>
                </c:pt>
                <c:pt idx="16">
                  <c:v>5.2834393250221524E-3</c:v>
                </c:pt>
                <c:pt idx="17">
                  <c:v>5.6619161513235896E-4</c:v>
                </c:pt>
                <c:pt idx="18">
                  <c:v>3.6959075876384036E-5</c:v>
                </c:pt>
                <c:pt idx="19">
                  <c:v>2.2348794983180167E-4</c:v>
                </c:pt>
                <c:pt idx="20">
                  <c:v>4.4195370363517836E-4</c:v>
                </c:pt>
                <c:pt idx="21">
                  <c:v>2.6789773818019404E-5</c:v>
                </c:pt>
                <c:pt idx="22">
                  <c:v>5.2734432855646089E-5</c:v>
                </c:pt>
                <c:pt idx="23">
                  <c:v>4.5254807412794786E-4</c:v>
                </c:pt>
                <c:pt idx="24">
                  <c:v>0.8749541834255421</c:v>
                </c:pt>
                <c:pt idx="25">
                  <c:v>0.43060412604730686</c:v>
                </c:pt>
                <c:pt idx="26">
                  <c:v>1.050096984378051</c:v>
                </c:pt>
                <c:pt idx="27">
                  <c:v>0.67619812642137966</c:v>
                </c:pt>
                <c:pt idx="28">
                  <c:v>1.7901741069438104</c:v>
                </c:pt>
                <c:pt idx="29">
                  <c:v>1.0290349369453764</c:v>
                </c:pt>
                <c:pt idx="30">
                  <c:v>0.42480498935594563</c:v>
                </c:pt>
                <c:pt idx="31">
                  <c:v>1.7784853798260847</c:v>
                </c:pt>
                <c:pt idx="32">
                  <c:v>1.3465878266641795</c:v>
                </c:pt>
                <c:pt idx="33">
                  <c:v>0.90252630757118046</c:v>
                </c:pt>
                <c:pt idx="34">
                  <c:v>2.002605719169404</c:v>
                </c:pt>
                <c:pt idx="35">
                  <c:v>3.4787068334996203</c:v>
                </c:pt>
                <c:pt idx="36">
                  <c:v>0.86564379643004508</c:v>
                </c:pt>
                <c:pt idx="37">
                  <c:v>0.82214859733211587</c:v>
                </c:pt>
                <c:pt idx="38">
                  <c:v>0.76178490273207844</c:v>
                </c:pt>
                <c:pt idx="39">
                  <c:v>0.98206095934733884</c:v>
                </c:pt>
                <c:pt idx="40">
                  <c:v>0.95855452830920962</c:v>
                </c:pt>
                <c:pt idx="41">
                  <c:v>0.97332825629652131</c:v>
                </c:pt>
                <c:pt idx="42">
                  <c:v>2.1579838647076972</c:v>
                </c:pt>
                <c:pt idx="43">
                  <c:v>1.0914614925823787</c:v>
                </c:pt>
                <c:pt idx="44">
                  <c:v>1.136844332609213</c:v>
                </c:pt>
                <c:pt idx="45">
                  <c:v>0.91145755425723074</c:v>
                </c:pt>
                <c:pt idx="46">
                  <c:v>1.348532045257548</c:v>
                </c:pt>
                <c:pt idx="47">
                  <c:v>0.9312315235971389</c:v>
                </c:pt>
                <c:pt idx="48">
                  <c:v>1.105008708931241</c:v>
                </c:pt>
                <c:pt idx="49">
                  <c:v>0.91269670883090559</c:v>
                </c:pt>
                <c:pt idx="50">
                  <c:v>0.65239887217581527</c:v>
                </c:pt>
                <c:pt idx="51">
                  <c:v>0.74869778294352818</c:v>
                </c:pt>
                <c:pt idx="52">
                  <c:v>0.80198683777519242</c:v>
                </c:pt>
                <c:pt idx="53">
                  <c:v>1.2044612189652386</c:v>
                </c:pt>
                <c:pt idx="54">
                  <c:v>1.611218057138788</c:v>
                </c:pt>
                <c:pt idx="55">
                  <c:v>1.879945821379128</c:v>
                </c:pt>
                <c:pt idx="56">
                  <c:v>2.0139049380602438</c:v>
                </c:pt>
                <c:pt idx="57">
                  <c:v>2.2171551499827098</c:v>
                </c:pt>
                <c:pt idx="58">
                  <c:v>0.71322864706152367</c:v>
                </c:pt>
                <c:pt idx="59">
                  <c:v>1.8089216536307391</c:v>
                </c:pt>
                <c:pt idx="60">
                  <c:v>0.95009470964930665</c:v>
                </c:pt>
                <c:pt idx="61">
                  <c:v>0.50967218543716664</c:v>
                </c:pt>
                <c:pt idx="62">
                  <c:v>0.70974531458322865</c:v>
                </c:pt>
                <c:pt idx="63">
                  <c:v>1.3866934949985295</c:v>
                </c:pt>
                <c:pt idx="64">
                  <c:v>0.75724649659535326</c:v>
                </c:pt>
                <c:pt idx="65">
                  <c:v>1.1378447983017148</c:v>
                </c:pt>
                <c:pt idx="66">
                  <c:v>1.4301633657124913</c:v>
                </c:pt>
                <c:pt idx="67">
                  <c:v>1.90734433212288</c:v>
                </c:pt>
                <c:pt idx="68">
                  <c:v>1.0546413253494409</c:v>
                </c:pt>
                <c:pt idx="69">
                  <c:v>1.6257678247483691</c:v>
                </c:pt>
                <c:pt idx="70">
                  <c:v>0.83489593689316188</c:v>
                </c:pt>
                <c:pt idx="71">
                  <c:v>1.6618854638830824</c:v>
                </c:pt>
                <c:pt idx="72">
                  <c:v>1.1301351496843322E-3</c:v>
                </c:pt>
                <c:pt idx="73">
                  <c:v>4.897327629956841E-4</c:v>
                </c:pt>
                <c:pt idx="74">
                  <c:v>5.1768344435502129E-5</c:v>
                </c:pt>
                <c:pt idx="75">
                  <c:v>3.3513701524099165E-3</c:v>
                </c:pt>
                <c:pt idx="76">
                  <c:v>1.7244348029247212E-4</c:v>
                </c:pt>
                <c:pt idx="77">
                  <c:v>5.6433279730678711E-3</c:v>
                </c:pt>
                <c:pt idx="78">
                  <c:v>0</c:v>
                </c:pt>
                <c:pt idx="79">
                  <c:v>1.4900308955216721E-4</c:v>
                </c:pt>
                <c:pt idx="80">
                  <c:v>0</c:v>
                </c:pt>
                <c:pt idx="81">
                  <c:v>0</c:v>
                </c:pt>
                <c:pt idx="82">
                  <c:v>1.214131660921156E-4</c:v>
                </c:pt>
                <c:pt idx="83">
                  <c:v>8.7297466754817819E-4</c:v>
                </c:pt>
                <c:pt idx="84">
                  <c:v>9.8806841468050826E-5</c:v>
                </c:pt>
                <c:pt idx="85">
                  <c:v>2.7051916226687397E-5</c:v>
                </c:pt>
                <c:pt idx="86">
                  <c:v>2.9817679667369785E-5</c:v>
                </c:pt>
                <c:pt idx="87">
                  <c:v>0</c:v>
                </c:pt>
                <c:pt idx="88">
                  <c:v>4.0310065070774473E-4</c:v>
                </c:pt>
                <c:pt idx="89">
                  <c:v>1.5095887054357235E-5</c:v>
                </c:pt>
                <c:pt idx="90">
                  <c:v>3.6025170294364976E-5</c:v>
                </c:pt>
                <c:pt idx="91">
                  <c:v>6.840763378759883E-5</c:v>
                </c:pt>
                <c:pt idx="92">
                  <c:v>3.2552836696060653E-3</c:v>
                </c:pt>
                <c:pt idx="93">
                  <c:v>1.1627390456414737E-4</c:v>
                </c:pt>
                <c:pt idx="94">
                  <c:v>1.5328269461394413E-3</c:v>
                </c:pt>
                <c:pt idx="95">
                  <c:v>2.5584347682599791E-4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917-B34E-BAF0-BDB24124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6079169"/>
        <c:axId val="1732545637"/>
      </c:barChart>
      <c:catAx>
        <c:axId val="936079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32545637"/>
        <c:crosses val="autoZero"/>
        <c:auto val="1"/>
        <c:lblAlgn val="ctr"/>
        <c:lblOffset val="100"/>
        <c:noMultiLvlLbl val="1"/>
      </c:catAx>
      <c:valAx>
        <c:axId val="1732545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Relative Normalized Expression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3607916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Arial"/>
              </a:defRPr>
            </a:pPr>
            <a:r>
              <a:rPr lang="en-US" sz="1400" b="1" i="0">
                <a:solidFill>
                  <a:srgbClr val="757575"/>
                </a:solidFill>
                <a:latin typeface="Arial"/>
              </a:rPr>
              <a:t>ddCq 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MS!$W$3:$W$98</c:f>
              <c:strCache>
                <c:ptCount val="96"/>
                <c:pt idx="0">
                  <c:v>13-15E</c:v>
                </c:pt>
                <c:pt idx="1">
                  <c:v>13-15E</c:v>
                </c:pt>
                <c:pt idx="2">
                  <c:v>13-15E</c:v>
                </c:pt>
                <c:pt idx="3">
                  <c:v>13-15E</c:v>
                </c:pt>
                <c:pt idx="4">
                  <c:v>13-15E</c:v>
                </c:pt>
                <c:pt idx="5">
                  <c:v>13-15E</c:v>
                </c:pt>
                <c:pt idx="6">
                  <c:v>13-15E</c:v>
                </c:pt>
                <c:pt idx="7">
                  <c:v>13-15E</c:v>
                </c:pt>
                <c:pt idx="8">
                  <c:v>13-15E</c:v>
                </c:pt>
                <c:pt idx="9">
                  <c:v>13-15E</c:v>
                </c:pt>
                <c:pt idx="10">
                  <c:v>13-15E</c:v>
                </c:pt>
                <c:pt idx="11">
                  <c:v>13-15E</c:v>
                </c:pt>
                <c:pt idx="12">
                  <c:v>16-20</c:v>
                </c:pt>
                <c:pt idx="13">
                  <c:v>16-20</c:v>
                </c:pt>
                <c:pt idx="14">
                  <c:v>16-20</c:v>
                </c:pt>
                <c:pt idx="15">
                  <c:v>16-20</c:v>
                </c:pt>
                <c:pt idx="16">
                  <c:v>16-20</c:v>
                </c:pt>
                <c:pt idx="17">
                  <c:v>16-20</c:v>
                </c:pt>
                <c:pt idx="18">
                  <c:v>16-20</c:v>
                </c:pt>
                <c:pt idx="19">
                  <c:v>16-20</c:v>
                </c:pt>
                <c:pt idx="20">
                  <c:v>16-20</c:v>
                </c:pt>
                <c:pt idx="21">
                  <c:v>16-20</c:v>
                </c:pt>
                <c:pt idx="22">
                  <c:v>16-20</c:v>
                </c:pt>
                <c:pt idx="23">
                  <c:v>16-20</c:v>
                </c:pt>
                <c:pt idx="24">
                  <c:v>2H</c:v>
                </c:pt>
                <c:pt idx="25">
                  <c:v>2H</c:v>
                </c:pt>
                <c:pt idx="26">
                  <c:v>2H</c:v>
                </c:pt>
                <c:pt idx="27">
                  <c:v>2H</c:v>
                </c:pt>
                <c:pt idx="28">
                  <c:v>2H</c:v>
                </c:pt>
                <c:pt idx="29">
                  <c:v>2H</c:v>
                </c:pt>
                <c:pt idx="30">
                  <c:v>2H</c:v>
                </c:pt>
                <c:pt idx="31">
                  <c:v>2H</c:v>
                </c:pt>
                <c:pt idx="32">
                  <c:v>2H</c:v>
                </c:pt>
                <c:pt idx="33">
                  <c:v>2H</c:v>
                </c:pt>
                <c:pt idx="34">
                  <c:v>2H</c:v>
                </c:pt>
                <c:pt idx="35">
                  <c:v>2H</c:v>
                </c:pt>
                <c:pt idx="36">
                  <c:v>4A</c:v>
                </c:pt>
                <c:pt idx="37">
                  <c:v>4A</c:v>
                </c:pt>
                <c:pt idx="38">
                  <c:v>4A</c:v>
                </c:pt>
                <c:pt idx="39">
                  <c:v>4A</c:v>
                </c:pt>
                <c:pt idx="40">
                  <c:v>4A</c:v>
                </c:pt>
                <c:pt idx="41">
                  <c:v>4A</c:v>
                </c:pt>
                <c:pt idx="42">
                  <c:v>4A</c:v>
                </c:pt>
                <c:pt idx="43">
                  <c:v>4A</c:v>
                </c:pt>
                <c:pt idx="44">
                  <c:v>4A</c:v>
                </c:pt>
                <c:pt idx="45">
                  <c:v>4A</c:v>
                </c:pt>
                <c:pt idx="46">
                  <c:v>4A</c:v>
                </c:pt>
                <c:pt idx="47">
                  <c:v>4A</c:v>
                </c:pt>
                <c:pt idx="48">
                  <c:v>5A</c:v>
                </c:pt>
                <c:pt idx="49">
                  <c:v>5A</c:v>
                </c:pt>
                <c:pt idx="50">
                  <c:v>5A</c:v>
                </c:pt>
                <c:pt idx="51">
                  <c:v>5A</c:v>
                </c:pt>
                <c:pt idx="52">
                  <c:v>5A</c:v>
                </c:pt>
                <c:pt idx="53">
                  <c:v>5A</c:v>
                </c:pt>
                <c:pt idx="54">
                  <c:v>5A</c:v>
                </c:pt>
                <c:pt idx="55">
                  <c:v>5A</c:v>
                </c:pt>
                <c:pt idx="56">
                  <c:v>5A</c:v>
                </c:pt>
                <c:pt idx="57">
                  <c:v>5A</c:v>
                </c:pt>
                <c:pt idx="58">
                  <c:v>5A</c:v>
                </c:pt>
                <c:pt idx="59">
                  <c:v>5A</c:v>
                </c:pt>
                <c:pt idx="60">
                  <c:v>5C</c:v>
                </c:pt>
                <c:pt idx="61">
                  <c:v>5C</c:v>
                </c:pt>
                <c:pt idx="62">
                  <c:v>5C</c:v>
                </c:pt>
                <c:pt idx="63">
                  <c:v>5C</c:v>
                </c:pt>
                <c:pt idx="64">
                  <c:v>5C</c:v>
                </c:pt>
                <c:pt idx="65">
                  <c:v>5C</c:v>
                </c:pt>
                <c:pt idx="66">
                  <c:v>5C</c:v>
                </c:pt>
                <c:pt idx="67">
                  <c:v>5C</c:v>
                </c:pt>
                <c:pt idx="68">
                  <c:v>5C</c:v>
                </c:pt>
                <c:pt idx="69">
                  <c:v>5C</c:v>
                </c:pt>
                <c:pt idx="70">
                  <c:v>5C</c:v>
                </c:pt>
                <c:pt idx="71">
                  <c:v>5C</c:v>
                </c:pt>
                <c:pt idx="72">
                  <c:v>8-9D</c:v>
                </c:pt>
                <c:pt idx="73">
                  <c:v>8-9D</c:v>
                </c:pt>
                <c:pt idx="74">
                  <c:v>8-9D</c:v>
                </c:pt>
                <c:pt idx="75">
                  <c:v>8-9D</c:v>
                </c:pt>
                <c:pt idx="76">
                  <c:v>8-9D</c:v>
                </c:pt>
                <c:pt idx="77">
                  <c:v>8-9D</c:v>
                </c:pt>
                <c:pt idx="78">
                  <c:v>8-9D</c:v>
                </c:pt>
                <c:pt idx="79">
                  <c:v>8-9D</c:v>
                </c:pt>
                <c:pt idx="80">
                  <c:v>8-9D</c:v>
                </c:pt>
                <c:pt idx="81">
                  <c:v>8-9D</c:v>
                </c:pt>
                <c:pt idx="82">
                  <c:v>8-9D</c:v>
                </c:pt>
                <c:pt idx="83">
                  <c:v>8-9D</c:v>
                </c:pt>
                <c:pt idx="84">
                  <c:v>CT3</c:v>
                </c:pt>
                <c:pt idx="85">
                  <c:v>CT3</c:v>
                </c:pt>
                <c:pt idx="86">
                  <c:v>CT3</c:v>
                </c:pt>
                <c:pt idx="87">
                  <c:v>CT3</c:v>
                </c:pt>
                <c:pt idx="88">
                  <c:v>CT3</c:v>
                </c:pt>
                <c:pt idx="89">
                  <c:v>CT3</c:v>
                </c:pt>
                <c:pt idx="90">
                  <c:v>CT3</c:v>
                </c:pt>
                <c:pt idx="91">
                  <c:v>CT3</c:v>
                </c:pt>
                <c:pt idx="92">
                  <c:v>CT3</c:v>
                </c:pt>
                <c:pt idx="93">
                  <c:v>CT3</c:v>
                </c:pt>
                <c:pt idx="94">
                  <c:v>CT3</c:v>
                </c:pt>
                <c:pt idx="95">
                  <c:v>CT3</c:v>
                </c:pt>
              </c:strCache>
            </c:strRef>
          </c:cat>
          <c:val>
            <c:numRef>
              <c:f>MS!$X$3:$X$98</c:f>
              <c:numCache>
                <c:formatCode>0.00</c:formatCode>
                <c:ptCount val="96"/>
                <c:pt idx="0">
                  <c:v>1.3828489190178681</c:v>
                </c:pt>
                <c:pt idx="1">
                  <c:v>0.3152104925709952</c:v>
                </c:pt>
                <c:pt idx="2">
                  <c:v>0.8018698208542463</c:v>
                </c:pt>
                <c:pt idx="3">
                  <c:v>0.91439343108774007</c:v>
                </c:pt>
                <c:pt idx="4">
                  <c:v>1.809818874033829</c:v>
                </c:pt>
                <c:pt idx="5">
                  <c:v>1.7295989236654172</c:v>
                </c:pt>
                <c:pt idx="6">
                  <c:v>0.69061750427007174</c:v>
                </c:pt>
                <c:pt idx="7">
                  <c:v>5.0027496412629768E-2</c:v>
                </c:pt>
                <c:pt idx="8">
                  <c:v>1.0036739969136419</c:v>
                </c:pt>
                <c:pt idx="9">
                  <c:v>1.9947856621376849</c:v>
                </c:pt>
                <c:pt idx="10">
                  <c:v>2.6534580156353709</c:v>
                </c:pt>
                <c:pt idx="11">
                  <c:v>2.1275383906220773</c:v>
                </c:pt>
                <c:pt idx="12">
                  <c:v>9.5514861619485822E-5</c:v>
                </c:pt>
                <c:pt idx="13">
                  <c:v>2.231038102117981E-3</c:v>
                </c:pt>
                <c:pt idx="14">
                  <c:v>1.6939625935790438E-3</c:v>
                </c:pt>
                <c:pt idx="15">
                  <c:v>1.6839271660555163E-4</c:v>
                </c:pt>
                <c:pt idx="16">
                  <c:v>5.2834393250221524E-3</c:v>
                </c:pt>
                <c:pt idx="17">
                  <c:v>5.6619161513235896E-4</c:v>
                </c:pt>
                <c:pt idx="18">
                  <c:v>3.6959075876384036E-5</c:v>
                </c:pt>
                <c:pt idx="19">
                  <c:v>2.2348794983180167E-4</c:v>
                </c:pt>
                <c:pt idx="20">
                  <c:v>4.4195370363517836E-4</c:v>
                </c:pt>
                <c:pt idx="21">
                  <c:v>2.6789773818019404E-5</c:v>
                </c:pt>
                <c:pt idx="22">
                  <c:v>5.2734432855646089E-5</c:v>
                </c:pt>
                <c:pt idx="23">
                  <c:v>4.5254807412794786E-4</c:v>
                </c:pt>
                <c:pt idx="24">
                  <c:v>0.8749541834255421</c:v>
                </c:pt>
                <c:pt idx="25">
                  <c:v>0.43060412604730686</c:v>
                </c:pt>
                <c:pt idx="26">
                  <c:v>1.050096984378051</c:v>
                </c:pt>
                <c:pt idx="27">
                  <c:v>0.67619812642137966</c:v>
                </c:pt>
                <c:pt idx="28">
                  <c:v>1.7901741069438104</c:v>
                </c:pt>
                <c:pt idx="29">
                  <c:v>1.0290349369453764</c:v>
                </c:pt>
                <c:pt idx="30">
                  <c:v>0.42480498935594563</c:v>
                </c:pt>
                <c:pt idx="31">
                  <c:v>1.7784853798260847</c:v>
                </c:pt>
                <c:pt idx="32">
                  <c:v>1.3465878266641795</c:v>
                </c:pt>
                <c:pt idx="33">
                  <c:v>0.90252630757118046</c:v>
                </c:pt>
                <c:pt idx="34">
                  <c:v>2.002605719169404</c:v>
                </c:pt>
                <c:pt idx="35">
                  <c:v>3.4787068334996203</c:v>
                </c:pt>
                <c:pt idx="36">
                  <c:v>0.86564379643004508</c:v>
                </c:pt>
                <c:pt idx="37">
                  <c:v>0.82214859733211587</c:v>
                </c:pt>
                <c:pt idx="38">
                  <c:v>0.76178490273207844</c:v>
                </c:pt>
                <c:pt idx="39">
                  <c:v>0.98206095934733884</c:v>
                </c:pt>
                <c:pt idx="40">
                  <c:v>0.95855452830920962</c:v>
                </c:pt>
                <c:pt idx="41">
                  <c:v>0.97332825629652131</c:v>
                </c:pt>
                <c:pt idx="42">
                  <c:v>2.1579838647076972</c:v>
                </c:pt>
                <c:pt idx="43">
                  <c:v>1.0914614925823787</c:v>
                </c:pt>
                <c:pt idx="44">
                  <c:v>1.136844332609213</c:v>
                </c:pt>
                <c:pt idx="45">
                  <c:v>0.91145755425723074</c:v>
                </c:pt>
                <c:pt idx="46">
                  <c:v>1.348532045257548</c:v>
                </c:pt>
                <c:pt idx="47">
                  <c:v>0.9312315235971389</c:v>
                </c:pt>
                <c:pt idx="48">
                  <c:v>1.105008708931241</c:v>
                </c:pt>
                <c:pt idx="49">
                  <c:v>0.91269670883090559</c:v>
                </c:pt>
                <c:pt idx="50">
                  <c:v>0.65239887217581527</c:v>
                </c:pt>
                <c:pt idx="51">
                  <c:v>0.74869778294352818</c:v>
                </c:pt>
                <c:pt idx="52">
                  <c:v>0.80198683777519242</c:v>
                </c:pt>
                <c:pt idx="53">
                  <c:v>1.2044612189652386</c:v>
                </c:pt>
                <c:pt idx="54">
                  <c:v>1.611218057138788</c:v>
                </c:pt>
                <c:pt idx="55">
                  <c:v>1.879945821379128</c:v>
                </c:pt>
                <c:pt idx="56">
                  <c:v>2.0139049380602438</c:v>
                </c:pt>
                <c:pt idx="57">
                  <c:v>2.2171551499827098</c:v>
                </c:pt>
                <c:pt idx="58">
                  <c:v>0.71322864706152367</c:v>
                </c:pt>
                <c:pt idx="59">
                  <c:v>1.8089216536307391</c:v>
                </c:pt>
                <c:pt idx="60">
                  <c:v>0.95009470964930665</c:v>
                </c:pt>
                <c:pt idx="61">
                  <c:v>0.50967218543716664</c:v>
                </c:pt>
                <c:pt idx="62">
                  <c:v>0.70974531458322865</c:v>
                </c:pt>
                <c:pt idx="63">
                  <c:v>1.3866934949985295</c:v>
                </c:pt>
                <c:pt idx="64">
                  <c:v>0.75724649659535326</c:v>
                </c:pt>
                <c:pt idx="65">
                  <c:v>1.1378447983017148</c:v>
                </c:pt>
                <c:pt idx="66">
                  <c:v>1.4301633657124913</c:v>
                </c:pt>
                <c:pt idx="67">
                  <c:v>1.90734433212288</c:v>
                </c:pt>
                <c:pt idx="68">
                  <c:v>1.0546413253494409</c:v>
                </c:pt>
                <c:pt idx="69">
                  <c:v>1.6257678247483691</c:v>
                </c:pt>
                <c:pt idx="70">
                  <c:v>0.83489593689316188</c:v>
                </c:pt>
                <c:pt idx="71">
                  <c:v>1.6618854638830824</c:v>
                </c:pt>
                <c:pt idx="72">
                  <c:v>1.1301351496843322E-3</c:v>
                </c:pt>
                <c:pt idx="73">
                  <c:v>4.897327629956841E-4</c:v>
                </c:pt>
                <c:pt idx="74">
                  <c:v>5.1768344435502129E-5</c:v>
                </c:pt>
                <c:pt idx="75">
                  <c:v>3.3513701524099165E-3</c:v>
                </c:pt>
                <c:pt idx="76">
                  <c:v>1.7244348029247212E-4</c:v>
                </c:pt>
                <c:pt idx="77">
                  <c:v>5.6433279730678711E-3</c:v>
                </c:pt>
                <c:pt idx="78">
                  <c:v>0</c:v>
                </c:pt>
                <c:pt idx="79">
                  <c:v>1.4900308955216721E-4</c:v>
                </c:pt>
                <c:pt idx="80">
                  <c:v>0</c:v>
                </c:pt>
                <c:pt idx="81">
                  <c:v>0</c:v>
                </c:pt>
                <c:pt idx="82">
                  <c:v>1.214131660921156E-4</c:v>
                </c:pt>
                <c:pt idx="83">
                  <c:v>8.7297466754817819E-4</c:v>
                </c:pt>
                <c:pt idx="84">
                  <c:v>9.8806841468050826E-5</c:v>
                </c:pt>
                <c:pt idx="85">
                  <c:v>2.7051916226687397E-5</c:v>
                </c:pt>
                <c:pt idx="86">
                  <c:v>2.9817679667369785E-5</c:v>
                </c:pt>
                <c:pt idx="87">
                  <c:v>0</c:v>
                </c:pt>
                <c:pt idx="88">
                  <c:v>4.0310065070774473E-4</c:v>
                </c:pt>
                <c:pt idx="89">
                  <c:v>1.5095887054357235E-5</c:v>
                </c:pt>
                <c:pt idx="90">
                  <c:v>3.6025170294364976E-5</c:v>
                </c:pt>
                <c:pt idx="91">
                  <c:v>6.840763378759883E-5</c:v>
                </c:pt>
                <c:pt idx="92">
                  <c:v>3.2552836696060653E-3</c:v>
                </c:pt>
                <c:pt idx="93">
                  <c:v>1.1627390456414737E-4</c:v>
                </c:pt>
                <c:pt idx="94">
                  <c:v>1.5328269461394413E-3</c:v>
                </c:pt>
                <c:pt idx="95">
                  <c:v>2.5584347682599791E-4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68-E24E-AF59-90137DF03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830933"/>
        <c:axId val="1696972804"/>
      </c:barChart>
      <c:catAx>
        <c:axId val="649830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96972804"/>
        <c:crosses val="autoZero"/>
        <c:auto val="1"/>
        <c:lblAlgn val="ctr"/>
        <c:lblOffset val="100"/>
        <c:noMultiLvlLbl val="1"/>
      </c:catAx>
      <c:valAx>
        <c:axId val="1696972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Arial"/>
                  </a:rPr>
                  <a:t>Relative Normalized Expression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498309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552450</xdr:colOff>
      <xdr:row>2</xdr:row>
      <xdr:rowOff>57150</xdr:rowOff>
    </xdr:from>
    <xdr:ext cx="6553200" cy="2971800"/>
    <xdr:graphicFrame macro="">
      <xdr:nvGraphicFramePr>
        <xdr:cNvPr id="715158245" name="Chart 1">
          <a:extLst>
            <a:ext uri="{FF2B5EF4-FFF2-40B4-BE49-F238E27FC236}">
              <a16:creationId xmlns:a16="http://schemas.microsoft.com/office/drawing/2014/main" id="{00000000-0008-0000-0000-0000E572A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581025</xdr:colOff>
      <xdr:row>34</xdr:row>
      <xdr:rowOff>9525</xdr:rowOff>
    </xdr:from>
    <xdr:ext cx="11087100" cy="4391025"/>
    <xdr:graphicFrame macro="">
      <xdr:nvGraphicFramePr>
        <xdr:cNvPr id="627138642" name="Chart 2">
          <a:extLst>
            <a:ext uri="{FF2B5EF4-FFF2-40B4-BE49-F238E27FC236}">
              <a16:creationId xmlns:a16="http://schemas.microsoft.com/office/drawing/2014/main" id="{00000000-0008-0000-0000-00005260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581025</xdr:colOff>
      <xdr:row>56</xdr:row>
      <xdr:rowOff>133350</xdr:rowOff>
    </xdr:from>
    <xdr:ext cx="11058525" cy="4200525"/>
    <xdr:graphicFrame macro="">
      <xdr:nvGraphicFramePr>
        <xdr:cNvPr id="942470526" name="Chart 3">
          <a:extLst>
            <a:ext uri="{FF2B5EF4-FFF2-40B4-BE49-F238E27FC236}">
              <a16:creationId xmlns:a16="http://schemas.microsoft.com/office/drawing/2014/main" id="{00000000-0008-0000-0000-00007EF52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552450</xdr:colOff>
      <xdr:row>2</xdr:row>
      <xdr:rowOff>57150</xdr:rowOff>
    </xdr:from>
    <xdr:ext cx="6553200" cy="2971800"/>
    <xdr:graphicFrame macro="">
      <xdr:nvGraphicFramePr>
        <xdr:cNvPr id="2043596714" name="Chart 4">
          <a:extLst>
            <a:ext uri="{FF2B5EF4-FFF2-40B4-BE49-F238E27FC236}">
              <a16:creationId xmlns:a16="http://schemas.microsoft.com/office/drawing/2014/main" id="{00000000-0008-0000-0100-0000AACF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581025</xdr:colOff>
      <xdr:row>34</xdr:row>
      <xdr:rowOff>9525</xdr:rowOff>
    </xdr:from>
    <xdr:ext cx="13325475" cy="4391025"/>
    <xdr:graphicFrame macro="">
      <xdr:nvGraphicFramePr>
        <xdr:cNvPr id="786684093" name="Chart 5">
          <a:extLst>
            <a:ext uri="{FF2B5EF4-FFF2-40B4-BE49-F238E27FC236}">
              <a16:creationId xmlns:a16="http://schemas.microsoft.com/office/drawing/2014/main" id="{00000000-0008-0000-0100-0000BDD8E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581025</xdr:colOff>
      <xdr:row>56</xdr:row>
      <xdr:rowOff>133350</xdr:rowOff>
    </xdr:from>
    <xdr:ext cx="13354050" cy="4200525"/>
    <xdr:graphicFrame macro="">
      <xdr:nvGraphicFramePr>
        <xdr:cNvPr id="2031332872" name="Chart 6">
          <a:extLst>
            <a:ext uri="{FF2B5EF4-FFF2-40B4-BE49-F238E27FC236}">
              <a16:creationId xmlns:a16="http://schemas.microsoft.com/office/drawing/2014/main" id="{00000000-0008-0000-0100-000008AE1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552450</xdr:colOff>
      <xdr:row>2</xdr:row>
      <xdr:rowOff>57150</xdr:rowOff>
    </xdr:from>
    <xdr:ext cx="6553200" cy="2971800"/>
    <xdr:graphicFrame macro="">
      <xdr:nvGraphicFramePr>
        <xdr:cNvPr id="546347283" name="Chart 7">
          <a:extLst>
            <a:ext uri="{FF2B5EF4-FFF2-40B4-BE49-F238E27FC236}">
              <a16:creationId xmlns:a16="http://schemas.microsoft.com/office/drawing/2014/main" id="{00000000-0008-0000-0200-000013999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581025</xdr:colOff>
      <xdr:row>34</xdr:row>
      <xdr:rowOff>9525</xdr:rowOff>
    </xdr:from>
    <xdr:ext cx="13325475" cy="4391025"/>
    <xdr:graphicFrame macro="">
      <xdr:nvGraphicFramePr>
        <xdr:cNvPr id="1927726007" name="Chart 8">
          <a:extLst>
            <a:ext uri="{FF2B5EF4-FFF2-40B4-BE49-F238E27FC236}">
              <a16:creationId xmlns:a16="http://schemas.microsoft.com/office/drawing/2014/main" id="{00000000-0008-0000-0200-0000B7C3E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581025</xdr:colOff>
      <xdr:row>56</xdr:row>
      <xdr:rowOff>133350</xdr:rowOff>
    </xdr:from>
    <xdr:ext cx="13354050" cy="4200525"/>
    <xdr:graphicFrame macro="">
      <xdr:nvGraphicFramePr>
        <xdr:cNvPr id="198338392" name="Chart 9">
          <a:extLst>
            <a:ext uri="{FF2B5EF4-FFF2-40B4-BE49-F238E27FC236}">
              <a16:creationId xmlns:a16="http://schemas.microsoft.com/office/drawing/2014/main" id="{00000000-0008-0000-0200-00005867D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0"/>
  <sheetViews>
    <sheetView topLeftCell="Y2" workbookViewId="0">
      <selection activeCell="AB12" sqref="AB12"/>
    </sheetView>
  </sheetViews>
  <sheetFormatPr baseColWidth="10" defaultColWidth="12.6640625" defaultRowHeight="15" customHeight="1" x14ac:dyDescent="0.15"/>
  <cols>
    <col min="1" max="2" width="14.5" customWidth="1"/>
    <col min="3" max="3" width="19.6640625" customWidth="1"/>
    <col min="4" max="4" width="15.83203125" customWidth="1"/>
    <col min="5" max="5" width="10.83203125" customWidth="1"/>
    <col min="6" max="6" width="19.6640625" customWidth="1"/>
    <col min="7" max="9" width="10.83203125" customWidth="1"/>
    <col min="10" max="10" width="20.33203125" customWidth="1"/>
    <col min="11" max="11" width="10.5" customWidth="1"/>
    <col min="12" max="12" width="12.6640625" customWidth="1"/>
    <col min="13" max="13" width="12.1640625" customWidth="1"/>
    <col min="14" max="14" width="10.5" customWidth="1"/>
    <col min="15" max="15" width="8.5" customWidth="1"/>
    <col min="16" max="20" width="14.5" customWidth="1"/>
    <col min="21" max="21" width="16.6640625" customWidth="1"/>
    <col min="22" max="22" width="10.6640625" customWidth="1"/>
    <col min="23" max="23" width="11.33203125" customWidth="1"/>
    <col min="24" max="24" width="9.33203125" customWidth="1"/>
    <col min="25" max="25" width="10.1640625" customWidth="1"/>
    <col min="26" max="40" width="14.5" customWidth="1"/>
  </cols>
  <sheetData>
    <row r="1" spans="1:40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"/>
      <c r="AF1" s="1"/>
      <c r="AG1" s="2"/>
      <c r="AH1" s="2"/>
      <c r="AI1" s="2"/>
      <c r="AJ1" s="2"/>
      <c r="AK1" s="2"/>
      <c r="AL1" s="2"/>
    </row>
    <row r="2" spans="1:40" ht="15.75" customHeight="1" x14ac:dyDescent="0.15">
      <c r="A2" s="3" t="s">
        <v>18</v>
      </c>
      <c r="B2" s="3">
        <v>1</v>
      </c>
      <c r="C2" s="1" t="s">
        <v>19</v>
      </c>
      <c r="D2" s="1" t="str">
        <f t="shared" ref="D2:D193" si="0">C2&amp;" "&amp;E2</f>
        <v>LCOR-084 July</v>
      </c>
      <c r="E2" s="1" t="str">
        <f>VLOOKUP(B2,'Names+months'!A:B,2,FALSE)</f>
        <v>July</v>
      </c>
      <c r="F2" s="1" t="s">
        <v>20</v>
      </c>
      <c r="G2" s="3">
        <v>23.98732309</v>
      </c>
      <c r="H2" s="3">
        <v>24.975658299999999</v>
      </c>
      <c r="I2" s="3">
        <v>23.97911697</v>
      </c>
      <c r="J2" s="5">
        <f t="shared" ref="J2:J193" si="1">I2</f>
        <v>23.97911697</v>
      </c>
      <c r="K2" s="6">
        <f t="shared" ref="K2:K193" si="2">G2-J2</f>
        <v>8.2061200000005385E-3</v>
      </c>
      <c r="L2" s="7">
        <f>(K2+K3)/2</f>
        <v>1.0212170000000853E-2</v>
      </c>
      <c r="M2" s="2">
        <f>2^(-L2)</f>
        <v>0.99294645699099005</v>
      </c>
      <c r="N2" s="8">
        <f>AVERAGE(K170:K181)</f>
        <v>-3.3723689025000012</v>
      </c>
      <c r="O2" s="8">
        <f t="shared" ref="O2:O193" si="3">K2-$N$2</f>
        <v>3.3805750225000017</v>
      </c>
      <c r="P2" s="9">
        <f t="shared" ref="P2:P193" si="4">2^-O2</f>
        <v>9.6016421436054489E-2</v>
      </c>
      <c r="Q2" s="9">
        <f>AVERAGE(P2,P3)</f>
        <v>9.5883097235309966E-2</v>
      </c>
      <c r="R2" s="9">
        <f>STDEV(P2:P3)</f>
        <v>1.8854889288546641E-4</v>
      </c>
      <c r="S2" s="9"/>
      <c r="T2" s="1"/>
      <c r="U2" s="1" t="s">
        <v>2</v>
      </c>
      <c r="V2" s="1" t="s">
        <v>4</v>
      </c>
      <c r="W2" s="1" t="s">
        <v>5</v>
      </c>
      <c r="X2" s="1" t="s">
        <v>21</v>
      </c>
      <c r="Y2" s="1" t="s">
        <v>22</v>
      </c>
      <c r="Z2" s="1"/>
      <c r="AA2" s="1" t="s">
        <v>4</v>
      </c>
      <c r="AB2" s="1" t="s">
        <v>23</v>
      </c>
      <c r="AC2" s="4" t="s">
        <v>24</v>
      </c>
      <c r="AD2" s="1" t="s">
        <v>25</v>
      </c>
      <c r="AE2" s="2"/>
      <c r="AF2" s="2"/>
      <c r="AG2" s="2"/>
      <c r="AH2" s="2"/>
      <c r="AI2" s="2"/>
      <c r="AJ2" s="2"/>
      <c r="AK2" s="2"/>
      <c r="AL2" s="2"/>
    </row>
    <row r="3" spans="1:40" ht="15.75" customHeight="1" x14ac:dyDescent="0.15">
      <c r="A3" s="3" t="s">
        <v>26</v>
      </c>
      <c r="B3" s="3">
        <v>1</v>
      </c>
      <c r="C3" s="1" t="s">
        <v>19</v>
      </c>
      <c r="D3" s="1" t="str">
        <f t="shared" si="0"/>
        <v>LCOR-084 July</v>
      </c>
      <c r="E3" s="1" t="str">
        <f>VLOOKUP(B3,'Names+months'!A:B,2,FALSE)</f>
        <v>July</v>
      </c>
      <c r="F3" s="1" t="s">
        <v>20</v>
      </c>
      <c r="G3" s="3">
        <v>24.016715860000001</v>
      </c>
      <c r="H3" s="3">
        <v>25.049836800000001</v>
      </c>
      <c r="I3" s="3">
        <v>24.00449764</v>
      </c>
      <c r="J3" s="5">
        <f t="shared" si="1"/>
        <v>24.00449764</v>
      </c>
      <c r="K3" s="6">
        <f t="shared" si="2"/>
        <v>1.2218220000001168E-2</v>
      </c>
      <c r="L3" s="7"/>
      <c r="M3" s="2"/>
      <c r="N3" s="2"/>
      <c r="O3" s="8">
        <f t="shared" si="3"/>
        <v>3.3845871225000024</v>
      </c>
      <c r="P3" s="9">
        <f t="shared" si="4"/>
        <v>9.574977303456543E-2</v>
      </c>
      <c r="Q3" s="9"/>
      <c r="R3" s="9"/>
      <c r="S3" s="9"/>
      <c r="T3" s="9"/>
      <c r="U3" s="1" t="str">
        <f ca="1">IFERROR(__xludf.DUMMYFUNCTION("ARRAY_CONSTRAIN(ARRAYFORMULA(UNIQUE(D2:D500,FALSE)), 97, 1)"),"LCOR-084 July")</f>
        <v>LCOR-084 July</v>
      </c>
      <c r="V3" s="1" t="str">
        <f t="shared" ref="V3:V98" ca="1" si="5">VLOOKUP(U3,D:F,2,FALSE)</f>
        <v>July</v>
      </c>
      <c r="W3" s="1" t="str">
        <f t="shared" ref="W3:W98" ca="1" si="6">VLOOKUP(U3,D:G,3,FALSE)</f>
        <v>13-15E</v>
      </c>
      <c r="X3" s="10">
        <f t="shared" ref="X3:X98" ca="1" si="7">VLOOKUP(U3,D:V,14,FALSE)</f>
        <v>9.5883097235309966E-2</v>
      </c>
      <c r="Y3" s="10">
        <f t="shared" ref="Y3:Y98" ca="1" si="8">VLOOKUP(U3,D:Y,15,FALSE)</f>
        <v>1.8854889288546641E-4</v>
      </c>
      <c r="Z3" s="11"/>
      <c r="AA3" s="12" t="s">
        <v>27</v>
      </c>
      <c r="AB3" s="1" t="s">
        <v>28</v>
      </c>
      <c r="AC3" s="10">
        <f ca="1">AVERAGE(X87:X92)</f>
        <v>1.0257025287836528</v>
      </c>
      <c r="AD3" s="10">
        <f ca="1">STDEV(X87:X92)</f>
        <v>0.2411042899585695</v>
      </c>
      <c r="AE3" s="2"/>
      <c r="AF3" s="2"/>
      <c r="AG3" s="2"/>
      <c r="AH3" s="2"/>
      <c r="AI3" s="2"/>
      <c r="AJ3" s="2"/>
      <c r="AK3" s="2"/>
      <c r="AL3" s="2"/>
      <c r="AM3" s="10"/>
      <c r="AN3" s="10"/>
    </row>
    <row r="4" spans="1:40" ht="15.75" customHeight="1" x14ac:dyDescent="0.15">
      <c r="A4" s="3" t="s">
        <v>29</v>
      </c>
      <c r="B4" s="3">
        <v>1</v>
      </c>
      <c r="C4" s="1" t="s">
        <v>30</v>
      </c>
      <c r="D4" s="1" t="str">
        <f t="shared" si="0"/>
        <v>LCOR-301 July</v>
      </c>
      <c r="E4" s="1" t="str">
        <f>VLOOKUP(B4,'Names+months'!A:B,2,FALSE)</f>
        <v>July</v>
      </c>
      <c r="F4" s="1" t="s">
        <v>20</v>
      </c>
      <c r="G4" s="3">
        <v>22.99933278</v>
      </c>
      <c r="H4" s="3">
        <v>25.016848299999999</v>
      </c>
      <c r="I4" s="3">
        <v>23.939231400000001</v>
      </c>
      <c r="J4" s="5">
        <f t="shared" si="1"/>
        <v>23.939231400000001</v>
      </c>
      <c r="K4" s="6">
        <f t="shared" si="2"/>
        <v>-0.93989862000000102</v>
      </c>
      <c r="L4" s="7">
        <f>(K4+K5)/2</f>
        <v>-0.95155477000000133</v>
      </c>
      <c r="M4" s="2">
        <f>2^(-L4)</f>
        <v>1.9339557292020133</v>
      </c>
      <c r="N4" s="2"/>
      <c r="O4" s="8">
        <f t="shared" si="3"/>
        <v>2.4324702825000002</v>
      </c>
      <c r="P4" s="9">
        <f t="shared" si="4"/>
        <v>0.18524798017379945</v>
      </c>
      <c r="Q4" s="9">
        <f>AVERAGE(P4,P5)</f>
        <v>0.18675683565813206</v>
      </c>
      <c r="R4" s="9">
        <f>STDEV(P4:P5)</f>
        <v>2.1338438896042148E-3</v>
      </c>
      <c r="S4" s="9"/>
      <c r="T4" s="9"/>
      <c r="U4" s="1" t="str">
        <f ca="1">IFERROR(__xludf.DUMMYFUNCTION("""COMPUTED_VALUE"""),"LCOR-301 July")</f>
        <v>LCOR-301 July</v>
      </c>
      <c r="V4" s="1" t="str">
        <f t="shared" ca="1" si="5"/>
        <v>July</v>
      </c>
      <c r="W4" s="1" t="str">
        <f t="shared" ca="1" si="6"/>
        <v>13-15E</v>
      </c>
      <c r="X4" s="10">
        <f t="shared" ca="1" si="7"/>
        <v>0.18675683565813206</v>
      </c>
      <c r="Y4" s="10">
        <f t="shared" ca="1" si="8"/>
        <v>2.1338438896042148E-3</v>
      </c>
      <c r="Z4" s="11"/>
      <c r="AA4" s="12" t="s">
        <v>27</v>
      </c>
      <c r="AB4" s="1" t="s">
        <v>20</v>
      </c>
      <c r="AC4" s="9">
        <f ca="1">AVERAGE(X3:X8)</f>
        <v>0.15297926476318993</v>
      </c>
      <c r="AD4" s="10">
        <f ca="1">STDEV(X3:X8)</f>
        <v>3.3843686116416971E-2</v>
      </c>
      <c r="AE4" s="2"/>
      <c r="AF4" s="2"/>
      <c r="AG4" s="2"/>
      <c r="AH4" s="2"/>
      <c r="AI4" s="2"/>
      <c r="AJ4" s="2"/>
      <c r="AK4" s="2"/>
      <c r="AL4" s="2"/>
      <c r="AM4" s="10"/>
      <c r="AN4" s="10"/>
    </row>
    <row r="5" spans="1:40" ht="15.75" customHeight="1" x14ac:dyDescent="0.15">
      <c r="A5" s="3" t="s">
        <v>31</v>
      </c>
      <c r="B5" s="3">
        <v>1</v>
      </c>
      <c r="C5" s="1" t="s">
        <v>30</v>
      </c>
      <c r="D5" s="1" t="str">
        <f t="shared" si="0"/>
        <v>LCOR-301 July</v>
      </c>
      <c r="E5" s="1" t="str">
        <f>VLOOKUP(B5,'Names+months'!A:B,2,FALSE)</f>
        <v>July</v>
      </c>
      <c r="F5" s="1" t="s">
        <v>20</v>
      </c>
      <c r="G5" s="3">
        <v>22.96513976</v>
      </c>
      <c r="H5" s="3">
        <v>25.022931100000001</v>
      </c>
      <c r="I5" s="3">
        <v>23.928350680000001</v>
      </c>
      <c r="J5" s="5">
        <f t="shared" si="1"/>
        <v>23.928350680000001</v>
      </c>
      <c r="K5" s="6">
        <f t="shared" si="2"/>
        <v>-0.96321092000000164</v>
      </c>
      <c r="L5" s="7"/>
      <c r="M5" s="2"/>
      <c r="N5" s="1"/>
      <c r="O5" s="8">
        <f t="shared" si="3"/>
        <v>2.4091579824999996</v>
      </c>
      <c r="P5" s="9">
        <f t="shared" si="4"/>
        <v>0.18826569114246469</v>
      </c>
      <c r="Q5" s="9"/>
      <c r="R5" s="9"/>
      <c r="S5" s="9"/>
      <c r="T5" s="9"/>
      <c r="U5" s="1" t="str">
        <f ca="1">IFERROR(__xludf.DUMMYFUNCTION("""COMPUTED_VALUE"""),"LCOR-306 July")</f>
        <v>LCOR-306 July</v>
      </c>
      <c r="V5" s="1" t="str">
        <f t="shared" ca="1" si="5"/>
        <v>July</v>
      </c>
      <c r="W5" s="1" t="str">
        <f t="shared" ca="1" si="6"/>
        <v>13-15E</v>
      </c>
      <c r="X5" s="10">
        <f t="shared" ca="1" si="7"/>
        <v>0.17423320602046605</v>
      </c>
      <c r="Y5" s="10">
        <f t="shared" ca="1" si="8"/>
        <v>2.8912948229502075E-3</v>
      </c>
      <c r="Z5" s="11"/>
      <c r="AA5" s="12" t="s">
        <v>27</v>
      </c>
      <c r="AB5" s="1" t="s">
        <v>32</v>
      </c>
      <c r="AC5" s="9">
        <f ca="1">AVERAGE(X15:X20)</f>
        <v>1.2263496153085158</v>
      </c>
      <c r="AD5" s="10">
        <f ca="1">STDEV(X15:X20)</f>
        <v>0.21483454458551113</v>
      </c>
      <c r="AE5" s="2"/>
      <c r="AF5" s="2"/>
      <c r="AG5" s="2"/>
      <c r="AH5" s="2"/>
      <c r="AI5" s="2"/>
      <c r="AJ5" s="2"/>
      <c r="AK5" s="2"/>
      <c r="AL5" s="2"/>
      <c r="AM5" s="10"/>
      <c r="AN5" s="10"/>
    </row>
    <row r="6" spans="1:40" ht="15.75" customHeight="1" x14ac:dyDescent="0.15">
      <c r="A6" s="3" t="s">
        <v>33</v>
      </c>
      <c r="B6" s="3">
        <v>1</v>
      </c>
      <c r="C6" s="1" t="s">
        <v>34</v>
      </c>
      <c r="D6" s="1" t="str">
        <f t="shared" si="0"/>
        <v>LCOR-306 July</v>
      </c>
      <c r="E6" s="1" t="str">
        <f>VLOOKUP(B6,'Names+months'!A:B,2,FALSE)</f>
        <v>July</v>
      </c>
      <c r="F6" s="1" t="s">
        <v>20</v>
      </c>
      <c r="G6" s="3">
        <v>23.015850059999998</v>
      </c>
      <c r="H6" s="3">
        <v>24.729944499999998</v>
      </c>
      <c r="I6" s="3">
        <v>23.850281769999999</v>
      </c>
      <c r="J6" s="5">
        <f t="shared" si="1"/>
        <v>23.850281769999999</v>
      </c>
      <c r="K6" s="6">
        <f t="shared" si="2"/>
        <v>-0.83443171000000049</v>
      </c>
      <c r="L6" s="7">
        <f>(K6+K7)/2</f>
        <v>-0.85136108500000063</v>
      </c>
      <c r="M6" s="2">
        <f>2^(-L6)</f>
        <v>1.8042022651128273</v>
      </c>
      <c r="N6" s="8"/>
      <c r="O6" s="8">
        <f t="shared" si="3"/>
        <v>2.5379371925000007</v>
      </c>
      <c r="P6" s="9">
        <f t="shared" si="4"/>
        <v>0.17218875184474838</v>
      </c>
      <c r="Q6" s="9">
        <f>AVERAGE(P6,P7)</f>
        <v>0.17423320602046605</v>
      </c>
      <c r="R6" s="9">
        <f>STDEV(P6:P7)</f>
        <v>2.8912948229502075E-3</v>
      </c>
      <c r="S6" s="9"/>
      <c r="T6" s="9"/>
      <c r="U6" s="1" t="str">
        <f ca="1">IFERROR(__xludf.DUMMYFUNCTION("""COMPUTED_VALUE"""),"LCOR-611 July")</f>
        <v>LCOR-611 July</v>
      </c>
      <c r="V6" s="1" t="str">
        <f t="shared" ca="1" si="5"/>
        <v>July</v>
      </c>
      <c r="W6" s="1" t="str">
        <f t="shared" ca="1" si="6"/>
        <v>13-15E</v>
      </c>
      <c r="X6" s="10">
        <f t="shared" ca="1" si="7"/>
        <v>0.14704268112980232</v>
      </c>
      <c r="Y6" s="10">
        <f t="shared" ca="1" si="8"/>
        <v>3.8740940063208295E-3</v>
      </c>
      <c r="Z6" s="11"/>
      <c r="AA6" s="12" t="s">
        <v>27</v>
      </c>
      <c r="AB6" s="1" t="s">
        <v>35</v>
      </c>
      <c r="AC6" s="9">
        <f ca="1">AVERAGE(X27:X32)</f>
        <v>0.22012439075925605</v>
      </c>
      <c r="AD6" s="10">
        <f ca="1">STDEV(X27:X32)</f>
        <v>5.7295132407527281E-2</v>
      </c>
      <c r="AE6" s="2"/>
      <c r="AF6" s="2"/>
      <c r="AG6" s="2"/>
      <c r="AH6" s="2"/>
      <c r="AI6" s="2"/>
      <c r="AJ6" s="2"/>
      <c r="AK6" s="2"/>
      <c r="AL6" s="2"/>
      <c r="AM6" s="10"/>
      <c r="AN6" s="10"/>
    </row>
    <row r="7" spans="1:40" ht="15.75" customHeight="1" x14ac:dyDescent="0.15">
      <c r="A7" s="3" t="s">
        <v>36</v>
      </c>
      <c r="B7" s="3">
        <v>1</v>
      </c>
      <c r="C7" s="1" t="s">
        <v>34</v>
      </c>
      <c r="D7" s="1" t="str">
        <f t="shared" si="0"/>
        <v>LCOR-306 July</v>
      </c>
      <c r="E7" s="1" t="str">
        <f>VLOOKUP(B7,'Names+months'!A:B,2,FALSE)</f>
        <v>July</v>
      </c>
      <c r="F7" s="1" t="s">
        <v>20</v>
      </c>
      <c r="G7" s="3">
        <v>23.079813269999999</v>
      </c>
      <c r="H7" s="3">
        <v>24.8472425</v>
      </c>
      <c r="I7" s="3">
        <v>23.94810373</v>
      </c>
      <c r="J7" s="5">
        <f t="shared" si="1"/>
        <v>23.94810373</v>
      </c>
      <c r="K7" s="6">
        <f t="shared" si="2"/>
        <v>-0.86829046000000076</v>
      </c>
      <c r="L7" s="7"/>
      <c r="M7" s="2"/>
      <c r="N7" s="2"/>
      <c r="O7" s="8">
        <f t="shared" si="3"/>
        <v>2.5040784425000004</v>
      </c>
      <c r="P7" s="9">
        <f t="shared" si="4"/>
        <v>0.17627766019618368</v>
      </c>
      <c r="Q7" s="9"/>
      <c r="R7" s="9"/>
      <c r="S7" s="9"/>
      <c r="T7" s="9"/>
      <c r="U7" s="1" t="str">
        <f ca="1">IFERROR(__xludf.DUMMYFUNCTION("""COMPUTED_VALUE"""),"LCOR-613 July")</f>
        <v>LCOR-613 July</v>
      </c>
      <c r="V7" s="1" t="str">
        <f t="shared" ca="1" si="5"/>
        <v>July</v>
      </c>
      <c r="W7" s="1" t="str">
        <f t="shared" ca="1" si="6"/>
        <v>13-15E</v>
      </c>
      <c r="X7" s="10">
        <f t="shared" ca="1" si="7"/>
        <v>0.17706838658563617</v>
      </c>
      <c r="Y7" s="10">
        <f t="shared" ca="1" si="8"/>
        <v>1.5185309960860564E-3</v>
      </c>
      <c r="Z7" s="11"/>
      <c r="AA7" s="12" t="s">
        <v>27</v>
      </c>
      <c r="AB7" s="1" t="s">
        <v>37</v>
      </c>
      <c r="AC7" s="9">
        <f ca="1">AVERAGE(X39:X44)</f>
        <v>0.91858175121155006</v>
      </c>
      <c r="AD7" s="10">
        <f ca="1">STDEV(X39:X44)</f>
        <v>0.1945541721848156</v>
      </c>
      <c r="AE7" s="2"/>
      <c r="AF7" s="2"/>
      <c r="AG7" s="2"/>
      <c r="AH7" s="2"/>
      <c r="AI7" s="2"/>
      <c r="AJ7" s="2"/>
      <c r="AK7" s="2"/>
      <c r="AL7" s="2"/>
      <c r="AM7" s="10"/>
      <c r="AN7" s="10"/>
    </row>
    <row r="8" spans="1:40" ht="15.75" customHeight="1" x14ac:dyDescent="0.15">
      <c r="A8" s="3" t="s">
        <v>38</v>
      </c>
      <c r="B8" s="3">
        <v>1</v>
      </c>
      <c r="C8" s="1" t="s">
        <v>39</v>
      </c>
      <c r="D8" s="1" t="str">
        <f t="shared" si="0"/>
        <v>LCOR-611 July</v>
      </c>
      <c r="E8" s="1" t="str">
        <f>VLOOKUP(B8,'Names+months'!A:B,2,FALSE)</f>
        <v>July</v>
      </c>
      <c r="F8" s="1" t="s">
        <v>20</v>
      </c>
      <c r="G8" s="3">
        <v>23.270064009999999</v>
      </c>
      <c r="H8" s="3">
        <v>24.6932255</v>
      </c>
      <c r="I8" s="3">
        <v>23.84960894</v>
      </c>
      <c r="J8" s="5">
        <f t="shared" si="1"/>
        <v>23.84960894</v>
      </c>
      <c r="K8" s="6">
        <f t="shared" si="2"/>
        <v>-0.57954493000000085</v>
      </c>
      <c r="L8" s="7">
        <f>(K8+K9)/2</f>
        <v>-0.60642537999999924</v>
      </c>
      <c r="M8" s="2">
        <f>2^(-L8)</f>
        <v>1.5224822199911507</v>
      </c>
      <c r="N8" s="2"/>
      <c r="O8" s="8">
        <f t="shared" si="3"/>
        <v>2.7928239725000004</v>
      </c>
      <c r="P8" s="9">
        <f t="shared" si="4"/>
        <v>0.1443032829869787</v>
      </c>
      <c r="Q8" s="9">
        <f>AVERAGE(P8,P9)</f>
        <v>0.14704268112980232</v>
      </c>
      <c r="R8" s="9">
        <f>STDEV(P8:P9)</f>
        <v>3.8740940063208295E-3</v>
      </c>
      <c r="S8" s="9"/>
      <c r="T8" s="9"/>
      <c r="U8" s="1" t="str">
        <f ca="1">IFERROR(__xludf.DUMMYFUNCTION("""COMPUTED_VALUE"""),"LCOR-616 July")</f>
        <v>LCOR-616 July</v>
      </c>
      <c r="V8" s="1" t="str">
        <f t="shared" ca="1" si="5"/>
        <v>July</v>
      </c>
      <c r="W8" s="1" t="str">
        <f t="shared" ca="1" si="6"/>
        <v>13-15E</v>
      </c>
      <c r="X8" s="10">
        <f t="shared" ca="1" si="7"/>
        <v>0.136891381949793</v>
      </c>
      <c r="Y8" s="10">
        <f t="shared" ca="1" si="8"/>
        <v>2.7037739676705483E-3</v>
      </c>
      <c r="Z8" s="11"/>
      <c r="AA8" s="12" t="s">
        <v>27</v>
      </c>
      <c r="AB8" s="1" t="s">
        <v>40</v>
      </c>
      <c r="AC8" s="10">
        <f ca="1">AVERAGE(X51:X56)</f>
        <v>1.2061329594383878</v>
      </c>
      <c r="AD8" s="10">
        <f ca="1">STDEV(X51:X56)</f>
        <v>0.15675905097849829</v>
      </c>
      <c r="AE8" s="2"/>
      <c r="AF8" s="2"/>
      <c r="AG8" s="2"/>
      <c r="AH8" s="2"/>
      <c r="AI8" s="2"/>
      <c r="AJ8" s="2"/>
      <c r="AK8" s="2"/>
      <c r="AL8" s="2"/>
      <c r="AM8" s="10"/>
      <c r="AN8" s="10"/>
    </row>
    <row r="9" spans="1:40" ht="15.75" customHeight="1" x14ac:dyDescent="0.15">
      <c r="A9" s="3" t="s">
        <v>41</v>
      </c>
      <c r="B9" s="3">
        <v>1</v>
      </c>
      <c r="C9" s="1" t="s">
        <v>39</v>
      </c>
      <c r="D9" s="1" t="str">
        <f t="shared" si="0"/>
        <v>LCOR-611 July</v>
      </c>
      <c r="E9" s="1" t="str">
        <f>VLOOKUP(B9,'Names+months'!A:B,2,FALSE)</f>
        <v>July</v>
      </c>
      <c r="F9" s="1" t="s">
        <v>20</v>
      </c>
      <c r="G9" s="3">
        <v>23.290694550000001</v>
      </c>
      <c r="H9" s="3">
        <v>24.695686599999998</v>
      </c>
      <c r="I9" s="3">
        <v>23.924000379999999</v>
      </c>
      <c r="J9" s="5">
        <f t="shared" si="1"/>
        <v>23.924000379999999</v>
      </c>
      <c r="K9" s="6">
        <f t="shared" si="2"/>
        <v>-0.63330582999999763</v>
      </c>
      <c r="L9" s="7"/>
      <c r="M9" s="2"/>
      <c r="N9" s="2"/>
      <c r="O9" s="8">
        <f t="shared" si="3"/>
        <v>2.7390630725000036</v>
      </c>
      <c r="P9" s="9">
        <f t="shared" si="4"/>
        <v>0.14978207927262593</v>
      </c>
      <c r="Q9" s="9"/>
      <c r="R9" s="9"/>
      <c r="S9" s="9"/>
      <c r="T9" s="9"/>
      <c r="U9" s="1" t="str">
        <f ca="1">IFERROR(__xludf.DUMMYFUNCTION("""COMPUTED_VALUE"""),"LCOR-079 August")</f>
        <v>LCOR-079 August</v>
      </c>
      <c r="V9" s="1" t="str">
        <f t="shared" ca="1" si="5"/>
        <v>August</v>
      </c>
      <c r="W9" s="1" t="str">
        <f t="shared" ca="1" si="6"/>
        <v>13-15E</v>
      </c>
      <c r="X9" s="10">
        <f t="shared" ca="1" si="7"/>
        <v>9.3969249659212911E-2</v>
      </c>
      <c r="Y9" s="10">
        <f t="shared" ca="1" si="8"/>
        <v>5.2321380099365229E-4</v>
      </c>
      <c r="Z9" s="11"/>
      <c r="AA9" s="12" t="s">
        <v>27</v>
      </c>
      <c r="AB9" s="1" t="s">
        <v>42</v>
      </c>
      <c r="AC9" s="10">
        <f ca="1">AVERAGE(X63:X68)</f>
        <v>1.048267416712529</v>
      </c>
      <c r="AD9" s="10">
        <f ca="1">STDEV(X63:X68)</f>
        <v>0.21940888763740016</v>
      </c>
      <c r="AE9" s="2"/>
      <c r="AF9" s="2"/>
      <c r="AG9" s="2"/>
      <c r="AH9" s="2"/>
      <c r="AI9" s="2"/>
      <c r="AJ9" s="2"/>
      <c r="AK9" s="2"/>
      <c r="AL9" s="2"/>
      <c r="AM9" s="10"/>
      <c r="AN9" s="10"/>
    </row>
    <row r="10" spans="1:40" ht="15.75" customHeight="1" x14ac:dyDescent="0.15">
      <c r="A10" s="3" t="s">
        <v>43</v>
      </c>
      <c r="B10" s="3">
        <v>1</v>
      </c>
      <c r="C10" s="1" t="s">
        <v>44</v>
      </c>
      <c r="D10" s="1" t="str">
        <f t="shared" si="0"/>
        <v>LCOR-613 July</v>
      </c>
      <c r="E10" s="1" t="str">
        <f>VLOOKUP(B10,'Names+months'!A:B,2,FALSE)</f>
        <v>July</v>
      </c>
      <c r="F10" s="1" t="s">
        <v>20</v>
      </c>
      <c r="G10" s="3">
        <v>23.107042499999999</v>
      </c>
      <c r="H10" s="3">
        <v>24.829187399999999</v>
      </c>
      <c r="I10" s="3">
        <v>23.990512219999999</v>
      </c>
      <c r="J10" s="5">
        <f t="shared" si="1"/>
        <v>23.990512219999999</v>
      </c>
      <c r="K10" s="6">
        <f t="shared" si="2"/>
        <v>-0.88346972000000079</v>
      </c>
      <c r="L10" s="7">
        <f>(K10+K11)/2</f>
        <v>-0.87472093999999956</v>
      </c>
      <c r="M10" s="2">
        <f>2^(-L10)</f>
        <v>1.8336533691705648</v>
      </c>
      <c r="N10" s="2"/>
      <c r="O10" s="8">
        <f t="shared" si="3"/>
        <v>2.4888991825000004</v>
      </c>
      <c r="P10" s="9">
        <f t="shared" si="4"/>
        <v>0.17814215015041057</v>
      </c>
      <c r="Q10" s="9">
        <f>AVERAGE(P10,P11)</f>
        <v>0.17706838658563617</v>
      </c>
      <c r="R10" s="9">
        <f>STDEV(P10:P11)</f>
        <v>1.5185309960860564E-3</v>
      </c>
      <c r="S10" s="9"/>
      <c r="T10" s="9"/>
      <c r="U10" s="1" t="str">
        <f ca="1">IFERROR(__xludf.DUMMYFUNCTION("""COMPUTED_VALUE"""),"LCOR-084 August")</f>
        <v>LCOR-084 August</v>
      </c>
      <c r="V10" s="1" t="str">
        <f t="shared" ca="1" si="5"/>
        <v>August</v>
      </c>
      <c r="W10" s="1" t="str">
        <f t="shared" ca="1" si="6"/>
        <v>13-15E</v>
      </c>
      <c r="X10" s="10">
        <f t="shared" ca="1" si="7"/>
        <v>0.14486452187082599</v>
      </c>
      <c r="Y10" s="10">
        <f t="shared" ca="1" si="8"/>
        <v>7.3047177168861688E-5</v>
      </c>
      <c r="Z10" s="11"/>
      <c r="AA10" s="12" t="s">
        <v>27</v>
      </c>
      <c r="AB10" s="1" t="s">
        <v>45</v>
      </c>
      <c r="AC10" s="10">
        <f ca="1">AVERAGE(X75:X80)</f>
        <v>1.2466356403450329</v>
      </c>
      <c r="AD10" s="10">
        <f ca="1">STDEV(X75:X80)</f>
        <v>0.19674867812281807</v>
      </c>
      <c r="AE10" s="2"/>
      <c r="AF10" s="2"/>
      <c r="AG10" s="2"/>
      <c r="AH10" s="2"/>
      <c r="AI10" s="2"/>
      <c r="AJ10" s="2"/>
      <c r="AK10" s="2"/>
      <c r="AL10" s="2"/>
      <c r="AM10" s="10"/>
      <c r="AN10" s="10"/>
    </row>
    <row r="11" spans="1:40" ht="15.75" customHeight="1" x14ac:dyDescent="0.15">
      <c r="A11" s="3" t="s">
        <v>46</v>
      </c>
      <c r="B11" s="3">
        <v>1</v>
      </c>
      <c r="C11" s="1" t="s">
        <v>44</v>
      </c>
      <c r="D11" s="1" t="str">
        <f t="shared" si="0"/>
        <v>LCOR-613 July</v>
      </c>
      <c r="E11" s="1" t="str">
        <f>VLOOKUP(B11,'Names+months'!A:B,2,FALSE)</f>
        <v>July</v>
      </c>
      <c r="F11" s="1" t="s">
        <v>20</v>
      </c>
      <c r="G11" s="3">
        <v>23.0714866</v>
      </c>
      <c r="H11" s="3">
        <v>24.77788</v>
      </c>
      <c r="I11" s="3">
        <v>23.937458759999998</v>
      </c>
      <c r="J11" s="5">
        <f t="shared" si="1"/>
        <v>23.937458759999998</v>
      </c>
      <c r="K11" s="6">
        <f t="shared" si="2"/>
        <v>-0.86597215999999833</v>
      </c>
      <c r="L11" s="7"/>
      <c r="M11" s="2"/>
      <c r="N11" s="1"/>
      <c r="O11" s="8">
        <f t="shared" si="3"/>
        <v>2.5063967425000029</v>
      </c>
      <c r="P11" s="9">
        <f t="shared" si="4"/>
        <v>0.17599462302086175</v>
      </c>
      <c r="Q11" s="9"/>
      <c r="R11" s="9"/>
      <c r="S11" s="9"/>
      <c r="T11" s="9"/>
      <c r="U11" s="1" t="str">
        <f ca="1">IFERROR(__xludf.DUMMYFUNCTION("""COMPUTED_VALUE"""),"LCOR-301 August")</f>
        <v>LCOR-301 August</v>
      </c>
      <c r="V11" s="1" t="str">
        <f t="shared" ca="1" si="5"/>
        <v>August</v>
      </c>
      <c r="W11" s="1" t="str">
        <f t="shared" ca="1" si="6"/>
        <v>13-15E</v>
      </c>
      <c r="X11" s="10">
        <f t="shared" ca="1" si="7"/>
        <v>0.15686291601790481</v>
      </c>
      <c r="Y11" s="10">
        <f t="shared" ca="1" si="8"/>
        <v>2.31787780250326E-4</v>
      </c>
      <c r="Z11" s="11"/>
      <c r="AA11" s="12" t="s">
        <v>47</v>
      </c>
      <c r="AB11" s="1" t="s">
        <v>28</v>
      </c>
      <c r="AC11" s="10">
        <f ca="1">AVERAGE(X93:X98)</f>
        <v>0.75148544894881597</v>
      </c>
      <c r="AD11" s="10">
        <f ca="1">STDEV(X93:X98)</f>
        <v>0.33885273683274686</v>
      </c>
      <c r="AE11" s="2"/>
      <c r="AF11" s="2"/>
      <c r="AG11" s="2"/>
      <c r="AH11" s="2"/>
      <c r="AI11" s="2"/>
      <c r="AJ11" s="2"/>
      <c r="AK11" s="2"/>
      <c r="AL11" s="2"/>
      <c r="AM11" s="10"/>
      <c r="AN11" s="10"/>
    </row>
    <row r="12" spans="1:40" ht="15.75" customHeight="1" x14ac:dyDescent="0.15">
      <c r="A12" s="3" t="s">
        <v>48</v>
      </c>
      <c r="B12" s="3">
        <v>1</v>
      </c>
      <c r="C12" s="1" t="s">
        <v>49</v>
      </c>
      <c r="D12" s="1" t="str">
        <f t="shared" si="0"/>
        <v>LCOR-616 July</v>
      </c>
      <c r="E12" s="1" t="str">
        <f>VLOOKUP(B12,'Names+months'!A:B,2,FALSE)</f>
        <v>July</v>
      </c>
      <c r="F12" s="1" t="s">
        <v>20</v>
      </c>
      <c r="G12" s="3">
        <v>23.552102640000001</v>
      </c>
      <c r="H12" s="3">
        <v>24.695698400000001</v>
      </c>
      <c r="I12" s="3">
        <v>24.03528403</v>
      </c>
      <c r="J12" s="5">
        <f t="shared" si="1"/>
        <v>24.03528403</v>
      </c>
      <c r="K12" s="6">
        <f t="shared" si="2"/>
        <v>-0.4831813899999986</v>
      </c>
      <c r="L12" s="7">
        <f>(K12+K13)/2</f>
        <v>-0.50333171499999807</v>
      </c>
      <c r="M12" s="2">
        <f>2^(-L12)</f>
        <v>1.417483277169157</v>
      </c>
      <c r="N12" s="8"/>
      <c r="O12" s="8">
        <f t="shared" si="3"/>
        <v>2.8891875125000026</v>
      </c>
      <c r="P12" s="9">
        <f t="shared" si="4"/>
        <v>0.1349795250424575</v>
      </c>
      <c r="Q12" s="9">
        <f>AVERAGE(P12,P13)</f>
        <v>0.136891381949793</v>
      </c>
      <c r="R12" s="9">
        <f>STDEV(P12:P13)</f>
        <v>2.7037739676705483E-3</v>
      </c>
      <c r="S12" s="9"/>
      <c r="T12" s="9"/>
      <c r="U12" s="1" t="str">
        <f ca="1">IFERROR(__xludf.DUMMYFUNCTION("""COMPUTED_VALUE"""),"LCOR-303 August")</f>
        <v>LCOR-303 August</v>
      </c>
      <c r="V12" s="1" t="str">
        <f t="shared" ca="1" si="5"/>
        <v>August</v>
      </c>
      <c r="W12" s="1" t="str">
        <f t="shared" ca="1" si="6"/>
        <v>13-15E</v>
      </c>
      <c r="X12" s="10">
        <f t="shared" ca="1" si="7"/>
        <v>0.22294597483080525</v>
      </c>
      <c r="Y12" s="10">
        <f t="shared" ca="1" si="8"/>
        <v>3.8315397670316007E-3</v>
      </c>
      <c r="Z12" s="11"/>
      <c r="AA12" s="12" t="s">
        <v>47</v>
      </c>
      <c r="AB12" s="1" t="s">
        <v>20</v>
      </c>
      <c r="AC12" s="10">
        <f ca="1">AVERAGE(X9:X14)</f>
        <v>0.22172303517510927</v>
      </c>
      <c r="AD12" s="10">
        <f ca="1">STDEV(X9:X14)</f>
        <v>0.11359817157658338</v>
      </c>
      <c r="AE12" s="2"/>
      <c r="AF12" s="2"/>
      <c r="AG12" s="2"/>
      <c r="AH12" s="2"/>
      <c r="AI12" s="2"/>
      <c r="AJ12" s="2"/>
      <c r="AK12" s="2"/>
      <c r="AL12" s="2"/>
      <c r="AM12" s="10"/>
      <c r="AN12" s="10"/>
    </row>
    <row r="13" spans="1:40" ht="15.75" customHeight="1" x14ac:dyDescent="0.15">
      <c r="A13" s="3" t="s">
        <v>50</v>
      </c>
      <c r="B13" s="3">
        <v>1</v>
      </c>
      <c r="C13" s="1" t="s">
        <v>49</v>
      </c>
      <c r="D13" s="1" t="str">
        <f t="shared" si="0"/>
        <v>LCOR-616 July</v>
      </c>
      <c r="E13" s="1" t="str">
        <f>VLOOKUP(B13,'Names+months'!A:B,2,FALSE)</f>
        <v>July</v>
      </c>
      <c r="F13" s="1" t="s">
        <v>20</v>
      </c>
      <c r="G13" s="3">
        <v>23.422022420000001</v>
      </c>
      <c r="H13" s="3">
        <v>24.631584499999999</v>
      </c>
      <c r="I13" s="3">
        <v>23.945504459999999</v>
      </c>
      <c r="J13" s="5">
        <f t="shared" si="1"/>
        <v>23.945504459999999</v>
      </c>
      <c r="K13" s="6">
        <f t="shared" si="2"/>
        <v>-0.52348203999999754</v>
      </c>
      <c r="L13" s="7"/>
      <c r="M13" s="2"/>
      <c r="N13" s="2"/>
      <c r="O13" s="8">
        <f t="shared" si="3"/>
        <v>2.8488868625000037</v>
      </c>
      <c r="P13" s="9">
        <f t="shared" si="4"/>
        <v>0.1388032388571285</v>
      </c>
      <c r="Q13" s="9"/>
      <c r="R13" s="9"/>
      <c r="S13" s="9"/>
      <c r="T13" s="9"/>
      <c r="U13" s="1" t="str">
        <f ca="1">IFERROR(__xludf.DUMMYFUNCTION("""COMPUTED_VALUE"""),"LCOR-610 August")</f>
        <v>LCOR-610 August</v>
      </c>
      <c r="V13" s="1" t="str">
        <f t="shared" ca="1" si="5"/>
        <v>August</v>
      </c>
      <c r="W13" s="1" t="str">
        <f t="shared" ca="1" si="6"/>
        <v>13-15E</v>
      </c>
      <c r="X13" s="10">
        <f t="shared" ca="1" si="7"/>
        <v>0.38830728910674878</v>
      </c>
      <c r="Y13" s="10">
        <f t="shared" ca="1" si="8"/>
        <v>1.0656993723007881E-3</v>
      </c>
      <c r="Z13" s="11"/>
      <c r="AA13" s="12" t="s">
        <v>47</v>
      </c>
      <c r="AB13" s="1" t="s">
        <v>32</v>
      </c>
      <c r="AC13" s="10">
        <f ca="1">AVERAGE(X21:X26)</f>
        <v>0.95717766902047841</v>
      </c>
      <c r="AD13" s="10">
        <f ca="1">STDEV(X21:X26)</f>
        <v>0.51007287902209242</v>
      </c>
      <c r="AE13" s="2"/>
      <c r="AF13" s="2"/>
      <c r="AG13" s="2"/>
      <c r="AH13" s="2"/>
      <c r="AI13" s="2"/>
      <c r="AJ13" s="2"/>
      <c r="AK13" s="2"/>
      <c r="AL13" s="2"/>
      <c r="AM13" s="10"/>
      <c r="AN13" s="10"/>
    </row>
    <row r="14" spans="1:40" ht="15.75" customHeight="1" x14ac:dyDescent="0.15">
      <c r="A14" s="3" t="s">
        <v>51</v>
      </c>
      <c r="B14" s="3">
        <v>2</v>
      </c>
      <c r="C14" s="1" t="s">
        <v>52</v>
      </c>
      <c r="D14" s="1" t="str">
        <f t="shared" si="0"/>
        <v>LCOR-079 August</v>
      </c>
      <c r="E14" s="1" t="str">
        <f>VLOOKUP(B14,'Names+months'!A:B,2,FALSE)</f>
        <v>August</v>
      </c>
      <c r="F14" s="1" t="s">
        <v>20</v>
      </c>
      <c r="G14" s="3">
        <v>23.7366457</v>
      </c>
      <c r="H14" s="3">
        <v>24.605199110000001</v>
      </c>
      <c r="I14" s="3">
        <v>23.691655870000002</v>
      </c>
      <c r="J14" s="5">
        <f t="shared" si="1"/>
        <v>23.691655870000002</v>
      </c>
      <c r="K14" s="6">
        <f t="shared" si="2"/>
        <v>4.4989829999998676E-2</v>
      </c>
      <c r="L14" s="7">
        <f>(K14+K15)/2</f>
        <v>3.9309740000000204E-2</v>
      </c>
      <c r="M14" s="2">
        <f>2^(-L14)</f>
        <v>0.97312042724219472</v>
      </c>
      <c r="N14" s="2"/>
      <c r="O14" s="8">
        <f t="shared" si="3"/>
        <v>3.4173587324999999</v>
      </c>
      <c r="P14" s="9">
        <f t="shared" si="4"/>
        <v>9.3599281632519904E-2</v>
      </c>
      <c r="Q14" s="9">
        <f>AVERAGE(P14,P15)</f>
        <v>9.3969249659212911E-2</v>
      </c>
      <c r="R14" s="9">
        <f>STDEV(P14:P15)</f>
        <v>5.2321380099365229E-4</v>
      </c>
      <c r="S14" s="9"/>
      <c r="T14" s="9"/>
      <c r="U14" s="1" t="str">
        <f ca="1">IFERROR(__xludf.DUMMYFUNCTION("""COMPUTED_VALUE"""),"LCOR-611 August")</f>
        <v>LCOR-611 August</v>
      </c>
      <c r="V14" s="1" t="str">
        <f t="shared" ca="1" si="5"/>
        <v>August</v>
      </c>
      <c r="W14" s="1" t="str">
        <f t="shared" ca="1" si="6"/>
        <v>13-15E</v>
      </c>
      <c r="X14" s="10">
        <f t="shared" ca="1" si="7"/>
        <v>0.32338825956515782</v>
      </c>
      <c r="Y14" s="10">
        <f t="shared" ca="1" si="8"/>
        <v>5.040320790771516E-3</v>
      </c>
      <c r="Z14" s="11"/>
      <c r="AA14" s="12" t="s">
        <v>47</v>
      </c>
      <c r="AB14" s="1" t="s">
        <v>35</v>
      </c>
      <c r="AC14" s="10">
        <f ca="1">AVERAGE(X33:X38)</f>
        <v>0.284019980232675</v>
      </c>
      <c r="AD14" s="10">
        <f ca="1">STDEV(X33:X38)</f>
        <v>0.13549476929153315</v>
      </c>
      <c r="AE14" s="2"/>
      <c r="AF14" s="2"/>
      <c r="AG14" s="2"/>
      <c r="AH14" s="2"/>
      <c r="AI14" s="2"/>
      <c r="AJ14" s="2"/>
      <c r="AK14" s="2"/>
      <c r="AL14" s="2"/>
      <c r="AM14" s="10"/>
      <c r="AN14" s="10"/>
    </row>
    <row r="15" spans="1:40" ht="15.75" customHeight="1" x14ac:dyDescent="0.15">
      <c r="A15" s="3" t="s">
        <v>53</v>
      </c>
      <c r="B15" s="3">
        <v>2</v>
      </c>
      <c r="C15" s="1" t="s">
        <v>52</v>
      </c>
      <c r="D15" s="1" t="str">
        <f t="shared" si="0"/>
        <v>LCOR-079 August</v>
      </c>
      <c r="E15" s="1" t="str">
        <f>VLOOKUP(B15,'Names+months'!A:B,2,FALSE)</f>
        <v>August</v>
      </c>
      <c r="F15" s="1" t="s">
        <v>20</v>
      </c>
      <c r="G15" s="3">
        <v>23.818475400000001</v>
      </c>
      <c r="H15" s="3">
        <v>24.700829160000001</v>
      </c>
      <c r="I15" s="3">
        <v>23.784845749999999</v>
      </c>
      <c r="J15" s="5">
        <f t="shared" si="1"/>
        <v>23.784845749999999</v>
      </c>
      <c r="K15" s="6">
        <f t="shared" si="2"/>
        <v>3.3629650000001732E-2</v>
      </c>
      <c r="L15" s="7"/>
      <c r="M15" s="2"/>
      <c r="N15" s="1"/>
      <c r="O15" s="8">
        <f t="shared" si="3"/>
        <v>3.4059985525000029</v>
      </c>
      <c r="P15" s="9">
        <f t="shared" si="4"/>
        <v>9.4339217685905905E-2</v>
      </c>
      <c r="Q15" s="9"/>
      <c r="R15" s="9"/>
      <c r="S15" s="9"/>
      <c r="T15" s="9"/>
      <c r="U15" s="1" t="str">
        <f ca="1">IFERROR(__xludf.DUMMYFUNCTION("""COMPUTED_VALUE"""),"LCOR-102 July")</f>
        <v>LCOR-102 July</v>
      </c>
      <c r="V15" s="1" t="str">
        <f t="shared" ca="1" si="5"/>
        <v>July</v>
      </c>
      <c r="W15" s="1" t="str">
        <f t="shared" ca="1" si="6"/>
        <v>16-20</v>
      </c>
      <c r="X15" s="10">
        <f t="shared" ca="1" si="7"/>
        <v>1.1380528041591884</v>
      </c>
      <c r="Y15" s="10">
        <f t="shared" ca="1" si="8"/>
        <v>1.7011166941670243E-3</v>
      </c>
      <c r="Z15" s="11"/>
      <c r="AA15" s="12" t="s">
        <v>47</v>
      </c>
      <c r="AB15" s="1" t="s">
        <v>37</v>
      </c>
      <c r="AC15" s="10">
        <f ca="1">AVERAGE(X45:X50)</f>
        <v>0.84673846501203831</v>
      </c>
      <c r="AD15" s="10">
        <f ca="1">STDEV(X45:X50)</f>
        <v>0.32471611700496827</v>
      </c>
      <c r="AE15" s="2"/>
      <c r="AF15" s="2"/>
      <c r="AG15" s="2"/>
      <c r="AH15" s="2"/>
      <c r="AI15" s="2"/>
      <c r="AJ15" s="2"/>
      <c r="AK15" s="2"/>
      <c r="AL15" s="2"/>
      <c r="AM15" s="10"/>
      <c r="AN15" s="10"/>
    </row>
    <row r="16" spans="1:40" ht="15.75" customHeight="1" x14ac:dyDescent="0.15">
      <c r="A16" s="3" t="s">
        <v>54</v>
      </c>
      <c r="B16" s="3">
        <v>2</v>
      </c>
      <c r="C16" s="1" t="s">
        <v>19</v>
      </c>
      <c r="D16" s="1" t="str">
        <f t="shared" si="0"/>
        <v>LCOR-084 August</v>
      </c>
      <c r="E16" s="1" t="str">
        <f>VLOOKUP(B16,'Names+months'!A:B,2,FALSE)</f>
        <v>August</v>
      </c>
      <c r="F16" s="1" t="s">
        <v>20</v>
      </c>
      <c r="G16" s="3">
        <v>24.204744099999999</v>
      </c>
      <c r="H16" s="3">
        <v>25.968437349999999</v>
      </c>
      <c r="I16" s="3">
        <v>24.790403529999999</v>
      </c>
      <c r="J16" s="5">
        <f t="shared" si="1"/>
        <v>24.790403529999999</v>
      </c>
      <c r="K16" s="6">
        <f t="shared" si="2"/>
        <v>-0.58565942999999976</v>
      </c>
      <c r="L16" s="7">
        <f>(K16+K17)/2</f>
        <v>-0.58514502999999962</v>
      </c>
      <c r="M16" s="2">
        <f>2^(-L16)</f>
        <v>1.5001897914884235</v>
      </c>
      <c r="N16" s="2"/>
      <c r="O16" s="8">
        <f t="shared" si="3"/>
        <v>2.7867094725000014</v>
      </c>
      <c r="P16" s="9">
        <f t="shared" si="4"/>
        <v>0.14491617402514861</v>
      </c>
      <c r="Q16" s="9">
        <f>AVERAGE(P16,P17)</f>
        <v>0.14486452187082599</v>
      </c>
      <c r="R16" s="9">
        <f>STDEV(P16:P17)</f>
        <v>7.3047177168861688E-5</v>
      </c>
      <c r="S16" s="9"/>
      <c r="T16" s="9"/>
      <c r="U16" s="1" t="str">
        <f ca="1">IFERROR(__xludf.DUMMYFUNCTION("""COMPUTED_VALUE"""),"LCOR-106 July")</f>
        <v>LCOR-106 July</v>
      </c>
      <c r="V16" s="1" t="str">
        <f t="shared" ca="1" si="5"/>
        <v>July</v>
      </c>
      <c r="W16" s="1" t="str">
        <f t="shared" ca="1" si="6"/>
        <v>16-20</v>
      </c>
      <c r="X16" s="10">
        <f t="shared" ca="1" si="7"/>
        <v>1.0489004601481513</v>
      </c>
      <c r="Y16" s="10">
        <f t="shared" ca="1" si="8"/>
        <v>5.4734229480734265E-3</v>
      </c>
      <c r="Z16" s="11"/>
      <c r="AA16" s="12" t="s">
        <v>47</v>
      </c>
      <c r="AB16" s="1" t="s">
        <v>40</v>
      </c>
      <c r="AC16" s="10">
        <f ca="1">AVERAGE(X57:X62)</f>
        <v>1.130093030779509</v>
      </c>
      <c r="AD16" s="10">
        <f ca="1">STDEV(X57:X62)</f>
        <v>0.46183957555336164</v>
      </c>
      <c r="AE16" s="2"/>
      <c r="AF16" s="2"/>
      <c r="AG16" s="2"/>
      <c r="AH16" s="2"/>
      <c r="AI16" s="2"/>
      <c r="AJ16" s="2"/>
      <c r="AK16" s="2"/>
      <c r="AL16" s="2"/>
      <c r="AM16" s="10"/>
      <c r="AN16" s="10"/>
    </row>
    <row r="17" spans="1:40" ht="15.75" customHeight="1" x14ac:dyDescent="0.15">
      <c r="A17" s="3" t="s">
        <v>55</v>
      </c>
      <c r="B17" s="3">
        <v>2</v>
      </c>
      <c r="C17" s="1" t="s">
        <v>19</v>
      </c>
      <c r="D17" s="1" t="str">
        <f t="shared" si="0"/>
        <v>LCOR-084 August</v>
      </c>
      <c r="E17" s="1" t="str">
        <f>VLOOKUP(B17,'Names+months'!A:B,2,FALSE)</f>
        <v>August</v>
      </c>
      <c r="F17" s="1" t="s">
        <v>20</v>
      </c>
      <c r="G17" s="3">
        <v>24.1915637</v>
      </c>
      <c r="H17" s="3">
        <v>26.00276994</v>
      </c>
      <c r="I17" s="3">
        <v>24.776194329999999</v>
      </c>
      <c r="J17" s="5">
        <f t="shared" si="1"/>
        <v>24.776194329999999</v>
      </c>
      <c r="K17" s="6">
        <f t="shared" si="2"/>
        <v>-0.58463062999999948</v>
      </c>
      <c r="L17" s="7"/>
      <c r="M17" s="2"/>
      <c r="N17" s="1"/>
      <c r="O17" s="8">
        <f t="shared" si="3"/>
        <v>2.7877382725000017</v>
      </c>
      <c r="P17" s="9">
        <f t="shared" si="4"/>
        <v>0.14481286971650334</v>
      </c>
      <c r="Q17" s="9"/>
      <c r="R17" s="9"/>
      <c r="S17" s="9"/>
      <c r="T17" s="9"/>
      <c r="U17" s="1" t="str">
        <f ca="1">IFERROR(__xludf.DUMMYFUNCTION("""COMPUTED_VALUE"""),"LCOR-310 July")</f>
        <v>LCOR-310 July</v>
      </c>
      <c r="V17" s="1" t="str">
        <f t="shared" ca="1" si="5"/>
        <v>July</v>
      </c>
      <c r="W17" s="1" t="str">
        <f t="shared" ca="1" si="6"/>
        <v>16-20</v>
      </c>
      <c r="X17" s="10">
        <f t="shared" ca="1" si="7"/>
        <v>1.216046831708038</v>
      </c>
      <c r="Y17" s="10">
        <f t="shared" ca="1" si="8"/>
        <v>1.0284397543067342E-2</v>
      </c>
      <c r="Z17" s="11"/>
      <c r="AA17" s="12" t="s">
        <v>47</v>
      </c>
      <c r="AB17" s="1" t="s">
        <v>42</v>
      </c>
      <c r="AC17" s="10">
        <f ca="1">AVERAGE(X69:X74)</f>
        <v>0.93582065459125552</v>
      </c>
      <c r="AD17" s="10">
        <f ca="1">STDEV(X69:X74)</f>
        <v>0.49826437277358393</v>
      </c>
      <c r="AE17" s="2"/>
      <c r="AF17" s="2"/>
      <c r="AG17" s="2"/>
      <c r="AH17" s="2"/>
      <c r="AI17" s="2"/>
      <c r="AJ17" s="2"/>
      <c r="AK17" s="2"/>
      <c r="AL17" s="2"/>
      <c r="AM17" s="10"/>
      <c r="AN17" s="10"/>
    </row>
    <row r="18" spans="1:40" ht="15.75" customHeight="1" x14ac:dyDescent="0.15">
      <c r="A18" s="3" t="s">
        <v>56</v>
      </c>
      <c r="B18" s="3">
        <v>2</v>
      </c>
      <c r="C18" s="1" t="s">
        <v>30</v>
      </c>
      <c r="D18" s="1" t="str">
        <f t="shared" si="0"/>
        <v>LCOR-301 August</v>
      </c>
      <c r="E18" s="1" t="str">
        <f>VLOOKUP(B18,'Names+months'!A:B,2,FALSE)</f>
        <v>August</v>
      </c>
      <c r="F18" s="1" t="s">
        <v>20</v>
      </c>
      <c r="G18" s="3">
        <v>23.4565096</v>
      </c>
      <c r="H18" s="3">
        <v>24.926516490000001</v>
      </c>
      <c r="I18" s="3">
        <v>24.157961350000001</v>
      </c>
      <c r="J18" s="5">
        <f t="shared" si="1"/>
        <v>24.157961350000001</v>
      </c>
      <c r="K18" s="6">
        <f t="shared" si="2"/>
        <v>-0.70145175000000037</v>
      </c>
      <c r="L18" s="7">
        <f>(K18+K19)/2</f>
        <v>-0.69994434499999869</v>
      </c>
      <c r="M18" s="2">
        <f>2^(-L18)</f>
        <v>1.6244421252271137</v>
      </c>
      <c r="N18" s="1"/>
      <c r="O18" s="8">
        <f t="shared" si="3"/>
        <v>2.6709171525000008</v>
      </c>
      <c r="P18" s="9">
        <f t="shared" si="4"/>
        <v>0.15702681472911598</v>
      </c>
      <c r="Q18" s="9">
        <f>AVERAGE(P18,P19)</f>
        <v>0.15686291601790481</v>
      </c>
      <c r="R18" s="9">
        <f>STDEV(P18:P19)</f>
        <v>2.31787780250326E-4</v>
      </c>
      <c r="S18" s="9"/>
      <c r="T18" s="9"/>
      <c r="U18" s="1" t="str">
        <f ca="1">IFERROR(__xludf.DUMMYFUNCTION("""COMPUTED_VALUE"""),"LCOR-505 July")</f>
        <v>LCOR-505 July</v>
      </c>
      <c r="V18" s="1" t="str">
        <f t="shared" ca="1" si="5"/>
        <v>July</v>
      </c>
      <c r="W18" s="1" t="str">
        <f t="shared" ca="1" si="6"/>
        <v>16-20</v>
      </c>
      <c r="X18" s="10">
        <f t="shared" ca="1" si="7"/>
        <v>1.4376508590939681</v>
      </c>
      <c r="Y18" s="10">
        <f t="shared" ca="1" si="8"/>
        <v>1.7260651637450684E-3</v>
      </c>
      <c r="Z18" s="11"/>
      <c r="AA18" s="12" t="s">
        <v>47</v>
      </c>
      <c r="AB18" s="1" t="s">
        <v>45</v>
      </c>
      <c r="AC18" s="10">
        <f ca="1">AVERAGE(X81:X86)</f>
        <v>1.2241801435724682</v>
      </c>
      <c r="AD18" s="10">
        <f ca="1">STDEV(X81:X86)</f>
        <v>0.54837217393806126</v>
      </c>
      <c r="AE18" s="2"/>
      <c r="AF18" s="2"/>
      <c r="AG18" s="2"/>
      <c r="AH18" s="2"/>
      <c r="AI18" s="2"/>
      <c r="AJ18" s="2"/>
      <c r="AK18" s="2"/>
      <c r="AL18" s="2"/>
      <c r="AM18" s="10"/>
      <c r="AN18" s="10"/>
    </row>
    <row r="19" spans="1:40" ht="15.75" customHeight="1" x14ac:dyDescent="0.15">
      <c r="A19" s="3" t="s">
        <v>57</v>
      </c>
      <c r="B19" s="3">
        <v>2</v>
      </c>
      <c r="C19" s="1" t="s">
        <v>30</v>
      </c>
      <c r="D19" s="1" t="str">
        <f t="shared" si="0"/>
        <v>LCOR-301 August</v>
      </c>
      <c r="E19" s="1" t="str">
        <f>VLOOKUP(B19,'Names+months'!A:B,2,FALSE)</f>
        <v>August</v>
      </c>
      <c r="F19" s="1" t="s">
        <v>20</v>
      </c>
      <c r="G19" s="3">
        <v>23.569445600000002</v>
      </c>
      <c r="H19" s="3">
        <v>25.056869429999999</v>
      </c>
      <c r="I19" s="3">
        <v>24.267882539999999</v>
      </c>
      <c r="J19" s="5">
        <f t="shared" si="1"/>
        <v>24.267882539999999</v>
      </c>
      <c r="K19" s="6">
        <f t="shared" si="2"/>
        <v>-0.69843693999999701</v>
      </c>
      <c r="L19" s="7"/>
      <c r="M19" s="2"/>
      <c r="N19" s="2"/>
      <c r="O19" s="8">
        <f t="shared" si="3"/>
        <v>2.6739319625000042</v>
      </c>
      <c r="P19" s="9">
        <f t="shared" si="4"/>
        <v>0.15669901730669361</v>
      </c>
      <c r="Q19" s="9"/>
      <c r="R19" s="9"/>
      <c r="S19" s="9"/>
      <c r="T19" s="9"/>
      <c r="U19" s="13" t="str">
        <f ca="1">IFERROR(__xludf.DUMMYFUNCTION("""COMPUTED_VALUE"""),"LCOR-507 July")</f>
        <v>LCOR-507 July</v>
      </c>
      <c r="V19" s="1" t="str">
        <f t="shared" ca="1" si="5"/>
        <v>July</v>
      </c>
      <c r="W19" s="1" t="str">
        <f t="shared" ca="1" si="6"/>
        <v>16-20</v>
      </c>
      <c r="X19" s="10">
        <f t="shared" ca="1" si="7"/>
        <v>0.98980479755419615</v>
      </c>
      <c r="Y19" s="10">
        <f t="shared" ca="1" si="8"/>
        <v>9.955407601703976E-3</v>
      </c>
      <c r="Z19" s="2"/>
      <c r="AA19" s="2"/>
      <c r="AB19" s="1"/>
      <c r="AC19" s="2"/>
      <c r="AD19" s="11"/>
      <c r="AE19" s="2"/>
      <c r="AF19" s="2"/>
      <c r="AG19" s="2"/>
      <c r="AH19" s="2"/>
      <c r="AI19" s="2"/>
      <c r="AJ19" s="2"/>
      <c r="AK19" s="2"/>
      <c r="AL19" s="2"/>
    </row>
    <row r="20" spans="1:40" ht="15.75" customHeight="1" x14ac:dyDescent="0.15">
      <c r="A20" s="3" t="s">
        <v>58</v>
      </c>
      <c r="B20" s="3">
        <v>2</v>
      </c>
      <c r="C20" s="1" t="s">
        <v>59</v>
      </c>
      <c r="D20" s="1" t="str">
        <f t="shared" si="0"/>
        <v>LCOR-303 August</v>
      </c>
      <c r="E20" s="1" t="str">
        <f>VLOOKUP(B20,'Names+months'!A:B,2,FALSE)</f>
        <v>August</v>
      </c>
      <c r="F20" s="1" t="s">
        <v>20</v>
      </c>
      <c r="G20" s="3">
        <v>23.2633008</v>
      </c>
      <c r="H20" s="3">
        <v>25.246634579999998</v>
      </c>
      <c r="I20" s="3">
        <v>24.452796289999998</v>
      </c>
      <c r="J20" s="5">
        <f t="shared" si="1"/>
        <v>24.452796289999998</v>
      </c>
      <c r="K20" s="6">
        <f t="shared" si="2"/>
        <v>-1.1894954899999988</v>
      </c>
      <c r="L20" s="7">
        <f>(K20+K21)/2</f>
        <v>-1.2070284250000007</v>
      </c>
      <c r="M20" s="2">
        <f>2^(-L20)</f>
        <v>2.3086163205802328</v>
      </c>
      <c r="N20" s="1"/>
      <c r="O20" s="8">
        <f t="shared" si="3"/>
        <v>2.1828734125000024</v>
      </c>
      <c r="P20" s="9">
        <f t="shared" si="4"/>
        <v>0.22023666707915129</v>
      </c>
      <c r="Q20" s="9">
        <f>AVERAGE(P20,P21)</f>
        <v>0.22294597483080525</v>
      </c>
      <c r="R20" s="9">
        <f>STDEV(P20:P21)</f>
        <v>3.8315397670316007E-3</v>
      </c>
      <c r="S20" s="9"/>
      <c r="T20" s="9"/>
      <c r="U20" s="1" t="str">
        <f ca="1">IFERROR(__xludf.DUMMYFUNCTION("""COMPUTED_VALUE"""),"LCOR-518 July")</f>
        <v>LCOR-518 July</v>
      </c>
      <c r="V20" s="1" t="str">
        <f t="shared" ca="1" si="5"/>
        <v>July</v>
      </c>
      <c r="W20" s="1" t="str">
        <f t="shared" ca="1" si="6"/>
        <v>16-20</v>
      </c>
      <c r="X20" s="10">
        <f t="shared" ca="1" si="7"/>
        <v>1.5276419391875531</v>
      </c>
      <c r="Y20" s="10">
        <f t="shared" ca="1" si="8"/>
        <v>2.1645533730189584E-2</v>
      </c>
      <c r="Z20" s="2"/>
      <c r="AA20" s="2"/>
      <c r="AB20" s="2" t="s">
        <v>28</v>
      </c>
      <c r="AC20" s="10" t="s">
        <v>20</v>
      </c>
      <c r="AD20" s="11" t="s">
        <v>32</v>
      </c>
      <c r="AE20" s="2" t="s">
        <v>35</v>
      </c>
      <c r="AF20" s="2" t="s">
        <v>37</v>
      </c>
      <c r="AG20" s="2" t="s">
        <v>40</v>
      </c>
      <c r="AH20" s="2" t="s">
        <v>42</v>
      </c>
      <c r="AI20" s="2" t="s">
        <v>45</v>
      </c>
      <c r="AJ20" s="2"/>
      <c r="AK20" s="2"/>
      <c r="AL20" s="2"/>
    </row>
    <row r="21" spans="1:40" ht="15.75" customHeight="1" x14ac:dyDescent="0.15">
      <c r="A21" s="3" t="s">
        <v>60</v>
      </c>
      <c r="B21" s="3">
        <v>2</v>
      </c>
      <c r="C21" s="1" t="s">
        <v>59</v>
      </c>
      <c r="D21" s="1" t="str">
        <f t="shared" si="0"/>
        <v>LCOR-303 August</v>
      </c>
      <c r="E21" s="1" t="str">
        <f>VLOOKUP(B21,'Names+months'!A:B,2,FALSE)</f>
        <v>August</v>
      </c>
      <c r="F21" s="1" t="s">
        <v>20</v>
      </c>
      <c r="G21" s="3">
        <v>23.251244799999998</v>
      </c>
      <c r="H21" s="3">
        <v>25.239442270000001</v>
      </c>
      <c r="I21" s="3">
        <v>24.475806160000001</v>
      </c>
      <c r="J21" s="5">
        <f t="shared" si="1"/>
        <v>24.475806160000001</v>
      </c>
      <c r="K21" s="6">
        <f t="shared" si="2"/>
        <v>-1.2245613600000027</v>
      </c>
      <c r="L21" s="7"/>
      <c r="M21" s="2"/>
      <c r="N21" s="2"/>
      <c r="O21" s="8">
        <f t="shared" si="3"/>
        <v>2.1478075424999985</v>
      </c>
      <c r="P21" s="9">
        <f t="shared" si="4"/>
        <v>0.22565528258245923</v>
      </c>
      <c r="Q21" s="9"/>
      <c r="R21" s="9"/>
      <c r="S21" s="9"/>
      <c r="T21" s="9"/>
      <c r="U21" s="1" t="str">
        <f ca="1">IFERROR(__xludf.DUMMYFUNCTION("""COMPUTED_VALUE"""),"LCOR-101 August")</f>
        <v>LCOR-101 August</v>
      </c>
      <c r="V21" s="1" t="str">
        <f t="shared" ca="1" si="5"/>
        <v>August</v>
      </c>
      <c r="W21" s="1" t="str">
        <f t="shared" ca="1" si="6"/>
        <v>16-20</v>
      </c>
      <c r="X21" s="10">
        <f t="shared" ca="1" si="7"/>
        <v>0.56900810431823801</v>
      </c>
      <c r="Y21" s="10">
        <f t="shared" ca="1" si="8"/>
        <v>9.1255495935206373E-3</v>
      </c>
      <c r="Z21" s="2"/>
      <c r="AA21" s="18" t="s">
        <v>27</v>
      </c>
      <c r="AB21" s="10">
        <f t="shared" ref="AB21:AB26" ca="1" si="9">X87</f>
        <v>1.02280079208407</v>
      </c>
      <c r="AC21" s="10">
        <f t="shared" ref="AC21:AC26" ca="1" si="10">X3</f>
        <v>9.5883097235309966E-2</v>
      </c>
      <c r="AD21" s="10">
        <f t="shared" ref="AD21:AD26" ca="1" si="11">X15</f>
        <v>1.1380528041591884</v>
      </c>
      <c r="AE21" s="10">
        <f t="shared" ref="AE21:AE26" ca="1" si="12">X27</f>
        <v>0.27767107117041734</v>
      </c>
      <c r="AF21" s="10">
        <f t="shared" ref="AF21:AF26" ca="1" si="13">X39</f>
        <v>1.1920086237800209</v>
      </c>
      <c r="AG21" s="10">
        <f t="shared" ref="AG21:AG26" ca="1" si="14">X51</f>
        <v>1.2284632803176008</v>
      </c>
      <c r="AH21" s="10">
        <f t="shared" ref="AH21:AH26" ca="1" si="15">X63</f>
        <v>1.3015424457497609</v>
      </c>
      <c r="AI21" s="10">
        <f t="shared" ref="AI21:AI26" ca="1" si="16">X75</f>
        <v>1.4041490541784696</v>
      </c>
      <c r="AJ21" s="2"/>
      <c r="AK21" s="2"/>
      <c r="AL21" s="2"/>
    </row>
    <row r="22" spans="1:40" ht="15.75" customHeight="1" x14ac:dyDescent="0.15">
      <c r="A22" s="3" t="s">
        <v>61</v>
      </c>
      <c r="B22" s="3">
        <v>2</v>
      </c>
      <c r="C22" s="1" t="s">
        <v>62</v>
      </c>
      <c r="D22" s="1" t="str">
        <f t="shared" si="0"/>
        <v>LCOR-610 August</v>
      </c>
      <c r="E22" s="1" t="str">
        <f>VLOOKUP(B22,'Names+months'!A:B,2,FALSE)</f>
        <v>August</v>
      </c>
      <c r="F22" s="1" t="s">
        <v>20</v>
      </c>
      <c r="G22" s="3">
        <v>23.166663</v>
      </c>
      <c r="H22" s="3">
        <v>26.104083249999999</v>
      </c>
      <c r="I22" s="3">
        <v>25.177099630000001</v>
      </c>
      <c r="J22" s="5">
        <f t="shared" si="1"/>
        <v>25.177099630000001</v>
      </c>
      <c r="K22" s="6">
        <f t="shared" si="2"/>
        <v>-2.0104366300000009</v>
      </c>
      <c r="L22" s="7">
        <f>(K22+K23)/2</f>
        <v>-2.0076368800000015</v>
      </c>
      <c r="M22" s="2">
        <f>2^(-L22)</f>
        <v>4.0212300682776831</v>
      </c>
      <c r="N22" s="1"/>
      <c r="O22" s="8">
        <f t="shared" si="3"/>
        <v>1.3619322725000003</v>
      </c>
      <c r="P22" s="9">
        <f t="shared" si="4"/>
        <v>0.38906085235960891</v>
      </c>
      <c r="Q22" s="9">
        <f>AVERAGE(P22,P23)</f>
        <v>0.38830728910674878</v>
      </c>
      <c r="R22" s="9">
        <f>STDEV(P22:P23)</f>
        <v>1.0656993723007881E-3</v>
      </c>
      <c r="S22" s="9"/>
      <c r="T22" s="9"/>
      <c r="U22" s="1" t="str">
        <f ca="1">IFERROR(__xludf.DUMMYFUNCTION("""COMPUTED_VALUE"""),"LCOR-102 August")</f>
        <v>LCOR-102 August</v>
      </c>
      <c r="V22" s="1" t="str">
        <f t="shared" ca="1" si="5"/>
        <v>August</v>
      </c>
      <c r="W22" s="1" t="str">
        <f t="shared" ca="1" si="6"/>
        <v>16-20</v>
      </c>
      <c r="X22" s="10">
        <f t="shared" ca="1" si="7"/>
        <v>1.4198955951173522</v>
      </c>
      <c r="Y22" s="10">
        <f t="shared" ca="1" si="8"/>
        <v>5.7232118667844738E-3</v>
      </c>
      <c r="Z22" s="2"/>
      <c r="AA22" s="19"/>
      <c r="AB22" s="10">
        <f t="shared" ca="1" si="9"/>
        <v>1.0193475130745144</v>
      </c>
      <c r="AC22" s="10">
        <f t="shared" ca="1" si="10"/>
        <v>0.18675683565813206</v>
      </c>
      <c r="AD22" s="10">
        <f t="shared" ca="1" si="11"/>
        <v>1.0489004601481513</v>
      </c>
      <c r="AE22" s="10">
        <f t="shared" ca="1" si="12"/>
        <v>0.18127364114350125</v>
      </c>
      <c r="AF22" s="10">
        <f t="shared" ca="1" si="13"/>
        <v>0.78870473594425838</v>
      </c>
      <c r="AG22" s="10">
        <f t="shared" ca="1" si="14"/>
        <v>1.0380371925438323</v>
      </c>
      <c r="AH22" s="10">
        <f t="shared" ca="1" si="15"/>
        <v>0.86009535147610383</v>
      </c>
      <c r="AI22" s="10">
        <f t="shared" ca="1" si="16"/>
        <v>0.93576375155714309</v>
      </c>
      <c r="AJ22" s="2"/>
      <c r="AK22" s="2"/>
      <c r="AL22" s="2"/>
    </row>
    <row r="23" spans="1:40" ht="15.75" customHeight="1" x14ac:dyDescent="0.15">
      <c r="A23" s="3" t="s">
        <v>63</v>
      </c>
      <c r="B23" s="3">
        <v>2</v>
      </c>
      <c r="C23" s="1" t="s">
        <v>62</v>
      </c>
      <c r="D23" s="1" t="str">
        <f t="shared" si="0"/>
        <v>LCOR-610 August</v>
      </c>
      <c r="E23" s="1" t="str">
        <f>VLOOKUP(B23,'Names+months'!A:B,2,FALSE)</f>
        <v>August</v>
      </c>
      <c r="F23" s="1" t="s">
        <v>20</v>
      </c>
      <c r="G23" s="3">
        <v>23.122556899999999</v>
      </c>
      <c r="H23" s="3">
        <v>26.04248613</v>
      </c>
      <c r="I23" s="3">
        <v>25.127394030000001</v>
      </c>
      <c r="J23" s="5">
        <f t="shared" si="1"/>
        <v>25.127394030000001</v>
      </c>
      <c r="K23" s="6">
        <f t="shared" si="2"/>
        <v>-2.0048371300000021</v>
      </c>
      <c r="L23" s="7"/>
      <c r="M23" s="2"/>
      <c r="N23" s="2"/>
      <c r="O23" s="8">
        <f t="shared" si="3"/>
        <v>1.3675317724999991</v>
      </c>
      <c r="P23" s="9">
        <f t="shared" si="4"/>
        <v>0.38755372585388864</v>
      </c>
      <c r="Q23" s="9"/>
      <c r="R23" s="9"/>
      <c r="S23" s="9"/>
      <c r="T23" s="9"/>
      <c r="U23" s="1" t="str">
        <f ca="1">IFERROR(__xludf.DUMMYFUNCTION("""COMPUTED_VALUE"""),"LCOR-319 August")</f>
        <v>LCOR-319 August</v>
      </c>
      <c r="V23" s="1" t="str">
        <f t="shared" ca="1" si="5"/>
        <v>August</v>
      </c>
      <c r="W23" s="1" t="str">
        <f t="shared" ca="1" si="6"/>
        <v>16-20</v>
      </c>
      <c r="X23" s="10">
        <f t="shared" ca="1" si="7"/>
        <v>0.72816478437642007</v>
      </c>
      <c r="Y23" s="10">
        <f t="shared" ca="1" si="8"/>
        <v>8.4718509089759877E-3</v>
      </c>
      <c r="Z23" s="2"/>
      <c r="AA23" s="19"/>
      <c r="AB23" s="10">
        <f t="shared" ca="1" si="9"/>
        <v>0.63960944662065522</v>
      </c>
      <c r="AC23" s="10">
        <f t="shared" ca="1" si="10"/>
        <v>0.17423320602046605</v>
      </c>
      <c r="AD23" s="10">
        <f t="shared" ca="1" si="11"/>
        <v>1.216046831708038</v>
      </c>
      <c r="AE23" s="10">
        <f t="shared" ca="1" si="12"/>
        <v>0.15897043408840175</v>
      </c>
      <c r="AF23" s="10">
        <f t="shared" ca="1" si="13"/>
        <v>1.0434294401493109</v>
      </c>
      <c r="AG23" s="10">
        <f t="shared" ca="1" si="14"/>
        <v>1.2093452378437439</v>
      </c>
      <c r="AH23" s="10">
        <f t="shared" ca="1" si="15"/>
        <v>1.2077343091920327</v>
      </c>
      <c r="AI23" s="10">
        <f t="shared" ca="1" si="16"/>
        <v>1.1659501035679236</v>
      </c>
      <c r="AJ23" s="2"/>
      <c r="AK23" s="2"/>
      <c r="AL23" s="2"/>
    </row>
    <row r="24" spans="1:40" ht="15.75" customHeight="1" x14ac:dyDescent="0.15">
      <c r="A24" s="3" t="s">
        <v>64</v>
      </c>
      <c r="B24" s="3">
        <v>2</v>
      </c>
      <c r="C24" s="1" t="s">
        <v>39</v>
      </c>
      <c r="D24" s="1" t="str">
        <f t="shared" si="0"/>
        <v>LCOR-611 August</v>
      </c>
      <c r="E24" s="1" t="str">
        <f>VLOOKUP(B24,'Names+months'!A:B,2,FALSE)</f>
        <v>August</v>
      </c>
      <c r="F24" s="1" t="s">
        <v>20</v>
      </c>
      <c r="G24" s="3">
        <v>23.342913299999999</v>
      </c>
      <c r="H24" s="3">
        <v>26.232775159999999</v>
      </c>
      <c r="I24" s="3">
        <v>25.102434299999999</v>
      </c>
      <c r="J24" s="5">
        <f t="shared" si="1"/>
        <v>25.102434299999999</v>
      </c>
      <c r="K24" s="6">
        <f t="shared" si="2"/>
        <v>-1.7595209999999994</v>
      </c>
      <c r="L24" s="7">
        <f>(K24+K25)/2</f>
        <v>-1.7436204899999996</v>
      </c>
      <c r="M24" s="2">
        <f>2^(-L24)</f>
        <v>3.3487449257547128</v>
      </c>
      <c r="N24" s="2"/>
      <c r="O24" s="8">
        <f t="shared" si="3"/>
        <v>1.6128479025000018</v>
      </c>
      <c r="P24" s="9">
        <f t="shared" si="4"/>
        <v>0.32695230457566793</v>
      </c>
      <c r="Q24" s="9">
        <f>AVERAGE(P24,P25)</f>
        <v>0.32338825956515782</v>
      </c>
      <c r="R24" s="9">
        <f>STDEV(P24:P25)</f>
        <v>5.040320790771516E-3</v>
      </c>
      <c r="S24" s="9"/>
      <c r="T24" s="9"/>
      <c r="U24" s="1" t="str">
        <f ca="1">IFERROR(__xludf.DUMMYFUNCTION("""COMPUTED_VALUE"""),"LCOR-505 August")</f>
        <v>LCOR-505 August</v>
      </c>
      <c r="V24" s="1" t="str">
        <f t="shared" ca="1" si="5"/>
        <v>August</v>
      </c>
      <c r="W24" s="1" t="str">
        <f t="shared" ca="1" si="6"/>
        <v>16-20</v>
      </c>
      <c r="X24" s="10">
        <f t="shared" ca="1" si="7"/>
        <v>1.7687042199924063</v>
      </c>
      <c r="Y24" s="10">
        <f t="shared" ca="1" si="8"/>
        <v>7.3710264422571503E-2</v>
      </c>
      <c r="Z24" s="2"/>
      <c r="AA24" s="19"/>
      <c r="AB24" s="10">
        <f t="shared" ca="1" si="9"/>
        <v>0.95995498676181268</v>
      </c>
      <c r="AC24" s="10">
        <f t="shared" ca="1" si="10"/>
        <v>0.14704268112980232</v>
      </c>
      <c r="AD24" s="10">
        <f t="shared" ca="1" si="11"/>
        <v>1.4376508590939681</v>
      </c>
      <c r="AE24" s="10">
        <f t="shared" ca="1" si="12"/>
        <v>0.30194236732676266</v>
      </c>
      <c r="AF24" s="10">
        <f t="shared" ca="1" si="13"/>
        <v>0.89078103671722642</v>
      </c>
      <c r="AG24" s="10">
        <f t="shared" ca="1" si="14"/>
        <v>1.1358882862689748</v>
      </c>
      <c r="AH24" s="10">
        <f t="shared" ca="1" si="15"/>
        <v>1.0158603467721157</v>
      </c>
      <c r="AI24" s="10">
        <f t="shared" ca="1" si="16"/>
        <v>1.3803348465507497</v>
      </c>
      <c r="AJ24" s="2"/>
      <c r="AK24" s="2"/>
      <c r="AL24" s="2"/>
    </row>
    <row r="25" spans="1:40" ht="15.75" customHeight="1" x14ac:dyDescent="0.15">
      <c r="A25" s="3" t="s">
        <v>65</v>
      </c>
      <c r="B25" s="3">
        <v>2</v>
      </c>
      <c r="C25" s="1" t="s">
        <v>39</v>
      </c>
      <c r="D25" s="1" t="str">
        <f t="shared" si="0"/>
        <v>LCOR-611 August</v>
      </c>
      <c r="E25" s="1" t="str">
        <f>VLOOKUP(B25,'Names+months'!A:B,2,FALSE)</f>
        <v>August</v>
      </c>
      <c r="F25" s="1" t="s">
        <v>20</v>
      </c>
      <c r="G25" s="3">
        <v>23.2343875</v>
      </c>
      <c r="H25" s="3">
        <v>26.01944477</v>
      </c>
      <c r="I25" s="3">
        <v>24.96210748</v>
      </c>
      <c r="J25" s="5">
        <f t="shared" si="1"/>
        <v>24.96210748</v>
      </c>
      <c r="K25" s="6">
        <f t="shared" si="2"/>
        <v>-1.7277199799999998</v>
      </c>
      <c r="L25" s="7"/>
      <c r="M25" s="2"/>
      <c r="N25" s="1"/>
      <c r="O25" s="8">
        <f t="shared" si="3"/>
        <v>1.6446489225000014</v>
      </c>
      <c r="P25" s="9">
        <f t="shared" si="4"/>
        <v>0.31982421455464777</v>
      </c>
      <c r="Q25" s="9"/>
      <c r="R25" s="9"/>
      <c r="S25" s="9"/>
      <c r="T25" s="9"/>
      <c r="U25" s="1" t="str">
        <f ca="1">IFERROR(__xludf.DUMMYFUNCTION("""COMPUTED_VALUE"""),"LCOR-506 August")</f>
        <v>LCOR-506 August</v>
      </c>
      <c r="V25" s="1" t="str">
        <f t="shared" ca="1" si="5"/>
        <v>August</v>
      </c>
      <c r="W25" s="1" t="str">
        <f t="shared" ca="1" si="6"/>
        <v>16-20</v>
      </c>
      <c r="X25" s="10">
        <f t="shared" ca="1" si="7"/>
        <v>0.6964726128528822</v>
      </c>
      <c r="Y25" s="10">
        <f t="shared" ca="1" si="8"/>
        <v>9.6849151088324592E-3</v>
      </c>
      <c r="Z25" s="2"/>
      <c r="AA25" s="19"/>
      <c r="AB25" s="10">
        <f t="shared" ca="1" si="9"/>
        <v>1.1319298911648303</v>
      </c>
      <c r="AC25" s="10">
        <f t="shared" ca="1" si="10"/>
        <v>0.17706838658563617</v>
      </c>
      <c r="AD25" s="10">
        <f t="shared" ca="1" si="11"/>
        <v>0.98980479755419615</v>
      </c>
      <c r="AE25" s="10">
        <f t="shared" ca="1" si="12"/>
        <v>0.18658675957633281</v>
      </c>
      <c r="AF25" s="10">
        <f t="shared" ca="1" si="13"/>
        <v>0.96002864895452555</v>
      </c>
      <c r="AG25" s="10">
        <f t="shared" ca="1" si="14"/>
        <v>1.1301503060897571</v>
      </c>
      <c r="AH25" s="10">
        <f t="shared" ca="1" si="15"/>
        <v>0.73286758246191552</v>
      </c>
      <c r="AI25" s="10">
        <f t="shared" ca="1" si="16"/>
        <v>1.442887184939206</v>
      </c>
      <c r="AJ25" s="2"/>
      <c r="AK25" s="2"/>
      <c r="AL25" s="2"/>
    </row>
    <row r="26" spans="1:40" ht="15.75" customHeight="1" x14ac:dyDescent="0.15">
      <c r="A26" s="3" t="s">
        <v>66</v>
      </c>
      <c r="B26" s="3">
        <v>1</v>
      </c>
      <c r="C26" s="1" t="s">
        <v>67</v>
      </c>
      <c r="D26" s="1" t="str">
        <f t="shared" si="0"/>
        <v>LCOR-102 July</v>
      </c>
      <c r="E26" s="1" t="str">
        <f>VLOOKUP(B26,'Names+months'!A:B,2,FALSE)</f>
        <v>July</v>
      </c>
      <c r="F26" s="1" t="s">
        <v>32</v>
      </c>
      <c r="G26" s="3">
        <v>20.060213739999998</v>
      </c>
      <c r="H26" s="3">
        <v>24.539610100000001</v>
      </c>
      <c r="I26" s="3">
        <v>23.617624469999999</v>
      </c>
      <c r="J26" s="5">
        <f t="shared" si="1"/>
        <v>23.617624469999999</v>
      </c>
      <c r="K26" s="6">
        <f t="shared" si="2"/>
        <v>-3.5574107300000009</v>
      </c>
      <c r="L26" s="7">
        <f>(K26+K27)/2</f>
        <v>-3.5589355949999995</v>
      </c>
      <c r="M26" s="2">
        <f>2^(-L26)</f>
        <v>11.785455346791288</v>
      </c>
      <c r="N26" s="1"/>
      <c r="O26" s="8">
        <f t="shared" si="3"/>
        <v>-0.18504182749999964</v>
      </c>
      <c r="P26" s="9">
        <f t="shared" si="4"/>
        <v>1.1368499330091533</v>
      </c>
      <c r="Q26" s="9">
        <f>AVERAGE(P26,P27)</f>
        <v>1.1380528041591884</v>
      </c>
      <c r="R26" s="9">
        <f>STDEV(P26:P27)</f>
        <v>1.7011166941670243E-3</v>
      </c>
      <c r="S26" s="9"/>
      <c r="T26" s="9"/>
      <c r="U26" s="1" t="str">
        <f ca="1">IFERROR(__xludf.DUMMYFUNCTION("""COMPUTED_VALUE"""),"LCOR-507 August")</f>
        <v>LCOR-507 August</v>
      </c>
      <c r="V26" s="1" t="str">
        <f t="shared" ca="1" si="5"/>
        <v>August</v>
      </c>
      <c r="W26" s="1" t="str">
        <f t="shared" ca="1" si="6"/>
        <v>16-20</v>
      </c>
      <c r="X26" s="10">
        <f t="shared" ca="1" si="7"/>
        <v>0.56082069746557184</v>
      </c>
      <c r="Y26" s="10">
        <f t="shared" ca="1" si="8"/>
        <v>3.243149513179572E-3</v>
      </c>
      <c r="Z26" s="2"/>
      <c r="AA26" s="19"/>
      <c r="AB26" s="10">
        <f t="shared" ca="1" si="9"/>
        <v>1.3805725429960336</v>
      </c>
      <c r="AC26" s="10">
        <f t="shared" ca="1" si="10"/>
        <v>0.136891381949793</v>
      </c>
      <c r="AD26" s="10">
        <f t="shared" ca="1" si="11"/>
        <v>1.5276419391875531</v>
      </c>
      <c r="AE26" s="10">
        <f t="shared" ca="1" si="12"/>
        <v>0.21430207125012041</v>
      </c>
      <c r="AF26" s="10">
        <f t="shared" ca="1" si="13"/>
        <v>0.63653802172395713</v>
      </c>
      <c r="AG26" s="10">
        <f t="shared" ca="1" si="14"/>
        <v>1.4949134535664188</v>
      </c>
      <c r="AH26" s="10">
        <f t="shared" ca="1" si="15"/>
        <v>1.1715044646232451</v>
      </c>
      <c r="AI26" s="10">
        <f t="shared" ca="1" si="16"/>
        <v>1.1507289012767057</v>
      </c>
      <c r="AJ26" s="2"/>
      <c r="AK26" s="2"/>
      <c r="AL26" s="2"/>
    </row>
    <row r="27" spans="1:40" ht="15.75" customHeight="1" x14ac:dyDescent="0.15">
      <c r="A27" s="3" t="s">
        <v>68</v>
      </c>
      <c r="B27" s="3">
        <v>1</v>
      </c>
      <c r="C27" s="1" t="s">
        <v>67</v>
      </c>
      <c r="D27" s="1" t="str">
        <f t="shared" si="0"/>
        <v>LCOR-102 July</v>
      </c>
      <c r="E27" s="1" t="str">
        <f>VLOOKUP(B27,'Names+months'!A:B,2,FALSE)</f>
        <v>July</v>
      </c>
      <c r="F27" s="1" t="s">
        <v>32</v>
      </c>
      <c r="G27" s="3">
        <v>20.065854640000001</v>
      </c>
      <c r="H27" s="3">
        <v>24.5356658</v>
      </c>
      <c r="I27" s="3">
        <v>23.626315099999999</v>
      </c>
      <c r="J27" s="5">
        <f t="shared" si="1"/>
        <v>23.626315099999999</v>
      </c>
      <c r="K27" s="6">
        <f t="shared" si="2"/>
        <v>-3.5604604599999981</v>
      </c>
      <c r="L27" s="7"/>
      <c r="M27" s="2"/>
      <c r="N27" s="2"/>
      <c r="O27" s="8">
        <f t="shared" si="3"/>
        <v>-0.18809155749999684</v>
      </c>
      <c r="P27" s="9">
        <f t="shared" si="4"/>
        <v>1.1392556753092236</v>
      </c>
      <c r="Q27" s="9"/>
      <c r="R27" s="9"/>
      <c r="S27" s="9"/>
      <c r="T27" s="9"/>
      <c r="U27" s="1" t="str">
        <f ca="1">IFERROR(__xludf.DUMMYFUNCTION("""COMPUTED_VALUE"""),"LCOR-068 July")</f>
        <v>LCOR-068 July</v>
      </c>
      <c r="V27" s="1" t="str">
        <f t="shared" ca="1" si="5"/>
        <v>July</v>
      </c>
      <c r="W27" s="1" t="str">
        <f t="shared" ca="1" si="6"/>
        <v>2H</v>
      </c>
      <c r="X27" s="10">
        <f t="shared" ca="1" si="7"/>
        <v>0.27767107117041734</v>
      </c>
      <c r="Y27" s="10">
        <f t="shared" ca="1" si="8"/>
        <v>3.2024569263485931E-3</v>
      </c>
      <c r="Z27" s="2"/>
      <c r="AA27" s="2"/>
      <c r="AB27" s="2"/>
      <c r="AC27" s="10"/>
      <c r="AD27" s="10"/>
      <c r="AE27" s="10"/>
      <c r="AF27" s="10"/>
      <c r="AG27" s="10"/>
      <c r="AH27" s="10"/>
      <c r="AI27" s="10"/>
      <c r="AJ27" s="2"/>
      <c r="AK27" s="2"/>
      <c r="AL27" s="2"/>
    </row>
    <row r="28" spans="1:40" ht="15.75" customHeight="1" x14ac:dyDescent="0.15">
      <c r="A28" s="3" t="s">
        <v>69</v>
      </c>
      <c r="B28" s="3">
        <v>1</v>
      </c>
      <c r="C28" s="1" t="s">
        <v>70</v>
      </c>
      <c r="D28" s="1" t="str">
        <f t="shared" si="0"/>
        <v>LCOR-106 July</v>
      </c>
      <c r="E28" s="1" t="str">
        <f>VLOOKUP(B28,'Names+months'!A:B,2,FALSE)</f>
        <v>July</v>
      </c>
      <c r="F28" s="1" t="s">
        <v>32</v>
      </c>
      <c r="G28" s="3">
        <v>20.423062760000001</v>
      </c>
      <c r="H28" s="3">
        <v>24.3866017</v>
      </c>
      <c r="I28" s="3">
        <v>23.869622979999999</v>
      </c>
      <c r="J28" s="5">
        <f t="shared" si="1"/>
        <v>23.869622979999999</v>
      </c>
      <c r="K28" s="6">
        <f t="shared" si="2"/>
        <v>-3.4465602199999985</v>
      </c>
      <c r="L28" s="7">
        <f>(K28+K29)/2</f>
        <v>-3.4412368549999979</v>
      </c>
      <c r="M28" s="2">
        <f>2^(-L28)</f>
        <v>10.862142989064806</v>
      </c>
      <c r="N28" s="2"/>
      <c r="O28" s="8">
        <f t="shared" si="3"/>
        <v>-7.41913174999973E-2</v>
      </c>
      <c r="P28" s="9">
        <f t="shared" si="4"/>
        <v>1.0527707546310361</v>
      </c>
      <c r="Q28" s="9">
        <f>AVERAGE(P28,P29)</f>
        <v>1.0489004601481513</v>
      </c>
      <c r="R28" s="9">
        <f>STDEV(P28:P29)</f>
        <v>5.4734229480734265E-3</v>
      </c>
      <c r="S28" s="9"/>
      <c r="T28" s="9"/>
      <c r="U28" s="1" t="str">
        <f ca="1">IFERROR(__xludf.DUMMYFUNCTION("""COMPUTED_VALUE"""),"LCOR-069 July")</f>
        <v>LCOR-069 July</v>
      </c>
      <c r="V28" s="1" t="str">
        <f t="shared" ca="1" si="5"/>
        <v>July</v>
      </c>
      <c r="W28" s="1" t="str">
        <f t="shared" ca="1" si="6"/>
        <v>2H</v>
      </c>
      <c r="X28" s="10">
        <f t="shared" ca="1" si="7"/>
        <v>0.18127364114350125</v>
      </c>
      <c r="Y28" s="10">
        <f t="shared" ca="1" si="8"/>
        <v>1.3390380408609786E-4</v>
      </c>
      <c r="Z28" s="2"/>
      <c r="AA28" s="18" t="s">
        <v>47</v>
      </c>
      <c r="AB28" s="10">
        <f t="shared" ref="AB28:AB33" ca="1" si="17">X93</f>
        <v>0.64860577531161823</v>
      </c>
      <c r="AC28" s="10">
        <f t="shared" ref="AC28:AC33" ca="1" si="18">X9</f>
        <v>9.3969249659212911E-2</v>
      </c>
      <c r="AD28" s="10">
        <f t="shared" ref="AD28:AD33" ca="1" si="19">X21</f>
        <v>0.56900810431823801</v>
      </c>
      <c r="AE28" s="10">
        <f t="shared" ref="AE28:AE33" ca="1" si="20">X33</f>
        <v>0.1810152096438005</v>
      </c>
      <c r="AF28" s="10">
        <f t="shared" ref="AF28:AF33" ca="1" si="21">X45</f>
        <v>1.1835971825049081</v>
      </c>
      <c r="AG28" s="10">
        <f t="shared" ref="AG28:AG33" ca="1" si="22">X57</f>
        <v>1.0314133158025314</v>
      </c>
      <c r="AH28" s="10">
        <f t="shared" ref="AH28:AH33" ca="1" si="23">X69</f>
        <v>0.77390256622671649</v>
      </c>
      <c r="AI28" s="10">
        <f t="shared" ref="AI28:AI33" ca="1" si="24">X81</f>
        <v>1.8306650940367906</v>
      </c>
      <c r="AJ28" s="2"/>
      <c r="AK28" s="2"/>
      <c r="AL28" s="2"/>
    </row>
    <row r="29" spans="1:40" ht="15.75" customHeight="1" x14ac:dyDescent="0.15">
      <c r="A29" s="3" t="s">
        <v>71</v>
      </c>
      <c r="B29" s="3">
        <v>1</v>
      </c>
      <c r="C29" s="1" t="s">
        <v>70</v>
      </c>
      <c r="D29" s="1" t="str">
        <f t="shared" si="0"/>
        <v>LCOR-106 July</v>
      </c>
      <c r="E29" s="1" t="str">
        <f>VLOOKUP(B29,'Names+months'!A:B,2,FALSE)</f>
        <v>July</v>
      </c>
      <c r="F29" s="1" t="s">
        <v>32</v>
      </c>
      <c r="G29" s="3">
        <v>20.326024610000001</v>
      </c>
      <c r="H29" s="3">
        <v>24.336639699999999</v>
      </c>
      <c r="I29" s="3">
        <v>23.761938099999998</v>
      </c>
      <c r="J29" s="5">
        <f t="shared" si="1"/>
        <v>23.761938099999998</v>
      </c>
      <c r="K29" s="6">
        <f t="shared" si="2"/>
        <v>-3.4359134899999972</v>
      </c>
      <c r="L29" s="7"/>
      <c r="M29" s="2"/>
      <c r="N29" s="1"/>
      <c r="O29" s="8">
        <f t="shared" si="3"/>
        <v>-6.354458749999603E-2</v>
      </c>
      <c r="P29" s="9">
        <f t="shared" si="4"/>
        <v>1.0450301656652665</v>
      </c>
      <c r="Q29" s="9"/>
      <c r="R29" s="9"/>
      <c r="S29" s="9"/>
      <c r="T29" s="9"/>
      <c r="U29" s="1" t="str">
        <f ca="1">IFERROR(__xludf.DUMMYFUNCTION("""COMPUTED_VALUE"""),"LCOR-217 July")</f>
        <v>LCOR-217 July</v>
      </c>
      <c r="V29" s="1" t="str">
        <f t="shared" ca="1" si="5"/>
        <v>July</v>
      </c>
      <c r="W29" s="1" t="str">
        <f t="shared" ca="1" si="6"/>
        <v>2H</v>
      </c>
      <c r="X29" s="10">
        <f t="shared" ca="1" si="7"/>
        <v>0.15897043408840175</v>
      </c>
      <c r="Y29" s="10">
        <f t="shared" ca="1" si="8"/>
        <v>2.6635657928568333E-3</v>
      </c>
      <c r="Z29" s="2"/>
      <c r="AA29" s="19"/>
      <c r="AB29" s="10">
        <f t="shared" ca="1" si="17"/>
        <v>1.3603802547790456</v>
      </c>
      <c r="AC29" s="10">
        <f t="shared" ca="1" si="18"/>
        <v>0.14486452187082599</v>
      </c>
      <c r="AD29" s="10">
        <f t="shared" ca="1" si="19"/>
        <v>1.4198955951173522</v>
      </c>
      <c r="AE29" s="10">
        <f t="shared" ca="1" si="20"/>
        <v>0.3448696188708425</v>
      </c>
      <c r="AF29" s="10">
        <f t="shared" ca="1" si="21"/>
        <v>0.90071630503966393</v>
      </c>
      <c r="AG29" s="10">
        <f t="shared" ca="1" si="22"/>
        <v>1.6628311464326511</v>
      </c>
      <c r="AH29" s="10">
        <f t="shared" ca="1" si="23"/>
        <v>1.237427836807218</v>
      </c>
      <c r="AI29" s="10">
        <f t="shared" ca="1" si="24"/>
        <v>0.42811876263796256</v>
      </c>
      <c r="AJ29" s="2"/>
      <c r="AK29" s="2"/>
      <c r="AL29" s="2"/>
    </row>
    <row r="30" spans="1:40" ht="15.75" customHeight="1" x14ac:dyDescent="0.15">
      <c r="A30" s="3" t="s">
        <v>72</v>
      </c>
      <c r="B30" s="3">
        <v>1</v>
      </c>
      <c r="C30" s="1" t="s">
        <v>73</v>
      </c>
      <c r="D30" s="1" t="str">
        <f t="shared" si="0"/>
        <v>LCOR-310 July</v>
      </c>
      <c r="E30" s="1" t="str">
        <f>VLOOKUP(B30,'Names+months'!A:B,2,FALSE)</f>
        <v>July</v>
      </c>
      <c r="F30" s="1" t="s">
        <v>32</v>
      </c>
      <c r="G30" s="3">
        <v>19.76442243</v>
      </c>
      <c r="H30" s="3">
        <v>24.9218072</v>
      </c>
      <c r="I30" s="3">
        <v>23.42759199</v>
      </c>
      <c r="J30" s="5">
        <f t="shared" si="1"/>
        <v>23.42759199</v>
      </c>
      <c r="K30" s="6">
        <f t="shared" si="2"/>
        <v>-3.66316956</v>
      </c>
      <c r="L30" s="7">
        <f>(K30+K31)/2</f>
        <v>-3.6545418949999995</v>
      </c>
      <c r="M30" s="2">
        <f>2^(-L30)</f>
        <v>12.592928304902074</v>
      </c>
      <c r="N30" s="2"/>
      <c r="O30" s="8">
        <f t="shared" si="3"/>
        <v>-0.29080065749999884</v>
      </c>
      <c r="P30" s="9">
        <f t="shared" si="4"/>
        <v>1.223318998951159</v>
      </c>
      <c r="Q30" s="9">
        <f>AVERAGE(P30,P31)</f>
        <v>1.216046831708038</v>
      </c>
      <c r="R30" s="9">
        <f>STDEV(P30:P31)</f>
        <v>1.0284397543067342E-2</v>
      </c>
      <c r="S30" s="9"/>
      <c r="T30" s="9"/>
      <c r="U30" s="1" t="str">
        <f ca="1">IFERROR(__xludf.DUMMYFUNCTION("""COMPUTED_VALUE"""),"LCOR-449 July")</f>
        <v>LCOR-449 July</v>
      </c>
      <c r="V30" s="1" t="str">
        <f t="shared" ca="1" si="5"/>
        <v>July</v>
      </c>
      <c r="W30" s="1" t="str">
        <f t="shared" ca="1" si="6"/>
        <v>2H</v>
      </c>
      <c r="X30" s="10">
        <f t="shared" ca="1" si="7"/>
        <v>0.30194236732676266</v>
      </c>
      <c r="Y30" s="10">
        <f t="shared" ca="1" si="8"/>
        <v>3.5436224703448851E-4</v>
      </c>
      <c r="Z30" s="2"/>
      <c r="AA30" s="19"/>
      <c r="AB30" s="10">
        <f t="shared" ca="1" si="17"/>
        <v>0.57037747085166812</v>
      </c>
      <c r="AC30" s="10">
        <f t="shared" ca="1" si="18"/>
        <v>0.15686291601790481</v>
      </c>
      <c r="AD30" s="10">
        <f t="shared" ca="1" si="19"/>
        <v>0.72816478437642007</v>
      </c>
      <c r="AE30" s="10">
        <f t="shared" ca="1" si="20"/>
        <v>0.19741452605775495</v>
      </c>
      <c r="AF30" s="10">
        <f t="shared" ca="1" si="21"/>
        <v>0.70005333776623235</v>
      </c>
      <c r="AG30" s="10">
        <f t="shared" ca="1" si="22"/>
        <v>0.99509805292267139</v>
      </c>
      <c r="AH30" s="10">
        <f t="shared" ca="1" si="23"/>
        <v>0.79182696429815569</v>
      </c>
      <c r="AI30" s="10">
        <f t="shared" ca="1" si="24"/>
        <v>1.0207490623137392</v>
      </c>
      <c r="AJ30" s="2"/>
      <c r="AK30" s="2"/>
      <c r="AL30" s="2"/>
    </row>
    <row r="31" spans="1:40" ht="15.75" customHeight="1" x14ac:dyDescent="0.15">
      <c r="A31" s="3" t="s">
        <v>74</v>
      </c>
      <c r="B31" s="3">
        <v>1</v>
      </c>
      <c r="C31" s="1" t="s">
        <v>73</v>
      </c>
      <c r="D31" s="1" t="str">
        <f t="shared" si="0"/>
        <v>LCOR-310 July</v>
      </c>
      <c r="E31" s="1" t="str">
        <f>VLOOKUP(B31,'Names+months'!A:B,2,FALSE)</f>
        <v>July</v>
      </c>
      <c r="F31" s="1" t="s">
        <v>32</v>
      </c>
      <c r="G31" s="3">
        <v>19.726798840000001</v>
      </c>
      <c r="H31" s="3">
        <v>24.913483100000001</v>
      </c>
      <c r="I31" s="3">
        <v>23.37271307</v>
      </c>
      <c r="J31" s="5">
        <f t="shared" si="1"/>
        <v>23.37271307</v>
      </c>
      <c r="K31" s="6">
        <f t="shared" si="2"/>
        <v>-3.6459142299999989</v>
      </c>
      <c r="L31" s="7"/>
      <c r="M31" s="2"/>
      <c r="N31" s="2"/>
      <c r="O31" s="8">
        <f t="shared" si="3"/>
        <v>-0.27354532749999771</v>
      </c>
      <c r="P31" s="9">
        <f t="shared" si="4"/>
        <v>1.2087746644649167</v>
      </c>
      <c r="Q31" s="9"/>
      <c r="R31" s="9"/>
      <c r="S31" s="9"/>
      <c r="T31" s="9"/>
      <c r="U31" s="1" t="str">
        <f ca="1">IFERROR(__xludf.DUMMYFUNCTION("""COMPUTED_VALUE"""),"LCOR-450 July")</f>
        <v>LCOR-450 July</v>
      </c>
      <c r="V31" s="1" t="str">
        <f t="shared" ca="1" si="5"/>
        <v>July</v>
      </c>
      <c r="W31" s="1" t="str">
        <f t="shared" ca="1" si="6"/>
        <v>2H</v>
      </c>
      <c r="X31" s="10">
        <f t="shared" ca="1" si="7"/>
        <v>0.18658675957633281</v>
      </c>
      <c r="Y31" s="10">
        <f t="shared" ca="1" si="8"/>
        <v>5.1493858736557127E-4</v>
      </c>
      <c r="Z31" s="2"/>
      <c r="AA31" s="19"/>
      <c r="AB31" s="10">
        <f t="shared" ca="1" si="17"/>
        <v>0.46809392246674875</v>
      </c>
      <c r="AC31" s="10">
        <f t="shared" ca="1" si="18"/>
        <v>0.22294597483080525</v>
      </c>
      <c r="AD31" s="10">
        <f t="shared" ca="1" si="19"/>
        <v>1.7687042199924063</v>
      </c>
      <c r="AE31" s="10">
        <f t="shared" ca="1" si="20"/>
        <v>0.14529371745179548</v>
      </c>
      <c r="AF31" s="10">
        <f t="shared" ca="1" si="21"/>
        <v>0.58312888766622906</v>
      </c>
      <c r="AG31" s="10">
        <f t="shared" ca="1" si="22"/>
        <v>1.6892311680187766</v>
      </c>
      <c r="AH31" s="10">
        <f t="shared" ca="1" si="23"/>
        <v>1.7767534866079189</v>
      </c>
      <c r="AI31" s="10">
        <f t="shared" ca="1" si="24"/>
        <v>1.8754671922683004</v>
      </c>
      <c r="AJ31" s="2"/>
      <c r="AK31" s="2"/>
      <c r="AL31" s="2"/>
    </row>
    <row r="32" spans="1:40" ht="15.75" customHeight="1" x14ac:dyDescent="0.15">
      <c r="A32" s="3" t="s">
        <v>64</v>
      </c>
      <c r="B32" s="3">
        <v>1</v>
      </c>
      <c r="C32" s="1" t="s">
        <v>75</v>
      </c>
      <c r="D32" s="1" t="str">
        <f t="shared" si="0"/>
        <v>LCOR-505 July</v>
      </c>
      <c r="E32" s="1" t="str">
        <f>VLOOKUP(B32,'Names+months'!A:B,2,FALSE)</f>
        <v>July</v>
      </c>
      <c r="F32" s="1" t="s">
        <v>32</v>
      </c>
      <c r="G32" s="3">
        <v>19.524038090000001</v>
      </c>
      <c r="H32" s="3">
        <v>24.501111399999999</v>
      </c>
      <c r="I32" s="3">
        <v>23.418895030000002</v>
      </c>
      <c r="J32" s="5">
        <f t="shared" si="1"/>
        <v>23.418895030000002</v>
      </c>
      <c r="K32" s="6">
        <f t="shared" si="2"/>
        <v>-3.8948569400000004</v>
      </c>
      <c r="L32" s="7">
        <f>(K32+K33)/2</f>
        <v>-3.896081735000001</v>
      </c>
      <c r="M32" s="2">
        <f>2^(-L32)</f>
        <v>14.888037971987719</v>
      </c>
      <c r="N32" s="2"/>
      <c r="O32" s="8">
        <f t="shared" si="3"/>
        <v>-0.52248803749999917</v>
      </c>
      <c r="P32" s="9">
        <f t="shared" si="4"/>
        <v>1.4364303467119142</v>
      </c>
      <c r="Q32" s="9">
        <f>AVERAGE(P32,P33)</f>
        <v>1.4376508590939681</v>
      </c>
      <c r="R32" s="9">
        <f>STDEV(P32:P33)</f>
        <v>1.7260651637450684E-3</v>
      </c>
      <c r="S32" s="9"/>
      <c r="T32" s="9"/>
      <c r="U32" s="1" t="str">
        <f ca="1">IFERROR(__xludf.DUMMYFUNCTION("""COMPUTED_VALUE"""),"LCOR-457 July")</f>
        <v>LCOR-457 July</v>
      </c>
      <c r="V32" s="1" t="str">
        <f t="shared" ca="1" si="5"/>
        <v>July</v>
      </c>
      <c r="W32" s="1" t="str">
        <f t="shared" ca="1" si="6"/>
        <v>2H</v>
      </c>
      <c r="X32" s="10">
        <f t="shared" ca="1" si="7"/>
        <v>0.21430207125012041</v>
      </c>
      <c r="Y32" s="10">
        <f t="shared" ca="1" si="8"/>
        <v>1.7900969437491426E-3</v>
      </c>
      <c r="Z32" s="2"/>
      <c r="AA32" s="19"/>
      <c r="AB32" s="10">
        <f t="shared" ca="1" si="17"/>
        <v>0.92921711068170376</v>
      </c>
      <c r="AC32" s="10">
        <f t="shared" ca="1" si="18"/>
        <v>0.38830728910674878</v>
      </c>
      <c r="AD32" s="10">
        <f t="shared" ca="1" si="19"/>
        <v>0.6964726128528822</v>
      </c>
      <c r="AE32" s="10">
        <f t="shared" ca="1" si="20"/>
        <v>0.33127232597428646</v>
      </c>
      <c r="AF32" s="10">
        <f t="shared" ca="1" si="21"/>
        <v>1.2562296771260644</v>
      </c>
      <c r="AG32" s="10">
        <f t="shared" ca="1" si="22"/>
        <v>0.50887598085944918</v>
      </c>
      <c r="AH32" s="10">
        <f t="shared" ca="1" si="23"/>
        <v>0.36539316940146083</v>
      </c>
      <c r="AI32" s="10">
        <f t="shared" ca="1" si="24"/>
        <v>1.0556112984845198</v>
      </c>
      <c r="AJ32" s="2"/>
      <c r="AK32" s="2"/>
      <c r="AL32" s="2"/>
    </row>
    <row r="33" spans="1:38" ht="15.75" customHeight="1" x14ac:dyDescent="0.15">
      <c r="A33" s="3" t="s">
        <v>65</v>
      </c>
      <c r="B33" s="3">
        <v>1</v>
      </c>
      <c r="C33" s="1" t="s">
        <v>75</v>
      </c>
      <c r="D33" s="1" t="str">
        <f t="shared" si="0"/>
        <v>LCOR-505 July</v>
      </c>
      <c r="E33" s="1" t="str">
        <f>VLOOKUP(B33,'Names+months'!A:B,2,FALSE)</f>
        <v>July</v>
      </c>
      <c r="F33" s="1" t="s">
        <v>32</v>
      </c>
      <c r="G33" s="3">
        <v>19.55477247</v>
      </c>
      <c r="H33" s="3">
        <v>24.5240127</v>
      </c>
      <c r="I33" s="3">
        <v>23.452079000000001</v>
      </c>
      <c r="J33" s="5">
        <f t="shared" si="1"/>
        <v>23.452079000000001</v>
      </c>
      <c r="K33" s="6">
        <f t="shared" si="2"/>
        <v>-3.8973065300000016</v>
      </c>
      <c r="L33" s="7"/>
      <c r="M33" s="2"/>
      <c r="N33" s="2"/>
      <c r="O33" s="8">
        <f t="shared" si="3"/>
        <v>-0.52493762750000039</v>
      </c>
      <c r="P33" s="9">
        <f t="shared" si="4"/>
        <v>1.4388713714760222</v>
      </c>
      <c r="Q33" s="9"/>
      <c r="R33" s="9"/>
      <c r="S33" s="9"/>
      <c r="T33" s="9"/>
      <c r="U33" s="1" t="str">
        <f ca="1">IFERROR(__xludf.DUMMYFUNCTION("""COMPUTED_VALUE"""),"LCOR-064 August")</f>
        <v>LCOR-064 August</v>
      </c>
      <c r="V33" s="1" t="str">
        <f t="shared" ca="1" si="5"/>
        <v>August</v>
      </c>
      <c r="W33" s="13" t="str">
        <f t="shared" ca="1" si="6"/>
        <v>2H</v>
      </c>
      <c r="X33" s="10">
        <f t="shared" ca="1" si="7"/>
        <v>0.1810152096438005</v>
      </c>
      <c r="Y33" s="10">
        <f t="shared" ca="1" si="8"/>
        <v>1.0424695953427489E-5</v>
      </c>
      <c r="Z33" s="2"/>
      <c r="AA33" s="19"/>
      <c r="AB33" s="10">
        <f t="shared" ca="1" si="17"/>
        <v>0.53223815960211129</v>
      </c>
      <c r="AC33" s="10">
        <f t="shared" ca="1" si="18"/>
        <v>0.32338825956515782</v>
      </c>
      <c r="AD33" s="10">
        <f t="shared" ca="1" si="19"/>
        <v>0.56082069746557184</v>
      </c>
      <c r="AE33" s="10">
        <f t="shared" ca="1" si="20"/>
        <v>0.50425448339757017</v>
      </c>
      <c r="AF33" s="10">
        <f t="shared" ca="1" si="21"/>
        <v>0.45670539996913062</v>
      </c>
      <c r="AG33" s="10">
        <f t="shared" ca="1" si="22"/>
        <v>0.89310852064097257</v>
      </c>
      <c r="AH33" s="10">
        <f t="shared" ca="1" si="23"/>
        <v>0.66961990420606421</v>
      </c>
      <c r="AI33" s="10">
        <f t="shared" ca="1" si="24"/>
        <v>1.134469451693497</v>
      </c>
      <c r="AJ33" s="2"/>
      <c r="AK33" s="2"/>
      <c r="AL33" s="2"/>
    </row>
    <row r="34" spans="1:38" ht="15.75" customHeight="1" x14ac:dyDescent="0.15">
      <c r="A34" s="3" t="s">
        <v>76</v>
      </c>
      <c r="B34" s="3">
        <v>1</v>
      </c>
      <c r="C34" s="1" t="s">
        <v>77</v>
      </c>
      <c r="D34" s="1" t="str">
        <f t="shared" si="0"/>
        <v>LCOR-507 July</v>
      </c>
      <c r="E34" s="1" t="str">
        <f>VLOOKUP(B34,'Names+months'!A:B,2,FALSE)</f>
        <v>July</v>
      </c>
      <c r="F34" s="1" t="s">
        <v>32</v>
      </c>
      <c r="G34" s="3">
        <v>20.536311120000001</v>
      </c>
      <c r="H34" s="3">
        <v>24.536312299999999</v>
      </c>
      <c r="I34" s="3">
        <v>23.883598790000001</v>
      </c>
      <c r="J34" s="5">
        <f t="shared" si="1"/>
        <v>23.883598790000001</v>
      </c>
      <c r="K34" s="6">
        <f t="shared" si="2"/>
        <v>-3.34728767</v>
      </c>
      <c r="L34" s="7">
        <f>(K34+K35)/2</f>
        <v>-3.3575483550000005</v>
      </c>
      <c r="M34" s="2">
        <f>2^(-L34)</f>
        <v>10.249974070377332</v>
      </c>
      <c r="N34" s="2"/>
      <c r="O34" s="8">
        <f t="shared" si="3"/>
        <v>2.508123250000116E-2</v>
      </c>
      <c r="P34" s="9">
        <f t="shared" si="4"/>
        <v>0.98276526132955511</v>
      </c>
      <c r="Q34" s="9">
        <f>AVERAGE(P34,P35)</f>
        <v>0.98980479755419615</v>
      </c>
      <c r="R34" s="9">
        <f>STDEV(P34:P35)</f>
        <v>9.955407601703976E-3</v>
      </c>
      <c r="S34" s="9"/>
      <c r="T34" s="9"/>
      <c r="U34" s="1" t="str">
        <f ca="1">IFERROR(__xludf.DUMMYFUNCTION("""COMPUTED_VALUE"""),"LCOR-069 August")</f>
        <v>LCOR-069 August</v>
      </c>
      <c r="V34" s="1" t="str">
        <f t="shared" ca="1" si="5"/>
        <v>August</v>
      </c>
      <c r="W34" s="1" t="str">
        <f t="shared" ca="1" si="6"/>
        <v>2H</v>
      </c>
      <c r="X34" s="10">
        <f t="shared" ca="1" si="7"/>
        <v>0.3448696188708425</v>
      </c>
      <c r="Y34" s="10">
        <f t="shared" ca="1" si="8"/>
        <v>2.8739843288309308E-3</v>
      </c>
      <c r="Z34" s="2"/>
      <c r="AA34" s="2"/>
      <c r="AB34" s="10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5.75" customHeight="1" x14ac:dyDescent="0.15">
      <c r="A35" s="3" t="s">
        <v>78</v>
      </c>
      <c r="B35" s="3">
        <v>1</v>
      </c>
      <c r="C35" s="1" t="s">
        <v>77</v>
      </c>
      <c r="D35" s="1" t="str">
        <f t="shared" si="0"/>
        <v>LCOR-507 July</v>
      </c>
      <c r="E35" s="1" t="str">
        <f>VLOOKUP(B35,'Names+months'!A:B,2,FALSE)</f>
        <v>July</v>
      </c>
      <c r="F35" s="1" t="s">
        <v>32</v>
      </c>
      <c r="G35" s="3">
        <v>20.618696369999999</v>
      </c>
      <c r="H35" s="3">
        <v>24.568693100000001</v>
      </c>
      <c r="I35" s="3">
        <v>23.986505409999999</v>
      </c>
      <c r="J35" s="5">
        <f t="shared" si="1"/>
        <v>23.986505409999999</v>
      </c>
      <c r="K35" s="6">
        <f t="shared" si="2"/>
        <v>-3.3678090400000009</v>
      </c>
      <c r="L35" s="7"/>
      <c r="M35" s="2"/>
      <c r="N35" s="2"/>
      <c r="O35" s="8">
        <f t="shared" si="3"/>
        <v>4.559862500000289E-3</v>
      </c>
      <c r="P35" s="9">
        <f t="shared" si="4"/>
        <v>0.99684433377883708</v>
      </c>
      <c r="Q35" s="9"/>
      <c r="R35" s="9"/>
      <c r="S35" s="9"/>
      <c r="T35" s="9"/>
      <c r="U35" s="1" t="str">
        <f ca="1">IFERROR(__xludf.DUMMYFUNCTION("""COMPUTED_VALUE"""),"LCOR-449 August")</f>
        <v>LCOR-449 August</v>
      </c>
      <c r="V35" s="1" t="str">
        <f t="shared" ca="1" si="5"/>
        <v>August</v>
      </c>
      <c r="W35" s="1" t="str">
        <f t="shared" ca="1" si="6"/>
        <v>2H</v>
      </c>
      <c r="X35" s="10">
        <f t="shared" ca="1" si="7"/>
        <v>0.19741452605775495</v>
      </c>
      <c r="Y35" s="10">
        <f t="shared" ca="1" si="8"/>
        <v>2.3758761523637005E-3</v>
      </c>
      <c r="Z35" s="2"/>
      <c r="AA35" s="2"/>
      <c r="AB35" s="2"/>
      <c r="AC35" s="10"/>
      <c r="AD35" s="11"/>
      <c r="AE35" s="2"/>
      <c r="AF35" s="2"/>
      <c r="AG35" s="2"/>
      <c r="AH35" s="2"/>
      <c r="AI35" s="10"/>
      <c r="AJ35" s="2"/>
      <c r="AK35" s="2"/>
      <c r="AL35" s="2"/>
    </row>
    <row r="36" spans="1:38" ht="15.75" customHeight="1" x14ac:dyDescent="0.15">
      <c r="A36" s="3" t="s">
        <v>79</v>
      </c>
      <c r="B36" s="3">
        <v>1</v>
      </c>
      <c r="C36" s="1" t="s">
        <v>80</v>
      </c>
      <c r="D36" s="1" t="str">
        <f t="shared" si="0"/>
        <v>LCOR-518 July</v>
      </c>
      <c r="E36" s="1" t="str">
        <f>VLOOKUP(B36,'Names+months'!A:B,2,FALSE)</f>
        <v>July</v>
      </c>
      <c r="F36" s="1" t="s">
        <v>32</v>
      </c>
      <c r="G36" s="3">
        <v>20.157994779999999</v>
      </c>
      <c r="H36" s="3">
        <v>25.027828400000001</v>
      </c>
      <c r="I36" s="3">
        <v>24.12714261</v>
      </c>
      <c r="J36" s="5">
        <f t="shared" si="1"/>
        <v>24.12714261</v>
      </c>
      <c r="K36" s="6">
        <f t="shared" si="2"/>
        <v>-3.9691478300000007</v>
      </c>
      <c r="L36" s="7">
        <f>(K36+K37)/2</f>
        <v>-3.9836029200000009</v>
      </c>
      <c r="M36" s="2">
        <f>2^(-L36)</f>
        <v>15.819180072687081</v>
      </c>
      <c r="N36" s="2"/>
      <c r="O36" s="8">
        <f t="shared" si="3"/>
        <v>-0.5967789274999995</v>
      </c>
      <c r="P36" s="9">
        <f t="shared" si="4"/>
        <v>1.512336235504534</v>
      </c>
      <c r="Q36" s="9">
        <f>AVERAGE(P36,P37)</f>
        <v>1.5276419391875531</v>
      </c>
      <c r="R36" s="9">
        <f>STDEV(P36:P37)</f>
        <v>2.1645533730189584E-2</v>
      </c>
      <c r="S36" s="9"/>
      <c r="T36" s="9"/>
      <c r="U36" s="1" t="str">
        <f ca="1">IFERROR(__xludf.DUMMYFUNCTION("""COMPUTED_VALUE"""),"LCOR-450 August")</f>
        <v>LCOR-450 August</v>
      </c>
      <c r="V36" s="1" t="str">
        <f t="shared" ca="1" si="5"/>
        <v>August</v>
      </c>
      <c r="W36" s="1" t="str">
        <f t="shared" ca="1" si="6"/>
        <v>2H</v>
      </c>
      <c r="X36" s="10">
        <f t="shared" ca="1" si="7"/>
        <v>0.14529371745179548</v>
      </c>
      <c r="Y36" s="10">
        <f t="shared" ca="1" si="8"/>
        <v>4.3710487534666956E-4</v>
      </c>
      <c r="Z36" s="2"/>
      <c r="AA36" s="2"/>
      <c r="AB36" s="2"/>
      <c r="AC36" s="11"/>
      <c r="AD36" s="11"/>
      <c r="AE36" s="2"/>
      <c r="AF36" s="2"/>
      <c r="AG36" s="2"/>
      <c r="AH36" s="2"/>
      <c r="AI36" s="2"/>
      <c r="AJ36" s="2"/>
      <c r="AK36" s="2"/>
      <c r="AL36" s="2"/>
    </row>
    <row r="37" spans="1:38" ht="15.75" customHeight="1" x14ac:dyDescent="0.15">
      <c r="A37" s="3" t="s">
        <v>81</v>
      </c>
      <c r="B37" s="3">
        <v>1</v>
      </c>
      <c r="C37" s="1" t="s">
        <v>80</v>
      </c>
      <c r="D37" s="1" t="str">
        <f t="shared" si="0"/>
        <v>LCOR-518 July</v>
      </c>
      <c r="E37" s="1" t="str">
        <f>VLOOKUP(B37,'Names+months'!A:B,2,FALSE)</f>
        <v>July</v>
      </c>
      <c r="F37" s="1" t="s">
        <v>32</v>
      </c>
      <c r="G37" s="3">
        <v>20.137197239999999</v>
      </c>
      <c r="H37" s="3">
        <v>25.042872500000001</v>
      </c>
      <c r="I37" s="3">
        <v>24.13525525</v>
      </c>
      <c r="J37" s="5">
        <f t="shared" si="1"/>
        <v>24.13525525</v>
      </c>
      <c r="K37" s="6">
        <f t="shared" si="2"/>
        <v>-3.9980580100000012</v>
      </c>
      <c r="L37" s="7"/>
      <c r="M37" s="2"/>
      <c r="N37" s="2"/>
      <c r="O37" s="8">
        <f t="shared" si="3"/>
        <v>-0.62568910749999995</v>
      </c>
      <c r="P37" s="9">
        <f t="shared" si="4"/>
        <v>1.5429476428705724</v>
      </c>
      <c r="Q37" s="9"/>
      <c r="R37" s="9"/>
      <c r="S37" s="9"/>
      <c r="T37" s="9"/>
      <c r="U37" s="1" t="str">
        <f ca="1">IFERROR(__xludf.DUMMYFUNCTION("""COMPUTED_VALUE"""),"LCOR-460 August")</f>
        <v>LCOR-460 August</v>
      </c>
      <c r="V37" s="1" t="str">
        <f t="shared" ca="1" si="5"/>
        <v>August</v>
      </c>
      <c r="W37" s="1" t="str">
        <f t="shared" ca="1" si="6"/>
        <v>2H</v>
      </c>
      <c r="X37" s="10">
        <f t="shared" ca="1" si="7"/>
        <v>0.33127232597428646</v>
      </c>
      <c r="Y37" s="10">
        <f t="shared" ca="1" si="8"/>
        <v>9.6811519358941096E-4</v>
      </c>
      <c r="Z37" s="2"/>
      <c r="AA37" s="2"/>
      <c r="AB37" s="2"/>
      <c r="AC37" s="10"/>
      <c r="AD37" s="11"/>
      <c r="AE37" s="2"/>
      <c r="AF37" s="2"/>
      <c r="AG37" s="2"/>
      <c r="AH37" s="2"/>
      <c r="AI37" s="2"/>
      <c r="AJ37" s="2"/>
      <c r="AK37" s="2"/>
      <c r="AL37" s="2"/>
    </row>
    <row r="38" spans="1:38" ht="15.75" customHeight="1" x14ac:dyDescent="0.15">
      <c r="A38" s="3" t="s">
        <v>82</v>
      </c>
      <c r="B38" s="3">
        <v>2</v>
      </c>
      <c r="C38" s="1" t="s">
        <v>83</v>
      </c>
      <c r="D38" s="1" t="str">
        <f t="shared" si="0"/>
        <v>LCOR-101 August</v>
      </c>
      <c r="E38" s="1" t="str">
        <f>VLOOKUP(B38,'Names+months'!A:B,2,FALSE)</f>
        <v>August</v>
      </c>
      <c r="F38" s="1" t="s">
        <v>32</v>
      </c>
      <c r="G38" s="3">
        <v>21.536133199999998</v>
      </c>
      <c r="H38" s="3">
        <v>25.289595080000002</v>
      </c>
      <c r="I38" s="3">
        <v>24.078569099999999</v>
      </c>
      <c r="J38" s="5">
        <f t="shared" si="1"/>
        <v>24.078569099999999</v>
      </c>
      <c r="K38" s="6">
        <f t="shared" si="2"/>
        <v>-2.542435900000001</v>
      </c>
      <c r="L38" s="7">
        <f>(K38+K39)/2</f>
        <v>-2.5587972350000001</v>
      </c>
      <c r="M38" s="2">
        <f>2^(-L38)</f>
        <v>5.8921625652591549</v>
      </c>
      <c r="N38" s="2"/>
      <c r="O38" s="8">
        <f t="shared" si="3"/>
        <v>0.82993300250000024</v>
      </c>
      <c r="P38" s="9">
        <f t="shared" si="4"/>
        <v>0.56255536631860537</v>
      </c>
      <c r="Q38" s="9">
        <f>AVERAGE(P38,P39)</f>
        <v>0.56900810431823801</v>
      </c>
      <c r="R38" s="9">
        <f>STDEV(P38:P39)</f>
        <v>9.1255495935206373E-3</v>
      </c>
      <c r="S38" s="9"/>
      <c r="T38" s="9"/>
      <c r="U38" s="1" t="str">
        <f ca="1">IFERROR(__xludf.DUMMYFUNCTION("""COMPUTED_VALUE"""),"LCOR-461 August")</f>
        <v>LCOR-461 August</v>
      </c>
      <c r="V38" s="1" t="str">
        <f t="shared" ca="1" si="5"/>
        <v>August</v>
      </c>
      <c r="W38" s="1" t="str">
        <f t="shared" ca="1" si="6"/>
        <v>2H</v>
      </c>
      <c r="X38" s="10">
        <f t="shared" ca="1" si="7"/>
        <v>0.50425448339757017</v>
      </c>
      <c r="Y38" s="10">
        <f t="shared" ca="1" si="8"/>
        <v>2.8508946184158195E-3</v>
      </c>
      <c r="Z38" s="2"/>
      <c r="AA38" s="2"/>
      <c r="AB38" s="2"/>
      <c r="AC38" s="10"/>
      <c r="AD38" s="11"/>
      <c r="AE38" s="2"/>
      <c r="AF38" s="2"/>
      <c r="AG38" s="2"/>
      <c r="AH38" s="2"/>
      <c r="AI38" s="2"/>
      <c r="AJ38" s="2"/>
      <c r="AK38" s="2"/>
      <c r="AL38" s="2"/>
    </row>
    <row r="39" spans="1:38" ht="15.75" customHeight="1" x14ac:dyDescent="0.15">
      <c r="A39" s="3" t="s">
        <v>84</v>
      </c>
      <c r="B39" s="3">
        <v>2</v>
      </c>
      <c r="C39" s="1" t="s">
        <v>83</v>
      </c>
      <c r="D39" s="1" t="str">
        <f t="shared" si="0"/>
        <v>LCOR-101 August</v>
      </c>
      <c r="E39" s="1" t="str">
        <f>VLOOKUP(B39,'Names+months'!A:B,2,FALSE)</f>
        <v>August</v>
      </c>
      <c r="F39" s="1" t="s">
        <v>32</v>
      </c>
      <c r="G39" s="3">
        <v>21.449586100000001</v>
      </c>
      <c r="H39" s="3">
        <v>25.22484343</v>
      </c>
      <c r="I39" s="3">
        <v>24.02474467</v>
      </c>
      <c r="J39" s="5">
        <f t="shared" si="1"/>
        <v>24.02474467</v>
      </c>
      <c r="K39" s="6">
        <f t="shared" si="2"/>
        <v>-2.5751585699999993</v>
      </c>
      <c r="L39" s="7"/>
      <c r="M39" s="2"/>
      <c r="N39" s="1"/>
      <c r="O39" s="8">
        <f t="shared" si="3"/>
        <v>0.79721033250000195</v>
      </c>
      <c r="P39" s="9">
        <f t="shared" si="4"/>
        <v>0.57546084231787054</v>
      </c>
      <c r="Q39" s="9"/>
      <c r="R39" s="9"/>
      <c r="S39" s="9"/>
      <c r="T39" s="9"/>
      <c r="U39" s="1" t="str">
        <f ca="1">IFERROR(__xludf.DUMMYFUNCTION("""COMPUTED_VALUE"""),"LCOR-012 July")</f>
        <v>LCOR-012 July</v>
      </c>
      <c r="V39" s="1" t="str">
        <f t="shared" ca="1" si="5"/>
        <v>July</v>
      </c>
      <c r="W39" s="13" t="str">
        <f t="shared" ca="1" si="6"/>
        <v>4A</v>
      </c>
      <c r="X39" s="10">
        <f t="shared" ca="1" si="7"/>
        <v>1.1920086237800209</v>
      </c>
      <c r="Y39" s="10">
        <f t="shared" ca="1" si="8"/>
        <v>3.0376098676051233E-2</v>
      </c>
      <c r="Z39" s="2"/>
      <c r="AA39" s="2"/>
      <c r="AB39" s="2"/>
      <c r="AC39" s="10"/>
      <c r="AD39" s="11"/>
      <c r="AE39" s="2"/>
      <c r="AF39" s="2"/>
      <c r="AG39" s="2"/>
      <c r="AH39" s="2"/>
      <c r="AI39" s="2"/>
      <c r="AJ39" s="2"/>
      <c r="AK39" s="2"/>
      <c r="AL39" s="2"/>
    </row>
    <row r="40" spans="1:38" ht="15.75" customHeight="1" x14ac:dyDescent="0.15">
      <c r="A40" s="3" t="s">
        <v>85</v>
      </c>
      <c r="B40" s="3">
        <v>2</v>
      </c>
      <c r="C40" s="1" t="s">
        <v>67</v>
      </c>
      <c r="D40" s="1" t="str">
        <f t="shared" si="0"/>
        <v>LCOR-102 August</v>
      </c>
      <c r="E40" s="1" t="str">
        <f>VLOOKUP(B40,'Names+months'!A:B,2,FALSE)</f>
        <v>August</v>
      </c>
      <c r="F40" s="1" t="s">
        <v>32</v>
      </c>
      <c r="G40" s="3">
        <v>21.0506581</v>
      </c>
      <c r="H40" s="3">
        <v>26.417694539999999</v>
      </c>
      <c r="I40" s="3">
        <v>24.924694079999998</v>
      </c>
      <c r="J40" s="5">
        <f t="shared" si="1"/>
        <v>24.924694079999998</v>
      </c>
      <c r="K40" s="6">
        <f t="shared" si="2"/>
        <v>-3.8740359799999986</v>
      </c>
      <c r="L40" s="7">
        <f>(K40+K41)/2</f>
        <v>-3.8781478949999997</v>
      </c>
      <c r="M40" s="2">
        <f>2^(-L40)</f>
        <v>14.704113421217805</v>
      </c>
      <c r="N40" s="2"/>
      <c r="O40" s="8">
        <f t="shared" si="3"/>
        <v>-0.50166707749999739</v>
      </c>
      <c r="P40" s="9">
        <f t="shared" si="4"/>
        <v>1.4158486731961817</v>
      </c>
      <c r="Q40" s="9">
        <f>AVERAGE(P40,P41)</f>
        <v>1.4198955951173522</v>
      </c>
      <c r="R40" s="9">
        <f>STDEV(P40:P41)</f>
        <v>5.7232118667844738E-3</v>
      </c>
      <c r="S40" s="9"/>
      <c r="T40" s="9"/>
      <c r="U40" s="1" t="str">
        <f ca="1">IFERROR(__xludf.DUMMYFUNCTION("""COMPUTED_VALUE"""),"LCOR-227 July")</f>
        <v>LCOR-227 July</v>
      </c>
      <c r="V40" s="1" t="str">
        <f t="shared" ca="1" si="5"/>
        <v>July</v>
      </c>
      <c r="W40" s="13" t="str">
        <f t="shared" ca="1" si="6"/>
        <v>4A</v>
      </c>
      <c r="X40" s="10">
        <f t="shared" ca="1" si="7"/>
        <v>0.78870473594425838</v>
      </c>
      <c r="Y40" s="10">
        <f t="shared" ca="1" si="8"/>
        <v>1.2248261819687778E-2</v>
      </c>
      <c r="Z40" s="2"/>
      <c r="AA40" s="2"/>
      <c r="AB40" s="2"/>
      <c r="AC40" s="10"/>
      <c r="AD40" s="11"/>
      <c r="AE40" s="2"/>
      <c r="AF40" s="2"/>
      <c r="AG40" s="2"/>
      <c r="AH40" s="2"/>
      <c r="AI40" s="2"/>
      <c r="AJ40" s="2"/>
      <c r="AK40" s="2"/>
      <c r="AL40" s="2"/>
    </row>
    <row r="41" spans="1:38" ht="15.75" customHeight="1" x14ac:dyDescent="0.15">
      <c r="A41" s="3" t="s">
        <v>86</v>
      </c>
      <c r="B41" s="3">
        <v>2</v>
      </c>
      <c r="C41" s="1" t="s">
        <v>67</v>
      </c>
      <c r="D41" s="1" t="str">
        <f t="shared" si="0"/>
        <v>LCOR-102 August</v>
      </c>
      <c r="E41" s="1" t="str">
        <f>VLOOKUP(B41,'Names+months'!A:B,2,FALSE)</f>
        <v>August</v>
      </c>
      <c r="F41" s="1" t="s">
        <v>32</v>
      </c>
      <c r="G41" s="3">
        <v>21.1304968</v>
      </c>
      <c r="H41" s="3">
        <v>26.542674689999998</v>
      </c>
      <c r="I41" s="3">
        <v>25.01275661</v>
      </c>
      <c r="J41" s="5">
        <f t="shared" si="1"/>
        <v>25.01275661</v>
      </c>
      <c r="K41" s="6">
        <f t="shared" si="2"/>
        <v>-3.8822598100000008</v>
      </c>
      <c r="L41" s="7"/>
      <c r="M41" s="2"/>
      <c r="N41" s="2"/>
      <c r="O41" s="8">
        <f t="shared" si="3"/>
        <v>-0.50989090749999955</v>
      </c>
      <c r="P41" s="9">
        <f t="shared" si="4"/>
        <v>1.4239425170385229</v>
      </c>
      <c r="Q41" s="9"/>
      <c r="R41" s="9"/>
      <c r="S41" s="9"/>
      <c r="T41" s="9"/>
      <c r="U41" s="1" t="str">
        <f ca="1">IFERROR(__xludf.DUMMYFUNCTION("""COMPUTED_VALUE"""),"LCOR-230 July")</f>
        <v>LCOR-230 July</v>
      </c>
      <c r="V41" s="1" t="str">
        <f t="shared" ca="1" si="5"/>
        <v>July</v>
      </c>
      <c r="W41" s="13" t="str">
        <f t="shared" ca="1" si="6"/>
        <v>4A</v>
      </c>
      <c r="X41" s="10">
        <f t="shared" ca="1" si="7"/>
        <v>1.0434294401493109</v>
      </c>
      <c r="Y41" s="10">
        <f t="shared" ca="1" si="8"/>
        <v>6.8615558409907311E-3</v>
      </c>
      <c r="Z41" s="2"/>
      <c r="AA41" s="2"/>
      <c r="AB41" s="2"/>
      <c r="AC41" s="10"/>
      <c r="AD41" s="11"/>
      <c r="AE41" s="2"/>
      <c r="AF41" s="2"/>
      <c r="AG41" s="2"/>
      <c r="AH41" s="2"/>
      <c r="AI41" s="2"/>
      <c r="AJ41" s="2"/>
      <c r="AK41" s="2"/>
      <c r="AL41" s="2"/>
    </row>
    <row r="42" spans="1:38" ht="15.75" customHeight="1" x14ac:dyDescent="0.15">
      <c r="A42" s="3" t="s">
        <v>87</v>
      </c>
      <c r="B42" s="3">
        <v>2</v>
      </c>
      <c r="C42" s="1" t="s">
        <v>88</v>
      </c>
      <c r="D42" s="1" t="str">
        <f t="shared" si="0"/>
        <v>LCOR-319 August</v>
      </c>
      <c r="E42" s="1" t="str">
        <f>VLOOKUP(B42,'Names+months'!A:B,2,FALSE)</f>
        <v>August</v>
      </c>
      <c r="F42" s="1" t="s">
        <v>32</v>
      </c>
      <c r="G42" s="3">
        <v>21.3418077</v>
      </c>
      <c r="H42" s="3">
        <v>25.106328080000001</v>
      </c>
      <c r="I42" s="3">
        <v>24.268333760000001</v>
      </c>
      <c r="J42" s="5">
        <f t="shared" si="1"/>
        <v>24.268333760000001</v>
      </c>
      <c r="K42" s="6">
        <f t="shared" si="2"/>
        <v>-2.9265260600000005</v>
      </c>
      <c r="L42" s="7">
        <f>(K42+K43)/2</f>
        <v>-2.9146569550000017</v>
      </c>
      <c r="M42" s="2">
        <f>2^(-L42)</f>
        <v>7.5404830930045676</v>
      </c>
      <c r="N42" s="2"/>
      <c r="O42" s="8">
        <f t="shared" si="3"/>
        <v>0.44584284250000072</v>
      </c>
      <c r="P42" s="9">
        <f t="shared" si="4"/>
        <v>0.73415528760335835</v>
      </c>
      <c r="Q42" s="9">
        <f>AVERAGE(P42,P43)</f>
        <v>0.72816478437642007</v>
      </c>
      <c r="R42" s="9">
        <f>STDEV(P42:P43)</f>
        <v>8.4718509089759877E-3</v>
      </c>
      <c r="S42" s="9"/>
      <c r="T42" s="9"/>
      <c r="U42" s="2" t="str">
        <f ca="1">IFERROR(__xludf.DUMMYFUNCTION("""COMPUTED_VALUE"""),"LCOR-234 July")</f>
        <v>LCOR-234 July</v>
      </c>
      <c r="V42" s="1" t="str">
        <f t="shared" ca="1" si="5"/>
        <v>July</v>
      </c>
      <c r="W42" s="13" t="str">
        <f t="shared" ca="1" si="6"/>
        <v>4A</v>
      </c>
      <c r="X42" s="10">
        <f t="shared" ca="1" si="7"/>
        <v>0.89078103671722642</v>
      </c>
      <c r="Y42" s="10">
        <f t="shared" ca="1" si="8"/>
        <v>1.1483052365294035E-2</v>
      </c>
      <c r="Z42" s="2"/>
      <c r="AA42" s="2"/>
      <c r="AB42" s="2"/>
      <c r="AC42" s="10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5.75" customHeight="1" x14ac:dyDescent="0.15">
      <c r="A43" s="3" t="s">
        <v>89</v>
      </c>
      <c r="B43" s="3">
        <v>2</v>
      </c>
      <c r="C43" s="1" t="s">
        <v>88</v>
      </c>
      <c r="D43" s="1" t="str">
        <f t="shared" si="0"/>
        <v>LCOR-319 August</v>
      </c>
      <c r="E43" s="1" t="str">
        <f>VLOOKUP(B43,'Names+months'!A:B,2,FALSE)</f>
        <v>August</v>
      </c>
      <c r="F43" s="1" t="s">
        <v>32</v>
      </c>
      <c r="G43" s="3">
        <v>21.322927499999999</v>
      </c>
      <c r="H43" s="3">
        <v>25.047236080000001</v>
      </c>
      <c r="I43" s="3">
        <v>24.225715350000002</v>
      </c>
      <c r="J43" s="5">
        <f t="shared" si="1"/>
        <v>24.225715350000002</v>
      </c>
      <c r="K43" s="6">
        <f t="shared" si="2"/>
        <v>-2.9027878500000028</v>
      </c>
      <c r="L43" s="7"/>
      <c r="M43" s="2"/>
      <c r="N43" s="2"/>
      <c r="O43" s="8">
        <f t="shared" si="3"/>
        <v>0.46958105249999837</v>
      </c>
      <c r="P43" s="9">
        <f t="shared" si="4"/>
        <v>0.72217428114948168</v>
      </c>
      <c r="Q43" s="9"/>
      <c r="R43" s="9"/>
      <c r="S43" s="9"/>
      <c r="T43" s="9"/>
      <c r="U43" s="2" t="str">
        <f ca="1">IFERROR(__xludf.DUMMYFUNCTION("""COMPUTED_VALUE"""),"LCOR-534 July")</f>
        <v>LCOR-534 July</v>
      </c>
      <c r="V43" s="1" t="str">
        <f t="shared" ca="1" si="5"/>
        <v>July</v>
      </c>
      <c r="W43" s="13" t="str">
        <f t="shared" ca="1" si="6"/>
        <v>4A</v>
      </c>
      <c r="X43" s="10">
        <f t="shared" ca="1" si="7"/>
        <v>0.96002864895452555</v>
      </c>
      <c r="Y43" s="10">
        <f t="shared" ca="1" si="8"/>
        <v>5.8004648290808803E-3</v>
      </c>
      <c r="Z43" s="2"/>
      <c r="AA43" s="2"/>
      <c r="AB43" s="2"/>
      <c r="AC43" s="10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5.75" customHeight="1" x14ac:dyDescent="0.15">
      <c r="A44" s="3" t="s">
        <v>76</v>
      </c>
      <c r="B44" s="3">
        <v>2</v>
      </c>
      <c r="C44" s="1" t="s">
        <v>75</v>
      </c>
      <c r="D44" s="1" t="str">
        <f t="shared" si="0"/>
        <v>LCOR-505 August</v>
      </c>
      <c r="E44" s="1" t="str">
        <f>VLOOKUP(B44,'Names+months'!A:B,2,FALSE)</f>
        <v>August</v>
      </c>
      <c r="F44" s="1" t="s">
        <v>32</v>
      </c>
      <c r="G44" s="3">
        <v>20.141296629999999</v>
      </c>
      <c r="H44" s="3">
        <v>25.648676760000001</v>
      </c>
      <c r="I44" s="3">
        <v>24.293205310000001</v>
      </c>
      <c r="J44" s="5">
        <f t="shared" si="1"/>
        <v>24.293205310000001</v>
      </c>
      <c r="K44" s="6">
        <f t="shared" si="2"/>
        <v>-4.1519086800000018</v>
      </c>
      <c r="L44" s="7">
        <f>(K44+K45)/2</f>
        <v>-4.1944350250000006</v>
      </c>
      <c r="M44" s="2">
        <f>2^(-L44)</f>
        <v>18.308415391798054</v>
      </c>
      <c r="N44" s="2"/>
      <c r="O44" s="8">
        <f t="shared" si="3"/>
        <v>-0.77953977750000059</v>
      </c>
      <c r="P44" s="9">
        <f t="shared" si="4"/>
        <v>1.7165831921761525</v>
      </c>
      <c r="Q44" s="9">
        <f>AVERAGE(P44,P45)</f>
        <v>1.7687042199924063</v>
      </c>
      <c r="R44" s="9">
        <f>STDEV(P44:P45)</f>
        <v>7.3710264422571503E-2</v>
      </c>
      <c r="S44" s="9"/>
      <c r="T44" s="9"/>
      <c r="U44" s="2" t="str">
        <f ca="1">IFERROR(__xludf.DUMMYFUNCTION("""COMPUTED_VALUE"""),"LCOR-544 July")</f>
        <v>LCOR-544 July</v>
      </c>
      <c r="V44" s="1" t="str">
        <f t="shared" ca="1" si="5"/>
        <v>July</v>
      </c>
      <c r="W44" s="13" t="str">
        <f t="shared" ca="1" si="6"/>
        <v>4A</v>
      </c>
      <c r="X44" s="10">
        <f t="shared" ca="1" si="7"/>
        <v>0.63653802172395713</v>
      </c>
      <c r="Y44" s="10">
        <f t="shared" ca="1" si="8"/>
        <v>1.8764256441747514E-2</v>
      </c>
      <c r="Z44" s="2"/>
      <c r="AA44" s="2"/>
      <c r="AB44" s="2"/>
      <c r="AC44" s="10"/>
      <c r="AD44" s="11"/>
      <c r="AE44" s="2"/>
      <c r="AF44" s="2"/>
      <c r="AG44" s="2"/>
      <c r="AH44" s="2"/>
      <c r="AI44" s="2"/>
      <c r="AJ44" s="2"/>
      <c r="AK44" s="2"/>
      <c r="AL44" s="2"/>
    </row>
    <row r="45" spans="1:38" ht="15.75" customHeight="1" x14ac:dyDescent="0.15">
      <c r="A45" s="3" t="s">
        <v>78</v>
      </c>
      <c r="B45" s="3">
        <v>2</v>
      </c>
      <c r="C45" s="1" t="s">
        <v>75</v>
      </c>
      <c r="D45" s="1" t="str">
        <f t="shared" si="0"/>
        <v>LCOR-505 August</v>
      </c>
      <c r="E45" s="1" t="str">
        <f>VLOOKUP(B45,'Names+months'!A:B,2,FALSE)</f>
        <v>August</v>
      </c>
      <c r="F45" s="1" t="s">
        <v>32</v>
      </c>
      <c r="G45" s="3">
        <v>20.23199305</v>
      </c>
      <c r="H45" s="3">
        <v>25.811283379999999</v>
      </c>
      <c r="I45" s="3">
        <v>24.468954419999999</v>
      </c>
      <c r="J45" s="5">
        <f t="shared" si="1"/>
        <v>24.468954419999999</v>
      </c>
      <c r="K45" s="6">
        <f t="shared" si="2"/>
        <v>-4.2369613699999995</v>
      </c>
      <c r="L45" s="7"/>
      <c r="M45" s="2"/>
      <c r="N45" s="2"/>
      <c r="O45" s="8">
        <f t="shared" si="3"/>
        <v>-0.8645924674999983</v>
      </c>
      <c r="P45" s="9">
        <f t="shared" si="4"/>
        <v>1.8208252478086602</v>
      </c>
      <c r="Q45" s="9"/>
      <c r="R45" s="9"/>
      <c r="S45" s="9"/>
      <c r="T45" s="9"/>
      <c r="U45" s="2" t="str">
        <f ca="1">IFERROR(__xludf.DUMMYFUNCTION("""COMPUTED_VALUE"""),"LCOR-001 August")</f>
        <v>LCOR-001 August</v>
      </c>
      <c r="V45" s="1" t="str">
        <f t="shared" ca="1" si="5"/>
        <v>August</v>
      </c>
      <c r="W45" s="13" t="str">
        <f t="shared" ca="1" si="6"/>
        <v>4A</v>
      </c>
      <c r="X45" s="10">
        <f t="shared" ca="1" si="7"/>
        <v>1.1835971825049081</v>
      </c>
      <c r="Y45" s="10">
        <f t="shared" ca="1" si="8"/>
        <v>3.921816497474322E-3</v>
      </c>
      <c r="Z45" s="2"/>
      <c r="AA45" s="2"/>
      <c r="AB45" s="2"/>
      <c r="AC45" s="10"/>
      <c r="AD45" s="11"/>
      <c r="AE45" s="2"/>
      <c r="AF45" s="2"/>
      <c r="AG45" s="2"/>
      <c r="AH45" s="2"/>
      <c r="AI45" s="2"/>
      <c r="AJ45" s="2"/>
      <c r="AK45" s="2"/>
      <c r="AL45" s="2"/>
    </row>
    <row r="46" spans="1:38" ht="15.75" customHeight="1" x14ac:dyDescent="0.15">
      <c r="A46" s="3" t="s">
        <v>90</v>
      </c>
      <c r="B46" s="3">
        <v>2</v>
      </c>
      <c r="C46" s="1" t="s">
        <v>91</v>
      </c>
      <c r="D46" s="1" t="str">
        <f t="shared" si="0"/>
        <v>LCOR-506 August</v>
      </c>
      <c r="E46" s="1" t="str">
        <f>VLOOKUP(B46,'Names+months'!A:B,2,FALSE)</f>
        <v>August</v>
      </c>
      <c r="F46" s="1" t="s">
        <v>32</v>
      </c>
      <c r="G46" s="3">
        <v>21.169906000000001</v>
      </c>
      <c r="H46" s="3">
        <v>24.687517920000001</v>
      </c>
      <c r="I46" s="3">
        <v>24.034529859999999</v>
      </c>
      <c r="J46" s="5">
        <f t="shared" si="1"/>
        <v>24.034529859999999</v>
      </c>
      <c r="K46" s="6">
        <f t="shared" si="2"/>
        <v>-2.8646238599999982</v>
      </c>
      <c r="L46" s="7">
        <f>(K46+K47)/2</f>
        <v>-2.8504376849999993</v>
      </c>
      <c r="M46" s="2">
        <f>2^(-L46)</f>
        <v>7.2121914045375819</v>
      </c>
      <c r="N46" s="2"/>
      <c r="O46" s="8">
        <f t="shared" si="3"/>
        <v>0.50774504250000296</v>
      </c>
      <c r="P46" s="9">
        <f t="shared" si="4"/>
        <v>0.70332088200155363</v>
      </c>
      <c r="Q46" s="9">
        <f>AVERAGE(P46,P47)</f>
        <v>0.6964726128528822</v>
      </c>
      <c r="R46" s="9">
        <f>STDEV(P46:P47)</f>
        <v>9.6849151088324592E-3</v>
      </c>
      <c r="S46" s="9"/>
      <c r="T46" s="9"/>
      <c r="U46" s="2" t="str">
        <f ca="1">IFERROR(__xludf.DUMMYFUNCTION("""COMPUTED_VALUE"""),"LCOR-003 August")</f>
        <v>LCOR-003 August</v>
      </c>
      <c r="V46" s="1" t="str">
        <f t="shared" ca="1" si="5"/>
        <v>August</v>
      </c>
      <c r="W46" s="13" t="str">
        <f t="shared" ca="1" si="6"/>
        <v>4A</v>
      </c>
      <c r="X46" s="10">
        <f t="shared" ca="1" si="7"/>
        <v>0.90071630503966393</v>
      </c>
      <c r="Y46" s="10">
        <f t="shared" ca="1" si="8"/>
        <v>1.0570461008510144E-2</v>
      </c>
      <c r="Z46" s="2"/>
      <c r="AA46" s="2"/>
      <c r="AB46" s="2"/>
      <c r="AC46" s="10"/>
      <c r="AD46" s="11"/>
      <c r="AE46" s="2"/>
      <c r="AF46" s="2"/>
      <c r="AG46" s="2"/>
      <c r="AH46" s="2"/>
      <c r="AI46" s="2"/>
      <c r="AJ46" s="2"/>
      <c r="AK46" s="2"/>
      <c r="AL46" s="2"/>
    </row>
    <row r="47" spans="1:38" ht="15.75" customHeight="1" x14ac:dyDescent="0.15">
      <c r="A47" s="3" t="s">
        <v>92</v>
      </c>
      <c r="B47" s="3">
        <v>2</v>
      </c>
      <c r="C47" s="1" t="s">
        <v>91</v>
      </c>
      <c r="D47" s="1" t="str">
        <f t="shared" si="0"/>
        <v>LCOR-506 August</v>
      </c>
      <c r="E47" s="1" t="str">
        <f>VLOOKUP(B47,'Names+months'!A:B,2,FALSE)</f>
        <v>August</v>
      </c>
      <c r="F47" s="1" t="s">
        <v>32</v>
      </c>
      <c r="G47" s="3">
        <v>21.3829973</v>
      </c>
      <c r="H47" s="3">
        <v>24.897653850000001</v>
      </c>
      <c r="I47" s="3">
        <v>24.21924881</v>
      </c>
      <c r="J47" s="5">
        <f t="shared" si="1"/>
        <v>24.21924881</v>
      </c>
      <c r="K47" s="6">
        <f t="shared" si="2"/>
        <v>-2.8362515100000003</v>
      </c>
      <c r="L47" s="7"/>
      <c r="M47" s="2"/>
      <c r="N47" s="2"/>
      <c r="O47" s="8">
        <f t="shared" si="3"/>
        <v>0.5361173925000009</v>
      </c>
      <c r="P47" s="9">
        <f t="shared" si="4"/>
        <v>0.68962434370421066</v>
      </c>
      <c r="Q47" s="9"/>
      <c r="R47" s="9"/>
      <c r="S47" s="9"/>
      <c r="T47" s="9"/>
      <c r="U47" s="2" t="str">
        <f ca="1">IFERROR(__xludf.DUMMYFUNCTION("""COMPUTED_VALUE"""),"LCOR-227 August")</f>
        <v>LCOR-227 August</v>
      </c>
      <c r="V47" s="1" t="str">
        <f t="shared" ca="1" si="5"/>
        <v>August</v>
      </c>
      <c r="W47" s="13" t="str">
        <f t="shared" ca="1" si="6"/>
        <v>4A</v>
      </c>
      <c r="X47" s="10">
        <f t="shared" ca="1" si="7"/>
        <v>0.70005333776623235</v>
      </c>
      <c r="Y47" s="10">
        <f t="shared" ca="1" si="8"/>
        <v>2.0125123513500327E-2</v>
      </c>
      <c r="Z47" s="2"/>
      <c r="AA47" s="2"/>
      <c r="AB47" s="2"/>
      <c r="AC47" s="10"/>
      <c r="AD47" s="11"/>
      <c r="AE47" s="2"/>
      <c r="AF47" s="2"/>
      <c r="AG47" s="2"/>
      <c r="AH47" s="2"/>
      <c r="AI47" s="2"/>
      <c r="AJ47" s="2"/>
      <c r="AK47" s="2"/>
    </row>
    <row r="48" spans="1:38" ht="15.75" customHeight="1" x14ac:dyDescent="0.15">
      <c r="A48" s="3" t="s">
        <v>93</v>
      </c>
      <c r="B48" s="3">
        <v>2</v>
      </c>
      <c r="C48" s="1" t="s">
        <v>77</v>
      </c>
      <c r="D48" s="1" t="str">
        <f t="shared" si="0"/>
        <v>LCOR-507 August</v>
      </c>
      <c r="E48" s="1" t="str">
        <f>VLOOKUP(B48,'Names+months'!A:B,2,FALSE)</f>
        <v>August</v>
      </c>
      <c r="F48" s="1" t="s">
        <v>32</v>
      </c>
      <c r="G48" s="3">
        <v>21.4925088</v>
      </c>
      <c r="H48" s="3">
        <v>24.799169729999999</v>
      </c>
      <c r="I48" s="3">
        <v>24.024577780000001</v>
      </c>
      <c r="J48" s="5">
        <f t="shared" si="1"/>
        <v>24.024577780000001</v>
      </c>
      <c r="K48" s="6">
        <f t="shared" si="2"/>
        <v>-2.5320689800000018</v>
      </c>
      <c r="L48" s="7">
        <f>(K48+K49)/2</f>
        <v>-2.5379683400000008</v>
      </c>
      <c r="M48" s="2">
        <f>2^(-L48)</f>
        <v>5.8077056678854593</v>
      </c>
      <c r="N48" s="2"/>
      <c r="O48" s="8">
        <f t="shared" si="3"/>
        <v>0.84029992249999941</v>
      </c>
      <c r="P48" s="9">
        <f t="shared" si="4"/>
        <v>0.55852744445240066</v>
      </c>
      <c r="Q48" s="9">
        <f>AVERAGE(P48,P49)</f>
        <v>0.56082069746557184</v>
      </c>
      <c r="R48" s="9">
        <f>STDEV(P48:P49)</f>
        <v>3.243149513179572E-3</v>
      </c>
      <c r="S48" s="9"/>
      <c r="T48" s="9"/>
      <c r="U48" s="2" t="str">
        <f ca="1">IFERROR(__xludf.DUMMYFUNCTION("""COMPUTED_VALUE"""),"LCOR-230 August")</f>
        <v>LCOR-230 August</v>
      </c>
      <c r="V48" s="1" t="str">
        <f t="shared" ca="1" si="5"/>
        <v>August</v>
      </c>
      <c r="W48" s="13" t="str">
        <f t="shared" ca="1" si="6"/>
        <v>4A</v>
      </c>
      <c r="X48" s="10">
        <f t="shared" ca="1" si="7"/>
        <v>0.58312888766622906</v>
      </c>
      <c r="Y48" s="10">
        <f t="shared" ca="1" si="8"/>
        <v>1.23511761117031E-2</v>
      </c>
      <c r="Z48" s="2"/>
      <c r="AA48" s="2"/>
      <c r="AB48" s="2"/>
      <c r="AC48" s="10"/>
      <c r="AD48" s="11"/>
      <c r="AE48" s="2"/>
      <c r="AF48" s="2"/>
      <c r="AG48" s="2"/>
      <c r="AH48" s="2"/>
      <c r="AI48" s="2"/>
      <c r="AJ48" s="2"/>
      <c r="AK48" s="2"/>
      <c r="AL48" s="2"/>
    </row>
    <row r="49" spans="1:38" ht="15.75" customHeight="1" x14ac:dyDescent="0.15">
      <c r="A49" s="3" t="s">
        <v>94</v>
      </c>
      <c r="B49" s="3">
        <v>2</v>
      </c>
      <c r="C49" s="1" t="s">
        <v>77</v>
      </c>
      <c r="D49" s="1" t="str">
        <f t="shared" si="0"/>
        <v>LCOR-507 August</v>
      </c>
      <c r="E49" s="1" t="str">
        <f>VLOOKUP(B49,'Names+months'!A:B,2,FALSE)</f>
        <v>August</v>
      </c>
      <c r="F49" s="1" t="s">
        <v>32</v>
      </c>
      <c r="G49" s="3">
        <v>21.4615911</v>
      </c>
      <c r="H49" s="3">
        <v>24.805680150000001</v>
      </c>
      <c r="I49" s="3">
        <v>24.0054588</v>
      </c>
      <c r="J49" s="5">
        <f t="shared" si="1"/>
        <v>24.0054588</v>
      </c>
      <c r="K49" s="6">
        <f t="shared" si="2"/>
        <v>-2.5438676999999998</v>
      </c>
      <c r="L49" s="7"/>
      <c r="M49" s="2"/>
      <c r="N49" s="2"/>
      <c r="O49" s="8">
        <f t="shared" si="3"/>
        <v>0.82850120250000137</v>
      </c>
      <c r="P49" s="9">
        <f t="shared" si="4"/>
        <v>0.56311395047874291</v>
      </c>
      <c r="Q49" s="9"/>
      <c r="R49" s="9"/>
      <c r="S49" s="9"/>
      <c r="T49" s="9"/>
      <c r="U49" s="2" t="str">
        <f ca="1">IFERROR(__xludf.DUMMYFUNCTION("""COMPUTED_VALUE"""),"LCOR-234 August")</f>
        <v>LCOR-234 August</v>
      </c>
      <c r="V49" s="1" t="str">
        <f t="shared" ca="1" si="5"/>
        <v>August</v>
      </c>
      <c r="W49" s="13" t="str">
        <f t="shared" ca="1" si="6"/>
        <v>4A</v>
      </c>
      <c r="X49" s="10">
        <f t="shared" ca="1" si="7"/>
        <v>1.2562296771260644</v>
      </c>
      <c r="Y49" s="10">
        <f t="shared" ca="1" si="8"/>
        <v>1.1833485661061108E-2</v>
      </c>
      <c r="Z49" s="2"/>
      <c r="AA49" s="2"/>
      <c r="AB49" s="2"/>
      <c r="AC49" s="10"/>
      <c r="AD49" s="11"/>
      <c r="AE49" s="2"/>
      <c r="AF49" s="2"/>
      <c r="AG49" s="2"/>
      <c r="AH49" s="2"/>
      <c r="AI49" s="2"/>
      <c r="AJ49" s="2"/>
      <c r="AK49" s="2"/>
      <c r="AL49" s="2"/>
    </row>
    <row r="50" spans="1:38" ht="15.75" customHeight="1" x14ac:dyDescent="0.15">
      <c r="A50" s="3" t="s">
        <v>95</v>
      </c>
      <c r="B50" s="3">
        <v>1</v>
      </c>
      <c r="C50" s="1" t="s">
        <v>96</v>
      </c>
      <c r="D50" s="1" t="str">
        <f t="shared" si="0"/>
        <v>LCOR-068 July</v>
      </c>
      <c r="E50" s="1" t="str">
        <f>VLOOKUP(B50,'Names+months'!A:B,2,FALSE)</f>
        <v>July</v>
      </c>
      <c r="F50" s="1" t="s">
        <v>35</v>
      </c>
      <c r="G50" s="3">
        <v>22.239175759999998</v>
      </c>
      <c r="H50" s="3">
        <v>24.939015399999999</v>
      </c>
      <c r="I50" s="3">
        <v>23.751179659999998</v>
      </c>
      <c r="J50" s="5">
        <f t="shared" si="1"/>
        <v>23.751179659999998</v>
      </c>
      <c r="K50" s="6">
        <f t="shared" si="2"/>
        <v>-1.5120038999999998</v>
      </c>
      <c r="L50" s="7">
        <f>(K50+K51)/2</f>
        <v>-1.5237697099999998</v>
      </c>
      <c r="M50" s="2">
        <f>2^(-L50)</f>
        <v>2.8754140414831277</v>
      </c>
      <c r="N50" s="2"/>
      <c r="O50" s="8">
        <f t="shared" si="3"/>
        <v>1.8603650025000014</v>
      </c>
      <c r="P50" s="9">
        <f t="shared" si="4"/>
        <v>0.27540659216133845</v>
      </c>
      <c r="Q50" s="9">
        <f>AVERAGE(P50,P51)</f>
        <v>0.27767107117041734</v>
      </c>
      <c r="R50" s="9">
        <f>STDEV(P50:P51)</f>
        <v>3.2024569263485931E-3</v>
      </c>
      <c r="S50" s="9"/>
      <c r="T50" s="9"/>
      <c r="U50" s="2" t="str">
        <f ca="1">IFERROR(__xludf.DUMMYFUNCTION("""COMPUTED_VALUE"""),"LCOR-544 August")</f>
        <v>LCOR-544 August</v>
      </c>
      <c r="V50" s="1" t="str">
        <f t="shared" ca="1" si="5"/>
        <v>August</v>
      </c>
      <c r="W50" s="13" t="str">
        <f t="shared" ca="1" si="6"/>
        <v>4A</v>
      </c>
      <c r="X50" s="10">
        <f t="shared" ca="1" si="7"/>
        <v>0.45670539996913062</v>
      </c>
      <c r="Y50" s="10">
        <f t="shared" ca="1" si="8"/>
        <v>9.6915867399697993E-3</v>
      </c>
      <c r="Z50" s="2"/>
      <c r="AA50" s="2"/>
      <c r="AB50" s="2"/>
      <c r="AC50" s="10"/>
      <c r="AD50" s="11"/>
      <c r="AE50" s="2"/>
      <c r="AF50" s="2"/>
      <c r="AG50" s="2"/>
      <c r="AH50" s="2"/>
      <c r="AI50" s="2"/>
      <c r="AJ50" s="2"/>
      <c r="AK50" s="2"/>
      <c r="AL50" s="2"/>
    </row>
    <row r="51" spans="1:38" ht="15.75" customHeight="1" x14ac:dyDescent="0.15">
      <c r="A51" s="3" t="s">
        <v>97</v>
      </c>
      <c r="B51" s="3">
        <v>1</v>
      </c>
      <c r="C51" s="1" t="s">
        <v>96</v>
      </c>
      <c r="D51" s="1" t="str">
        <f t="shared" si="0"/>
        <v>LCOR-068 July</v>
      </c>
      <c r="E51" s="1" t="str">
        <f>VLOOKUP(B51,'Names+months'!A:B,2,FALSE)</f>
        <v>July</v>
      </c>
      <c r="F51" s="1" t="s">
        <v>35</v>
      </c>
      <c r="G51" s="3">
        <v>22.258872490000002</v>
      </c>
      <c r="H51" s="3">
        <v>24.972573199999999</v>
      </c>
      <c r="I51" s="3">
        <v>23.794408010000001</v>
      </c>
      <c r="J51" s="5">
        <f t="shared" si="1"/>
        <v>23.794408010000001</v>
      </c>
      <c r="K51" s="6">
        <f t="shared" si="2"/>
        <v>-1.5355355199999998</v>
      </c>
      <c r="L51" s="7"/>
      <c r="M51" s="2"/>
      <c r="N51" s="2"/>
      <c r="O51" s="8">
        <f t="shared" si="3"/>
        <v>1.8368333825000014</v>
      </c>
      <c r="P51" s="9">
        <f t="shared" si="4"/>
        <v>0.27993555017949628</v>
      </c>
      <c r="Q51" s="9"/>
      <c r="R51" s="9"/>
      <c r="S51" s="9"/>
      <c r="T51" s="9"/>
      <c r="U51" s="2" t="str">
        <f ca="1">IFERROR(__xludf.DUMMYFUNCTION("""COMPUTED_VALUE"""),"LCOR-157 July")</f>
        <v>LCOR-157 July</v>
      </c>
      <c r="V51" s="1" t="str">
        <f t="shared" ca="1" si="5"/>
        <v>July</v>
      </c>
      <c r="W51" s="13" t="str">
        <f t="shared" ca="1" si="6"/>
        <v>5A</v>
      </c>
      <c r="X51" s="10">
        <f t="shared" ca="1" si="7"/>
        <v>1.2284632803176008</v>
      </c>
      <c r="Y51" s="10">
        <f t="shared" ca="1" si="8"/>
        <v>3.5674544215206723E-2</v>
      </c>
      <c r="Z51" s="2"/>
      <c r="AA51" s="2"/>
      <c r="AB51" s="2"/>
      <c r="AC51" s="2"/>
      <c r="AD51" s="11"/>
      <c r="AE51" s="2"/>
      <c r="AF51" s="2"/>
      <c r="AG51" s="2"/>
      <c r="AH51" s="2"/>
      <c r="AI51" s="2"/>
      <c r="AJ51" s="2"/>
      <c r="AK51" s="2"/>
      <c r="AL51" s="2"/>
    </row>
    <row r="52" spans="1:38" ht="15.75" customHeight="1" x14ac:dyDescent="0.15">
      <c r="A52" s="3" t="s">
        <v>56</v>
      </c>
      <c r="B52" s="3">
        <v>1</v>
      </c>
      <c r="C52" s="1" t="s">
        <v>98</v>
      </c>
      <c r="D52" s="1" t="str">
        <f t="shared" si="0"/>
        <v>LCOR-069 July</v>
      </c>
      <c r="E52" s="1" t="str">
        <f>VLOOKUP(B52,'Names+months'!A:B,2,FALSE)</f>
        <v>July</v>
      </c>
      <c r="F52" s="1" t="s">
        <v>35</v>
      </c>
      <c r="G52" s="3">
        <v>22.472169130000001</v>
      </c>
      <c r="H52" s="3">
        <v>25.3798098</v>
      </c>
      <c r="I52" s="3">
        <v>23.38002534</v>
      </c>
      <c r="J52" s="5">
        <f t="shared" si="1"/>
        <v>23.38002534</v>
      </c>
      <c r="K52" s="6">
        <f t="shared" si="2"/>
        <v>-0.9078562099999985</v>
      </c>
      <c r="L52" s="7">
        <f>(K52+K53)/2</f>
        <v>-0.90860976999999998</v>
      </c>
      <c r="M52" s="2">
        <f>2^(-L52)</f>
        <v>1.8772356584408432</v>
      </c>
      <c r="N52" s="2"/>
      <c r="O52" s="8">
        <f t="shared" si="3"/>
        <v>2.4645126925000027</v>
      </c>
      <c r="P52" s="9">
        <f t="shared" si="4"/>
        <v>0.18117895685560528</v>
      </c>
      <c r="Q52" s="9">
        <f>AVERAGE(P52,P53)</f>
        <v>0.18127364114350125</v>
      </c>
      <c r="R52" s="9">
        <f>STDEV(P52:P53)</f>
        <v>1.3390380408609786E-4</v>
      </c>
      <c r="S52" s="9"/>
      <c r="T52" s="9"/>
      <c r="U52" s="2" t="str">
        <f ca="1">IFERROR(__xludf.DUMMYFUNCTION("""COMPUTED_VALUE"""),"LCOR-162 July")</f>
        <v>LCOR-162 July</v>
      </c>
      <c r="V52" s="1" t="str">
        <f t="shared" ca="1" si="5"/>
        <v>July</v>
      </c>
      <c r="W52" s="13" t="str">
        <f t="shared" ca="1" si="6"/>
        <v>5A</v>
      </c>
      <c r="X52" s="10">
        <f t="shared" ca="1" si="7"/>
        <v>1.0380371925438323</v>
      </c>
      <c r="Y52" s="10">
        <f t="shared" ca="1" si="8"/>
        <v>2.8965890390793259E-3</v>
      </c>
      <c r="Z52" s="2"/>
      <c r="AA52" s="2"/>
      <c r="AB52" s="2"/>
      <c r="AC52" s="2"/>
      <c r="AD52" s="11"/>
      <c r="AE52" s="2"/>
      <c r="AF52" s="2"/>
      <c r="AG52" s="2"/>
      <c r="AH52" s="2"/>
      <c r="AI52" s="2"/>
      <c r="AJ52" s="2"/>
      <c r="AK52" s="2"/>
      <c r="AL52" s="2"/>
    </row>
    <row r="53" spans="1:38" ht="15.75" customHeight="1" x14ac:dyDescent="0.15">
      <c r="A53" s="3" t="s">
        <v>57</v>
      </c>
      <c r="B53" s="3">
        <v>1</v>
      </c>
      <c r="C53" s="1" t="s">
        <v>98</v>
      </c>
      <c r="D53" s="1" t="str">
        <f t="shared" si="0"/>
        <v>LCOR-069 July</v>
      </c>
      <c r="E53" s="1" t="str">
        <f>VLOOKUP(B53,'Names+months'!A:B,2,FALSE)</f>
        <v>July</v>
      </c>
      <c r="F53" s="1" t="s">
        <v>35</v>
      </c>
      <c r="G53" s="3">
        <v>22.51870465</v>
      </c>
      <c r="H53" s="3">
        <v>25.381815199999998</v>
      </c>
      <c r="I53" s="3">
        <v>23.428067980000002</v>
      </c>
      <c r="J53" s="5">
        <f t="shared" si="1"/>
        <v>23.428067980000002</v>
      </c>
      <c r="K53" s="6">
        <f t="shared" si="2"/>
        <v>-0.90936333000000147</v>
      </c>
      <c r="L53" s="7"/>
      <c r="M53" s="2"/>
      <c r="N53" s="2"/>
      <c r="O53" s="8">
        <f t="shared" si="3"/>
        <v>2.4630055724999997</v>
      </c>
      <c r="P53" s="9">
        <f t="shared" si="4"/>
        <v>0.18136832543139719</v>
      </c>
      <c r="Q53" s="9"/>
      <c r="R53" s="9"/>
      <c r="S53" s="9"/>
      <c r="T53" s="9"/>
      <c r="U53" s="2" t="str">
        <f ca="1">IFERROR(__xludf.DUMMYFUNCTION("""COMPUTED_VALUE"""),"LCOR-163 July")</f>
        <v>LCOR-163 July</v>
      </c>
      <c r="V53" s="1" t="str">
        <f t="shared" ca="1" si="5"/>
        <v>July</v>
      </c>
      <c r="W53" s="13" t="str">
        <f t="shared" ca="1" si="6"/>
        <v>5A</v>
      </c>
      <c r="X53" s="10">
        <f t="shared" ca="1" si="7"/>
        <v>1.2093452378437439</v>
      </c>
      <c r="Y53" s="10">
        <f t="shared" ca="1" si="8"/>
        <v>7.2588354144251799E-3</v>
      </c>
      <c r="Z53" s="2"/>
      <c r="AA53" s="2"/>
      <c r="AB53" s="2"/>
      <c r="AC53" s="2"/>
      <c r="AD53" s="11"/>
      <c r="AE53" s="2"/>
      <c r="AF53" s="2"/>
      <c r="AG53" s="2"/>
      <c r="AH53" s="2"/>
      <c r="AI53" s="2"/>
      <c r="AJ53" s="2"/>
      <c r="AK53" s="2"/>
      <c r="AL53" s="2"/>
    </row>
    <row r="54" spans="1:38" ht="15.75" customHeight="1" x14ac:dyDescent="0.15">
      <c r="A54" s="3" t="s">
        <v>58</v>
      </c>
      <c r="B54" s="3">
        <v>1</v>
      </c>
      <c r="C54" s="1" t="s">
        <v>99</v>
      </c>
      <c r="D54" s="1" t="str">
        <f t="shared" si="0"/>
        <v>LCOR-217 July</v>
      </c>
      <c r="E54" s="1" t="str">
        <f>VLOOKUP(B54,'Names+months'!A:B,2,FALSE)</f>
        <v>July</v>
      </c>
      <c r="F54" s="1" t="s">
        <v>35</v>
      </c>
      <c r="G54" s="3">
        <v>23.206423740000002</v>
      </c>
      <c r="H54" s="3">
        <v>25.189583299999999</v>
      </c>
      <c r="I54" s="3">
        <v>23.90842842</v>
      </c>
      <c r="J54" s="5">
        <f t="shared" si="1"/>
        <v>23.90842842</v>
      </c>
      <c r="K54" s="6">
        <f t="shared" si="2"/>
        <v>-0.70200467999999816</v>
      </c>
      <c r="L54" s="7">
        <f>(K54+K55)/2</f>
        <v>-0.71909802000000056</v>
      </c>
      <c r="M54" s="2">
        <f>2^(-L54)</f>
        <v>1.6461525301251081</v>
      </c>
      <c r="N54" s="2"/>
      <c r="O54" s="8">
        <f t="shared" si="3"/>
        <v>2.670364222500003</v>
      </c>
      <c r="P54" s="9">
        <f t="shared" si="4"/>
        <v>0.15708700865413616</v>
      </c>
      <c r="Q54" s="9">
        <f>AVERAGE(P54,P55)</f>
        <v>0.15897043408840175</v>
      </c>
      <c r="R54" s="9">
        <f>STDEV(P54:P55)</f>
        <v>2.6635657928568333E-3</v>
      </c>
      <c r="S54" s="9"/>
      <c r="T54" s="9"/>
      <c r="U54" s="2" t="str">
        <f ca="1">IFERROR(__xludf.DUMMYFUNCTION("""COMPUTED_VALUE"""),"LCOR-241 July")</f>
        <v>LCOR-241 July</v>
      </c>
      <c r="V54" s="1" t="str">
        <f t="shared" ca="1" si="5"/>
        <v>July</v>
      </c>
      <c r="W54" s="13" t="str">
        <f t="shared" ca="1" si="6"/>
        <v>5A</v>
      </c>
      <c r="X54" s="10">
        <f t="shared" ca="1" si="7"/>
        <v>1.1358882862689748</v>
      </c>
      <c r="Y54" s="10">
        <f t="shared" ca="1" si="8"/>
        <v>2.4851154755042462E-3</v>
      </c>
      <c r="Z54" s="2"/>
      <c r="AA54" s="2"/>
      <c r="AB54" s="2"/>
      <c r="AC54" s="2"/>
      <c r="AD54" s="11"/>
      <c r="AE54" s="2"/>
      <c r="AF54" s="2"/>
      <c r="AG54" s="2"/>
      <c r="AH54" s="2"/>
      <c r="AI54" s="2"/>
      <c r="AJ54" s="2"/>
      <c r="AK54" s="2"/>
      <c r="AL54" s="2"/>
    </row>
    <row r="55" spans="1:38" ht="15.75" customHeight="1" x14ac:dyDescent="0.15">
      <c r="A55" s="3" t="s">
        <v>60</v>
      </c>
      <c r="B55" s="3">
        <v>1</v>
      </c>
      <c r="C55" s="1" t="s">
        <v>99</v>
      </c>
      <c r="D55" s="1" t="str">
        <f t="shared" si="0"/>
        <v>LCOR-217 July</v>
      </c>
      <c r="E55" s="1" t="str">
        <f>VLOOKUP(B55,'Names+months'!A:B,2,FALSE)</f>
        <v>July</v>
      </c>
      <c r="F55" s="1" t="s">
        <v>35</v>
      </c>
      <c r="G55" s="3">
        <v>23.166001479999998</v>
      </c>
      <c r="H55" s="3">
        <v>25.175811800000002</v>
      </c>
      <c r="I55" s="3">
        <v>23.902192840000001</v>
      </c>
      <c r="J55" s="5">
        <f t="shared" si="1"/>
        <v>23.902192840000001</v>
      </c>
      <c r="K55" s="6">
        <f t="shared" si="2"/>
        <v>-0.73619136000000296</v>
      </c>
      <c r="L55" s="7"/>
      <c r="M55" s="2"/>
      <c r="N55" s="2"/>
      <c r="O55" s="8">
        <f t="shared" si="3"/>
        <v>2.6361775424999982</v>
      </c>
      <c r="P55" s="9">
        <f t="shared" si="4"/>
        <v>0.16085385952266734</v>
      </c>
      <c r="Q55" s="9"/>
      <c r="R55" s="9"/>
      <c r="S55" s="9"/>
      <c r="T55" s="9"/>
      <c r="U55" s="2" t="str">
        <f ca="1">IFERROR(__xludf.DUMMYFUNCTION("""COMPUTED_VALUE"""),"LCOR-242 July")</f>
        <v>LCOR-242 July</v>
      </c>
      <c r="V55" s="1" t="str">
        <f t="shared" ca="1" si="5"/>
        <v>July</v>
      </c>
      <c r="W55" s="13" t="str">
        <f t="shared" ca="1" si="6"/>
        <v>5A</v>
      </c>
      <c r="X55" s="10">
        <f t="shared" ca="1" si="7"/>
        <v>1.1301503060897571</v>
      </c>
      <c r="Y55" s="10">
        <f t="shared" ca="1" si="8"/>
        <v>3.3469332636712944E-2</v>
      </c>
      <c r="Z55" s="2"/>
      <c r="AA55" s="2"/>
      <c r="AB55" s="2"/>
      <c r="AC55" s="2"/>
      <c r="AD55" s="11"/>
      <c r="AE55" s="2"/>
      <c r="AF55" s="2"/>
      <c r="AG55" s="2"/>
      <c r="AH55" s="2"/>
      <c r="AI55" s="2"/>
      <c r="AJ55" s="2"/>
      <c r="AK55" s="2"/>
      <c r="AL55" s="2"/>
    </row>
    <row r="56" spans="1:38" ht="15.75" customHeight="1" x14ac:dyDescent="0.15">
      <c r="A56" s="3" t="s">
        <v>100</v>
      </c>
      <c r="B56" s="3">
        <v>1</v>
      </c>
      <c r="C56" s="1" t="s">
        <v>101</v>
      </c>
      <c r="D56" s="1" t="str">
        <f t="shared" si="0"/>
        <v>LCOR-449 July</v>
      </c>
      <c r="E56" s="1" t="str">
        <f>VLOOKUP(B56,'Names+months'!A:B,2,FALSE)</f>
        <v>July</v>
      </c>
      <c r="F56" s="1" t="s">
        <v>35</v>
      </c>
      <c r="G56" s="3">
        <v>22.340731699999999</v>
      </c>
      <c r="H56" s="3">
        <v>25.0530759</v>
      </c>
      <c r="I56" s="3">
        <v>23.984247969999998</v>
      </c>
      <c r="J56" s="5">
        <f t="shared" si="1"/>
        <v>23.984247969999998</v>
      </c>
      <c r="K56" s="6">
        <f t="shared" si="2"/>
        <v>-1.6435162699999992</v>
      </c>
      <c r="L56" s="7">
        <f>(K56+K57)/2</f>
        <v>-1.6447135149999994</v>
      </c>
      <c r="M56" s="2">
        <f>2^(-L56)</f>
        <v>3.1268575911429899</v>
      </c>
      <c r="N56" s="2"/>
      <c r="O56" s="8">
        <f t="shared" si="3"/>
        <v>1.728852632500002</v>
      </c>
      <c r="P56" s="9">
        <f t="shared" si="4"/>
        <v>0.30169179537888807</v>
      </c>
      <c r="Q56" s="9">
        <f>AVERAGE(P56,P57)</f>
        <v>0.30194236732676266</v>
      </c>
      <c r="R56" s="9">
        <f>STDEV(P56:P57)</f>
        <v>3.5436224703448851E-4</v>
      </c>
      <c r="S56" s="9"/>
      <c r="T56" s="9"/>
      <c r="U56" s="2" t="str">
        <f ca="1">IFERROR(__xludf.DUMMYFUNCTION("""COMPUTED_VALUE"""),"LCOR-251 July")</f>
        <v>LCOR-251 July</v>
      </c>
      <c r="V56" s="1" t="str">
        <f t="shared" ca="1" si="5"/>
        <v>July</v>
      </c>
      <c r="W56" s="13" t="str">
        <f t="shared" ca="1" si="6"/>
        <v>5A</v>
      </c>
      <c r="X56" s="10">
        <f t="shared" ca="1" si="7"/>
        <v>1.4949134535664188</v>
      </c>
      <c r="Y56" s="10">
        <f t="shared" ca="1" si="8"/>
        <v>1.6271367811722937E-2</v>
      </c>
      <c r="Z56" s="2"/>
      <c r="AA56" s="2"/>
      <c r="AB56" s="2"/>
      <c r="AC56" s="2"/>
      <c r="AD56" s="11"/>
      <c r="AE56" s="2"/>
      <c r="AF56" s="2"/>
      <c r="AG56" s="2"/>
      <c r="AH56" s="2"/>
      <c r="AI56" s="2"/>
      <c r="AJ56" s="2"/>
      <c r="AK56" s="2"/>
      <c r="AL56" s="2"/>
    </row>
    <row r="57" spans="1:38" ht="15.75" customHeight="1" x14ac:dyDescent="0.15">
      <c r="A57" s="3" t="s">
        <v>102</v>
      </c>
      <c r="B57" s="3">
        <v>1</v>
      </c>
      <c r="C57" s="1" t="s">
        <v>101</v>
      </c>
      <c r="D57" s="1" t="str">
        <f t="shared" si="0"/>
        <v>LCOR-449 July</v>
      </c>
      <c r="E57" s="1" t="str">
        <f>VLOOKUP(B57,'Names+months'!A:B,2,FALSE)</f>
        <v>July</v>
      </c>
      <c r="F57" s="1" t="s">
        <v>35</v>
      </c>
      <c r="G57" s="3">
        <v>22.414471240000001</v>
      </c>
      <c r="H57" s="3">
        <v>25.123259999999998</v>
      </c>
      <c r="I57" s="3">
        <v>24.060382000000001</v>
      </c>
      <c r="J57" s="5">
        <f t="shared" si="1"/>
        <v>24.060382000000001</v>
      </c>
      <c r="K57" s="6">
        <f t="shared" si="2"/>
        <v>-1.6459107599999996</v>
      </c>
      <c r="L57" s="7"/>
      <c r="M57" s="2"/>
      <c r="N57" s="2"/>
      <c r="O57" s="8">
        <f t="shared" si="3"/>
        <v>1.7264581425000016</v>
      </c>
      <c r="P57" s="9">
        <f t="shared" si="4"/>
        <v>0.30219293927463725</v>
      </c>
      <c r="Q57" s="9"/>
      <c r="R57" s="9"/>
      <c r="S57" s="9"/>
      <c r="T57" s="9"/>
      <c r="U57" s="2" t="str">
        <f ca="1">IFERROR(__xludf.DUMMYFUNCTION("""COMPUTED_VALUE"""),"LCOR-162 August")</f>
        <v>LCOR-162 August</v>
      </c>
      <c r="V57" s="1" t="str">
        <f t="shared" ca="1" si="5"/>
        <v>August</v>
      </c>
      <c r="W57" s="13" t="str">
        <f t="shared" ca="1" si="6"/>
        <v>5A</v>
      </c>
      <c r="X57" s="10">
        <f t="shared" ca="1" si="7"/>
        <v>1.0314133158025314</v>
      </c>
      <c r="Y57" s="10">
        <f t="shared" ca="1" si="8"/>
        <v>2.2068286918865039E-2</v>
      </c>
      <c r="Z57" s="2"/>
      <c r="AA57" s="2"/>
      <c r="AB57" s="2"/>
      <c r="AC57" s="2"/>
      <c r="AD57" s="11"/>
      <c r="AE57" s="2"/>
      <c r="AF57" s="2"/>
      <c r="AG57" s="2"/>
      <c r="AH57" s="2"/>
      <c r="AI57" s="2"/>
      <c r="AJ57" s="2"/>
      <c r="AK57" s="2"/>
      <c r="AL57" s="2"/>
    </row>
    <row r="58" spans="1:38" ht="15.75" customHeight="1" x14ac:dyDescent="0.15">
      <c r="A58" s="3" t="s">
        <v>103</v>
      </c>
      <c r="B58" s="3">
        <v>1</v>
      </c>
      <c r="C58" s="1" t="s">
        <v>104</v>
      </c>
      <c r="D58" s="1" t="str">
        <f t="shared" si="0"/>
        <v>LCOR-450 July</v>
      </c>
      <c r="E58" s="1" t="str">
        <f>VLOOKUP(B58,'Names+months'!A:B,2,FALSE)</f>
        <v>July</v>
      </c>
      <c r="F58" s="1" t="s">
        <v>35</v>
      </c>
      <c r="G58" s="3">
        <v>23.136138280000001</v>
      </c>
      <c r="H58" s="3">
        <v>24.866610099999999</v>
      </c>
      <c r="I58" s="3">
        <v>24.08923832</v>
      </c>
      <c r="J58" s="5">
        <f t="shared" si="1"/>
        <v>24.08923832</v>
      </c>
      <c r="K58" s="6">
        <f t="shared" si="2"/>
        <v>-0.95310003999999893</v>
      </c>
      <c r="L58" s="7">
        <f>(K58+K59)/2</f>
        <v>-0.95028467499999891</v>
      </c>
      <c r="M58" s="2">
        <f>2^(-L58)</f>
        <v>1.9322538958077877</v>
      </c>
      <c r="N58" s="2"/>
      <c r="O58" s="8">
        <f t="shared" si="3"/>
        <v>2.4192688625000023</v>
      </c>
      <c r="P58" s="9">
        <f t="shared" si="4"/>
        <v>0.18695087614335362</v>
      </c>
      <c r="Q58" s="9">
        <f>AVERAGE(P58,P59)</f>
        <v>0.18658675957633281</v>
      </c>
      <c r="R58" s="9">
        <f>STDEV(P58:P59)</f>
        <v>5.1493858736557127E-4</v>
      </c>
      <c r="S58" s="9"/>
      <c r="T58" s="9"/>
      <c r="U58" s="2" t="str">
        <f ca="1">IFERROR(__xludf.DUMMYFUNCTION("""COMPUTED_VALUE"""),"LCOR-163 August")</f>
        <v>LCOR-163 August</v>
      </c>
      <c r="V58" s="1" t="str">
        <f t="shared" ca="1" si="5"/>
        <v>August</v>
      </c>
      <c r="W58" s="13" t="str">
        <f t="shared" ca="1" si="6"/>
        <v>5A</v>
      </c>
      <c r="X58" s="10">
        <f t="shared" ca="1" si="7"/>
        <v>1.6628311464326511</v>
      </c>
      <c r="Y58" s="10">
        <f t="shared" ca="1" si="8"/>
        <v>1.1064351361458646E-2</v>
      </c>
      <c r="Z58" s="2"/>
      <c r="AA58" s="2"/>
      <c r="AB58" s="2"/>
      <c r="AC58" s="2"/>
      <c r="AD58" s="11"/>
      <c r="AE58" s="2"/>
      <c r="AF58" s="2"/>
      <c r="AG58" s="2"/>
      <c r="AH58" s="2"/>
      <c r="AI58" s="2"/>
      <c r="AJ58" s="2"/>
      <c r="AK58" s="2"/>
      <c r="AL58" s="2"/>
    </row>
    <row r="59" spans="1:38" ht="15.75" customHeight="1" x14ac:dyDescent="0.15">
      <c r="A59" s="3" t="s">
        <v>105</v>
      </c>
      <c r="B59" s="3">
        <v>1</v>
      </c>
      <c r="C59" s="1" t="s">
        <v>104</v>
      </c>
      <c r="D59" s="1" t="str">
        <f t="shared" si="0"/>
        <v>LCOR-450 July</v>
      </c>
      <c r="E59" s="1" t="str">
        <f>VLOOKUP(B59,'Names+months'!A:B,2,FALSE)</f>
        <v>July</v>
      </c>
      <c r="F59" s="1" t="s">
        <v>35</v>
      </c>
      <c r="G59" s="3">
        <v>23.199626370000001</v>
      </c>
      <c r="H59" s="3">
        <v>24.966356699999999</v>
      </c>
      <c r="I59" s="3">
        <v>24.14709568</v>
      </c>
      <c r="J59" s="5">
        <f t="shared" si="1"/>
        <v>24.14709568</v>
      </c>
      <c r="K59" s="6">
        <f t="shared" si="2"/>
        <v>-0.9474693099999989</v>
      </c>
      <c r="L59" s="7"/>
      <c r="M59" s="2"/>
      <c r="N59" s="2"/>
      <c r="O59" s="8">
        <f t="shared" si="3"/>
        <v>2.4248995925000023</v>
      </c>
      <c r="P59" s="9">
        <f t="shared" si="4"/>
        <v>0.18622264300931199</v>
      </c>
      <c r="Q59" s="9"/>
      <c r="R59" s="9"/>
      <c r="S59" s="9"/>
      <c r="T59" s="9"/>
      <c r="U59" s="2" t="str">
        <f ca="1">IFERROR(__xludf.DUMMYFUNCTION("""COMPUTED_VALUE"""),"LCOR-242 August")</f>
        <v>LCOR-242 August</v>
      </c>
      <c r="V59" s="1" t="str">
        <f t="shared" ca="1" si="5"/>
        <v>August</v>
      </c>
      <c r="W59" s="13" t="str">
        <f t="shared" ca="1" si="6"/>
        <v>5A</v>
      </c>
      <c r="X59" s="10">
        <f t="shared" ca="1" si="7"/>
        <v>0.99509805292267139</v>
      </c>
      <c r="Y59" s="10">
        <f t="shared" ca="1" si="8"/>
        <v>4.0802551854666073E-2</v>
      </c>
      <c r="Z59" s="2"/>
      <c r="AA59" s="2"/>
      <c r="AB59" s="2"/>
      <c r="AC59" s="2"/>
      <c r="AD59" s="11"/>
      <c r="AE59" s="2"/>
      <c r="AF59" s="2"/>
      <c r="AG59" s="2"/>
      <c r="AH59" s="2"/>
      <c r="AI59" s="2"/>
      <c r="AJ59" s="2"/>
      <c r="AK59" s="2"/>
    </row>
    <row r="60" spans="1:38" ht="15.75" customHeight="1" x14ac:dyDescent="0.15">
      <c r="A60" s="3" t="s">
        <v>106</v>
      </c>
      <c r="B60" s="3">
        <v>1</v>
      </c>
      <c r="C60" s="1" t="s">
        <v>107</v>
      </c>
      <c r="D60" s="1" t="str">
        <f t="shared" si="0"/>
        <v>LCOR-457 July</v>
      </c>
      <c r="E60" s="1" t="str">
        <f>VLOOKUP(B60,'Names+months'!A:B,2,FALSE)</f>
        <v>July</v>
      </c>
      <c r="F60" s="1" t="s">
        <v>35</v>
      </c>
      <c r="G60" s="3">
        <v>23.110077539999999</v>
      </c>
      <c r="H60" s="3">
        <v>25.402338799999999</v>
      </c>
      <c r="I60" s="3">
        <v>24.268660449999999</v>
      </c>
      <c r="J60" s="5">
        <f t="shared" si="1"/>
        <v>24.268660449999999</v>
      </c>
      <c r="K60" s="6">
        <f t="shared" si="2"/>
        <v>-1.1585829099999998</v>
      </c>
      <c r="L60" s="7">
        <f>(K60+K61)/2</f>
        <v>-1.1500614349999996</v>
      </c>
      <c r="M60" s="2">
        <f>2^(-L60)</f>
        <v>2.2192334448444142</v>
      </c>
      <c r="N60" s="2"/>
      <c r="O60" s="8">
        <f t="shared" si="3"/>
        <v>2.2137859925000014</v>
      </c>
      <c r="P60" s="9">
        <f t="shared" si="4"/>
        <v>0.21556786093802674</v>
      </c>
      <c r="Q60" s="9">
        <f>AVERAGE(P60,P61)</f>
        <v>0.21430207125012041</v>
      </c>
      <c r="R60" s="9">
        <f>STDEV(P60:P61)</f>
        <v>1.7900969437491426E-3</v>
      </c>
      <c r="S60" s="9"/>
      <c r="T60" s="9"/>
      <c r="U60" s="2" t="str">
        <f ca="1">IFERROR(__xludf.DUMMYFUNCTION("""COMPUTED_VALUE"""),"LCOR-582 August")</f>
        <v>LCOR-582 August</v>
      </c>
      <c r="V60" s="1" t="str">
        <f t="shared" ca="1" si="5"/>
        <v>August</v>
      </c>
      <c r="W60" s="13" t="str">
        <f t="shared" ca="1" si="6"/>
        <v>5A</v>
      </c>
      <c r="X60" s="10">
        <f t="shared" ca="1" si="7"/>
        <v>1.6892311680187766</v>
      </c>
      <c r="Y60" s="10">
        <f t="shared" ca="1" si="8"/>
        <v>4.8254448938179872E-2</v>
      </c>
      <c r="Z60" s="2"/>
      <c r="AA60" s="2"/>
      <c r="AB60" s="2"/>
      <c r="AC60" s="2"/>
      <c r="AD60" s="11"/>
      <c r="AE60" s="2"/>
      <c r="AF60" s="2"/>
      <c r="AG60" s="2"/>
      <c r="AH60" s="2"/>
      <c r="AI60" s="2"/>
      <c r="AJ60" s="2"/>
      <c r="AK60" s="2"/>
    </row>
    <row r="61" spans="1:38" ht="15.75" customHeight="1" x14ac:dyDescent="0.15">
      <c r="A61" s="3" t="s">
        <v>108</v>
      </c>
      <c r="B61" s="3">
        <v>1</v>
      </c>
      <c r="C61" s="1" t="s">
        <v>107</v>
      </c>
      <c r="D61" s="1" t="str">
        <f t="shared" si="0"/>
        <v>LCOR-457 July</v>
      </c>
      <c r="E61" s="1" t="str">
        <f>VLOOKUP(B61,'Names+months'!A:B,2,FALSE)</f>
        <v>July</v>
      </c>
      <c r="F61" s="1" t="s">
        <v>35</v>
      </c>
      <c r="G61" s="3">
        <v>23.022850300000002</v>
      </c>
      <c r="H61" s="3">
        <v>25.265694199999999</v>
      </c>
      <c r="I61" s="3">
        <v>24.164390260000001</v>
      </c>
      <c r="J61" s="5">
        <f t="shared" si="1"/>
        <v>24.164390260000001</v>
      </c>
      <c r="K61" s="6">
        <f t="shared" si="2"/>
        <v>-1.1415399599999994</v>
      </c>
      <c r="L61" s="7"/>
      <c r="M61" s="2"/>
      <c r="N61" s="2"/>
      <c r="O61" s="8">
        <f t="shared" si="3"/>
        <v>2.2308289425000019</v>
      </c>
      <c r="P61" s="9">
        <f t="shared" si="4"/>
        <v>0.21303628156221407</v>
      </c>
      <c r="Q61" s="9"/>
      <c r="R61" s="9"/>
      <c r="S61" s="9"/>
      <c r="T61" s="9"/>
      <c r="U61" s="2" t="str">
        <f ca="1">IFERROR(__xludf.DUMMYFUNCTION("""COMPUTED_VALUE"""),"LCOR-585 August")</f>
        <v>LCOR-585 August</v>
      </c>
      <c r="V61" s="1" t="str">
        <f t="shared" ca="1" si="5"/>
        <v>August</v>
      </c>
      <c r="W61" s="13" t="str">
        <f t="shared" ca="1" si="6"/>
        <v>5A</v>
      </c>
      <c r="X61" s="10">
        <f t="shared" ca="1" si="7"/>
        <v>0.50887598085944918</v>
      </c>
      <c r="Y61" s="10">
        <f t="shared" ca="1" si="8"/>
        <v>3.7450358533708348E-3</v>
      </c>
      <c r="Z61" s="2"/>
      <c r="AA61" s="2"/>
      <c r="AB61" s="2"/>
      <c r="AC61" s="2"/>
      <c r="AD61" s="11"/>
      <c r="AE61" s="2"/>
      <c r="AF61" s="2"/>
      <c r="AG61" s="2"/>
      <c r="AH61" s="2"/>
      <c r="AI61" s="2"/>
      <c r="AJ61" s="2"/>
      <c r="AK61" s="2"/>
    </row>
    <row r="62" spans="1:38" ht="15.75" customHeight="1" x14ac:dyDescent="0.15">
      <c r="A62" s="3" t="s">
        <v>66</v>
      </c>
      <c r="B62" s="3">
        <v>2</v>
      </c>
      <c r="C62" s="14" t="s">
        <v>109</v>
      </c>
      <c r="D62" s="1" t="str">
        <f t="shared" si="0"/>
        <v>LCOR-064 August</v>
      </c>
      <c r="E62" s="1" t="str">
        <f>VLOOKUP(B62,'Names+months'!A:B,2,FALSE)</f>
        <v>August</v>
      </c>
      <c r="F62" s="15" t="s">
        <v>35</v>
      </c>
      <c r="G62" s="3">
        <v>23.218353100000002</v>
      </c>
      <c r="H62" s="3">
        <v>25.56401799</v>
      </c>
      <c r="I62" s="3">
        <v>24.124846080000001</v>
      </c>
      <c r="J62" s="5">
        <f t="shared" si="1"/>
        <v>24.124846080000001</v>
      </c>
      <c r="K62" s="6">
        <f t="shared" si="2"/>
        <v>-0.90649297999999945</v>
      </c>
      <c r="L62" s="7">
        <f>(K62+K63)/2</f>
        <v>-0.90655173000000033</v>
      </c>
      <c r="M62" s="2">
        <f>2^(-L62)</f>
        <v>1.8745596447035495</v>
      </c>
      <c r="N62" s="2"/>
      <c r="O62" s="8">
        <f t="shared" si="3"/>
        <v>2.4658759225000018</v>
      </c>
      <c r="P62" s="9">
        <f t="shared" si="4"/>
        <v>0.18100783827060002</v>
      </c>
      <c r="Q62" s="9">
        <f>AVERAGE(P62,P63)</f>
        <v>0.1810152096438005</v>
      </c>
      <c r="R62" s="9">
        <f>STDEV(P62:P63)</f>
        <v>1.0424695953427489E-5</v>
      </c>
      <c r="S62" s="9"/>
      <c r="T62" s="9"/>
      <c r="U62" s="2" t="str">
        <f ca="1">IFERROR(__xludf.DUMMYFUNCTION("""COMPUTED_VALUE"""),"LCOR-586 August")</f>
        <v>LCOR-586 August</v>
      </c>
      <c r="V62" s="1" t="str">
        <f t="shared" ca="1" si="5"/>
        <v>August</v>
      </c>
      <c r="W62" s="13" t="str">
        <f t="shared" ca="1" si="6"/>
        <v>5A</v>
      </c>
      <c r="X62" s="10">
        <f t="shared" ca="1" si="7"/>
        <v>0.89310852064097257</v>
      </c>
      <c r="Y62" s="10">
        <f t="shared" ca="1" si="8"/>
        <v>1.1256710874585919E-2</v>
      </c>
      <c r="Z62" s="2"/>
      <c r="AA62" s="2"/>
      <c r="AB62" s="2"/>
      <c r="AC62" s="2"/>
      <c r="AD62" s="11"/>
      <c r="AE62" s="2"/>
      <c r="AF62" s="2"/>
      <c r="AG62" s="2"/>
      <c r="AH62" s="2"/>
      <c r="AI62" s="2"/>
      <c r="AJ62" s="2"/>
      <c r="AK62" s="2"/>
      <c r="AL62" s="2"/>
    </row>
    <row r="63" spans="1:38" ht="15.75" customHeight="1" x14ac:dyDescent="0.15">
      <c r="A63" s="3" t="s">
        <v>68</v>
      </c>
      <c r="B63" s="3">
        <v>2</v>
      </c>
      <c r="C63" s="14" t="s">
        <v>109</v>
      </c>
      <c r="D63" s="1" t="str">
        <f t="shared" si="0"/>
        <v>LCOR-064 August</v>
      </c>
      <c r="E63" s="1" t="str">
        <f>VLOOKUP(B63,'Names+months'!A:B,2,FALSE)</f>
        <v>August</v>
      </c>
      <c r="F63" s="15" t="s">
        <v>35</v>
      </c>
      <c r="G63" s="3">
        <v>23.194762699999998</v>
      </c>
      <c r="H63" s="3">
        <v>25.51842491</v>
      </c>
      <c r="I63" s="3">
        <v>24.10137318</v>
      </c>
      <c r="J63" s="5">
        <f t="shared" si="1"/>
        <v>24.10137318</v>
      </c>
      <c r="K63" s="6">
        <f t="shared" si="2"/>
        <v>-0.90661048000000122</v>
      </c>
      <c r="L63" s="7"/>
      <c r="M63" s="2"/>
      <c r="N63" s="2"/>
      <c r="O63" s="8">
        <f t="shared" si="3"/>
        <v>2.4657584225</v>
      </c>
      <c r="P63" s="9">
        <f t="shared" si="4"/>
        <v>0.18102258101700097</v>
      </c>
      <c r="Q63" s="9"/>
      <c r="R63" s="9"/>
      <c r="S63" s="9"/>
      <c r="T63" s="9"/>
      <c r="U63" s="2" t="str">
        <f ca="1">IFERROR(__xludf.DUMMYFUNCTION("""COMPUTED_VALUE"""),"LCOR-033 July")</f>
        <v>LCOR-033 July</v>
      </c>
      <c r="V63" s="1" t="str">
        <f t="shared" ca="1" si="5"/>
        <v>July</v>
      </c>
      <c r="W63" s="13" t="str">
        <f t="shared" ca="1" si="6"/>
        <v>5C</v>
      </c>
      <c r="X63" s="10">
        <f t="shared" ca="1" si="7"/>
        <v>1.3015424457497609</v>
      </c>
      <c r="Y63" s="10">
        <f t="shared" ca="1" si="8"/>
        <v>3.1844039394202184E-3</v>
      </c>
      <c r="Z63" s="2"/>
      <c r="AA63" s="2"/>
      <c r="AB63" s="2"/>
      <c r="AC63" s="2"/>
      <c r="AD63" s="11"/>
      <c r="AE63" s="2"/>
      <c r="AF63" s="2"/>
      <c r="AG63" s="2"/>
      <c r="AH63" s="2"/>
      <c r="AI63" s="2"/>
      <c r="AJ63" s="2"/>
      <c r="AK63" s="2"/>
      <c r="AL63" s="2"/>
    </row>
    <row r="64" spans="1:38" ht="15.75" customHeight="1" x14ac:dyDescent="0.15">
      <c r="A64" s="3" t="s">
        <v>110</v>
      </c>
      <c r="B64" s="3">
        <v>2</v>
      </c>
      <c r="C64" s="1" t="s">
        <v>98</v>
      </c>
      <c r="D64" s="1" t="str">
        <f t="shared" si="0"/>
        <v>LCOR-069 August</v>
      </c>
      <c r="E64" s="1" t="str">
        <f>VLOOKUP(B64,'Names+months'!A:B,2,FALSE)</f>
        <v>August</v>
      </c>
      <c r="F64" s="1" t="s">
        <v>35</v>
      </c>
      <c r="G64" s="3">
        <v>22.5089872</v>
      </c>
      <c r="H64" s="3">
        <v>25.165429880000001</v>
      </c>
      <c r="I64" s="3">
        <v>24.353955469999999</v>
      </c>
      <c r="J64" s="5">
        <f t="shared" si="1"/>
        <v>24.353955469999999</v>
      </c>
      <c r="K64" s="6">
        <f t="shared" si="2"/>
        <v>-1.844968269999999</v>
      </c>
      <c r="L64" s="7">
        <f>(K64+K65)/2</f>
        <v>-1.8364668000000002</v>
      </c>
      <c r="M64" s="2">
        <f>2^(-L64)</f>
        <v>3.5713432467301791</v>
      </c>
      <c r="N64" s="2"/>
      <c r="O64" s="8">
        <f t="shared" si="3"/>
        <v>1.5274006325000022</v>
      </c>
      <c r="P64" s="9">
        <f t="shared" si="4"/>
        <v>0.34690183267878272</v>
      </c>
      <c r="Q64" s="9">
        <f>AVERAGE(P64,P65)</f>
        <v>0.3448696188708425</v>
      </c>
      <c r="R64" s="9">
        <f>STDEV(P64:P65)</f>
        <v>2.8739843288309308E-3</v>
      </c>
      <c r="S64" s="9"/>
      <c r="T64" s="9"/>
      <c r="U64" s="2" t="str">
        <f ca="1">IFERROR(__xludf.DUMMYFUNCTION("""COMPUTED_VALUE"""),"LCOR-274 July")</f>
        <v>LCOR-274 July</v>
      </c>
      <c r="V64" s="1" t="str">
        <f t="shared" ca="1" si="5"/>
        <v>July</v>
      </c>
      <c r="W64" s="13" t="str">
        <f t="shared" ca="1" si="6"/>
        <v>5C</v>
      </c>
      <c r="X64" s="10">
        <f t="shared" ca="1" si="7"/>
        <v>0.86009535147610383</v>
      </c>
      <c r="Y64" s="10">
        <f t="shared" ca="1" si="8"/>
        <v>2.9159851556843129E-3</v>
      </c>
      <c r="Z64" s="2"/>
      <c r="AA64" s="2"/>
      <c r="AB64" s="2"/>
      <c r="AC64" s="2"/>
      <c r="AD64" s="11"/>
      <c r="AE64" s="2"/>
      <c r="AF64" s="2"/>
      <c r="AG64" s="2"/>
      <c r="AH64" s="2"/>
      <c r="AI64" s="2"/>
      <c r="AJ64" s="2"/>
      <c r="AK64" s="2"/>
      <c r="AL64" s="2"/>
    </row>
    <row r="65" spans="1:38" ht="15.75" customHeight="1" x14ac:dyDescent="0.15">
      <c r="A65" s="3" t="s">
        <v>111</v>
      </c>
      <c r="B65" s="3">
        <v>2</v>
      </c>
      <c r="C65" s="1" t="s">
        <v>98</v>
      </c>
      <c r="D65" s="1" t="str">
        <f t="shared" si="0"/>
        <v>LCOR-069 August</v>
      </c>
      <c r="E65" s="1" t="str">
        <f>VLOOKUP(B65,'Names+months'!A:B,2,FALSE)</f>
        <v>August</v>
      </c>
      <c r="F65" s="1" t="s">
        <v>35</v>
      </c>
      <c r="G65" s="3">
        <v>22.598054399999999</v>
      </c>
      <c r="H65" s="3">
        <v>25.25329486</v>
      </c>
      <c r="I65" s="3">
        <v>24.42601973</v>
      </c>
      <c r="J65" s="5">
        <f t="shared" si="1"/>
        <v>24.42601973</v>
      </c>
      <c r="K65" s="6">
        <f t="shared" si="2"/>
        <v>-1.8279653300000014</v>
      </c>
      <c r="L65" s="7"/>
      <c r="M65" s="2"/>
      <c r="N65" s="2"/>
      <c r="O65" s="8">
        <f t="shared" si="3"/>
        <v>1.5444035724999998</v>
      </c>
      <c r="P65" s="9">
        <f t="shared" si="4"/>
        <v>0.34283740506290228</v>
      </c>
      <c r="Q65" s="9"/>
      <c r="R65" s="9"/>
      <c r="S65" s="9"/>
      <c r="T65" s="9"/>
      <c r="U65" s="2" t="str">
        <f ca="1">IFERROR(__xludf.DUMMYFUNCTION("""COMPUTED_VALUE"""),"LCOR-275 July")</f>
        <v>LCOR-275 July</v>
      </c>
      <c r="V65" s="1" t="str">
        <f t="shared" ca="1" si="5"/>
        <v>July</v>
      </c>
      <c r="W65" s="13" t="str">
        <f t="shared" ca="1" si="6"/>
        <v>5C</v>
      </c>
      <c r="X65" s="10">
        <f t="shared" ca="1" si="7"/>
        <v>1.2077343091920327</v>
      </c>
      <c r="Y65" s="10">
        <f t="shared" ca="1" si="8"/>
        <v>6.3520275075578435E-3</v>
      </c>
      <c r="Z65" s="2"/>
      <c r="AA65" s="2"/>
      <c r="AB65" s="2"/>
      <c r="AC65" s="2"/>
      <c r="AD65" s="11"/>
      <c r="AE65" s="2"/>
      <c r="AF65" s="2"/>
      <c r="AG65" s="2"/>
      <c r="AH65" s="2"/>
      <c r="AI65" s="2"/>
      <c r="AJ65" s="2"/>
      <c r="AK65" s="2"/>
      <c r="AL65" s="2"/>
    </row>
    <row r="66" spans="1:38" ht="15.75" customHeight="1" x14ac:dyDescent="0.15">
      <c r="A66" s="3" t="s">
        <v>112</v>
      </c>
      <c r="B66" s="3">
        <v>2</v>
      </c>
      <c r="C66" s="1" t="s">
        <v>101</v>
      </c>
      <c r="D66" s="1" t="str">
        <f t="shared" si="0"/>
        <v>LCOR-449 August</v>
      </c>
      <c r="E66" s="1" t="str">
        <f>VLOOKUP(B66,'Names+months'!A:B,2,FALSE)</f>
        <v>August</v>
      </c>
      <c r="F66" s="1" t="s">
        <v>35</v>
      </c>
      <c r="G66" s="3">
        <v>23.787575</v>
      </c>
      <c r="H66" s="3">
        <v>25.882754540000001</v>
      </c>
      <c r="I66" s="3">
        <v>24.806914079999999</v>
      </c>
      <c r="J66" s="5">
        <f t="shared" si="1"/>
        <v>24.806914079999999</v>
      </c>
      <c r="K66" s="6">
        <f t="shared" si="2"/>
        <v>-1.0193390799999982</v>
      </c>
      <c r="L66" s="7">
        <f>(K66+K67)/2</f>
        <v>-1.0316167150000002</v>
      </c>
      <c r="M66" s="2">
        <f>2^(-L66)</f>
        <v>2.0443138702380974</v>
      </c>
      <c r="N66" s="2"/>
      <c r="O66" s="8">
        <f t="shared" si="3"/>
        <v>2.353029822500003</v>
      </c>
      <c r="P66" s="9">
        <f t="shared" si="4"/>
        <v>0.19573452791915918</v>
      </c>
      <c r="Q66" s="9">
        <f>AVERAGE(P66,P67)</f>
        <v>0.19741452605775495</v>
      </c>
      <c r="R66" s="9">
        <f>STDEV(P66:P67)</f>
        <v>2.3758761523637005E-3</v>
      </c>
      <c r="S66" s="9"/>
      <c r="T66" s="9"/>
      <c r="U66" s="2" t="str">
        <f ca="1">IFERROR(__xludf.DUMMYFUNCTION("""COMPUTED_VALUE"""),"LCOR-562 July")</f>
        <v>LCOR-562 July</v>
      </c>
      <c r="V66" s="1" t="str">
        <f t="shared" ca="1" si="5"/>
        <v>July</v>
      </c>
      <c r="W66" s="13" t="str">
        <f t="shared" ca="1" si="6"/>
        <v>5C</v>
      </c>
      <c r="X66" s="10">
        <f t="shared" ca="1" si="7"/>
        <v>1.0158603467721157</v>
      </c>
      <c r="Y66" s="10">
        <f t="shared" ca="1" si="8"/>
        <v>1.6675201670989463E-3</v>
      </c>
      <c r="Z66" s="2"/>
      <c r="AA66" s="2"/>
      <c r="AB66" s="2"/>
      <c r="AC66" s="2"/>
      <c r="AD66" s="11"/>
      <c r="AE66" s="2"/>
      <c r="AF66" s="2"/>
      <c r="AG66" s="2"/>
      <c r="AH66" s="2"/>
      <c r="AI66" s="2"/>
      <c r="AJ66" s="2"/>
      <c r="AK66" s="2"/>
      <c r="AL66" s="2"/>
    </row>
    <row r="67" spans="1:38" ht="15.75" customHeight="1" x14ac:dyDescent="0.15">
      <c r="A67" s="3" t="s">
        <v>113</v>
      </c>
      <c r="B67" s="3">
        <v>2</v>
      </c>
      <c r="C67" s="1" t="s">
        <v>101</v>
      </c>
      <c r="D67" s="1" t="str">
        <f t="shared" si="0"/>
        <v>LCOR-449 August</v>
      </c>
      <c r="E67" s="1" t="str">
        <f>VLOOKUP(B67,'Names+months'!A:B,2,FALSE)</f>
        <v>August</v>
      </c>
      <c r="F67" s="1" t="s">
        <v>35</v>
      </c>
      <c r="G67" s="3">
        <v>23.858295099999999</v>
      </c>
      <c r="H67" s="3">
        <v>25.95051393</v>
      </c>
      <c r="I67" s="3">
        <v>24.902189450000002</v>
      </c>
      <c r="J67" s="5">
        <f t="shared" si="1"/>
        <v>24.902189450000002</v>
      </c>
      <c r="K67" s="6">
        <f t="shared" si="2"/>
        <v>-1.0438943500000022</v>
      </c>
      <c r="L67" s="7"/>
      <c r="M67" s="2"/>
      <c r="N67" s="2"/>
      <c r="O67" s="8">
        <f t="shared" si="3"/>
        <v>2.328474552499999</v>
      </c>
      <c r="P67" s="9">
        <f t="shared" si="4"/>
        <v>0.19909452419635074</v>
      </c>
      <c r="Q67" s="9"/>
      <c r="R67" s="9"/>
      <c r="S67" s="9"/>
      <c r="T67" s="9"/>
      <c r="U67" s="2" t="str">
        <f ca="1">IFERROR(__xludf.DUMMYFUNCTION("""COMPUTED_VALUE"""),"LCOR-563 July")</f>
        <v>LCOR-563 July</v>
      </c>
      <c r="V67" s="1" t="str">
        <f t="shared" ca="1" si="5"/>
        <v>July</v>
      </c>
      <c r="W67" s="13" t="str">
        <f t="shared" ca="1" si="6"/>
        <v>5C</v>
      </c>
      <c r="X67" s="10">
        <f t="shared" ca="1" si="7"/>
        <v>0.73286758246191552</v>
      </c>
      <c r="Y67" s="10">
        <f t="shared" ca="1" si="8"/>
        <v>2.1140697201891424E-2</v>
      </c>
      <c r="Z67" s="2"/>
      <c r="AA67" s="2"/>
      <c r="AB67" s="2"/>
      <c r="AC67" s="2"/>
      <c r="AD67" s="11"/>
      <c r="AE67" s="2"/>
      <c r="AF67" s="2"/>
      <c r="AG67" s="2"/>
      <c r="AH67" s="2"/>
      <c r="AI67" s="2"/>
      <c r="AJ67" s="2"/>
      <c r="AK67" s="2"/>
      <c r="AL67" s="2"/>
    </row>
    <row r="68" spans="1:38" ht="15.75" customHeight="1" x14ac:dyDescent="0.15">
      <c r="A68" s="3" t="s">
        <v>114</v>
      </c>
      <c r="B68" s="3">
        <v>2</v>
      </c>
      <c r="C68" s="1" t="s">
        <v>104</v>
      </c>
      <c r="D68" s="1" t="str">
        <f t="shared" si="0"/>
        <v>LCOR-450 August</v>
      </c>
      <c r="E68" s="1" t="str">
        <f>VLOOKUP(B68,'Names+months'!A:B,2,FALSE)</f>
        <v>August</v>
      </c>
      <c r="F68" s="1" t="s">
        <v>35</v>
      </c>
      <c r="G68" s="3">
        <v>23.038879900000001</v>
      </c>
      <c r="H68" s="3">
        <v>24.319709809999999</v>
      </c>
      <c r="I68" s="3">
        <v>23.62522075</v>
      </c>
      <c r="J68" s="5">
        <f t="shared" si="1"/>
        <v>23.62522075</v>
      </c>
      <c r="K68" s="6">
        <f t="shared" si="2"/>
        <v>-0.58634084999999914</v>
      </c>
      <c r="L68" s="7">
        <f>(K68+K69)/2</f>
        <v>-0.58940986500000037</v>
      </c>
      <c r="M68" s="2">
        <f>2^(-L68)</f>
        <v>1.5046311515232402</v>
      </c>
      <c r="N68" s="2"/>
      <c r="O68" s="8">
        <f t="shared" si="3"/>
        <v>2.7860280525000021</v>
      </c>
      <c r="P68" s="9">
        <f t="shared" si="4"/>
        <v>0.14498463763034813</v>
      </c>
      <c r="Q68" s="9">
        <f>AVERAGE(P68,P69)</f>
        <v>0.14529371745179548</v>
      </c>
      <c r="R68" s="9">
        <f>STDEV(P68:P69)</f>
        <v>4.3710487534666956E-4</v>
      </c>
      <c r="S68" s="9"/>
      <c r="T68" s="9"/>
      <c r="U68" s="2" t="str">
        <f ca="1">IFERROR(__xludf.DUMMYFUNCTION("""COMPUTED_VALUE"""),"LCOR-572 July")</f>
        <v>LCOR-572 July</v>
      </c>
      <c r="V68" s="1" t="str">
        <f t="shared" ca="1" si="5"/>
        <v>July</v>
      </c>
      <c r="W68" s="13" t="str">
        <f t="shared" ca="1" si="6"/>
        <v>5C</v>
      </c>
      <c r="X68" s="10">
        <f t="shared" ca="1" si="7"/>
        <v>1.1715044646232451</v>
      </c>
      <c r="Y68" s="10">
        <f t="shared" ca="1" si="8"/>
        <v>2.6448585345279337E-2</v>
      </c>
      <c r="Z68" s="2"/>
      <c r="AA68" s="2"/>
      <c r="AB68" s="2"/>
      <c r="AC68" s="2"/>
      <c r="AD68" s="11"/>
      <c r="AE68" s="2"/>
      <c r="AF68" s="2"/>
      <c r="AG68" s="2"/>
      <c r="AH68" s="2"/>
      <c r="AI68" s="2"/>
      <c r="AJ68" s="2"/>
      <c r="AK68" s="2"/>
      <c r="AL68" s="2"/>
    </row>
    <row r="69" spans="1:38" ht="15.75" customHeight="1" x14ac:dyDescent="0.15">
      <c r="A69" s="3" t="s">
        <v>115</v>
      </c>
      <c r="B69" s="3">
        <v>2</v>
      </c>
      <c r="C69" s="1" t="s">
        <v>104</v>
      </c>
      <c r="D69" s="1" t="str">
        <f t="shared" si="0"/>
        <v>LCOR-450 August</v>
      </c>
      <c r="E69" s="1" t="str">
        <f>VLOOKUP(B69,'Names+months'!A:B,2,FALSE)</f>
        <v>August</v>
      </c>
      <c r="F69" s="1" t="s">
        <v>35</v>
      </c>
      <c r="G69" s="3">
        <v>23.122617999999999</v>
      </c>
      <c r="H69" s="3">
        <v>24.422484919999999</v>
      </c>
      <c r="I69" s="3">
        <v>23.715096880000001</v>
      </c>
      <c r="J69" s="5">
        <f t="shared" si="1"/>
        <v>23.715096880000001</v>
      </c>
      <c r="K69" s="6">
        <f t="shared" si="2"/>
        <v>-0.5924788800000016</v>
      </c>
      <c r="L69" s="7"/>
      <c r="M69" s="2"/>
      <c r="N69" s="2"/>
      <c r="O69" s="8">
        <f t="shared" si="3"/>
        <v>2.7798900224999996</v>
      </c>
      <c r="P69" s="9">
        <f t="shared" si="4"/>
        <v>0.1456027972732428</v>
      </c>
      <c r="Q69" s="9"/>
      <c r="R69" s="9"/>
      <c r="S69" s="9"/>
      <c r="T69" s="9"/>
      <c r="U69" s="2" t="str">
        <f ca="1">IFERROR(__xludf.DUMMYFUNCTION("""COMPUTED_VALUE"""),"LCOR-033 August")</f>
        <v>LCOR-033 August</v>
      </c>
      <c r="V69" s="1" t="str">
        <f t="shared" ca="1" si="5"/>
        <v>August</v>
      </c>
      <c r="W69" s="13" t="str">
        <f t="shared" ca="1" si="6"/>
        <v>5C</v>
      </c>
      <c r="X69" s="10">
        <f t="shared" ca="1" si="7"/>
        <v>0.77390256622671649</v>
      </c>
      <c r="Y69" s="10">
        <f t="shared" ca="1" si="8"/>
        <v>3.9958636286683408E-4</v>
      </c>
      <c r="Z69" s="2"/>
      <c r="AA69" s="2"/>
      <c r="AB69" s="2"/>
      <c r="AC69" s="2"/>
      <c r="AD69" s="11"/>
      <c r="AE69" s="2"/>
      <c r="AF69" s="2"/>
      <c r="AG69" s="2"/>
      <c r="AH69" s="2"/>
      <c r="AI69" s="2"/>
      <c r="AJ69" s="2"/>
      <c r="AK69" s="2"/>
      <c r="AL69" s="2"/>
    </row>
    <row r="70" spans="1:38" ht="15.75" customHeight="1" x14ac:dyDescent="0.15">
      <c r="A70" s="3" t="s">
        <v>116</v>
      </c>
      <c r="B70" s="3">
        <v>2</v>
      </c>
      <c r="C70" s="1" t="s">
        <v>117</v>
      </c>
      <c r="D70" s="1" t="str">
        <f t="shared" si="0"/>
        <v>LCOR-460 August</v>
      </c>
      <c r="E70" s="1" t="str">
        <f>VLOOKUP(B70,'Names+months'!A:B,2,FALSE)</f>
        <v>August</v>
      </c>
      <c r="F70" s="1" t="s">
        <v>35</v>
      </c>
      <c r="G70" s="3">
        <v>22.893384699999999</v>
      </c>
      <c r="H70" s="3">
        <v>25.685661369999998</v>
      </c>
      <c r="I70" s="3">
        <v>24.674821390000002</v>
      </c>
      <c r="J70" s="5">
        <f t="shared" si="1"/>
        <v>24.674821390000002</v>
      </c>
      <c r="K70" s="6">
        <f t="shared" si="2"/>
        <v>-1.7814366900000032</v>
      </c>
      <c r="L70" s="7">
        <f>(K70+K71)/2</f>
        <v>-1.7784554150000016</v>
      </c>
      <c r="M70" s="2">
        <f>2^(-L70)</f>
        <v>3.4305869077069233</v>
      </c>
      <c r="N70" s="2"/>
      <c r="O70" s="8">
        <f t="shared" si="3"/>
        <v>1.5909322124999981</v>
      </c>
      <c r="P70" s="9">
        <f t="shared" si="4"/>
        <v>0.33195688679264324</v>
      </c>
      <c r="Q70" s="9">
        <f>AVERAGE(P70,P71)</f>
        <v>0.33127232597428646</v>
      </c>
      <c r="R70" s="9">
        <f>STDEV(P70:P71)</f>
        <v>9.6811519358941096E-4</v>
      </c>
      <c r="S70" s="9"/>
      <c r="T70" s="9"/>
      <c r="U70" s="2" t="str">
        <f ca="1">IFERROR(__xludf.DUMMYFUNCTION("""COMPUTED_VALUE"""),"LCOR-042 August")</f>
        <v>LCOR-042 August</v>
      </c>
      <c r="V70" s="1" t="str">
        <f t="shared" ca="1" si="5"/>
        <v>August</v>
      </c>
      <c r="W70" s="13" t="str">
        <f t="shared" ca="1" si="6"/>
        <v>5C</v>
      </c>
      <c r="X70" s="10">
        <f t="shared" ca="1" si="7"/>
        <v>1.237427836807218</v>
      </c>
      <c r="Y70" s="10">
        <f t="shared" ca="1" si="8"/>
        <v>1.7862168529251425E-2</v>
      </c>
      <c r="Z70" s="2"/>
      <c r="AA70" s="2"/>
      <c r="AB70" s="2"/>
      <c r="AC70" s="2"/>
      <c r="AD70" s="11"/>
      <c r="AE70" s="2"/>
      <c r="AF70" s="2"/>
      <c r="AG70" s="2"/>
      <c r="AH70" s="2"/>
      <c r="AI70" s="2"/>
      <c r="AJ70" s="2"/>
      <c r="AK70" s="2"/>
      <c r="AL70" s="2"/>
    </row>
    <row r="71" spans="1:38" ht="15.75" customHeight="1" x14ac:dyDescent="0.15">
      <c r="A71" s="3" t="s">
        <v>118</v>
      </c>
      <c r="B71" s="3">
        <v>2</v>
      </c>
      <c r="C71" s="1" t="s">
        <v>117</v>
      </c>
      <c r="D71" s="1" t="str">
        <f t="shared" si="0"/>
        <v>LCOR-460 August</v>
      </c>
      <c r="E71" s="1" t="str">
        <f>VLOOKUP(B71,'Names+months'!A:B,2,FALSE)</f>
        <v>August</v>
      </c>
      <c r="F71" s="1" t="s">
        <v>35</v>
      </c>
      <c r="G71" s="3">
        <v>22.9272563</v>
      </c>
      <c r="H71" s="3">
        <v>25.698522619999999</v>
      </c>
      <c r="I71" s="3">
        <v>24.70273044</v>
      </c>
      <c r="J71" s="5">
        <f t="shared" si="1"/>
        <v>24.70273044</v>
      </c>
      <c r="K71" s="6">
        <f t="shared" si="2"/>
        <v>-1.77547414</v>
      </c>
      <c r="L71" s="7"/>
      <c r="M71" s="2"/>
      <c r="N71" s="2"/>
      <c r="O71" s="8">
        <f t="shared" si="3"/>
        <v>1.5968947625000012</v>
      </c>
      <c r="P71" s="9">
        <f t="shared" si="4"/>
        <v>0.33058776515592964</v>
      </c>
      <c r="Q71" s="9"/>
      <c r="R71" s="9"/>
      <c r="S71" s="9"/>
      <c r="T71" s="9"/>
      <c r="U71" s="2" t="str">
        <f ca="1">IFERROR(__xludf.DUMMYFUNCTION("""COMPUTED_VALUE"""),"LCOR-275 August")</f>
        <v>LCOR-275 August</v>
      </c>
      <c r="V71" s="1" t="str">
        <f t="shared" ca="1" si="5"/>
        <v>August</v>
      </c>
      <c r="W71" s="13" t="str">
        <f t="shared" ca="1" si="6"/>
        <v>5C</v>
      </c>
      <c r="X71" s="10">
        <f t="shared" ca="1" si="7"/>
        <v>0.79182696429815569</v>
      </c>
      <c r="Y71" s="10">
        <f t="shared" ca="1" si="8"/>
        <v>1.7401830171926591E-2</v>
      </c>
      <c r="Z71" s="2"/>
      <c r="AA71" s="2"/>
      <c r="AB71" s="2"/>
      <c r="AC71" s="2"/>
      <c r="AD71" s="11"/>
      <c r="AE71" s="2"/>
      <c r="AF71" s="2"/>
      <c r="AG71" s="2"/>
      <c r="AH71" s="2"/>
      <c r="AI71" s="2"/>
      <c r="AJ71" s="2"/>
      <c r="AK71" s="2"/>
      <c r="AL71" s="2"/>
    </row>
    <row r="72" spans="1:38" ht="15.75" customHeight="1" x14ac:dyDescent="0.15">
      <c r="A72" s="3" t="s">
        <v>119</v>
      </c>
      <c r="B72" s="3">
        <v>2</v>
      </c>
      <c r="C72" s="1" t="s">
        <v>120</v>
      </c>
      <c r="D72" s="1" t="str">
        <f t="shared" si="0"/>
        <v>LCOR-461 August</v>
      </c>
      <c r="E72" s="1" t="str">
        <f>VLOOKUP(B72,'Names+months'!A:B,2,FALSE)</f>
        <v>August</v>
      </c>
      <c r="F72" s="1" t="s">
        <v>35</v>
      </c>
      <c r="G72" s="3">
        <v>22.146709600000001</v>
      </c>
      <c r="H72" s="3">
        <v>25.376477640000001</v>
      </c>
      <c r="I72" s="3">
        <v>24.525523310000001</v>
      </c>
      <c r="J72" s="5">
        <f t="shared" si="1"/>
        <v>24.525523310000001</v>
      </c>
      <c r="K72" s="6">
        <f t="shared" si="2"/>
        <v>-2.3788137099999993</v>
      </c>
      <c r="L72" s="7">
        <f>(K72+K73)/2</f>
        <v>-2.3845812849999994</v>
      </c>
      <c r="M72" s="2">
        <f>2^(-L72)</f>
        <v>5.2219233637270435</v>
      </c>
      <c r="N72" s="2"/>
      <c r="O72" s="8">
        <f t="shared" si="3"/>
        <v>0.9935551925000019</v>
      </c>
      <c r="P72" s="9">
        <f t="shared" si="4"/>
        <v>0.50223859648044011</v>
      </c>
      <c r="Q72" s="9">
        <f>AVERAGE(P72,P73)</f>
        <v>0.50425448339757017</v>
      </c>
      <c r="R72" s="9">
        <f>STDEV(P72:P73)</f>
        <v>2.8508946184158195E-3</v>
      </c>
      <c r="S72" s="9"/>
      <c r="T72" s="9"/>
      <c r="U72" s="2" t="str">
        <f ca="1">IFERROR(__xludf.DUMMYFUNCTION("""COMPUTED_VALUE"""),"LCOR-279 August")</f>
        <v>LCOR-279 August</v>
      </c>
      <c r="V72" s="1" t="str">
        <f t="shared" ca="1" si="5"/>
        <v>August</v>
      </c>
      <c r="W72" s="13" t="str">
        <f t="shared" ca="1" si="6"/>
        <v>5C</v>
      </c>
      <c r="X72" s="10">
        <f t="shared" ca="1" si="7"/>
        <v>1.7767534866079189</v>
      </c>
      <c r="Y72" s="10">
        <f t="shared" ca="1" si="8"/>
        <v>2.0389183112832176E-2</v>
      </c>
      <c r="Z72" s="2"/>
      <c r="AA72" s="2"/>
      <c r="AB72" s="2"/>
      <c r="AC72" s="2"/>
      <c r="AD72" s="11"/>
      <c r="AE72" s="2"/>
      <c r="AF72" s="2"/>
      <c r="AG72" s="2"/>
      <c r="AH72" s="2"/>
      <c r="AI72" s="2"/>
      <c r="AJ72" s="2"/>
      <c r="AK72" s="2"/>
      <c r="AL72" s="2"/>
    </row>
    <row r="73" spans="1:38" ht="15.75" customHeight="1" x14ac:dyDescent="0.15">
      <c r="A73" s="3" t="s">
        <v>121</v>
      </c>
      <c r="B73" s="3">
        <v>2</v>
      </c>
      <c r="C73" s="1" t="s">
        <v>120</v>
      </c>
      <c r="D73" s="1" t="str">
        <f t="shared" si="0"/>
        <v>LCOR-461 August</v>
      </c>
      <c r="E73" s="1" t="str">
        <f>VLOOKUP(B73,'Names+months'!A:B,2,FALSE)</f>
        <v>August</v>
      </c>
      <c r="F73" s="1" t="s">
        <v>35</v>
      </c>
      <c r="G73" s="3">
        <v>22.108459100000001</v>
      </c>
      <c r="H73" s="3">
        <v>25.322856160000001</v>
      </c>
      <c r="I73" s="3">
        <v>24.498807960000001</v>
      </c>
      <c r="J73" s="5">
        <f t="shared" si="1"/>
        <v>24.498807960000001</v>
      </c>
      <c r="K73" s="6">
        <f t="shared" si="2"/>
        <v>-2.3903488599999996</v>
      </c>
      <c r="L73" s="7"/>
      <c r="M73" s="2"/>
      <c r="N73" s="2"/>
      <c r="O73" s="8">
        <f t="shared" si="3"/>
        <v>0.98202004250000163</v>
      </c>
      <c r="P73" s="9">
        <f t="shared" si="4"/>
        <v>0.50627037031470024</v>
      </c>
      <c r="Q73" s="9"/>
      <c r="R73" s="9"/>
      <c r="S73" s="9"/>
      <c r="T73" s="9"/>
      <c r="U73" s="2" t="str">
        <f ca="1">IFERROR(__xludf.DUMMYFUNCTION("""COMPUTED_VALUE"""),"LCOR-568 August")</f>
        <v>LCOR-568 August</v>
      </c>
      <c r="V73" s="1" t="str">
        <f t="shared" ca="1" si="5"/>
        <v>August</v>
      </c>
      <c r="W73" s="13" t="str">
        <f t="shared" ca="1" si="6"/>
        <v>5C</v>
      </c>
      <c r="X73" s="10">
        <f t="shared" ca="1" si="7"/>
        <v>0.36539316940146083</v>
      </c>
      <c r="Y73" s="10">
        <f t="shared" ca="1" si="8"/>
        <v>5.6201397195108733E-3</v>
      </c>
      <c r="Z73" s="2"/>
      <c r="AA73" s="2"/>
      <c r="AB73" s="2"/>
      <c r="AC73" s="2"/>
      <c r="AD73" s="11"/>
      <c r="AE73" s="2"/>
      <c r="AF73" s="2"/>
      <c r="AG73" s="2"/>
      <c r="AH73" s="2"/>
      <c r="AI73" s="2"/>
      <c r="AJ73" s="2"/>
      <c r="AK73" s="2"/>
      <c r="AL73" s="2"/>
    </row>
    <row r="74" spans="1:38" ht="15.75" customHeight="1" x14ac:dyDescent="0.15">
      <c r="A74" s="3" t="s">
        <v>122</v>
      </c>
      <c r="B74" s="3">
        <v>1</v>
      </c>
      <c r="C74" s="14" t="s">
        <v>123</v>
      </c>
      <c r="D74" s="1" t="str">
        <f t="shared" si="0"/>
        <v>LCOR-012 July</v>
      </c>
      <c r="E74" s="1" t="str">
        <f>VLOOKUP(B74,'Names+months'!A:B,2,FALSE)</f>
        <v>July</v>
      </c>
      <c r="F74" s="15" t="s">
        <v>37</v>
      </c>
      <c r="G74" s="3">
        <v>20.352603200000001</v>
      </c>
      <c r="H74" s="3">
        <v>24.893651699999999</v>
      </c>
      <c r="I74" s="3">
        <v>23.952133369999999</v>
      </c>
      <c r="J74" s="5">
        <f t="shared" si="1"/>
        <v>23.952133369999999</v>
      </c>
      <c r="K74" s="6">
        <f t="shared" si="2"/>
        <v>-3.5995301699999978</v>
      </c>
      <c r="L74" s="7">
        <f>(K74+K75)/2</f>
        <v>-3.6255293199999983</v>
      </c>
      <c r="M74" s="2">
        <f>2^(-L74)</f>
        <v>12.342214089848715</v>
      </c>
      <c r="N74" s="2"/>
      <c r="O74" s="8">
        <f t="shared" si="3"/>
        <v>-0.22716126749999654</v>
      </c>
      <c r="P74" s="9">
        <f t="shared" si="4"/>
        <v>1.1705294784201934</v>
      </c>
      <c r="Q74" s="9">
        <f>AVERAGE(P74,P75)</f>
        <v>1.1920086237800209</v>
      </c>
      <c r="R74" s="9">
        <f>STDEV(P74:P75)</f>
        <v>3.0376098676051233E-2</v>
      </c>
      <c r="S74" s="9"/>
      <c r="T74" s="9"/>
      <c r="U74" s="2" t="str">
        <f ca="1">IFERROR(__xludf.DUMMYFUNCTION("""COMPUTED_VALUE"""),"LCOR-572 August")</f>
        <v>LCOR-572 August</v>
      </c>
      <c r="V74" s="1" t="str">
        <f t="shared" ca="1" si="5"/>
        <v>August</v>
      </c>
      <c r="W74" s="13" t="str">
        <f t="shared" ca="1" si="6"/>
        <v>5C</v>
      </c>
      <c r="X74" s="10">
        <f t="shared" ca="1" si="7"/>
        <v>0.66961990420606421</v>
      </c>
      <c r="Y74" s="10">
        <f t="shared" ca="1" si="8"/>
        <v>1.7107791640806096E-2</v>
      </c>
      <c r="Z74" s="2"/>
      <c r="AA74" s="2"/>
      <c r="AB74" s="2"/>
      <c r="AC74" s="2"/>
      <c r="AD74" s="11"/>
      <c r="AE74" s="2"/>
      <c r="AF74" s="2"/>
      <c r="AG74" s="2"/>
      <c r="AH74" s="2"/>
      <c r="AI74" s="2"/>
      <c r="AJ74" s="2"/>
      <c r="AK74" s="2"/>
      <c r="AL74" s="2"/>
    </row>
    <row r="75" spans="1:38" ht="15.75" customHeight="1" x14ac:dyDescent="0.15">
      <c r="A75" s="3" t="s">
        <v>124</v>
      </c>
      <c r="B75" s="3">
        <v>1</v>
      </c>
      <c r="C75" s="14" t="s">
        <v>123</v>
      </c>
      <c r="D75" s="1" t="str">
        <f t="shared" si="0"/>
        <v>LCOR-012 July</v>
      </c>
      <c r="E75" s="1" t="str">
        <f>VLOOKUP(B75,'Names+months'!A:B,2,FALSE)</f>
        <v>July</v>
      </c>
      <c r="F75" s="15" t="s">
        <v>37</v>
      </c>
      <c r="G75" s="3">
        <v>20.378036900000001</v>
      </c>
      <c r="H75" s="3">
        <v>24.9361788</v>
      </c>
      <c r="I75" s="3">
        <v>24.02956537</v>
      </c>
      <c r="J75" s="5">
        <f t="shared" si="1"/>
        <v>24.02956537</v>
      </c>
      <c r="K75" s="6">
        <f t="shared" si="2"/>
        <v>-3.6515284699999988</v>
      </c>
      <c r="L75" s="7"/>
      <c r="M75" s="2"/>
      <c r="N75" s="2"/>
      <c r="O75" s="8">
        <f t="shared" si="3"/>
        <v>-0.2791595674999976</v>
      </c>
      <c r="P75" s="9">
        <f t="shared" si="4"/>
        <v>1.2134877691398485</v>
      </c>
      <c r="Q75" s="9"/>
      <c r="R75" s="9"/>
      <c r="S75" s="9"/>
      <c r="T75" s="9"/>
      <c r="U75" s="2" t="str">
        <f ca="1">IFERROR(__xludf.DUMMYFUNCTION("""COMPUTED_VALUE"""),"LCOR-092 July")</f>
        <v>LCOR-092 July</v>
      </c>
      <c r="V75" s="1" t="str">
        <f t="shared" ca="1" si="5"/>
        <v>July</v>
      </c>
      <c r="W75" s="13" t="str">
        <f t="shared" ca="1" si="6"/>
        <v>8-9D</v>
      </c>
      <c r="X75" s="10">
        <f t="shared" ca="1" si="7"/>
        <v>1.4041490541784696</v>
      </c>
      <c r="Y75" s="10">
        <f t="shared" ca="1" si="8"/>
        <v>1.7868182346829669E-2</v>
      </c>
      <c r="Z75" s="2"/>
      <c r="AA75" s="2"/>
      <c r="AB75" s="2"/>
      <c r="AC75" s="2"/>
      <c r="AD75" s="11"/>
      <c r="AE75" s="2"/>
      <c r="AF75" s="2"/>
      <c r="AG75" s="2"/>
      <c r="AH75" s="2"/>
      <c r="AI75" s="2"/>
      <c r="AJ75" s="2"/>
      <c r="AK75" s="2"/>
      <c r="AL75" s="2"/>
    </row>
    <row r="76" spans="1:38" ht="15.75" customHeight="1" x14ac:dyDescent="0.15">
      <c r="A76" s="3" t="s">
        <v>90</v>
      </c>
      <c r="B76" s="3">
        <v>1</v>
      </c>
      <c r="C76" s="14" t="s">
        <v>125</v>
      </c>
      <c r="D76" s="1" t="str">
        <f t="shared" si="0"/>
        <v>LCOR-227 July</v>
      </c>
      <c r="E76" s="1" t="str">
        <f>VLOOKUP(B76,'Names+months'!A:B,2,FALSE)</f>
        <v>July</v>
      </c>
      <c r="F76" s="15" t="s">
        <v>37</v>
      </c>
      <c r="G76" s="3">
        <v>20.758891770000002</v>
      </c>
      <c r="H76" s="3">
        <v>24.742657399999999</v>
      </c>
      <c r="I76" s="3">
        <v>23.772887910000001</v>
      </c>
      <c r="J76" s="5">
        <f t="shared" si="1"/>
        <v>23.772887910000001</v>
      </c>
      <c r="K76" s="6">
        <f t="shared" si="2"/>
        <v>-3.0139961399999997</v>
      </c>
      <c r="L76" s="7">
        <f>(K76+K77)/2</f>
        <v>-3.0298391250000005</v>
      </c>
      <c r="M76" s="2">
        <f>2^(-L76)</f>
        <v>8.1671862315113923</v>
      </c>
      <c r="N76" s="2"/>
      <c r="O76" s="8">
        <f t="shared" si="3"/>
        <v>0.3583727625000015</v>
      </c>
      <c r="P76" s="9">
        <f t="shared" si="4"/>
        <v>0.78004390695380887</v>
      </c>
      <c r="Q76" s="9">
        <f>AVERAGE(P76,P77)</f>
        <v>0.78870473594425838</v>
      </c>
      <c r="R76" s="9">
        <f>STDEV(P76:P77)</f>
        <v>1.2248261819687778E-2</v>
      </c>
      <c r="S76" s="9"/>
      <c r="T76" s="9"/>
      <c r="U76" s="2" t="str">
        <f ca="1">IFERROR(__xludf.DUMMYFUNCTION("""COMPUTED_VALUE"""),"LCOR-098 July")</f>
        <v>LCOR-098 July</v>
      </c>
      <c r="V76" s="1" t="str">
        <f t="shared" ca="1" si="5"/>
        <v>July</v>
      </c>
      <c r="W76" s="13" t="str">
        <f t="shared" ca="1" si="6"/>
        <v>8-9D</v>
      </c>
      <c r="X76" s="10">
        <f t="shared" ca="1" si="7"/>
        <v>0.93576375155714309</v>
      </c>
      <c r="Y76" s="10">
        <f t="shared" ca="1" si="8"/>
        <v>1.4981838767252658E-2</v>
      </c>
      <c r="Z76" s="2"/>
      <c r="AA76" s="2"/>
      <c r="AB76" s="2"/>
      <c r="AC76" s="2"/>
      <c r="AD76" s="11"/>
      <c r="AE76" s="2"/>
      <c r="AF76" s="2"/>
      <c r="AG76" s="2"/>
      <c r="AH76" s="2"/>
      <c r="AI76" s="2"/>
      <c r="AJ76" s="2"/>
      <c r="AK76" s="2"/>
      <c r="AL76" s="2"/>
    </row>
    <row r="77" spans="1:38" ht="15.75" customHeight="1" x14ac:dyDescent="0.15">
      <c r="A77" s="3" t="s">
        <v>92</v>
      </c>
      <c r="B77" s="3">
        <v>1</v>
      </c>
      <c r="C77" s="14" t="s">
        <v>125</v>
      </c>
      <c r="D77" s="1" t="str">
        <f t="shared" si="0"/>
        <v>LCOR-227 July</v>
      </c>
      <c r="E77" s="1" t="str">
        <f>VLOOKUP(B77,'Names+months'!A:B,2,FALSE)</f>
        <v>July</v>
      </c>
      <c r="F77" s="15" t="s">
        <v>37</v>
      </c>
      <c r="G77" s="3">
        <v>20.8754235</v>
      </c>
      <c r="H77" s="3">
        <v>24.835314400000001</v>
      </c>
      <c r="I77" s="3">
        <v>23.921105610000001</v>
      </c>
      <c r="J77" s="5">
        <f t="shared" si="1"/>
        <v>23.921105610000001</v>
      </c>
      <c r="K77" s="6">
        <f t="shared" si="2"/>
        <v>-3.0456821100000013</v>
      </c>
      <c r="L77" s="7"/>
      <c r="M77" s="2"/>
      <c r="N77" s="2"/>
      <c r="O77" s="8">
        <f t="shared" si="3"/>
        <v>0.32668679249999988</v>
      </c>
      <c r="P77" s="9">
        <f t="shared" si="4"/>
        <v>0.79736556493470789</v>
      </c>
      <c r="Q77" s="9"/>
      <c r="R77" s="9"/>
      <c r="S77" s="9"/>
      <c r="T77" s="9"/>
      <c r="U77" s="2" t="str">
        <f ca="1">IFERROR(__xludf.DUMMYFUNCTION("""COMPUTED_VALUE"""),"LCOR-288 July")</f>
        <v>LCOR-288 July</v>
      </c>
      <c r="V77" s="1" t="str">
        <f t="shared" ca="1" si="5"/>
        <v>July</v>
      </c>
      <c r="W77" s="13" t="str">
        <f t="shared" ca="1" si="6"/>
        <v>8-9D</v>
      </c>
      <c r="X77" s="10">
        <f t="shared" ca="1" si="7"/>
        <v>1.1659501035679236</v>
      </c>
      <c r="Y77" s="10">
        <f t="shared" ca="1" si="8"/>
        <v>1.4567941889837691E-2</v>
      </c>
      <c r="Z77" s="2"/>
      <c r="AA77" s="2"/>
      <c r="AB77" s="2"/>
      <c r="AC77" s="2"/>
      <c r="AD77" s="11"/>
      <c r="AE77" s="2"/>
      <c r="AF77" s="2"/>
      <c r="AG77" s="2"/>
      <c r="AH77" s="2"/>
      <c r="AI77" s="2"/>
      <c r="AJ77" s="2"/>
      <c r="AK77" s="2"/>
      <c r="AL77" s="2"/>
    </row>
    <row r="78" spans="1:38" ht="15.75" customHeight="1" x14ac:dyDescent="0.15">
      <c r="A78" s="3" t="s">
        <v>126</v>
      </c>
      <c r="B78" s="3">
        <v>1</v>
      </c>
      <c r="C78" s="14" t="s">
        <v>127</v>
      </c>
      <c r="D78" s="1" t="str">
        <f t="shared" si="0"/>
        <v>LCOR-230 July</v>
      </c>
      <c r="E78" s="1" t="str">
        <f>VLOOKUP(B78,'Names+months'!A:B,2,FALSE)</f>
        <v>July</v>
      </c>
      <c r="F78" s="15" t="s">
        <v>37</v>
      </c>
      <c r="G78" s="3">
        <v>20.53913769</v>
      </c>
      <c r="H78" s="3">
        <v>24.907415700000001</v>
      </c>
      <c r="I78" s="3">
        <v>23.966115590000001</v>
      </c>
      <c r="J78" s="5">
        <f t="shared" si="1"/>
        <v>23.966115590000001</v>
      </c>
      <c r="K78" s="6">
        <f t="shared" si="2"/>
        <v>-3.4269779000000007</v>
      </c>
      <c r="L78" s="7">
        <f>(K78+K79)/2</f>
        <v>-3.4336863500000003</v>
      </c>
      <c r="M78" s="2">
        <f>2^(-L78)</f>
        <v>10.805443256888896</v>
      </c>
      <c r="N78" s="2"/>
      <c r="O78" s="8">
        <f t="shared" si="3"/>
        <v>-5.4608997499999479E-2</v>
      </c>
      <c r="P78" s="9">
        <f t="shared" si="4"/>
        <v>1.0385775874846563</v>
      </c>
      <c r="Q78" s="9">
        <f>AVERAGE(P78,P79)</f>
        <v>1.0434294401493109</v>
      </c>
      <c r="R78" s="9">
        <f>STDEV(P78:P79)</f>
        <v>6.8615558409907311E-3</v>
      </c>
      <c r="S78" s="9"/>
      <c r="T78" s="9"/>
      <c r="U78" s="2" t="str">
        <f ca="1">IFERROR(__xludf.DUMMYFUNCTION("""COMPUTED_VALUE"""),"LCOR-289 July")</f>
        <v>LCOR-289 July</v>
      </c>
      <c r="V78" s="1" t="str">
        <f t="shared" ca="1" si="5"/>
        <v>July</v>
      </c>
      <c r="W78" s="13" t="str">
        <f t="shared" ca="1" si="6"/>
        <v>8-9D</v>
      </c>
      <c r="X78" s="10">
        <f t="shared" ca="1" si="7"/>
        <v>1.3803348465507497</v>
      </c>
      <c r="Y78" s="10">
        <f t="shared" ca="1" si="8"/>
        <v>3.7033936475856961E-2</v>
      </c>
      <c r="Z78" s="2"/>
      <c r="AA78" s="2"/>
      <c r="AB78" s="2"/>
      <c r="AC78" s="2"/>
      <c r="AD78" s="11"/>
      <c r="AE78" s="2"/>
      <c r="AF78" s="2"/>
      <c r="AG78" s="2"/>
      <c r="AH78" s="2"/>
      <c r="AI78" s="2"/>
      <c r="AJ78" s="2"/>
      <c r="AK78" s="2"/>
      <c r="AL78" s="2"/>
    </row>
    <row r="79" spans="1:38" ht="15.75" customHeight="1" x14ac:dyDescent="0.15">
      <c r="A79" s="3" t="s">
        <v>128</v>
      </c>
      <c r="B79" s="3">
        <v>1</v>
      </c>
      <c r="C79" s="14" t="s">
        <v>127</v>
      </c>
      <c r="D79" s="1" t="str">
        <f t="shared" si="0"/>
        <v>LCOR-230 July</v>
      </c>
      <c r="E79" s="1" t="str">
        <f>VLOOKUP(B79,'Names+months'!A:B,2,FALSE)</f>
        <v>July</v>
      </c>
      <c r="F79" s="15" t="s">
        <v>37</v>
      </c>
      <c r="G79" s="3">
        <v>20.480515610000001</v>
      </c>
      <c r="H79" s="3">
        <v>24.8848299</v>
      </c>
      <c r="I79" s="3">
        <v>23.920910410000001</v>
      </c>
      <c r="J79" s="5">
        <f t="shared" si="1"/>
        <v>23.920910410000001</v>
      </c>
      <c r="K79" s="6">
        <f t="shared" si="2"/>
        <v>-3.4403948</v>
      </c>
      <c r="L79" s="7"/>
      <c r="M79" s="2"/>
      <c r="N79" s="2"/>
      <c r="O79" s="8">
        <f t="shared" si="3"/>
        <v>-6.8025897499998766E-2</v>
      </c>
      <c r="P79" s="9">
        <f t="shared" si="4"/>
        <v>1.0482812928139658</v>
      </c>
      <c r="Q79" s="9"/>
      <c r="R79" s="9"/>
      <c r="S79" s="9"/>
      <c r="T79" s="9"/>
      <c r="U79" s="2" t="str">
        <f ca="1">IFERROR(__xludf.DUMMYFUNCTION("""COMPUTED_VALUE"""),"LCOR-290 July")</f>
        <v>LCOR-290 July</v>
      </c>
      <c r="V79" s="1" t="str">
        <f t="shared" ca="1" si="5"/>
        <v>July</v>
      </c>
      <c r="W79" s="13" t="str">
        <f t="shared" ca="1" si="6"/>
        <v>8-9D</v>
      </c>
      <c r="X79" s="10">
        <f t="shared" ca="1" si="7"/>
        <v>1.442887184939206</v>
      </c>
      <c r="Y79" s="10">
        <f t="shared" ca="1" si="8"/>
        <v>1.053338887866442E-2</v>
      </c>
      <c r="Z79" s="2"/>
      <c r="AA79" s="2"/>
      <c r="AB79" s="2"/>
      <c r="AC79" s="2"/>
      <c r="AD79" s="11"/>
      <c r="AE79" s="2"/>
      <c r="AF79" s="2"/>
      <c r="AG79" s="2"/>
      <c r="AH79" s="2"/>
      <c r="AI79" s="2"/>
      <c r="AJ79" s="2"/>
      <c r="AK79" s="2"/>
      <c r="AL79" s="2"/>
    </row>
    <row r="80" spans="1:38" ht="15.75" customHeight="1" x14ac:dyDescent="0.15">
      <c r="A80" s="3" t="s">
        <v>51</v>
      </c>
      <c r="B80" s="3">
        <v>1</v>
      </c>
      <c r="C80" s="14" t="s">
        <v>129</v>
      </c>
      <c r="D80" s="1" t="str">
        <f t="shared" si="0"/>
        <v>LCOR-234 July</v>
      </c>
      <c r="E80" s="1" t="str">
        <f>VLOOKUP(B80,'Names+months'!A:B,2,FALSE)</f>
        <v>July</v>
      </c>
      <c r="F80" s="15" t="s">
        <v>37</v>
      </c>
      <c r="G80" s="3">
        <v>20.906487930000001</v>
      </c>
      <c r="H80" s="3">
        <v>25.082097099999999</v>
      </c>
      <c r="I80" s="3">
        <v>24.098788670000001</v>
      </c>
      <c r="J80" s="5">
        <f t="shared" si="1"/>
        <v>24.098788670000001</v>
      </c>
      <c r="K80" s="6">
        <f t="shared" si="2"/>
        <v>-3.1923007400000003</v>
      </c>
      <c r="L80" s="7">
        <f>(K80+K81)/2</f>
        <v>-3.2054517150000006</v>
      </c>
      <c r="M80" s="2">
        <f>2^(-L80)</f>
        <v>9.2243785211234535</v>
      </c>
      <c r="N80" s="2"/>
      <c r="O80" s="8">
        <f t="shared" si="3"/>
        <v>0.18006816250000091</v>
      </c>
      <c r="P80" s="9">
        <f t="shared" si="4"/>
        <v>0.88266129252100678</v>
      </c>
      <c r="Q80" s="9">
        <f>AVERAGE(P80,P81)</f>
        <v>0.89078103671722642</v>
      </c>
      <c r="R80" s="9">
        <f>STDEV(P80:P81)</f>
        <v>1.1483052365294035E-2</v>
      </c>
      <c r="S80" s="9"/>
      <c r="T80" s="9"/>
      <c r="U80" s="2" t="str">
        <f ca="1">IFERROR(__xludf.DUMMYFUNCTION("""COMPUTED_VALUE"""),"LCOR-293 July")</f>
        <v>LCOR-293 July</v>
      </c>
      <c r="V80" s="1" t="str">
        <f t="shared" ca="1" si="5"/>
        <v>July</v>
      </c>
      <c r="W80" s="13" t="str">
        <f t="shared" ca="1" si="6"/>
        <v>8-9D</v>
      </c>
      <c r="X80" s="10">
        <f t="shared" ca="1" si="7"/>
        <v>1.1507289012767057</v>
      </c>
      <c r="Y80" s="10">
        <f t="shared" ca="1" si="8"/>
        <v>0.14447315512208958</v>
      </c>
      <c r="Z80" s="2"/>
      <c r="AA80" s="2"/>
      <c r="AB80" s="2"/>
      <c r="AC80" s="2"/>
      <c r="AD80" s="11"/>
      <c r="AE80" s="2"/>
      <c r="AF80" s="2"/>
      <c r="AG80" s="2"/>
      <c r="AH80" s="2"/>
      <c r="AI80" s="2"/>
      <c r="AJ80" s="2"/>
      <c r="AK80" s="2"/>
      <c r="AL80" s="2"/>
    </row>
    <row r="81" spans="1:38" ht="15.75" customHeight="1" x14ac:dyDescent="0.15">
      <c r="A81" s="3" t="s">
        <v>53</v>
      </c>
      <c r="B81" s="3">
        <v>1</v>
      </c>
      <c r="C81" s="14" t="s">
        <v>129</v>
      </c>
      <c r="D81" s="1" t="str">
        <f t="shared" si="0"/>
        <v>LCOR-234 July</v>
      </c>
      <c r="E81" s="1" t="str">
        <f>VLOOKUP(B81,'Names+months'!A:B,2,FALSE)</f>
        <v>July</v>
      </c>
      <c r="F81" s="15" t="s">
        <v>37</v>
      </c>
      <c r="G81" s="3">
        <v>20.942800070000001</v>
      </c>
      <c r="H81" s="3">
        <v>25.126419299999998</v>
      </c>
      <c r="I81" s="3">
        <v>24.161402760000001</v>
      </c>
      <c r="J81" s="5">
        <f t="shared" si="1"/>
        <v>24.161402760000001</v>
      </c>
      <c r="K81" s="6">
        <f t="shared" si="2"/>
        <v>-3.2186026900000009</v>
      </c>
      <c r="L81" s="7"/>
      <c r="M81" s="2"/>
      <c r="N81" s="2"/>
      <c r="O81" s="8">
        <f t="shared" si="3"/>
        <v>0.15376621250000033</v>
      </c>
      <c r="P81" s="9">
        <f t="shared" si="4"/>
        <v>0.89890078091344605</v>
      </c>
      <c r="Q81" s="9"/>
      <c r="R81" s="9"/>
      <c r="S81" s="9"/>
      <c r="T81" s="9"/>
      <c r="U81" s="2" t="str">
        <f ca="1">IFERROR(__xludf.DUMMYFUNCTION("""COMPUTED_VALUE"""),"LCOR-092 August")</f>
        <v>LCOR-092 August</v>
      </c>
      <c r="V81" s="1" t="str">
        <f t="shared" ca="1" si="5"/>
        <v>August</v>
      </c>
      <c r="W81" s="13" t="str">
        <f t="shared" ca="1" si="6"/>
        <v>8-9D</v>
      </c>
      <c r="X81" s="10">
        <f t="shared" ca="1" si="7"/>
        <v>1.8306650940367906</v>
      </c>
      <c r="Y81" s="10">
        <f t="shared" ca="1" si="8"/>
        <v>1.2491144787899046E-3</v>
      </c>
      <c r="Z81" s="2"/>
      <c r="AA81" s="2"/>
      <c r="AB81" s="2"/>
      <c r="AC81" s="2"/>
      <c r="AD81" s="11"/>
      <c r="AE81" s="2"/>
      <c r="AF81" s="2"/>
      <c r="AG81" s="2"/>
      <c r="AH81" s="2"/>
      <c r="AI81" s="2"/>
      <c r="AJ81" s="2"/>
      <c r="AK81" s="2"/>
      <c r="AL81" s="2"/>
    </row>
    <row r="82" spans="1:38" ht="15.75" customHeight="1" x14ac:dyDescent="0.15">
      <c r="A82" s="3" t="s">
        <v>130</v>
      </c>
      <c r="B82" s="3">
        <v>1</v>
      </c>
      <c r="C82" s="14" t="s">
        <v>131</v>
      </c>
      <c r="D82" s="1" t="str">
        <f t="shared" si="0"/>
        <v>LCOR-534 July</v>
      </c>
      <c r="E82" s="1" t="str">
        <f>VLOOKUP(B82,'Names+months'!A:B,2,FALSE)</f>
        <v>July</v>
      </c>
      <c r="F82" s="15" t="s">
        <v>37</v>
      </c>
      <c r="G82" s="3">
        <v>20.76505401</v>
      </c>
      <c r="H82" s="3">
        <v>24.8646046</v>
      </c>
      <c r="I82" s="3">
        <v>24.072395419999999</v>
      </c>
      <c r="J82" s="5">
        <f t="shared" si="1"/>
        <v>24.072395419999999</v>
      </c>
      <c r="K82" s="6">
        <f t="shared" si="2"/>
        <v>-3.3073414099999994</v>
      </c>
      <c r="L82" s="7">
        <f>(K82+K83)/2</f>
        <v>-3.3135051000000004</v>
      </c>
      <c r="M82" s="2">
        <f>2^(-L82)</f>
        <v>9.9417863503413599</v>
      </c>
      <c r="N82" s="2"/>
      <c r="O82" s="8">
        <f t="shared" si="3"/>
        <v>6.5027492500001838E-2</v>
      </c>
      <c r="P82" s="9">
        <f t="shared" si="4"/>
        <v>0.95592710093984834</v>
      </c>
      <c r="Q82" s="9">
        <f>AVERAGE(P82,P83)</f>
        <v>0.96002864895452555</v>
      </c>
      <c r="R82" s="9">
        <f>STDEV(P82:P83)</f>
        <v>5.8004648290808803E-3</v>
      </c>
      <c r="S82" s="9"/>
      <c r="T82" s="9"/>
      <c r="U82" s="2" t="str">
        <f ca="1">IFERROR(__xludf.DUMMYFUNCTION("""COMPUTED_VALUE"""),"LCOR-095 August")</f>
        <v>LCOR-095 August</v>
      </c>
      <c r="V82" s="1" t="str">
        <f t="shared" ca="1" si="5"/>
        <v>August</v>
      </c>
      <c r="W82" s="13" t="str">
        <f t="shared" ca="1" si="6"/>
        <v>8-9D</v>
      </c>
      <c r="X82" s="10">
        <f t="shared" ca="1" si="7"/>
        <v>0.42811876263796256</v>
      </c>
      <c r="Y82" s="10">
        <f t="shared" ca="1" si="8"/>
        <v>2.8618278894323485E-3</v>
      </c>
      <c r="Z82" s="2"/>
      <c r="AA82" s="2"/>
      <c r="AB82" s="2"/>
      <c r="AC82" s="2"/>
      <c r="AD82" s="11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15">
      <c r="A83" s="3" t="s">
        <v>132</v>
      </c>
      <c r="B83" s="3">
        <v>1</v>
      </c>
      <c r="C83" s="14" t="s">
        <v>131</v>
      </c>
      <c r="D83" s="1" t="str">
        <f t="shared" si="0"/>
        <v>LCOR-534 July</v>
      </c>
      <c r="E83" s="1" t="str">
        <f>VLOOKUP(B83,'Names+months'!A:B,2,FALSE)</f>
        <v>July</v>
      </c>
      <c r="F83" s="15" t="s">
        <v>37</v>
      </c>
      <c r="G83" s="3">
        <v>20.77111438</v>
      </c>
      <c r="H83" s="3">
        <v>24.924780999999999</v>
      </c>
      <c r="I83" s="3">
        <v>24.090783170000002</v>
      </c>
      <c r="J83" s="5">
        <f t="shared" si="1"/>
        <v>24.090783170000002</v>
      </c>
      <c r="K83" s="6">
        <f t="shared" si="2"/>
        <v>-3.3196687900000015</v>
      </c>
      <c r="L83" s="7"/>
      <c r="M83" s="2"/>
      <c r="N83" s="2"/>
      <c r="O83" s="8">
        <f t="shared" si="3"/>
        <v>5.2700112499999729E-2</v>
      </c>
      <c r="P83" s="9">
        <f t="shared" si="4"/>
        <v>0.96413019696920266</v>
      </c>
      <c r="Q83" s="9"/>
      <c r="R83" s="9"/>
      <c r="S83" s="9"/>
      <c r="T83" s="9"/>
      <c r="U83" s="2" t="str">
        <f ca="1">IFERROR(__xludf.DUMMYFUNCTION("""COMPUTED_VALUE"""),"LCOR-098 August")</f>
        <v>LCOR-098 August</v>
      </c>
      <c r="V83" s="1" t="str">
        <f t="shared" ca="1" si="5"/>
        <v>August</v>
      </c>
      <c r="W83" s="13" t="str">
        <f t="shared" ca="1" si="6"/>
        <v>8-9D</v>
      </c>
      <c r="X83" s="10">
        <f t="shared" ca="1" si="7"/>
        <v>1.0207490623137392</v>
      </c>
      <c r="Y83" s="10">
        <f t="shared" ca="1" si="8"/>
        <v>3.2224344166284988E-2</v>
      </c>
      <c r="Z83" s="2"/>
      <c r="AA83" s="2"/>
      <c r="AB83" s="2"/>
      <c r="AC83" s="2"/>
      <c r="AD83" s="11"/>
      <c r="AE83" s="2"/>
      <c r="AF83" s="2"/>
      <c r="AG83" s="2"/>
      <c r="AH83" s="2"/>
      <c r="AI83" s="2"/>
      <c r="AJ83" s="2"/>
      <c r="AK83" s="2"/>
      <c r="AL83" s="2"/>
    </row>
    <row r="84" spans="1:38" ht="15.75" customHeight="1" x14ac:dyDescent="0.15">
      <c r="A84" s="3" t="s">
        <v>61</v>
      </c>
      <c r="B84" s="3">
        <v>1</v>
      </c>
      <c r="C84" s="14" t="s">
        <v>133</v>
      </c>
      <c r="D84" s="1" t="str">
        <f t="shared" si="0"/>
        <v>LCOR-544 July</v>
      </c>
      <c r="E84" s="1" t="str">
        <f>VLOOKUP(B84,'Names+months'!A:B,2,FALSE)</f>
        <v>July</v>
      </c>
      <c r="F84" s="15" t="s">
        <v>37</v>
      </c>
      <c r="G84" s="3">
        <v>21.18340705</v>
      </c>
      <c r="H84" s="3">
        <v>24.73363196</v>
      </c>
      <c r="I84" s="3">
        <v>23.873704409999998</v>
      </c>
      <c r="J84" s="5">
        <f t="shared" si="1"/>
        <v>23.873704409999998</v>
      </c>
      <c r="K84" s="6">
        <f t="shared" si="2"/>
        <v>-2.6902973599999989</v>
      </c>
      <c r="L84" s="7">
        <f>(K84+K85)/2</f>
        <v>-2.7203740099999987</v>
      </c>
      <c r="M84" s="2">
        <f>2^(-L84)</f>
        <v>6.5904364476513981</v>
      </c>
      <c r="N84" s="2"/>
      <c r="O84" s="8">
        <f t="shared" si="3"/>
        <v>0.68207154250000235</v>
      </c>
      <c r="P84" s="9">
        <f t="shared" si="4"/>
        <v>0.62326968875007416</v>
      </c>
      <c r="Q84" s="9">
        <f>AVERAGE(P84,P85)</f>
        <v>0.63653802172395713</v>
      </c>
      <c r="R84" s="9">
        <f>STDEV(P84:P85)</f>
        <v>1.8764256441747514E-2</v>
      </c>
      <c r="S84" s="9"/>
      <c r="T84" s="9"/>
      <c r="U84" s="2" t="str">
        <f ca="1">IFERROR(__xludf.DUMMYFUNCTION("""COMPUTED_VALUE"""),"LCOR-290 August")</f>
        <v>LCOR-290 August</v>
      </c>
      <c r="V84" s="1" t="str">
        <f t="shared" ca="1" si="5"/>
        <v>August</v>
      </c>
      <c r="W84" s="13" t="str">
        <f t="shared" ca="1" si="6"/>
        <v>8-9D</v>
      </c>
      <c r="X84" s="10">
        <f t="shared" ca="1" si="7"/>
        <v>1.8754671922683004</v>
      </c>
      <c r="Y84" s="10">
        <f t="shared" ca="1" si="8"/>
        <v>1.9959777051987105E-3</v>
      </c>
      <c r="Z84" s="2"/>
      <c r="AA84" s="2"/>
      <c r="AB84" s="2"/>
      <c r="AC84" s="2"/>
      <c r="AD84" s="11"/>
      <c r="AE84" s="2"/>
      <c r="AF84" s="2"/>
      <c r="AG84" s="2"/>
      <c r="AH84" s="2"/>
      <c r="AI84" s="2"/>
      <c r="AJ84" s="2"/>
      <c r="AK84" s="2"/>
      <c r="AL84" s="2"/>
    </row>
    <row r="85" spans="1:38" ht="15.75" customHeight="1" x14ac:dyDescent="0.15">
      <c r="A85" s="3" t="s">
        <v>63</v>
      </c>
      <c r="B85" s="3">
        <v>1</v>
      </c>
      <c r="C85" s="14" t="s">
        <v>133</v>
      </c>
      <c r="D85" s="1" t="str">
        <f t="shared" si="0"/>
        <v>LCOR-544 July</v>
      </c>
      <c r="E85" s="1" t="str">
        <f>VLOOKUP(B85,'Names+months'!A:B,2,FALSE)</f>
        <v>July</v>
      </c>
      <c r="F85" s="15" t="s">
        <v>37</v>
      </c>
      <c r="G85" s="3">
        <v>21.201452060000001</v>
      </c>
      <c r="H85" s="3">
        <v>24.755512530000001</v>
      </c>
      <c r="I85" s="3">
        <v>23.95190272</v>
      </c>
      <c r="J85" s="5">
        <f t="shared" si="1"/>
        <v>23.95190272</v>
      </c>
      <c r="K85" s="6">
        <f t="shared" si="2"/>
        <v>-2.7504506599999985</v>
      </c>
      <c r="L85" s="7"/>
      <c r="M85" s="2"/>
      <c r="N85" s="2"/>
      <c r="O85" s="8">
        <f t="shared" si="3"/>
        <v>0.62191824250000272</v>
      </c>
      <c r="P85" s="9">
        <f t="shared" si="4"/>
        <v>0.6498063546978402</v>
      </c>
      <c r="Q85" s="9"/>
      <c r="R85" s="9"/>
      <c r="S85" s="9"/>
      <c r="T85" s="9"/>
      <c r="U85" s="2" t="str">
        <f ca="1">IFERROR(__xludf.DUMMYFUNCTION("""COMPUTED_VALUE"""),"LCOR-292 August")</f>
        <v>LCOR-292 August</v>
      </c>
      <c r="V85" s="1" t="str">
        <f t="shared" ca="1" si="5"/>
        <v>August</v>
      </c>
      <c r="W85" s="13" t="str">
        <f t="shared" ca="1" si="6"/>
        <v>8-9D</v>
      </c>
      <c r="X85" s="10">
        <f t="shared" ca="1" si="7"/>
        <v>1.0556112984845198</v>
      </c>
      <c r="Y85" s="10">
        <f t="shared" ca="1" si="8"/>
        <v>1.4504733442904592E-2</v>
      </c>
      <c r="Z85" s="2"/>
      <c r="AA85" s="2"/>
      <c r="AB85" s="2"/>
      <c r="AC85" s="2"/>
      <c r="AD85" s="11"/>
      <c r="AE85" s="2"/>
      <c r="AF85" s="2"/>
      <c r="AG85" s="2"/>
      <c r="AH85" s="2"/>
      <c r="AI85" s="2"/>
      <c r="AJ85" s="2"/>
      <c r="AK85" s="2"/>
      <c r="AL85" s="2"/>
    </row>
    <row r="86" spans="1:38" ht="15.75" customHeight="1" x14ac:dyDescent="0.15">
      <c r="A86" s="3" t="s">
        <v>43</v>
      </c>
      <c r="B86" s="3">
        <v>2</v>
      </c>
      <c r="C86" s="14" t="s">
        <v>134</v>
      </c>
      <c r="D86" s="1" t="str">
        <f t="shared" si="0"/>
        <v>LCOR-001 August</v>
      </c>
      <c r="E86" s="1" t="str">
        <f>VLOOKUP(B86,'Names+months'!A:B,2,FALSE)</f>
        <v>August</v>
      </c>
      <c r="F86" s="15" t="s">
        <v>37</v>
      </c>
      <c r="G86" s="3">
        <v>21.2252461</v>
      </c>
      <c r="H86" s="3">
        <v>26.031340579999998</v>
      </c>
      <c r="I86" s="3">
        <v>24.84416942</v>
      </c>
      <c r="J86" s="5">
        <f t="shared" si="1"/>
        <v>24.84416942</v>
      </c>
      <c r="K86" s="6">
        <f t="shared" si="2"/>
        <v>-3.6189233200000004</v>
      </c>
      <c r="L86" s="7">
        <f>(K86+K87)/2</f>
        <v>-3.6155431100000008</v>
      </c>
      <c r="M86" s="2">
        <f>2^(-L86)</f>
        <v>12.257077348415272</v>
      </c>
      <c r="N86" s="2"/>
      <c r="O86" s="8">
        <f t="shared" si="3"/>
        <v>-0.24655441749999918</v>
      </c>
      <c r="P86" s="9">
        <f t="shared" si="4"/>
        <v>1.1863703255448415</v>
      </c>
      <c r="Q86" s="9">
        <f>AVERAGE(P86,P87)</f>
        <v>1.1835971825049081</v>
      </c>
      <c r="R86" s="9">
        <f>STDEV(P86:P87)</f>
        <v>3.921816497474322E-3</v>
      </c>
      <c r="S86" s="9"/>
      <c r="T86" s="9"/>
      <c r="U86" s="2" t="str">
        <f ca="1">IFERROR(__xludf.DUMMYFUNCTION("""COMPUTED_VALUE"""),"LCOR-417 August")</f>
        <v>LCOR-417 August</v>
      </c>
      <c r="V86" s="1" t="str">
        <f t="shared" ca="1" si="5"/>
        <v>August</v>
      </c>
      <c r="W86" s="13" t="str">
        <f t="shared" ca="1" si="6"/>
        <v>8-9D</v>
      </c>
      <c r="X86" s="10">
        <f t="shared" ca="1" si="7"/>
        <v>1.134469451693497</v>
      </c>
      <c r="Y86" s="10">
        <f t="shared" ca="1" si="8"/>
        <v>1.2160012054275511E-2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.75" customHeight="1" x14ac:dyDescent="0.15">
      <c r="A87" s="3" t="s">
        <v>46</v>
      </c>
      <c r="B87" s="3">
        <v>2</v>
      </c>
      <c r="C87" s="14" t="s">
        <v>134</v>
      </c>
      <c r="D87" s="1" t="str">
        <f t="shared" si="0"/>
        <v>LCOR-001 August</v>
      </c>
      <c r="E87" s="1" t="str">
        <f>VLOOKUP(B87,'Names+months'!A:B,2,FALSE)</f>
        <v>August</v>
      </c>
      <c r="F87" s="15" t="s">
        <v>37</v>
      </c>
      <c r="G87" s="3">
        <v>21.053603899999999</v>
      </c>
      <c r="H87" s="3">
        <v>25.81184257</v>
      </c>
      <c r="I87" s="3">
        <v>24.6657668</v>
      </c>
      <c r="J87" s="5">
        <f t="shared" si="1"/>
        <v>24.6657668</v>
      </c>
      <c r="K87" s="6">
        <f t="shared" si="2"/>
        <v>-3.6121629000000013</v>
      </c>
      <c r="L87" s="7"/>
      <c r="M87" s="2"/>
      <c r="N87" s="2"/>
      <c r="O87" s="8">
        <f t="shared" si="3"/>
        <v>-0.23979399750000008</v>
      </c>
      <c r="P87" s="9">
        <f t="shared" si="4"/>
        <v>1.1808240394649747</v>
      </c>
      <c r="Q87" s="9"/>
      <c r="R87" s="9"/>
      <c r="S87" s="9"/>
      <c r="T87" s="9"/>
      <c r="U87" s="2" t="str">
        <f ca="1">IFERROR(__xludf.DUMMYFUNCTION("""COMPUTED_VALUE"""),"LCOR-204 July")</f>
        <v>LCOR-204 July</v>
      </c>
      <c r="V87" s="1" t="str">
        <f t="shared" ca="1" si="5"/>
        <v>July</v>
      </c>
      <c r="W87" s="1" t="str">
        <f t="shared" ca="1" si="6"/>
        <v>CT3</v>
      </c>
      <c r="X87" s="10">
        <f t="shared" ca="1" si="7"/>
        <v>1.02280079208407</v>
      </c>
      <c r="Y87" s="10">
        <f t="shared" ca="1" si="8"/>
        <v>1.1868345984884003E-2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15">
      <c r="A88" s="3" t="s">
        <v>122</v>
      </c>
      <c r="B88" s="3">
        <v>2</v>
      </c>
      <c r="C88" s="14" t="s">
        <v>135</v>
      </c>
      <c r="D88" s="1" t="str">
        <f t="shared" si="0"/>
        <v>LCOR-003 August</v>
      </c>
      <c r="E88" s="1" t="str">
        <f>VLOOKUP(B88,'Names+months'!A:B,2,FALSE)</f>
        <v>August</v>
      </c>
      <c r="F88" s="15" t="s">
        <v>37</v>
      </c>
      <c r="G88" s="3">
        <v>21.012213200000001</v>
      </c>
      <c r="H88" s="3">
        <v>25.16622229</v>
      </c>
      <c r="I88" s="3">
        <v>24.22170487</v>
      </c>
      <c r="J88" s="5">
        <f t="shared" si="1"/>
        <v>24.22170487</v>
      </c>
      <c r="K88" s="6">
        <f t="shared" si="2"/>
        <v>-3.2094916699999985</v>
      </c>
      <c r="L88" s="7">
        <f>(K88+K89)/2</f>
        <v>-3.2214639099999989</v>
      </c>
      <c r="M88" s="2">
        <f>2^(-L88)</f>
        <v>9.3273283791134514</v>
      </c>
      <c r="N88" s="2"/>
      <c r="O88" s="8">
        <f t="shared" si="3"/>
        <v>0.16287723250000274</v>
      </c>
      <c r="P88" s="9">
        <f t="shared" si="4"/>
        <v>0.89324186038027842</v>
      </c>
      <c r="Q88" s="9">
        <f>AVERAGE(P88,P89)</f>
        <v>0.90071630503966393</v>
      </c>
      <c r="R88" s="9">
        <f>STDEV(P88:P89)</f>
        <v>1.0570461008510144E-2</v>
      </c>
      <c r="S88" s="9"/>
      <c r="T88" s="9"/>
      <c r="U88" s="2" t="str">
        <f ca="1">IFERROR(__xludf.DUMMYFUNCTION("""COMPUTED_VALUE"""),"LCOR-207 July")</f>
        <v>LCOR-207 July</v>
      </c>
      <c r="V88" s="1" t="str">
        <f t="shared" ca="1" si="5"/>
        <v>July</v>
      </c>
      <c r="W88" s="1" t="str">
        <f t="shared" ca="1" si="6"/>
        <v>CT3</v>
      </c>
      <c r="X88" s="10">
        <f t="shared" ca="1" si="7"/>
        <v>1.0193475130745144</v>
      </c>
      <c r="Y88" s="10">
        <f t="shared" ca="1" si="8"/>
        <v>3.8019174595468812E-3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15">
      <c r="A89" s="3" t="s">
        <v>124</v>
      </c>
      <c r="B89" s="3">
        <v>2</v>
      </c>
      <c r="C89" s="14" t="s">
        <v>135</v>
      </c>
      <c r="D89" s="1" t="str">
        <f t="shared" si="0"/>
        <v>LCOR-003 August</v>
      </c>
      <c r="E89" s="1" t="str">
        <f>VLOOKUP(B89,'Names+months'!A:B,2,FALSE)</f>
        <v>August</v>
      </c>
      <c r="F89" s="15" t="s">
        <v>37</v>
      </c>
      <c r="G89" s="3">
        <v>21.017826500000002</v>
      </c>
      <c r="H89" s="3">
        <v>25.207219129999999</v>
      </c>
      <c r="I89" s="3">
        <v>24.251262650000001</v>
      </c>
      <c r="J89" s="5">
        <f t="shared" si="1"/>
        <v>24.251262650000001</v>
      </c>
      <c r="K89" s="6">
        <f t="shared" si="2"/>
        <v>-3.2334361499999993</v>
      </c>
      <c r="L89" s="7"/>
      <c r="M89" s="2"/>
      <c r="N89" s="2"/>
      <c r="O89" s="8">
        <f t="shared" si="3"/>
        <v>0.13893275250000192</v>
      </c>
      <c r="P89" s="9">
        <f t="shared" si="4"/>
        <v>0.90819074969904945</v>
      </c>
      <c r="Q89" s="9"/>
      <c r="R89" s="9"/>
      <c r="S89" s="9"/>
      <c r="T89" s="9"/>
      <c r="U89" s="2" t="str">
        <f ca="1">IFERROR(__xludf.DUMMYFUNCTION("""COMPUTED_VALUE"""),"LCOR-341 July")</f>
        <v>LCOR-341 July</v>
      </c>
      <c r="V89" s="1" t="str">
        <f t="shared" ca="1" si="5"/>
        <v>July</v>
      </c>
      <c r="W89" s="1" t="str">
        <f t="shared" ca="1" si="6"/>
        <v>CT3</v>
      </c>
      <c r="X89" s="10">
        <f t="shared" ca="1" si="7"/>
        <v>0.63960944662065522</v>
      </c>
      <c r="Y89" s="10">
        <f t="shared" ca="1" si="8"/>
        <v>9.5121129869029722E-3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.75" customHeight="1" x14ac:dyDescent="0.15">
      <c r="A90" s="3" t="s">
        <v>136</v>
      </c>
      <c r="B90" s="3">
        <v>2</v>
      </c>
      <c r="C90" s="14" t="s">
        <v>125</v>
      </c>
      <c r="D90" s="1" t="str">
        <f t="shared" si="0"/>
        <v>LCOR-227 August</v>
      </c>
      <c r="E90" s="1" t="str">
        <f>VLOOKUP(B90,'Names+months'!A:B,2,FALSE)</f>
        <v>August</v>
      </c>
      <c r="F90" s="15" t="s">
        <v>37</v>
      </c>
      <c r="G90" s="3">
        <v>21.3238807</v>
      </c>
      <c r="H90" s="3">
        <v>25.149560309999998</v>
      </c>
      <c r="I90" s="3">
        <v>24.21081921</v>
      </c>
      <c r="J90" s="5">
        <f t="shared" si="1"/>
        <v>24.21081921</v>
      </c>
      <c r="K90" s="6">
        <f t="shared" si="2"/>
        <v>-2.8869385100000002</v>
      </c>
      <c r="L90" s="7">
        <f>(K90+K91)/2</f>
        <v>-2.8576075149999998</v>
      </c>
      <c r="M90" s="2">
        <f>2^(-L90)</f>
        <v>7.2481233868598771</v>
      </c>
      <c r="N90" s="2"/>
      <c r="O90" s="8">
        <f t="shared" si="3"/>
        <v>0.48543039250000097</v>
      </c>
      <c r="P90" s="9">
        <f t="shared" si="4"/>
        <v>0.71428394907484527</v>
      </c>
      <c r="Q90" s="9">
        <f>AVERAGE(P90,P91)</f>
        <v>0.70005333776623235</v>
      </c>
      <c r="R90" s="9">
        <f>STDEV(P90:P91)</f>
        <v>2.0125123513500327E-2</v>
      </c>
      <c r="S90" s="9"/>
      <c r="T90" s="9"/>
      <c r="U90" s="2" t="str">
        <f ca="1">IFERROR(__xludf.DUMMYFUNCTION("""COMPUTED_VALUE"""),"LCOR-344 July")</f>
        <v>LCOR-344 July</v>
      </c>
      <c r="V90" s="1" t="str">
        <f t="shared" ca="1" si="5"/>
        <v>July</v>
      </c>
      <c r="W90" s="1" t="str">
        <f t="shared" ca="1" si="6"/>
        <v>CT3</v>
      </c>
      <c r="X90" s="10">
        <f t="shared" ca="1" si="7"/>
        <v>0.95995498676181268</v>
      </c>
      <c r="Y90" s="10">
        <f t="shared" ca="1" si="8"/>
        <v>5.076258404565279E-3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5.75" customHeight="1" x14ac:dyDescent="0.15">
      <c r="A91" s="3" t="s">
        <v>137</v>
      </c>
      <c r="B91" s="3">
        <v>2</v>
      </c>
      <c r="C91" s="14" t="s">
        <v>125</v>
      </c>
      <c r="D91" s="1" t="str">
        <f t="shared" si="0"/>
        <v>LCOR-227 August</v>
      </c>
      <c r="E91" s="1" t="str">
        <f>VLOOKUP(B91,'Names+months'!A:B,2,FALSE)</f>
        <v>August</v>
      </c>
      <c r="F91" s="15" t="s">
        <v>37</v>
      </c>
      <c r="G91" s="3">
        <v>21.285372200000001</v>
      </c>
      <c r="H91" s="3">
        <v>25.13722946</v>
      </c>
      <c r="I91" s="3">
        <v>24.11364872</v>
      </c>
      <c r="J91" s="5">
        <f t="shared" si="1"/>
        <v>24.11364872</v>
      </c>
      <c r="K91" s="6">
        <f t="shared" si="2"/>
        <v>-2.8282765199999993</v>
      </c>
      <c r="L91" s="7"/>
      <c r="M91" s="2"/>
      <c r="N91" s="2"/>
      <c r="O91" s="8">
        <f t="shared" si="3"/>
        <v>0.54409238250000191</v>
      </c>
      <c r="P91" s="9">
        <f t="shared" si="4"/>
        <v>0.68582272645761944</v>
      </c>
      <c r="Q91" s="9"/>
      <c r="R91" s="9"/>
      <c r="S91" s="9"/>
      <c r="T91" s="9"/>
      <c r="U91" s="2" t="str">
        <f ca="1">IFERROR(__xludf.DUMMYFUNCTION("""COMPUTED_VALUE"""),"LCOR-495 July")</f>
        <v>LCOR-495 July</v>
      </c>
      <c r="V91" s="1" t="str">
        <f t="shared" ca="1" si="5"/>
        <v>July</v>
      </c>
      <c r="W91" s="1" t="str">
        <f t="shared" ca="1" si="6"/>
        <v>CT3</v>
      </c>
      <c r="X91" s="10">
        <f t="shared" ca="1" si="7"/>
        <v>1.1319298911648303</v>
      </c>
      <c r="Y91" s="10">
        <f t="shared" ca="1" si="8"/>
        <v>1.8930575817923248E-2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5.75" customHeight="1" x14ac:dyDescent="0.15">
      <c r="A92" s="3" t="s">
        <v>138</v>
      </c>
      <c r="B92" s="3">
        <v>2</v>
      </c>
      <c r="C92" s="14" t="s">
        <v>127</v>
      </c>
      <c r="D92" s="1" t="str">
        <f t="shared" si="0"/>
        <v>LCOR-230 August</v>
      </c>
      <c r="E92" s="1" t="str">
        <f>VLOOKUP(B92,'Names+months'!A:B,2,FALSE)</f>
        <v>August</v>
      </c>
      <c r="F92" s="15" t="s">
        <v>37</v>
      </c>
      <c r="G92" s="3">
        <v>21.6564087</v>
      </c>
      <c r="H92" s="3">
        <v>25.110790900000001</v>
      </c>
      <c r="I92" s="3">
        <v>24.228893419999999</v>
      </c>
      <c r="J92" s="5">
        <f t="shared" si="1"/>
        <v>24.228893419999999</v>
      </c>
      <c r="K92" s="6">
        <f t="shared" si="2"/>
        <v>-2.5724847199999985</v>
      </c>
      <c r="L92" s="7">
        <f>(K92+K93)/2</f>
        <v>-2.5940937749999993</v>
      </c>
      <c r="M92" s="2">
        <f>2^(-L92)</f>
        <v>6.0380963368454275</v>
      </c>
      <c r="N92" s="2"/>
      <c r="O92" s="8">
        <f t="shared" si="3"/>
        <v>0.79988418250000271</v>
      </c>
      <c r="P92" s="9">
        <f t="shared" si="4"/>
        <v>0.5743952872820145</v>
      </c>
      <c r="Q92" s="9">
        <f>AVERAGE(P92,P93)</f>
        <v>0.58312888766622906</v>
      </c>
      <c r="R92" s="9">
        <f>STDEV(P92:P93)</f>
        <v>1.23511761117031E-2</v>
      </c>
      <c r="S92" s="9"/>
      <c r="T92" s="9"/>
      <c r="U92" s="2" t="str">
        <f ca="1">IFERROR(__xludf.DUMMYFUNCTION("""COMPUTED_VALUE"""),"LCOR-501 July")</f>
        <v>LCOR-501 July</v>
      </c>
      <c r="V92" s="1" t="str">
        <f t="shared" ca="1" si="5"/>
        <v>July</v>
      </c>
      <c r="W92" s="1" t="str">
        <f t="shared" ca="1" si="6"/>
        <v>CT3</v>
      </c>
      <c r="X92" s="10">
        <f t="shared" ca="1" si="7"/>
        <v>1.3805725429960336</v>
      </c>
      <c r="Y92" s="10">
        <f t="shared" ca="1" si="8"/>
        <v>3.8458817827265603E-2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5.75" customHeight="1" x14ac:dyDescent="0.15">
      <c r="A93" s="3" t="s">
        <v>139</v>
      </c>
      <c r="B93" s="3">
        <v>2</v>
      </c>
      <c r="C93" s="14" t="s">
        <v>127</v>
      </c>
      <c r="D93" s="1" t="str">
        <f t="shared" si="0"/>
        <v>LCOR-230 August</v>
      </c>
      <c r="E93" s="1" t="str">
        <f>VLOOKUP(B93,'Names+months'!A:B,2,FALSE)</f>
        <v>August</v>
      </c>
      <c r="F93" s="15" t="s">
        <v>37</v>
      </c>
      <c r="G93" s="3">
        <v>21.6379454</v>
      </c>
      <c r="H93" s="3">
        <v>25.06923385</v>
      </c>
      <c r="I93" s="3">
        <v>24.25364823</v>
      </c>
      <c r="J93" s="5">
        <f t="shared" si="1"/>
        <v>24.25364823</v>
      </c>
      <c r="K93" s="6">
        <f t="shared" si="2"/>
        <v>-2.61570283</v>
      </c>
      <c r="L93" s="7"/>
      <c r="M93" s="2"/>
      <c r="N93" s="2"/>
      <c r="O93" s="8">
        <f t="shared" si="3"/>
        <v>0.75666607250000117</v>
      </c>
      <c r="P93" s="9">
        <f t="shared" si="4"/>
        <v>0.59186248805044361</v>
      </c>
      <c r="Q93" s="9"/>
      <c r="R93" s="9"/>
      <c r="S93" s="9"/>
      <c r="T93" s="9"/>
      <c r="U93" s="2" t="str">
        <f ca="1">IFERROR(__xludf.DUMMYFUNCTION("""COMPUTED_VALUE"""),"LCOR-207 August")</f>
        <v>LCOR-207 August</v>
      </c>
      <c r="V93" s="1" t="str">
        <f t="shared" ca="1" si="5"/>
        <v>August</v>
      </c>
      <c r="W93" s="1" t="str">
        <f t="shared" ca="1" si="6"/>
        <v>CT3</v>
      </c>
      <c r="X93" s="10">
        <f t="shared" ca="1" si="7"/>
        <v>0.64860577531161823</v>
      </c>
      <c r="Y93" s="10">
        <f t="shared" ca="1" si="8"/>
        <v>7.2818772175614385E-3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5.75" customHeight="1" x14ac:dyDescent="0.15">
      <c r="A94" s="3" t="s">
        <v>126</v>
      </c>
      <c r="B94" s="3">
        <v>2</v>
      </c>
      <c r="C94" s="14" t="s">
        <v>129</v>
      </c>
      <c r="D94" s="1" t="str">
        <f t="shared" si="0"/>
        <v>LCOR-234 August</v>
      </c>
      <c r="E94" s="1" t="str">
        <f>VLOOKUP(B94,'Names+months'!A:B,2,FALSE)</f>
        <v>August</v>
      </c>
      <c r="F94" s="15" t="s">
        <v>37</v>
      </c>
      <c r="G94" s="3">
        <v>21.160656599999999</v>
      </c>
      <c r="H94" s="3">
        <v>26.00794484</v>
      </c>
      <c r="I94" s="3">
        <v>24.871703449999998</v>
      </c>
      <c r="J94" s="5">
        <f t="shared" si="1"/>
        <v>24.871703449999998</v>
      </c>
      <c r="K94" s="6">
        <f t="shared" si="2"/>
        <v>-3.7110468499999989</v>
      </c>
      <c r="L94" s="7">
        <f>(K94+K95)/2</f>
        <v>-3.7014371550000007</v>
      </c>
      <c r="M94" s="2">
        <f>2^(-L94)</f>
        <v>13.008990924777162</v>
      </c>
      <c r="N94" s="2"/>
      <c r="O94" s="8">
        <f t="shared" si="3"/>
        <v>-0.33867794749999769</v>
      </c>
      <c r="P94" s="9">
        <f t="shared" si="4"/>
        <v>1.2645972150820746</v>
      </c>
      <c r="Q94" s="9">
        <f>AVERAGE(P94,P95)</f>
        <v>1.2562296771260644</v>
      </c>
      <c r="R94" s="9">
        <f>STDEV(P94:P95)</f>
        <v>1.1833485661061108E-2</v>
      </c>
      <c r="S94" s="9"/>
      <c r="T94" s="9"/>
      <c r="U94" s="2" t="str">
        <f ca="1">IFERROR(__xludf.DUMMYFUNCTION("""COMPUTED_VALUE"""),"LCOR-347 August")</f>
        <v>LCOR-347 August</v>
      </c>
      <c r="V94" s="1" t="str">
        <f t="shared" ca="1" si="5"/>
        <v>August</v>
      </c>
      <c r="W94" s="1" t="str">
        <f t="shared" ca="1" si="6"/>
        <v>CT3</v>
      </c>
      <c r="X94" s="10">
        <f t="shared" ca="1" si="7"/>
        <v>1.3603802547790456</v>
      </c>
      <c r="Y94" s="10">
        <f t="shared" ca="1" si="8"/>
        <v>3.8126661166599504E-2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5.75" customHeight="1" x14ac:dyDescent="0.15">
      <c r="A95" s="3" t="s">
        <v>128</v>
      </c>
      <c r="B95" s="3">
        <v>2</v>
      </c>
      <c r="C95" s="14" t="s">
        <v>129</v>
      </c>
      <c r="D95" s="1" t="str">
        <f t="shared" si="0"/>
        <v>LCOR-234 August</v>
      </c>
      <c r="E95" s="1" t="str">
        <f>VLOOKUP(B95,'Names+months'!A:B,2,FALSE)</f>
        <v>August</v>
      </c>
      <c r="F95" s="15" t="s">
        <v>37</v>
      </c>
      <c r="G95" s="3">
        <v>21.159683699999999</v>
      </c>
      <c r="H95" s="3">
        <v>26.006602170000001</v>
      </c>
      <c r="I95" s="3">
        <v>24.851511160000001</v>
      </c>
      <c r="J95" s="5">
        <f t="shared" si="1"/>
        <v>24.851511160000001</v>
      </c>
      <c r="K95" s="6">
        <f t="shared" si="2"/>
        <v>-3.6918274600000025</v>
      </c>
      <c r="L95" s="7"/>
      <c r="M95" s="2"/>
      <c r="N95" s="2"/>
      <c r="O95" s="8">
        <f t="shared" si="3"/>
        <v>-0.31945855750000129</v>
      </c>
      <c r="P95" s="9">
        <f t="shared" si="4"/>
        <v>1.2478621391700544</v>
      </c>
      <c r="Q95" s="9"/>
      <c r="R95" s="9"/>
      <c r="S95" s="9"/>
      <c r="T95" s="9"/>
      <c r="U95" s="2" t="str">
        <f ca="1">IFERROR(__xludf.DUMMYFUNCTION("""COMPUTED_VALUE"""),"LCOR-494 August")</f>
        <v>LCOR-494 August</v>
      </c>
      <c r="V95" s="1" t="str">
        <f t="shared" ca="1" si="5"/>
        <v>August</v>
      </c>
      <c r="W95" s="1" t="str">
        <f t="shared" ca="1" si="6"/>
        <v>CT3</v>
      </c>
      <c r="X95" s="10">
        <f t="shared" ca="1" si="7"/>
        <v>0.57037747085166812</v>
      </c>
      <c r="Y95" s="10">
        <f t="shared" ca="1" si="8"/>
        <v>3.5045131304584625E-3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5.75" customHeight="1" x14ac:dyDescent="0.15">
      <c r="A96" s="3" t="s">
        <v>140</v>
      </c>
      <c r="B96" s="3">
        <v>2</v>
      </c>
      <c r="C96" s="14" t="s">
        <v>133</v>
      </c>
      <c r="D96" s="1" t="str">
        <f t="shared" si="0"/>
        <v>LCOR-544 August</v>
      </c>
      <c r="E96" s="1" t="str">
        <f>VLOOKUP(B96,'Names+months'!A:B,2,FALSE)</f>
        <v>August</v>
      </c>
      <c r="F96" s="15" t="s">
        <v>37</v>
      </c>
      <c r="G96" s="3">
        <v>21.650408800000001</v>
      </c>
      <c r="H96" s="3">
        <v>24.77190641</v>
      </c>
      <c r="I96" s="3">
        <v>23.87030137</v>
      </c>
      <c r="J96" s="5">
        <f t="shared" si="1"/>
        <v>23.87030137</v>
      </c>
      <c r="K96" s="6">
        <f t="shared" si="2"/>
        <v>-2.219892569999999</v>
      </c>
      <c r="L96" s="7">
        <f>(K96+K97)/2</f>
        <v>-2.2415422199999995</v>
      </c>
      <c r="M96" s="2">
        <f>2^(-L96)</f>
        <v>4.7290232016533036</v>
      </c>
      <c r="N96" s="2"/>
      <c r="O96" s="8">
        <f t="shared" si="3"/>
        <v>1.1524763325000023</v>
      </c>
      <c r="P96" s="9">
        <f t="shared" si="4"/>
        <v>0.44985241326484038</v>
      </c>
      <c r="Q96" s="9">
        <f>AVERAGE(P96,P97)</f>
        <v>0.45670539996913062</v>
      </c>
      <c r="R96" s="9">
        <f>STDEV(P96:P97)</f>
        <v>9.6915867399697993E-3</v>
      </c>
      <c r="S96" s="9"/>
      <c r="T96" s="9"/>
      <c r="U96" s="2" t="str">
        <f ca="1">IFERROR(__xludf.DUMMYFUNCTION("""COMPUTED_VALUE"""),"LCOR-495 August")</f>
        <v>LCOR-495 August</v>
      </c>
      <c r="V96" s="1" t="str">
        <f t="shared" ca="1" si="5"/>
        <v>August</v>
      </c>
      <c r="W96" s="1" t="str">
        <f t="shared" ca="1" si="6"/>
        <v>CT3</v>
      </c>
      <c r="X96" s="10">
        <f t="shared" ca="1" si="7"/>
        <v>0.46809392246674875</v>
      </c>
      <c r="Y96" s="10">
        <f t="shared" ca="1" si="8"/>
        <v>1.9041167062090594E-2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5.75" customHeight="1" x14ac:dyDescent="0.15">
      <c r="A97" s="3" t="s">
        <v>141</v>
      </c>
      <c r="B97" s="3">
        <v>2</v>
      </c>
      <c r="C97" s="14" t="s">
        <v>133</v>
      </c>
      <c r="D97" s="1" t="str">
        <f t="shared" si="0"/>
        <v>LCOR-544 August</v>
      </c>
      <c r="E97" s="1" t="str">
        <f>VLOOKUP(B97,'Names+months'!A:B,2,FALSE)</f>
        <v>August</v>
      </c>
      <c r="F97" s="15" t="s">
        <v>37</v>
      </c>
      <c r="G97" s="3">
        <v>21.638976499999998</v>
      </c>
      <c r="H97" s="3">
        <v>24.795440339999999</v>
      </c>
      <c r="I97" s="3">
        <v>23.902168369999998</v>
      </c>
      <c r="J97" s="5">
        <f t="shared" si="1"/>
        <v>23.902168369999998</v>
      </c>
      <c r="K97" s="6">
        <f t="shared" si="2"/>
        <v>-2.26319187</v>
      </c>
      <c r="L97" s="7"/>
      <c r="M97" s="2"/>
      <c r="N97" s="2"/>
      <c r="O97" s="8">
        <f t="shared" si="3"/>
        <v>1.1091770325000012</v>
      </c>
      <c r="P97" s="9">
        <f t="shared" si="4"/>
        <v>0.46355838667342092</v>
      </c>
      <c r="Q97" s="9"/>
      <c r="R97" s="9"/>
      <c r="S97" s="9"/>
      <c r="T97" s="9"/>
      <c r="U97" s="2" t="str">
        <f ca="1">IFERROR(__xludf.DUMMYFUNCTION("""COMPUTED_VALUE"""),"LCOR-501 August")</f>
        <v>LCOR-501 August</v>
      </c>
      <c r="V97" s="1" t="str">
        <f t="shared" ca="1" si="5"/>
        <v>August</v>
      </c>
      <c r="W97" s="1" t="str">
        <f t="shared" ca="1" si="6"/>
        <v>CT3</v>
      </c>
      <c r="X97" s="10">
        <f t="shared" ca="1" si="7"/>
        <v>0.92921711068170376</v>
      </c>
      <c r="Y97" s="10">
        <f t="shared" ca="1" si="8"/>
        <v>9.0460566546895702E-3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5.75" customHeight="1" x14ac:dyDescent="0.15">
      <c r="A98" s="3" t="s">
        <v>110</v>
      </c>
      <c r="B98" s="3">
        <v>1</v>
      </c>
      <c r="C98" s="14" t="s">
        <v>142</v>
      </c>
      <c r="D98" s="1" t="str">
        <f t="shared" si="0"/>
        <v>LCOR-157 July</v>
      </c>
      <c r="E98" s="1" t="str">
        <f>VLOOKUP(B98,'Names+months'!A:B,2,FALSE)</f>
        <v>July</v>
      </c>
      <c r="F98" s="15" t="s">
        <v>40</v>
      </c>
      <c r="G98" s="3">
        <v>20.376777780000001</v>
      </c>
      <c r="H98" s="3">
        <v>24.937335999999998</v>
      </c>
      <c r="I98" s="3">
        <v>24.075326180000001</v>
      </c>
      <c r="J98" s="5">
        <f t="shared" si="1"/>
        <v>24.075326180000001</v>
      </c>
      <c r="K98" s="6">
        <f t="shared" si="2"/>
        <v>-3.6985484</v>
      </c>
      <c r="L98" s="7">
        <f>(K98+K99)/2</f>
        <v>-3.6689194100000009</v>
      </c>
      <c r="M98" s="2">
        <f>2^(-L98)</f>
        <v>12.719053499709119</v>
      </c>
      <c r="N98" s="2"/>
      <c r="O98" s="8">
        <f t="shared" si="3"/>
        <v>-0.32617949749999875</v>
      </c>
      <c r="P98" s="9">
        <f t="shared" si="4"/>
        <v>1.2536889924479129</v>
      </c>
      <c r="Q98" s="9">
        <f>AVERAGE(P98,P99)</f>
        <v>1.2284632803176008</v>
      </c>
      <c r="R98" s="9">
        <f>STDEV(P98:P99)</f>
        <v>3.5674544215206723E-2</v>
      </c>
      <c r="S98" s="9"/>
      <c r="T98" s="9"/>
      <c r="U98" s="2" t="str">
        <f ca="1">IFERROR(__xludf.DUMMYFUNCTION("""COMPUTED_VALUE"""),"LCOR-502 August")</f>
        <v>LCOR-502 August</v>
      </c>
      <c r="V98" s="1" t="str">
        <f t="shared" ca="1" si="5"/>
        <v>August</v>
      </c>
      <c r="W98" s="1" t="str">
        <f t="shared" ca="1" si="6"/>
        <v>CT3</v>
      </c>
      <c r="X98" s="10">
        <f t="shared" ca="1" si="7"/>
        <v>0.53223815960211129</v>
      </c>
      <c r="Y98" s="10">
        <f t="shared" ca="1" si="8"/>
        <v>9.7492936695135965E-3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5.75" customHeight="1" x14ac:dyDescent="0.15">
      <c r="A99" s="3" t="s">
        <v>111</v>
      </c>
      <c r="B99" s="3">
        <v>1</v>
      </c>
      <c r="C99" s="14" t="s">
        <v>142</v>
      </c>
      <c r="D99" s="1" t="str">
        <f t="shared" si="0"/>
        <v>LCOR-157 July</v>
      </c>
      <c r="E99" s="1" t="str">
        <f>VLOOKUP(B99,'Names+months'!A:B,2,FALSE)</f>
        <v>July</v>
      </c>
      <c r="F99" s="15" t="s">
        <v>40</v>
      </c>
      <c r="G99" s="3">
        <v>20.44813731</v>
      </c>
      <c r="H99" s="3">
        <v>24.9448857</v>
      </c>
      <c r="I99" s="3">
        <v>24.087427730000002</v>
      </c>
      <c r="J99" s="5">
        <f t="shared" si="1"/>
        <v>24.087427730000002</v>
      </c>
      <c r="K99" s="6">
        <f t="shared" si="2"/>
        <v>-3.6392904200000018</v>
      </c>
      <c r="L99" s="7"/>
      <c r="M99" s="2"/>
      <c r="N99" s="2"/>
      <c r="O99" s="8">
        <f t="shared" si="3"/>
        <v>-0.26692151750000059</v>
      </c>
      <c r="P99" s="9">
        <f t="shared" si="4"/>
        <v>1.2032375681872889</v>
      </c>
      <c r="Q99" s="9"/>
      <c r="R99" s="9"/>
      <c r="S99" s="9"/>
      <c r="T99" s="9"/>
      <c r="U99" s="16"/>
      <c r="V99" s="1"/>
      <c r="W99" s="1"/>
      <c r="X99" s="10"/>
      <c r="Y99" s="10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5.75" customHeight="1" x14ac:dyDescent="0.15">
      <c r="A100" s="3" t="s">
        <v>143</v>
      </c>
      <c r="B100" s="3">
        <v>1</v>
      </c>
      <c r="C100" s="14" t="s">
        <v>144</v>
      </c>
      <c r="D100" s="1" t="str">
        <f t="shared" si="0"/>
        <v>LCOR-162 July</v>
      </c>
      <c r="E100" s="1" t="str">
        <f>VLOOKUP(B100,'Names+months'!A:B,2,FALSE)</f>
        <v>July</v>
      </c>
      <c r="F100" s="15" t="s">
        <v>40</v>
      </c>
      <c r="G100" s="3">
        <v>20.53576442</v>
      </c>
      <c r="H100" s="3">
        <v>24.860991200000001</v>
      </c>
      <c r="I100" s="3">
        <v>23.964835300000001</v>
      </c>
      <c r="J100" s="5">
        <f t="shared" si="1"/>
        <v>23.964835300000001</v>
      </c>
      <c r="K100" s="6">
        <f t="shared" si="2"/>
        <v>-3.4290708800000012</v>
      </c>
      <c r="L100" s="7">
        <f>(K100+K101)/2</f>
        <v>-3.426224229999999</v>
      </c>
      <c r="M100" s="2">
        <f>2^(-L100)</f>
        <v>10.749698041223686</v>
      </c>
      <c r="N100" s="2"/>
      <c r="O100" s="8">
        <f t="shared" si="3"/>
        <v>-5.6701977499999945E-2</v>
      </c>
      <c r="P100" s="9">
        <f t="shared" si="4"/>
        <v>1.0400853902956759</v>
      </c>
      <c r="Q100" s="9">
        <f>AVERAGE(P100,P101)</f>
        <v>1.0380371925438323</v>
      </c>
      <c r="R100" s="9">
        <f>STDEV(P100:P101)</f>
        <v>2.8965890390793259E-3</v>
      </c>
      <c r="S100" s="9"/>
      <c r="T100" s="9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5.75" customHeight="1" x14ac:dyDescent="0.15">
      <c r="A101" s="3" t="s">
        <v>145</v>
      </c>
      <c r="B101" s="3">
        <v>1</v>
      </c>
      <c r="C101" s="14" t="s">
        <v>144</v>
      </c>
      <c r="D101" s="1" t="str">
        <f t="shared" si="0"/>
        <v>LCOR-162 July</v>
      </c>
      <c r="E101" s="1" t="str">
        <f>VLOOKUP(B101,'Names+months'!A:B,2,FALSE)</f>
        <v>July</v>
      </c>
      <c r="F101" s="15" t="s">
        <v>40</v>
      </c>
      <c r="G101" s="3">
        <v>20.492248150000002</v>
      </c>
      <c r="H101" s="3">
        <v>24.804609500000002</v>
      </c>
      <c r="I101" s="3">
        <v>23.915625729999999</v>
      </c>
      <c r="J101" s="5">
        <f t="shared" si="1"/>
        <v>23.915625729999999</v>
      </c>
      <c r="K101" s="6">
        <f t="shared" si="2"/>
        <v>-3.4233775799999968</v>
      </c>
      <c r="L101" s="7"/>
      <c r="M101" s="2"/>
      <c r="N101" s="2"/>
      <c r="O101" s="8">
        <f t="shared" si="3"/>
        <v>-5.1008677499995603E-2</v>
      </c>
      <c r="P101" s="9">
        <f t="shared" si="4"/>
        <v>1.0359889947919887</v>
      </c>
      <c r="Q101" s="9"/>
      <c r="R101" s="9"/>
      <c r="S101" s="9"/>
      <c r="T101" s="9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5.75" customHeight="1" x14ac:dyDescent="0.15">
      <c r="A102" s="3" t="s">
        <v>146</v>
      </c>
      <c r="B102" s="3">
        <v>1</v>
      </c>
      <c r="C102" s="14" t="s">
        <v>147</v>
      </c>
      <c r="D102" s="1" t="str">
        <f t="shared" si="0"/>
        <v>LCOR-163 July</v>
      </c>
      <c r="E102" s="1" t="str">
        <f>VLOOKUP(B102,'Names+months'!A:B,2,FALSE)</f>
        <v>July</v>
      </c>
      <c r="F102" s="15" t="s">
        <v>40</v>
      </c>
      <c r="G102" s="3">
        <v>20.081138880000001</v>
      </c>
      <c r="H102" s="3">
        <v>25.0506782</v>
      </c>
      <c r="I102" s="3">
        <v>23.733844149999999</v>
      </c>
      <c r="J102" s="5">
        <f t="shared" si="1"/>
        <v>23.733844149999999</v>
      </c>
      <c r="K102" s="6">
        <f t="shared" si="2"/>
        <v>-3.6527052699999984</v>
      </c>
      <c r="L102" s="7">
        <f>(K102+K103)/2</f>
        <v>-3.6465820649999987</v>
      </c>
      <c r="M102" s="2">
        <f>2^(-L102)</f>
        <v>12.523640235371269</v>
      </c>
      <c r="N102" s="2"/>
      <c r="O102" s="8">
        <f t="shared" si="3"/>
        <v>-0.28033636749999724</v>
      </c>
      <c r="P102" s="9">
        <f t="shared" si="4"/>
        <v>1.214478009588801</v>
      </c>
      <c r="Q102" s="9">
        <f>AVERAGE(P102,P103)</f>
        <v>1.2093452378437439</v>
      </c>
      <c r="R102" s="9">
        <f>STDEV(P102:P103)</f>
        <v>7.2588354144251799E-3</v>
      </c>
      <c r="S102" s="9"/>
      <c r="T102" s="9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5.75" customHeight="1" x14ac:dyDescent="0.15">
      <c r="A103" s="3" t="s">
        <v>148</v>
      </c>
      <c r="B103" s="3">
        <v>1</v>
      </c>
      <c r="C103" s="14" t="s">
        <v>147</v>
      </c>
      <c r="D103" s="1" t="str">
        <f t="shared" si="0"/>
        <v>LCOR-163 July</v>
      </c>
      <c r="E103" s="1" t="str">
        <f>VLOOKUP(B103,'Names+months'!A:B,2,FALSE)</f>
        <v>July</v>
      </c>
      <c r="F103" s="15" t="s">
        <v>40</v>
      </c>
      <c r="G103" s="3">
        <v>20.1014473</v>
      </c>
      <c r="H103" s="3">
        <v>25.046872400000002</v>
      </c>
      <c r="I103" s="3">
        <v>23.741906159999999</v>
      </c>
      <c r="J103" s="5">
        <f t="shared" si="1"/>
        <v>23.741906159999999</v>
      </c>
      <c r="K103" s="6">
        <f t="shared" si="2"/>
        <v>-3.640458859999999</v>
      </c>
      <c r="L103" s="7"/>
      <c r="M103" s="2"/>
      <c r="N103" s="2"/>
      <c r="O103" s="8">
        <f t="shared" si="3"/>
        <v>-0.26808995749999776</v>
      </c>
      <c r="P103" s="9">
        <f t="shared" si="4"/>
        <v>1.2042124660986868</v>
      </c>
      <c r="Q103" s="9"/>
      <c r="R103" s="9"/>
      <c r="S103" s="9"/>
      <c r="T103" s="9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5.75" customHeight="1" x14ac:dyDescent="0.15">
      <c r="A104" s="3" t="s">
        <v>61</v>
      </c>
      <c r="B104" s="3">
        <v>1</v>
      </c>
      <c r="C104" s="14" t="s">
        <v>149</v>
      </c>
      <c r="D104" s="1" t="str">
        <f t="shared" si="0"/>
        <v>LCOR-241 July</v>
      </c>
      <c r="E104" s="1" t="str">
        <f>VLOOKUP(B104,'Names+months'!A:B,2,FALSE)</f>
        <v>July</v>
      </c>
      <c r="F104" s="15" t="s">
        <v>40</v>
      </c>
      <c r="G104" s="3">
        <v>20.46222422</v>
      </c>
      <c r="H104" s="3">
        <v>25.0578526</v>
      </c>
      <c r="I104" s="3">
        <v>24.020644229999998</v>
      </c>
      <c r="J104" s="5">
        <f t="shared" si="1"/>
        <v>24.020644229999998</v>
      </c>
      <c r="K104" s="6">
        <f t="shared" si="2"/>
        <v>-3.558420009999999</v>
      </c>
      <c r="L104" s="7">
        <f>(K104+K105)/2</f>
        <v>-3.5561881299999989</v>
      </c>
      <c r="M104" s="2">
        <f>2^(-L104)</f>
        <v>11.763032511470549</v>
      </c>
      <c r="N104" s="2"/>
      <c r="O104" s="8">
        <f t="shared" si="3"/>
        <v>-0.18605110749999776</v>
      </c>
      <c r="P104" s="9">
        <f t="shared" si="4"/>
        <v>1.1376455282737354</v>
      </c>
      <c r="Q104" s="9">
        <f>AVERAGE(P104,P105)</f>
        <v>1.1358882862689748</v>
      </c>
      <c r="R104" s="9">
        <f>STDEV(P104:P105)</f>
        <v>2.4851154755042462E-3</v>
      </c>
      <c r="S104" s="9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5.75" customHeight="1" x14ac:dyDescent="0.15">
      <c r="A105" s="3" t="s">
        <v>63</v>
      </c>
      <c r="B105" s="3">
        <v>1</v>
      </c>
      <c r="C105" s="14" t="s">
        <v>149</v>
      </c>
      <c r="D105" s="1" t="str">
        <f t="shared" si="0"/>
        <v>LCOR-241 July</v>
      </c>
      <c r="E105" s="1" t="str">
        <f>VLOOKUP(B105,'Names+months'!A:B,2,FALSE)</f>
        <v>July</v>
      </c>
      <c r="F105" s="15" t="s">
        <v>40</v>
      </c>
      <c r="G105" s="3">
        <v>20.42192232</v>
      </c>
      <c r="H105" s="3">
        <v>25.022737800000002</v>
      </c>
      <c r="I105" s="3">
        <v>23.975878569999999</v>
      </c>
      <c r="J105" s="5">
        <f t="shared" si="1"/>
        <v>23.975878569999999</v>
      </c>
      <c r="K105" s="6">
        <f t="shared" si="2"/>
        <v>-3.5539562499999988</v>
      </c>
      <c r="L105" s="7"/>
      <c r="M105" s="2"/>
      <c r="N105" s="2"/>
      <c r="O105" s="8">
        <f t="shared" si="3"/>
        <v>-0.18158734749999761</v>
      </c>
      <c r="P105" s="9">
        <f t="shared" si="4"/>
        <v>1.1341310442642141</v>
      </c>
      <c r="Q105" s="9"/>
      <c r="R105" s="9"/>
      <c r="S105" s="9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5.75" customHeight="1" x14ac:dyDescent="0.15">
      <c r="A106" s="3" t="s">
        <v>150</v>
      </c>
      <c r="B106" s="3">
        <v>1</v>
      </c>
      <c r="C106" s="14" t="s">
        <v>151</v>
      </c>
      <c r="D106" s="1" t="str">
        <f t="shared" si="0"/>
        <v>LCOR-242 July</v>
      </c>
      <c r="E106" s="1" t="str">
        <f>VLOOKUP(B106,'Names+months'!A:B,2,FALSE)</f>
        <v>July</v>
      </c>
      <c r="F106" s="15" t="s">
        <v>40</v>
      </c>
      <c r="G106" s="3">
        <v>20.355940520000001</v>
      </c>
      <c r="H106" s="3">
        <v>24.854359800000001</v>
      </c>
      <c r="I106" s="3">
        <v>23.874291899999999</v>
      </c>
      <c r="J106" s="5">
        <f t="shared" si="1"/>
        <v>23.874291899999999</v>
      </c>
      <c r="K106" s="6">
        <f t="shared" si="2"/>
        <v>-3.5183513799999986</v>
      </c>
      <c r="L106" s="7">
        <f>(K106+K107)/2</f>
        <v>-3.5485671649999997</v>
      </c>
      <c r="M106" s="2">
        <f>2^(-L106)</f>
        <v>11.70105870652765</v>
      </c>
      <c r="N106" s="2"/>
      <c r="O106" s="8">
        <f t="shared" si="3"/>
        <v>-0.14598247749999738</v>
      </c>
      <c r="P106" s="9">
        <f t="shared" si="4"/>
        <v>1.1064839140205491</v>
      </c>
      <c r="Q106" s="9">
        <f>AVERAGE(P106,P107)</f>
        <v>1.1301503060897571</v>
      </c>
      <c r="R106" s="9">
        <f>STDEV(P106:P107)</f>
        <v>3.3469332636712944E-2</v>
      </c>
      <c r="S106" s="9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5.75" customHeight="1" x14ac:dyDescent="0.15">
      <c r="A107" s="3" t="s">
        <v>152</v>
      </c>
      <c r="B107" s="3">
        <v>1</v>
      </c>
      <c r="C107" s="14" t="s">
        <v>151</v>
      </c>
      <c r="D107" s="1" t="str">
        <f t="shared" si="0"/>
        <v>LCOR-242 July</v>
      </c>
      <c r="E107" s="1" t="str">
        <f>VLOOKUP(B107,'Names+months'!A:B,2,FALSE)</f>
        <v>July</v>
      </c>
      <c r="F107" s="15" t="s">
        <v>40</v>
      </c>
      <c r="G107" s="3">
        <v>20.350079600000001</v>
      </c>
      <c r="H107" s="3">
        <v>24.9406325</v>
      </c>
      <c r="I107" s="3">
        <v>23.928862550000002</v>
      </c>
      <c r="J107" s="5">
        <f t="shared" si="1"/>
        <v>23.928862550000002</v>
      </c>
      <c r="K107" s="6">
        <f t="shared" si="2"/>
        <v>-3.5787829500000008</v>
      </c>
      <c r="L107" s="7"/>
      <c r="M107" s="2"/>
      <c r="N107" s="2"/>
      <c r="O107" s="8">
        <f t="shared" si="3"/>
        <v>-0.20641404749999959</v>
      </c>
      <c r="P107" s="9">
        <f t="shared" si="4"/>
        <v>1.153816698158965</v>
      </c>
      <c r="Q107" s="9"/>
      <c r="R107" s="9"/>
      <c r="S107" s="9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5.75" customHeight="1" x14ac:dyDescent="0.15">
      <c r="A108" s="3" t="s">
        <v>87</v>
      </c>
      <c r="B108" s="3">
        <v>1</v>
      </c>
      <c r="C108" s="14" t="s">
        <v>153</v>
      </c>
      <c r="D108" s="1" t="str">
        <f t="shared" si="0"/>
        <v>LCOR-251 July</v>
      </c>
      <c r="E108" s="1" t="str">
        <f>VLOOKUP(B108,'Names+months'!A:B,2,FALSE)</f>
        <v>July</v>
      </c>
      <c r="F108" s="15" t="s">
        <v>40</v>
      </c>
      <c r="G108" s="3">
        <v>19.997346539999999</v>
      </c>
      <c r="H108" s="3">
        <v>25.071085</v>
      </c>
      <c r="I108" s="3">
        <v>23.938630759999999</v>
      </c>
      <c r="J108" s="5">
        <f t="shared" si="1"/>
        <v>23.938630759999999</v>
      </c>
      <c r="K108" s="6">
        <f t="shared" si="2"/>
        <v>-3.94128422</v>
      </c>
      <c r="L108" s="7">
        <f>(K108+K109)/2</f>
        <v>-3.9523881349999996</v>
      </c>
      <c r="M108" s="2">
        <f>2^(-L108)</f>
        <v>15.480585528021482</v>
      </c>
      <c r="N108" s="2"/>
      <c r="O108" s="8">
        <f t="shared" si="3"/>
        <v>-0.5689153174999988</v>
      </c>
      <c r="P108" s="9">
        <f t="shared" si="4"/>
        <v>1.483407859047569</v>
      </c>
      <c r="Q108" s="9">
        <f>AVERAGE(P108,P109)</f>
        <v>1.4949134535664188</v>
      </c>
      <c r="R108" s="9">
        <f>STDEV(P108:P109)</f>
        <v>1.6271367811722937E-2</v>
      </c>
      <c r="S108" s="9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5.75" customHeight="1" x14ac:dyDescent="0.15">
      <c r="A109" s="3" t="s">
        <v>89</v>
      </c>
      <c r="B109" s="3">
        <v>1</v>
      </c>
      <c r="C109" s="14" t="s">
        <v>153</v>
      </c>
      <c r="D109" s="1" t="str">
        <f t="shared" si="0"/>
        <v>LCOR-251 July</v>
      </c>
      <c r="E109" s="1" t="str">
        <f>VLOOKUP(B109,'Names+months'!A:B,2,FALSE)</f>
        <v>July</v>
      </c>
      <c r="F109" s="15" t="s">
        <v>40</v>
      </c>
      <c r="G109" s="3">
        <v>20.053811400000001</v>
      </c>
      <c r="H109" s="3">
        <v>25.160890699999999</v>
      </c>
      <c r="I109" s="3">
        <v>24.01730345</v>
      </c>
      <c r="J109" s="5">
        <f t="shared" si="1"/>
        <v>24.01730345</v>
      </c>
      <c r="K109" s="6">
        <f t="shared" si="2"/>
        <v>-3.9634920499999993</v>
      </c>
      <c r="L109" s="7"/>
      <c r="M109" s="2"/>
      <c r="N109" s="2"/>
      <c r="O109" s="8">
        <f t="shared" si="3"/>
        <v>-0.59112314749999806</v>
      </c>
      <c r="P109" s="9">
        <f t="shared" si="4"/>
        <v>1.5064190480852686</v>
      </c>
      <c r="Q109" s="9"/>
      <c r="R109" s="9"/>
      <c r="S109" s="9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5.75" customHeight="1" x14ac:dyDescent="0.15">
      <c r="A110" s="3" t="s">
        <v>93</v>
      </c>
      <c r="B110" s="3">
        <v>2</v>
      </c>
      <c r="C110" s="14" t="s">
        <v>144</v>
      </c>
      <c r="D110" s="1" t="str">
        <f t="shared" si="0"/>
        <v>LCOR-162 August</v>
      </c>
      <c r="E110" s="1" t="str">
        <f>VLOOKUP(B110,'Names+months'!A:B,2,FALSE)</f>
        <v>August</v>
      </c>
      <c r="F110" s="15" t="s">
        <v>40</v>
      </c>
      <c r="G110" s="3">
        <v>20.72746304</v>
      </c>
      <c r="H110" s="3">
        <v>25.227700639999998</v>
      </c>
      <c r="I110" s="3">
        <v>24.16611812</v>
      </c>
      <c r="J110" s="5">
        <f t="shared" si="1"/>
        <v>24.16611812</v>
      </c>
      <c r="K110" s="6">
        <f t="shared" si="2"/>
        <v>-3.4386550800000002</v>
      </c>
      <c r="L110" s="7">
        <f>(K110+K111)/2</f>
        <v>-3.4168263450000005</v>
      </c>
      <c r="M110" s="2">
        <f>2^(-L110)</f>
        <v>10.67990082563491</v>
      </c>
      <c r="N110" s="2"/>
      <c r="O110" s="8">
        <f t="shared" si="3"/>
        <v>-6.6286177499998988E-2</v>
      </c>
      <c r="P110" s="9">
        <f t="shared" si="4"/>
        <v>1.0470179511320312</v>
      </c>
      <c r="Q110" s="9">
        <f>AVERAGE(P110,P111)</f>
        <v>1.0314133158025314</v>
      </c>
      <c r="R110" s="9">
        <f>STDEV(P110:P111)</f>
        <v>2.2068286918865039E-2</v>
      </c>
      <c r="S110" s="9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5.75" customHeight="1" x14ac:dyDescent="0.15">
      <c r="A111" s="3" t="s">
        <v>94</v>
      </c>
      <c r="B111" s="3">
        <v>2</v>
      </c>
      <c r="C111" s="14" t="s">
        <v>144</v>
      </c>
      <c r="D111" s="1" t="str">
        <f t="shared" si="0"/>
        <v>LCOR-162 August</v>
      </c>
      <c r="E111" s="1" t="str">
        <f>VLOOKUP(B111,'Names+months'!A:B,2,FALSE)</f>
        <v>August</v>
      </c>
      <c r="F111" s="15" t="s">
        <v>40</v>
      </c>
      <c r="G111" s="3">
        <v>20.77145252</v>
      </c>
      <c r="H111" s="3">
        <v>25.263505219999999</v>
      </c>
      <c r="I111" s="3">
        <v>24.166450130000001</v>
      </c>
      <c r="J111" s="5">
        <f t="shared" si="1"/>
        <v>24.166450130000001</v>
      </c>
      <c r="K111" s="6">
        <f t="shared" si="2"/>
        <v>-3.3949976100000008</v>
      </c>
      <c r="L111" s="7"/>
      <c r="M111" s="2"/>
      <c r="N111" s="2"/>
      <c r="O111" s="8">
        <f t="shared" si="3"/>
        <v>-2.2628707499999567E-2</v>
      </c>
      <c r="P111" s="9">
        <f t="shared" si="4"/>
        <v>1.0158086804730315</v>
      </c>
      <c r="Q111" s="9"/>
      <c r="R111" s="9"/>
      <c r="S111" s="9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5.75" customHeight="1" x14ac:dyDescent="0.15">
      <c r="A112" s="3" t="s">
        <v>48</v>
      </c>
      <c r="B112" s="3">
        <v>2</v>
      </c>
      <c r="C112" s="14" t="s">
        <v>147</v>
      </c>
      <c r="D112" s="1" t="str">
        <f t="shared" si="0"/>
        <v>LCOR-163 August</v>
      </c>
      <c r="E112" s="1" t="str">
        <f>VLOOKUP(B112,'Names+months'!A:B,2,FALSE)</f>
        <v>August</v>
      </c>
      <c r="F112" s="15" t="s">
        <v>40</v>
      </c>
      <c r="G112" s="3">
        <v>20.774776200000002</v>
      </c>
      <c r="H112" s="3">
        <v>26.062573969999999</v>
      </c>
      <c r="I112" s="3">
        <v>24.873982829999999</v>
      </c>
      <c r="J112" s="5">
        <f t="shared" si="1"/>
        <v>24.873982829999999</v>
      </c>
      <c r="K112" s="6">
        <f t="shared" si="2"/>
        <v>-4.0992066299999976</v>
      </c>
      <c r="L112" s="7">
        <f>(K112+K113)/2</f>
        <v>-4.105994609999998</v>
      </c>
      <c r="M112" s="2">
        <f>2^(-L112)</f>
        <v>17.219777662241139</v>
      </c>
      <c r="N112" s="2"/>
      <c r="O112" s="8">
        <f t="shared" si="3"/>
        <v>-0.72683772749999642</v>
      </c>
      <c r="P112" s="9">
        <f t="shared" si="4"/>
        <v>1.6550074685555329</v>
      </c>
      <c r="Q112" s="9">
        <f>AVERAGE(P112,P113)</f>
        <v>1.6628311464326511</v>
      </c>
      <c r="R112" s="9">
        <f>STDEV(P112:P113)</f>
        <v>1.1064351361458646E-2</v>
      </c>
      <c r="S112" s="9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5.75" customHeight="1" x14ac:dyDescent="0.15">
      <c r="A113" s="3" t="s">
        <v>50</v>
      </c>
      <c r="B113" s="3">
        <v>2</v>
      </c>
      <c r="C113" s="14" t="s">
        <v>147</v>
      </c>
      <c r="D113" s="1" t="str">
        <f t="shared" si="0"/>
        <v>LCOR-163 August</v>
      </c>
      <c r="E113" s="1" t="str">
        <f>VLOOKUP(B113,'Names+months'!A:B,2,FALSE)</f>
        <v>August</v>
      </c>
      <c r="F113" s="15" t="s">
        <v>40</v>
      </c>
      <c r="G113" s="3">
        <v>20.710526600000001</v>
      </c>
      <c r="H113" s="3">
        <v>26.061340609999998</v>
      </c>
      <c r="I113" s="3">
        <v>24.82330919</v>
      </c>
      <c r="J113" s="5">
        <f t="shared" si="1"/>
        <v>24.82330919</v>
      </c>
      <c r="K113" s="6">
        <f t="shared" si="2"/>
        <v>-4.1127825899999984</v>
      </c>
      <c r="L113" s="7"/>
      <c r="M113" s="2"/>
      <c r="N113" s="2"/>
      <c r="O113" s="8">
        <f t="shared" si="3"/>
        <v>-0.74041368749999714</v>
      </c>
      <c r="P113" s="9">
        <f t="shared" si="4"/>
        <v>1.670654824309769</v>
      </c>
      <c r="Q113" s="9"/>
      <c r="R113" s="9"/>
      <c r="S113" s="9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5.75" customHeight="1" x14ac:dyDescent="0.15">
      <c r="A114" s="3" t="s">
        <v>72</v>
      </c>
      <c r="B114" s="3">
        <v>2</v>
      </c>
      <c r="C114" s="14" t="s">
        <v>151</v>
      </c>
      <c r="D114" s="1" t="str">
        <f t="shared" si="0"/>
        <v>LCOR-242 August</v>
      </c>
      <c r="E114" s="1" t="str">
        <f>VLOOKUP(B114,'Names+months'!A:B,2,FALSE)</f>
        <v>August</v>
      </c>
      <c r="F114" s="15" t="s">
        <v>40</v>
      </c>
      <c r="G114" s="3">
        <v>21.180199699999999</v>
      </c>
      <c r="H114" s="3">
        <v>25.374681970000001</v>
      </c>
      <c r="I114" s="3">
        <v>24.503031480000001</v>
      </c>
      <c r="J114" s="5">
        <f t="shared" si="1"/>
        <v>24.503031480000001</v>
      </c>
      <c r="K114" s="6">
        <f t="shared" si="2"/>
        <v>-3.3228317800000013</v>
      </c>
      <c r="L114" s="7">
        <f>(K114+K115)/2</f>
        <v>-3.3646728449999994</v>
      </c>
      <c r="M114" s="2">
        <f>2^(-L114)</f>
        <v>10.30071691301109</v>
      </c>
      <c r="N114" s="2"/>
      <c r="O114" s="8">
        <f t="shared" si="3"/>
        <v>4.9537122499999864E-2</v>
      </c>
      <c r="P114" s="9">
        <f t="shared" si="4"/>
        <v>0.96624629181652122</v>
      </c>
      <c r="Q114" s="9">
        <f>AVERAGE(P114,P115)</f>
        <v>0.99509805292267139</v>
      </c>
      <c r="R114" s="9">
        <f>STDEV(P114:P115)</f>
        <v>4.0802551854666073E-2</v>
      </c>
      <c r="S114" s="9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5.75" customHeight="1" x14ac:dyDescent="0.15">
      <c r="A115" s="3" t="s">
        <v>74</v>
      </c>
      <c r="B115" s="3">
        <v>2</v>
      </c>
      <c r="C115" s="14" t="s">
        <v>151</v>
      </c>
      <c r="D115" s="1" t="str">
        <f t="shared" si="0"/>
        <v>LCOR-242 August</v>
      </c>
      <c r="E115" s="1" t="str">
        <f>VLOOKUP(B115,'Names+months'!A:B,2,FALSE)</f>
        <v>August</v>
      </c>
      <c r="F115" s="15" t="s">
        <v>40</v>
      </c>
      <c r="G115" s="3">
        <v>21.159157400000002</v>
      </c>
      <c r="H115" s="3">
        <v>25.398378409999999</v>
      </c>
      <c r="I115" s="3">
        <v>24.565671309999999</v>
      </c>
      <c r="J115" s="5">
        <f t="shared" si="1"/>
        <v>24.565671309999999</v>
      </c>
      <c r="K115" s="6">
        <f t="shared" si="2"/>
        <v>-3.4065139099999975</v>
      </c>
      <c r="L115" s="7"/>
      <c r="M115" s="2"/>
      <c r="N115" s="2"/>
      <c r="O115" s="8">
        <f t="shared" si="3"/>
        <v>-3.4145007499996272E-2</v>
      </c>
      <c r="P115" s="9">
        <f t="shared" si="4"/>
        <v>1.0239498140288215</v>
      </c>
      <c r="Q115" s="9"/>
      <c r="R115" s="9"/>
      <c r="S115" s="9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5.75" customHeight="1" x14ac:dyDescent="0.15">
      <c r="A116" s="3" t="s">
        <v>29</v>
      </c>
      <c r="B116" s="3">
        <v>2</v>
      </c>
      <c r="C116" s="14" t="s">
        <v>154</v>
      </c>
      <c r="D116" s="1" t="str">
        <f t="shared" si="0"/>
        <v>LCOR-582 August</v>
      </c>
      <c r="E116" s="1" t="str">
        <f>VLOOKUP(B116,'Names+months'!A:B,2,FALSE)</f>
        <v>August</v>
      </c>
      <c r="F116" s="15" t="s">
        <v>40</v>
      </c>
      <c r="G116" s="3">
        <v>20.494028199999999</v>
      </c>
      <c r="H116" s="3">
        <v>25.59345579</v>
      </c>
      <c r="I116" s="3">
        <v>24.59332431</v>
      </c>
      <c r="J116" s="5">
        <f t="shared" si="1"/>
        <v>24.59332431</v>
      </c>
      <c r="K116" s="6">
        <f t="shared" si="2"/>
        <v>-4.0992961100000009</v>
      </c>
      <c r="L116" s="7">
        <f>(K116+K117)/2</f>
        <v>-4.1284413000000004</v>
      </c>
      <c r="M116" s="2">
        <f>2^(-L116)</f>
        <v>17.489792887649763</v>
      </c>
      <c r="N116" s="2"/>
      <c r="O116" s="8">
        <f t="shared" si="3"/>
        <v>-0.72692720749999973</v>
      </c>
      <c r="P116" s="9">
        <f t="shared" si="4"/>
        <v>1.6551101199521696</v>
      </c>
      <c r="Q116" s="9">
        <f>AVERAGE(P116,P117)</f>
        <v>1.6892311680187766</v>
      </c>
      <c r="R116" s="9">
        <f>STDEV(P116:P117)</f>
        <v>4.8254448938179872E-2</v>
      </c>
      <c r="S116" s="9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5.75" customHeight="1" x14ac:dyDescent="0.15">
      <c r="A117" s="3" t="s">
        <v>31</v>
      </c>
      <c r="B117" s="3">
        <v>2</v>
      </c>
      <c r="C117" s="14" t="s">
        <v>154</v>
      </c>
      <c r="D117" s="1" t="str">
        <f t="shared" si="0"/>
        <v>LCOR-582 August</v>
      </c>
      <c r="E117" s="1" t="str">
        <f>VLOOKUP(B117,'Names+months'!A:B,2,FALSE)</f>
        <v>August</v>
      </c>
      <c r="F117" s="15" t="s">
        <v>40</v>
      </c>
      <c r="G117" s="3">
        <v>20.545894799999999</v>
      </c>
      <c r="H117" s="3">
        <v>25.703282219999998</v>
      </c>
      <c r="I117" s="3">
        <v>24.703481289999999</v>
      </c>
      <c r="J117" s="5">
        <f t="shared" si="1"/>
        <v>24.703481289999999</v>
      </c>
      <c r="K117" s="6">
        <f t="shared" si="2"/>
        <v>-4.1575864899999999</v>
      </c>
      <c r="L117" s="7"/>
      <c r="M117" s="2"/>
      <c r="N117" s="2"/>
      <c r="O117" s="8">
        <f t="shared" si="3"/>
        <v>-0.7852175874999987</v>
      </c>
      <c r="P117" s="9">
        <f t="shared" si="4"/>
        <v>1.7233522160853836</v>
      </c>
      <c r="Q117" s="9"/>
      <c r="R117" s="9"/>
      <c r="S117" s="9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5.75" customHeight="1" x14ac:dyDescent="0.15">
      <c r="A118" s="3" t="s">
        <v>18</v>
      </c>
      <c r="B118" s="3">
        <v>2</v>
      </c>
      <c r="C118" s="14" t="s">
        <v>155</v>
      </c>
      <c r="D118" s="1" t="str">
        <f t="shared" si="0"/>
        <v>LCOR-585 August</v>
      </c>
      <c r="E118" s="1" t="str">
        <f>VLOOKUP(B118,'Names+months'!A:B,2,FALSE)</f>
        <v>August</v>
      </c>
      <c r="F118" s="15" t="s">
        <v>40</v>
      </c>
      <c r="G118" s="3">
        <v>21.6103545</v>
      </c>
      <c r="H118" s="3">
        <v>24.852860799999998</v>
      </c>
      <c r="I118" s="3">
        <v>24.00058216</v>
      </c>
      <c r="J118" s="5">
        <f t="shared" si="1"/>
        <v>24.00058216</v>
      </c>
      <c r="K118" s="6">
        <f t="shared" si="2"/>
        <v>-2.3902276600000008</v>
      </c>
      <c r="L118" s="7">
        <f>(K118+K119)/2</f>
        <v>-2.3977353699999995</v>
      </c>
      <c r="M118" s="2">
        <f>2^(-L118)</f>
        <v>5.2697531004398268</v>
      </c>
      <c r="N118" s="2"/>
      <c r="O118" s="8">
        <f t="shared" si="3"/>
        <v>0.98214124250000046</v>
      </c>
      <c r="P118" s="9">
        <f t="shared" si="4"/>
        <v>0.50622784061174397</v>
      </c>
      <c r="Q118" s="9">
        <f>AVERAGE(P118,P119)</f>
        <v>0.50887598085944918</v>
      </c>
      <c r="R118" s="9">
        <f>STDEV(P118:P119)</f>
        <v>3.7450358533708348E-3</v>
      </c>
      <c r="S118" s="9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5.75" customHeight="1" x14ac:dyDescent="0.15">
      <c r="A119" s="3" t="s">
        <v>26</v>
      </c>
      <c r="B119" s="3">
        <v>2</v>
      </c>
      <c r="C119" s="14" t="s">
        <v>155</v>
      </c>
      <c r="D119" s="1" t="str">
        <f t="shared" si="0"/>
        <v>LCOR-585 August</v>
      </c>
      <c r="E119" s="1" t="str">
        <f>VLOOKUP(B119,'Names+months'!A:B,2,FALSE)</f>
        <v>August</v>
      </c>
      <c r="F119" s="15" t="s">
        <v>40</v>
      </c>
      <c r="G119" s="3">
        <v>21.595877000000002</v>
      </c>
      <c r="H119" s="3">
        <v>24.881464810000001</v>
      </c>
      <c r="I119" s="3">
        <v>24.00112008</v>
      </c>
      <c r="J119" s="5">
        <f t="shared" si="1"/>
        <v>24.00112008</v>
      </c>
      <c r="K119" s="6">
        <f t="shared" si="2"/>
        <v>-2.4052430799999982</v>
      </c>
      <c r="L119" s="7"/>
      <c r="M119" s="2"/>
      <c r="N119" s="2"/>
      <c r="O119" s="8">
        <f t="shared" si="3"/>
        <v>0.96712582250000301</v>
      </c>
      <c r="P119" s="9">
        <f t="shared" si="4"/>
        <v>0.51152412110715451</v>
      </c>
      <c r="Q119" s="9"/>
      <c r="R119" s="9"/>
      <c r="S119" s="9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5.75" customHeight="1" x14ac:dyDescent="0.15">
      <c r="A120" s="3" t="s">
        <v>103</v>
      </c>
      <c r="B120" s="3">
        <v>2</v>
      </c>
      <c r="C120" s="14" t="s">
        <v>156</v>
      </c>
      <c r="D120" s="1" t="str">
        <f t="shared" si="0"/>
        <v>LCOR-586 August</v>
      </c>
      <c r="E120" s="1" t="str">
        <f>VLOOKUP(B120,'Names+months'!A:B,2,FALSE)</f>
        <v>August</v>
      </c>
      <c r="F120" s="15" t="s">
        <v>40</v>
      </c>
      <c r="G120" s="3">
        <v>21.024962129999999</v>
      </c>
      <c r="H120" s="3">
        <v>24.902431960000001</v>
      </c>
      <c r="I120" s="3">
        <v>24.22132298</v>
      </c>
      <c r="J120" s="5">
        <f t="shared" si="1"/>
        <v>24.22132298</v>
      </c>
      <c r="K120" s="6">
        <f t="shared" si="2"/>
        <v>-3.1963608500000014</v>
      </c>
      <c r="L120" s="7">
        <f>(K120+K121)/2</f>
        <v>-3.2092189950000005</v>
      </c>
      <c r="M120" s="2">
        <f>2^(-L120)</f>
        <v>9.2484974286510475</v>
      </c>
      <c r="N120" s="2"/>
      <c r="O120" s="8">
        <f t="shared" si="3"/>
        <v>0.17600805249999985</v>
      </c>
      <c r="P120" s="9">
        <f t="shared" si="4"/>
        <v>0.88514882404769646</v>
      </c>
      <c r="Q120" s="9">
        <f>AVERAGE(P120,P121)</f>
        <v>0.89310852064097257</v>
      </c>
      <c r="R120" s="9">
        <f>STDEV(P120:P121)</f>
        <v>1.1256710874585919E-2</v>
      </c>
      <c r="S120" s="9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5.75" customHeight="1" x14ac:dyDescent="0.15">
      <c r="A121" s="3" t="s">
        <v>105</v>
      </c>
      <c r="B121" s="3">
        <v>2</v>
      </c>
      <c r="C121" s="14" t="s">
        <v>156</v>
      </c>
      <c r="D121" s="1" t="str">
        <f t="shared" si="0"/>
        <v>LCOR-586 August</v>
      </c>
      <c r="E121" s="1" t="str">
        <f>VLOOKUP(B121,'Names+months'!A:B,2,FALSE)</f>
        <v>August</v>
      </c>
      <c r="F121" s="15" t="s">
        <v>40</v>
      </c>
      <c r="G121" s="3">
        <v>20.789642730000001</v>
      </c>
      <c r="H121" s="3">
        <v>24.70485158</v>
      </c>
      <c r="I121" s="3">
        <v>24.01171987</v>
      </c>
      <c r="J121" s="5">
        <f t="shared" si="1"/>
        <v>24.01171987</v>
      </c>
      <c r="K121" s="6">
        <f t="shared" si="2"/>
        <v>-3.2220771399999997</v>
      </c>
      <c r="L121" s="7"/>
      <c r="M121" s="2"/>
      <c r="N121" s="2"/>
      <c r="O121" s="8">
        <f t="shared" si="3"/>
        <v>0.15029176250000154</v>
      </c>
      <c r="P121" s="9">
        <f t="shared" si="4"/>
        <v>0.90106821723424857</v>
      </c>
      <c r="Q121" s="9"/>
      <c r="R121" s="9"/>
      <c r="S121" s="9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5.75" customHeight="1" x14ac:dyDescent="0.15">
      <c r="A122" s="3" t="s">
        <v>138</v>
      </c>
      <c r="B122" s="3">
        <v>1</v>
      </c>
      <c r="C122" s="14" t="s">
        <v>157</v>
      </c>
      <c r="D122" s="1" t="str">
        <f t="shared" si="0"/>
        <v>LCOR-033 July</v>
      </c>
      <c r="E122" s="1" t="str">
        <f>VLOOKUP(B122,'Names+months'!A:B,2,FALSE)</f>
        <v>July</v>
      </c>
      <c r="F122" s="15" t="s">
        <v>42</v>
      </c>
      <c r="G122" s="3">
        <v>20.080790570000001</v>
      </c>
      <c r="H122" s="3">
        <v>24.526061500000001</v>
      </c>
      <c r="I122" s="3">
        <v>23.830883759999999</v>
      </c>
      <c r="J122" s="5">
        <f t="shared" si="1"/>
        <v>23.830883759999999</v>
      </c>
      <c r="K122" s="6">
        <f t="shared" si="2"/>
        <v>-3.7500931899999976</v>
      </c>
      <c r="L122" s="7">
        <f>(K122+K123)/2</f>
        <v>-3.7525891049999984</v>
      </c>
      <c r="M122" s="2">
        <f>2^(-L122)</f>
        <v>13.478509901344477</v>
      </c>
      <c r="N122" s="2"/>
      <c r="O122" s="8">
        <f t="shared" si="3"/>
        <v>-0.37772428749999643</v>
      </c>
      <c r="P122" s="9">
        <f t="shared" si="4"/>
        <v>1.2992907321301597</v>
      </c>
      <c r="Q122" s="9">
        <f>AVERAGE(P122,P123)</f>
        <v>1.3015424457497609</v>
      </c>
      <c r="R122" s="9">
        <f>STDEV(P122:P123)</f>
        <v>3.1844039394202184E-3</v>
      </c>
      <c r="S122" s="9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5.75" customHeight="1" x14ac:dyDescent="0.15">
      <c r="A123" s="3" t="s">
        <v>139</v>
      </c>
      <c r="B123" s="3">
        <v>1</v>
      </c>
      <c r="C123" s="14" t="s">
        <v>157</v>
      </c>
      <c r="D123" s="1" t="str">
        <f t="shared" si="0"/>
        <v>LCOR-033 July</v>
      </c>
      <c r="E123" s="1" t="str">
        <f>VLOOKUP(B123,'Names+months'!A:B,2,FALSE)</f>
        <v>July</v>
      </c>
      <c r="F123" s="15" t="s">
        <v>42</v>
      </c>
      <c r="G123" s="3">
        <v>20.069460620000001</v>
      </c>
      <c r="H123" s="3">
        <v>24.488554100000002</v>
      </c>
      <c r="I123" s="3">
        <v>23.82454564</v>
      </c>
      <c r="J123" s="5">
        <f t="shared" si="1"/>
        <v>23.82454564</v>
      </c>
      <c r="K123" s="6">
        <f t="shared" si="2"/>
        <v>-3.7550850199999992</v>
      </c>
      <c r="L123" s="7"/>
      <c r="M123" s="2"/>
      <c r="N123" s="2"/>
      <c r="O123" s="8">
        <f t="shared" si="3"/>
        <v>-0.38271611749999801</v>
      </c>
      <c r="P123" s="9">
        <f t="shared" si="4"/>
        <v>1.303794159369362</v>
      </c>
      <c r="Q123" s="9"/>
      <c r="R123" s="9"/>
      <c r="S123" s="9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5.75" customHeight="1" x14ac:dyDescent="0.15">
      <c r="A124" s="3" t="s">
        <v>158</v>
      </c>
      <c r="B124" s="3">
        <v>1</v>
      </c>
      <c r="C124" s="14" t="s">
        <v>159</v>
      </c>
      <c r="D124" s="1" t="str">
        <f t="shared" si="0"/>
        <v>LCOR-274 July</v>
      </c>
      <c r="E124" s="1" t="str">
        <f>VLOOKUP(B124,'Names+months'!A:B,2,FALSE)</f>
        <v>July</v>
      </c>
      <c r="F124" s="15" t="s">
        <v>42</v>
      </c>
      <c r="G124" s="3">
        <v>20.062490910000001</v>
      </c>
      <c r="H124" s="3">
        <v>24.680845399999999</v>
      </c>
      <c r="I124" s="3">
        <v>23.220882769999999</v>
      </c>
      <c r="J124" s="5">
        <f t="shared" si="1"/>
        <v>23.220882769999999</v>
      </c>
      <c r="K124" s="6">
        <f t="shared" si="2"/>
        <v>-3.1583918599999983</v>
      </c>
      <c r="L124" s="7">
        <f>(K124+K125)/2</f>
        <v>-3.154933269999999</v>
      </c>
      <c r="M124" s="2">
        <f>2^(-L124)</f>
        <v>8.9069609563003773</v>
      </c>
      <c r="N124" s="2"/>
      <c r="O124" s="8">
        <f t="shared" si="3"/>
        <v>0.21397704250000293</v>
      </c>
      <c r="P124" s="9">
        <f t="shared" si="4"/>
        <v>0.86215726435352746</v>
      </c>
      <c r="Q124" s="9">
        <f>AVERAGE(P124,P125)</f>
        <v>0.86009535147610383</v>
      </c>
      <c r="R124" s="9">
        <f>STDEV(P124:P125)</f>
        <v>2.9159851556843129E-3</v>
      </c>
      <c r="S124" s="9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5.75" customHeight="1" x14ac:dyDescent="0.15">
      <c r="A125" s="3" t="s">
        <v>160</v>
      </c>
      <c r="B125" s="3">
        <v>1</v>
      </c>
      <c r="C125" s="14" t="s">
        <v>159</v>
      </c>
      <c r="D125" s="1" t="str">
        <f t="shared" si="0"/>
        <v>LCOR-274 July</v>
      </c>
      <c r="E125" s="1" t="str">
        <f>VLOOKUP(B125,'Names+months'!A:B,2,FALSE)</f>
        <v>July</v>
      </c>
      <c r="F125" s="15" t="s">
        <v>42</v>
      </c>
      <c r="G125" s="3">
        <v>20.027909650000002</v>
      </c>
      <c r="H125" s="3">
        <v>24.639866300000001</v>
      </c>
      <c r="I125" s="3">
        <v>23.179384330000001</v>
      </c>
      <c r="J125" s="5">
        <f t="shared" si="1"/>
        <v>23.179384330000001</v>
      </c>
      <c r="K125" s="6">
        <f t="shared" si="2"/>
        <v>-3.1514746799999998</v>
      </c>
      <c r="L125" s="7"/>
      <c r="M125" s="2"/>
      <c r="N125" s="2"/>
      <c r="O125" s="8">
        <f t="shared" si="3"/>
        <v>0.22089422250000146</v>
      </c>
      <c r="P125" s="9">
        <f t="shared" si="4"/>
        <v>0.85803343859868009</v>
      </c>
      <c r="Q125" s="9"/>
      <c r="R125" s="9"/>
      <c r="S125" s="9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5.75" customHeight="1" x14ac:dyDescent="0.15">
      <c r="A126" s="3" t="s">
        <v>85</v>
      </c>
      <c r="B126" s="3">
        <v>1</v>
      </c>
      <c r="C126" s="14" t="s">
        <v>161</v>
      </c>
      <c r="D126" s="1" t="str">
        <f t="shared" si="0"/>
        <v>LCOR-275 July</v>
      </c>
      <c r="E126" s="1" t="str">
        <f>VLOOKUP(B126,'Names+months'!A:B,2,FALSE)</f>
        <v>July</v>
      </c>
      <c r="F126" s="15" t="s">
        <v>42</v>
      </c>
      <c r="G126" s="3">
        <v>20.272406830000001</v>
      </c>
      <c r="H126" s="3">
        <v>24.841069099999999</v>
      </c>
      <c r="I126" s="3">
        <v>23.92243427</v>
      </c>
      <c r="J126" s="5">
        <f t="shared" si="1"/>
        <v>23.92243427</v>
      </c>
      <c r="K126" s="6">
        <f t="shared" si="2"/>
        <v>-3.6500274399999988</v>
      </c>
      <c r="L126" s="7">
        <f>(K126+K127)/2</f>
        <v>-3.6446620349999996</v>
      </c>
      <c r="M126" s="2">
        <f>2^(-L126)</f>
        <v>12.506984067184669</v>
      </c>
      <c r="N126" s="2"/>
      <c r="O126" s="8">
        <f t="shared" si="3"/>
        <v>-0.27765853749999758</v>
      </c>
      <c r="P126" s="9">
        <f t="shared" si="4"/>
        <v>1.2122258709169105</v>
      </c>
      <c r="Q126" s="9">
        <f>AVERAGE(P126,P127)</f>
        <v>1.2077343091920327</v>
      </c>
      <c r="R126" s="9">
        <f>STDEV(P126:P127)</f>
        <v>6.3520275075578435E-3</v>
      </c>
      <c r="S126" s="9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5.75" customHeight="1" x14ac:dyDescent="0.15">
      <c r="A127" s="3" t="s">
        <v>86</v>
      </c>
      <c r="B127" s="3">
        <v>1</v>
      </c>
      <c r="C127" s="14" t="s">
        <v>161</v>
      </c>
      <c r="D127" s="1" t="str">
        <f t="shared" si="0"/>
        <v>LCOR-275 July</v>
      </c>
      <c r="E127" s="1" t="str">
        <f>VLOOKUP(B127,'Names+months'!A:B,2,FALSE)</f>
        <v>July</v>
      </c>
      <c r="F127" s="15" t="s">
        <v>42</v>
      </c>
      <c r="G127" s="3">
        <v>20.136914579999999</v>
      </c>
      <c r="H127" s="3">
        <v>24.743119400000001</v>
      </c>
      <c r="I127" s="3">
        <v>23.77621121</v>
      </c>
      <c r="J127" s="5">
        <f t="shared" si="1"/>
        <v>23.77621121</v>
      </c>
      <c r="K127" s="6">
        <f t="shared" si="2"/>
        <v>-3.6392966300000005</v>
      </c>
      <c r="L127" s="7"/>
      <c r="M127" s="2"/>
      <c r="N127" s="2"/>
      <c r="O127" s="8">
        <f t="shared" si="3"/>
        <v>-0.26692772749999927</v>
      </c>
      <c r="P127" s="9">
        <f t="shared" si="4"/>
        <v>1.2032427474671552</v>
      </c>
      <c r="Q127" s="9"/>
      <c r="R127" s="9"/>
      <c r="S127" s="9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5.75" customHeight="1" x14ac:dyDescent="0.15">
      <c r="A128" s="3" t="s">
        <v>93</v>
      </c>
      <c r="B128" s="3">
        <v>1</v>
      </c>
      <c r="C128" s="14" t="s">
        <v>162</v>
      </c>
      <c r="D128" s="1" t="str">
        <f t="shared" si="0"/>
        <v>LCOR-562 July</v>
      </c>
      <c r="E128" s="1" t="str">
        <f>VLOOKUP(B128,'Names+months'!A:B,2,FALSE)</f>
        <v>July</v>
      </c>
      <c r="F128" s="15" t="s">
        <v>42</v>
      </c>
      <c r="G128" s="3">
        <v>20.410821259999999</v>
      </c>
      <c r="H128" s="3">
        <v>24.809842499999998</v>
      </c>
      <c r="I128" s="3">
        <v>23.80421673</v>
      </c>
      <c r="J128" s="5">
        <f t="shared" si="1"/>
        <v>23.80421673</v>
      </c>
      <c r="K128" s="6">
        <f t="shared" si="2"/>
        <v>-3.3933954700000015</v>
      </c>
      <c r="L128" s="7">
        <f>(K128+K129)/2</f>
        <v>-3.3950700149999999</v>
      </c>
      <c r="M128" s="2">
        <f>2^(-L128)</f>
        <v>10.520052614768023</v>
      </c>
      <c r="N128" s="2"/>
      <c r="O128" s="8">
        <f t="shared" si="3"/>
        <v>-2.1026567500000315E-2</v>
      </c>
      <c r="P128" s="9">
        <f t="shared" si="4"/>
        <v>1.0146812319541947</v>
      </c>
      <c r="Q128" s="9">
        <f>AVERAGE(P128,P129)</f>
        <v>1.0158603467721157</v>
      </c>
      <c r="R128" s="9">
        <f>STDEV(P128:P129)</f>
        <v>1.6675201670989463E-3</v>
      </c>
      <c r="S128" s="9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5.75" customHeight="1" x14ac:dyDescent="0.15">
      <c r="A129" s="3" t="s">
        <v>94</v>
      </c>
      <c r="B129" s="3">
        <v>1</v>
      </c>
      <c r="C129" s="14" t="s">
        <v>162</v>
      </c>
      <c r="D129" s="1" t="str">
        <f t="shared" si="0"/>
        <v>LCOR-562 July</v>
      </c>
      <c r="E129" s="1" t="str">
        <f>VLOOKUP(B129,'Names+months'!A:B,2,FALSE)</f>
        <v>July</v>
      </c>
      <c r="F129" s="15" t="s">
        <v>42</v>
      </c>
      <c r="G129" s="3">
        <v>20.399007940000001</v>
      </c>
      <c r="H129" s="3">
        <v>24.822750299999999</v>
      </c>
      <c r="I129" s="3">
        <v>23.795752499999999</v>
      </c>
      <c r="J129" s="5">
        <f t="shared" si="1"/>
        <v>23.795752499999999</v>
      </c>
      <c r="K129" s="6">
        <f t="shared" si="2"/>
        <v>-3.3967445599999984</v>
      </c>
      <c r="L129" s="7"/>
      <c r="M129" s="2"/>
      <c r="N129" s="2"/>
      <c r="O129" s="8">
        <f t="shared" si="3"/>
        <v>-2.437565749999715E-2</v>
      </c>
      <c r="P129" s="9">
        <f t="shared" si="4"/>
        <v>1.0170394615900367</v>
      </c>
      <c r="Q129" s="9"/>
      <c r="R129" s="9"/>
      <c r="S129" s="9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5.75" customHeight="1" x14ac:dyDescent="0.15">
      <c r="A130" s="3" t="s">
        <v>163</v>
      </c>
      <c r="B130" s="3">
        <v>1</v>
      </c>
      <c r="C130" s="14" t="s">
        <v>164</v>
      </c>
      <c r="D130" s="1" t="str">
        <f t="shared" si="0"/>
        <v>LCOR-563 July</v>
      </c>
      <c r="E130" s="1" t="str">
        <f>VLOOKUP(B130,'Names+months'!A:B,2,FALSE)</f>
        <v>July</v>
      </c>
      <c r="F130" s="15" t="s">
        <v>42</v>
      </c>
      <c r="G130" s="3">
        <v>20.387589609999999</v>
      </c>
      <c r="H130" s="3">
        <v>24.570291900000001</v>
      </c>
      <c r="I130" s="3">
        <v>23.281851199999998</v>
      </c>
      <c r="J130" s="5">
        <f t="shared" si="1"/>
        <v>23.281851199999998</v>
      </c>
      <c r="K130" s="6">
        <f t="shared" si="2"/>
        <v>-2.8942615899999993</v>
      </c>
      <c r="L130" s="7">
        <f>(K130+K131)/2</f>
        <v>-2.92369317</v>
      </c>
      <c r="M130" s="2">
        <f>2^(-L130)</f>
        <v>7.5878605758412716</v>
      </c>
      <c r="N130" s="2"/>
      <c r="O130" s="8">
        <f t="shared" si="3"/>
        <v>0.47810731250000194</v>
      </c>
      <c r="P130" s="9">
        <f t="shared" si="4"/>
        <v>0.71791885211144668</v>
      </c>
      <c r="Q130" s="9">
        <f>AVERAGE(P130,P131)</f>
        <v>0.73286758246191552</v>
      </c>
      <c r="R130" s="9">
        <f>STDEV(P130:P131)</f>
        <v>2.1140697201891424E-2</v>
      </c>
      <c r="S130" s="9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5.75" customHeight="1" x14ac:dyDescent="0.15">
      <c r="A131" s="3" t="s">
        <v>165</v>
      </c>
      <c r="B131" s="3">
        <v>1</v>
      </c>
      <c r="C131" s="14" t="s">
        <v>164</v>
      </c>
      <c r="D131" s="1" t="str">
        <f t="shared" si="0"/>
        <v>LCOR-563 July</v>
      </c>
      <c r="E131" s="1" t="str">
        <f>VLOOKUP(B131,'Names+months'!A:B,2,FALSE)</f>
        <v>July</v>
      </c>
      <c r="F131" s="15" t="s">
        <v>42</v>
      </c>
      <c r="G131" s="3">
        <v>20.330861089999999</v>
      </c>
      <c r="H131" s="3">
        <v>24.518283700000001</v>
      </c>
      <c r="I131" s="3">
        <v>23.28398584</v>
      </c>
      <c r="J131" s="5">
        <f t="shared" si="1"/>
        <v>23.28398584</v>
      </c>
      <c r="K131" s="6">
        <f t="shared" si="2"/>
        <v>-2.9531247500000006</v>
      </c>
      <c r="L131" s="7"/>
      <c r="M131" s="2"/>
      <c r="N131" s="2"/>
      <c r="O131" s="8">
        <f t="shared" si="3"/>
        <v>0.41924415250000058</v>
      </c>
      <c r="P131" s="9">
        <f t="shared" si="4"/>
        <v>0.74781631281238448</v>
      </c>
      <c r="Q131" s="9"/>
      <c r="R131" s="9"/>
      <c r="S131" s="9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5.75" customHeight="1" x14ac:dyDescent="0.15">
      <c r="A132" s="3" t="s">
        <v>166</v>
      </c>
      <c r="B132" s="3">
        <v>1</v>
      </c>
      <c r="C132" s="14" t="s">
        <v>167</v>
      </c>
      <c r="D132" s="1" t="str">
        <f t="shared" si="0"/>
        <v>LCOR-572 July</v>
      </c>
      <c r="E132" s="1" t="str">
        <f>VLOOKUP(B132,'Names+months'!A:B,2,FALSE)</f>
        <v>July</v>
      </c>
      <c r="F132" s="15" t="s">
        <v>42</v>
      </c>
      <c r="G132" s="3">
        <v>20.264648300000001</v>
      </c>
      <c r="H132" s="3">
        <v>24.793333499999999</v>
      </c>
      <c r="I132" s="3">
        <v>23.888229030000002</v>
      </c>
      <c r="J132" s="5">
        <f t="shared" si="1"/>
        <v>23.888229030000002</v>
      </c>
      <c r="K132" s="6">
        <f t="shared" si="2"/>
        <v>-3.6235807300000005</v>
      </c>
      <c r="L132" s="7">
        <f>(K132+K133)/2</f>
        <v>-3.6005474950000007</v>
      </c>
      <c r="M132" s="2">
        <f>2^(-L132)</f>
        <v>12.13033505555077</v>
      </c>
      <c r="N132" s="2"/>
      <c r="O132" s="8">
        <f t="shared" si="3"/>
        <v>-0.25121182749999926</v>
      </c>
      <c r="P132" s="9">
        <f t="shared" si="4"/>
        <v>1.1902064386736833</v>
      </c>
      <c r="Q132" s="9">
        <f>AVERAGE(P132,P133)</f>
        <v>1.1715044646232451</v>
      </c>
      <c r="R132" s="9">
        <f>STDEV(P132:P133)</f>
        <v>2.6448585345279337E-2</v>
      </c>
      <c r="S132" s="9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5.75" customHeight="1" x14ac:dyDescent="0.15">
      <c r="A133" s="3" t="s">
        <v>168</v>
      </c>
      <c r="B133" s="3">
        <v>1</v>
      </c>
      <c r="C133" s="14" t="s">
        <v>167</v>
      </c>
      <c r="D133" s="1" t="str">
        <f t="shared" si="0"/>
        <v>LCOR-572 July</v>
      </c>
      <c r="E133" s="1" t="str">
        <f>VLOOKUP(B133,'Names+months'!A:B,2,FALSE)</f>
        <v>July</v>
      </c>
      <c r="F133" s="15" t="s">
        <v>42</v>
      </c>
      <c r="G133" s="3">
        <v>20.281573290000001</v>
      </c>
      <c r="H133" s="3">
        <v>24.709923499999999</v>
      </c>
      <c r="I133" s="3">
        <v>23.859087550000002</v>
      </c>
      <c r="J133" s="5">
        <f t="shared" si="1"/>
        <v>23.859087550000002</v>
      </c>
      <c r="K133" s="6">
        <f t="shared" si="2"/>
        <v>-3.5775142600000009</v>
      </c>
      <c r="L133" s="7"/>
      <c r="M133" s="2"/>
      <c r="N133" s="2"/>
      <c r="O133" s="8">
        <f t="shared" si="3"/>
        <v>-0.20514535749999974</v>
      </c>
      <c r="P133" s="9">
        <f t="shared" si="4"/>
        <v>1.1528024905728069</v>
      </c>
      <c r="Q133" s="9"/>
      <c r="R133" s="9"/>
      <c r="S133" s="9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5.75" customHeight="1" x14ac:dyDescent="0.15">
      <c r="A134" s="3" t="s">
        <v>33</v>
      </c>
      <c r="B134" s="3">
        <v>2</v>
      </c>
      <c r="C134" s="14" t="s">
        <v>157</v>
      </c>
      <c r="D134" s="1" t="str">
        <f t="shared" si="0"/>
        <v>LCOR-033 August</v>
      </c>
      <c r="E134" s="1" t="str">
        <f>VLOOKUP(B134,'Names+months'!A:B,2,FALSE)</f>
        <v>August</v>
      </c>
      <c r="F134" s="15" t="s">
        <v>42</v>
      </c>
      <c r="G134" s="3">
        <v>21.13367903</v>
      </c>
      <c r="H134" s="3">
        <v>25.08129027</v>
      </c>
      <c r="I134" s="3">
        <v>24.13574496</v>
      </c>
      <c r="J134" s="5">
        <f t="shared" si="1"/>
        <v>24.13574496</v>
      </c>
      <c r="K134" s="6">
        <f t="shared" si="2"/>
        <v>-3.0020659300000005</v>
      </c>
      <c r="L134" s="7">
        <f>(K134+K135)/2</f>
        <v>-3.0025926549999991</v>
      </c>
      <c r="M134" s="2">
        <f>2^(-L134)</f>
        <v>8.014389657920642</v>
      </c>
      <c r="N134" s="2"/>
      <c r="O134" s="8">
        <f t="shared" si="3"/>
        <v>0.37030297250000066</v>
      </c>
      <c r="P134" s="9">
        <f t="shared" si="4"/>
        <v>0.77362001599986374</v>
      </c>
      <c r="Q134" s="9">
        <f>AVERAGE(P134,P135)</f>
        <v>0.77390256622671649</v>
      </c>
      <c r="R134" s="9">
        <f>STDEV(P134:P135)</f>
        <v>3.9958636286683408E-4</v>
      </c>
      <c r="S134" s="9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5.75" customHeight="1" x14ac:dyDescent="0.15">
      <c r="A135" s="3" t="s">
        <v>36</v>
      </c>
      <c r="B135" s="3">
        <v>2</v>
      </c>
      <c r="C135" s="14" t="s">
        <v>157</v>
      </c>
      <c r="D135" s="1" t="str">
        <f t="shared" si="0"/>
        <v>LCOR-033 August</v>
      </c>
      <c r="E135" s="1" t="str">
        <f>VLOOKUP(B135,'Names+months'!A:B,2,FALSE)</f>
        <v>August</v>
      </c>
      <c r="F135" s="15" t="s">
        <v>42</v>
      </c>
      <c r="G135" s="3">
        <v>21.104685100000001</v>
      </c>
      <c r="H135" s="3">
        <v>25.039942270000001</v>
      </c>
      <c r="I135" s="3">
        <v>24.107804479999999</v>
      </c>
      <c r="J135" s="5">
        <f t="shared" si="1"/>
        <v>24.107804479999999</v>
      </c>
      <c r="K135" s="6">
        <f t="shared" si="2"/>
        <v>-3.0031193799999976</v>
      </c>
      <c r="L135" s="7"/>
      <c r="M135" s="2"/>
      <c r="N135" s="2"/>
      <c r="O135" s="8">
        <f t="shared" si="3"/>
        <v>0.36924952250000365</v>
      </c>
      <c r="P135" s="9">
        <f t="shared" si="4"/>
        <v>0.77418511645356936</v>
      </c>
      <c r="Q135" s="9"/>
      <c r="R135" s="9"/>
      <c r="S135" s="9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5.75" customHeight="1" x14ac:dyDescent="0.15">
      <c r="A136" s="3" t="s">
        <v>130</v>
      </c>
      <c r="B136" s="3">
        <v>2</v>
      </c>
      <c r="C136" s="14" t="s">
        <v>169</v>
      </c>
      <c r="D136" s="1" t="str">
        <f t="shared" si="0"/>
        <v>LCOR-042 August</v>
      </c>
      <c r="E136" s="1" t="str">
        <f>VLOOKUP(B136,'Names+months'!A:B,2,FALSE)</f>
        <v>August</v>
      </c>
      <c r="F136" s="15" t="s">
        <v>42</v>
      </c>
      <c r="G136" s="3">
        <v>21.1365053</v>
      </c>
      <c r="H136" s="3">
        <v>25.665345689999999</v>
      </c>
      <c r="I136" s="3">
        <v>24.801417300000001</v>
      </c>
      <c r="J136" s="5">
        <f t="shared" si="1"/>
        <v>24.801417300000001</v>
      </c>
      <c r="K136" s="6">
        <f t="shared" si="2"/>
        <v>-3.6649120000000011</v>
      </c>
      <c r="L136" s="7">
        <f>(K136+K137)/2</f>
        <v>-3.6796381399999998</v>
      </c>
      <c r="M136" s="2">
        <f>2^(-L136)</f>
        <v>12.813903626332628</v>
      </c>
      <c r="N136" s="2"/>
      <c r="O136" s="8">
        <f t="shared" si="3"/>
        <v>-0.29254309749999985</v>
      </c>
      <c r="P136" s="9">
        <f t="shared" si="4"/>
        <v>1.2247973763134874</v>
      </c>
      <c r="Q136" s="9">
        <f>AVERAGE(P136,P137)</f>
        <v>1.237427836807218</v>
      </c>
      <c r="R136" s="9">
        <f>STDEV(P136:P137)</f>
        <v>1.7862168529251425E-2</v>
      </c>
      <c r="S136" s="9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5.75" customHeight="1" x14ac:dyDescent="0.15">
      <c r="A137" s="3" t="s">
        <v>132</v>
      </c>
      <c r="B137" s="3">
        <v>2</v>
      </c>
      <c r="C137" s="14" t="s">
        <v>169</v>
      </c>
      <c r="D137" s="1" t="str">
        <f t="shared" si="0"/>
        <v>LCOR-042 August</v>
      </c>
      <c r="E137" s="1" t="str">
        <f>VLOOKUP(B137,'Names+months'!A:B,2,FALSE)</f>
        <v>August</v>
      </c>
      <c r="F137" s="15" t="s">
        <v>42</v>
      </c>
      <c r="G137" s="3">
        <v>21.1797927</v>
      </c>
      <c r="H137" s="3">
        <v>25.75514033</v>
      </c>
      <c r="I137" s="3">
        <v>24.874156979999999</v>
      </c>
      <c r="J137" s="5">
        <f t="shared" si="1"/>
        <v>24.874156979999999</v>
      </c>
      <c r="K137" s="6">
        <f t="shared" si="2"/>
        <v>-3.6943642799999985</v>
      </c>
      <c r="L137" s="7"/>
      <c r="M137" s="2"/>
      <c r="N137" s="2"/>
      <c r="O137" s="8">
        <f t="shared" si="3"/>
        <v>-0.32199537749999729</v>
      </c>
      <c r="P137" s="9">
        <f t="shared" si="4"/>
        <v>1.2500582973009486</v>
      </c>
      <c r="Q137" s="9"/>
      <c r="R137" s="9"/>
      <c r="S137" s="9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5.75" customHeight="1" x14ac:dyDescent="0.15">
      <c r="A138" s="3" t="s">
        <v>38</v>
      </c>
      <c r="B138" s="3">
        <v>2</v>
      </c>
      <c r="C138" s="14" t="s">
        <v>161</v>
      </c>
      <c r="D138" s="1" t="str">
        <f t="shared" si="0"/>
        <v>LCOR-275 August</v>
      </c>
      <c r="E138" s="1" t="str">
        <f>VLOOKUP(B138,'Names+months'!A:B,2,FALSE)</f>
        <v>August</v>
      </c>
      <c r="F138" s="15" t="s">
        <v>42</v>
      </c>
      <c r="G138" s="3">
        <v>21.4823673</v>
      </c>
      <c r="H138" s="3">
        <v>25.824386369999999</v>
      </c>
      <c r="I138" s="3">
        <v>24.495397870000001</v>
      </c>
      <c r="J138" s="5">
        <f t="shared" si="1"/>
        <v>24.495397870000001</v>
      </c>
      <c r="K138" s="6">
        <f t="shared" si="2"/>
        <v>-3.0130305700000015</v>
      </c>
      <c r="L138" s="7">
        <f>(K138+K139)/2</f>
        <v>-3.0354517850000011</v>
      </c>
      <c r="M138" s="2">
        <f>2^(-L138)</f>
        <v>8.199021734629703</v>
      </c>
      <c r="N138" s="2"/>
      <c r="O138" s="8">
        <f t="shared" si="3"/>
        <v>0.35933833249999969</v>
      </c>
      <c r="P138" s="9">
        <f t="shared" si="4"/>
        <v>0.77952201217852968</v>
      </c>
      <c r="Q138" s="9">
        <f>AVERAGE(P138,P139)</f>
        <v>0.79182696429815569</v>
      </c>
      <c r="R138" s="9">
        <f>STDEV(P138:P139)</f>
        <v>1.7401830171926591E-2</v>
      </c>
      <c r="S138" s="9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5.75" customHeight="1" x14ac:dyDescent="0.15">
      <c r="A139" s="3" t="s">
        <v>41</v>
      </c>
      <c r="B139" s="3">
        <v>2</v>
      </c>
      <c r="C139" s="14" t="s">
        <v>161</v>
      </c>
      <c r="D139" s="1" t="str">
        <f t="shared" si="0"/>
        <v>LCOR-275 August</v>
      </c>
      <c r="E139" s="1" t="str">
        <f>VLOOKUP(B139,'Names+months'!A:B,2,FALSE)</f>
        <v>August</v>
      </c>
      <c r="F139" s="15" t="s">
        <v>42</v>
      </c>
      <c r="G139" s="3">
        <v>21.497427699999999</v>
      </c>
      <c r="H139" s="3">
        <v>25.811126890000001</v>
      </c>
      <c r="I139" s="3">
        <v>24.5553007</v>
      </c>
      <c r="J139" s="5">
        <f t="shared" si="1"/>
        <v>24.5553007</v>
      </c>
      <c r="K139" s="6">
        <f t="shared" si="2"/>
        <v>-3.0578730000000007</v>
      </c>
      <c r="L139" s="7"/>
      <c r="M139" s="2"/>
      <c r="N139" s="2"/>
      <c r="O139" s="8">
        <f t="shared" si="3"/>
        <v>0.31449590250000048</v>
      </c>
      <c r="P139" s="9">
        <f t="shared" si="4"/>
        <v>0.80413191641778159</v>
      </c>
      <c r="Q139" s="9"/>
      <c r="R139" s="9"/>
      <c r="S139" s="9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5.75" customHeight="1" x14ac:dyDescent="0.15">
      <c r="A140" s="3" t="s">
        <v>166</v>
      </c>
      <c r="B140" s="3">
        <v>2</v>
      </c>
      <c r="C140" s="14" t="s">
        <v>170</v>
      </c>
      <c r="D140" s="1" t="str">
        <f t="shared" si="0"/>
        <v>LCOR-279 August</v>
      </c>
      <c r="E140" s="1" t="str">
        <f>VLOOKUP(B140,'Names+months'!A:B,2,FALSE)</f>
        <v>August</v>
      </c>
      <c r="F140" s="15" t="s">
        <v>42</v>
      </c>
      <c r="G140" s="3">
        <v>20.389167199999999</v>
      </c>
      <c r="H140" s="3">
        <v>25.609207619999999</v>
      </c>
      <c r="I140" s="3">
        <v>24.602439029999999</v>
      </c>
      <c r="J140" s="5">
        <f t="shared" si="1"/>
        <v>24.602439029999999</v>
      </c>
      <c r="K140" s="6">
        <f t="shared" si="2"/>
        <v>-4.2132718300000001</v>
      </c>
      <c r="L140" s="7">
        <f>(K140+K141)/2</f>
        <v>-4.2015649350000004</v>
      </c>
      <c r="M140" s="2">
        <f>2^(-L140)</f>
        <v>18.399120942964128</v>
      </c>
      <c r="N140" s="2"/>
      <c r="O140" s="8">
        <f t="shared" si="3"/>
        <v>-0.84090292749999884</v>
      </c>
      <c r="P140" s="9">
        <f t="shared" si="4"/>
        <v>1.7911708162498567</v>
      </c>
      <c r="Q140" s="9">
        <f>AVERAGE(P140,P141)</f>
        <v>1.7767534866079189</v>
      </c>
      <c r="R140" s="9">
        <f>STDEV(P140:P141)</f>
        <v>2.0389183112832176E-2</v>
      </c>
      <c r="S140" s="9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5.75" customHeight="1" x14ac:dyDescent="0.15">
      <c r="A141" s="3" t="s">
        <v>168</v>
      </c>
      <c r="B141" s="3">
        <v>2</v>
      </c>
      <c r="C141" s="14" t="s">
        <v>170</v>
      </c>
      <c r="D141" s="1" t="str">
        <f t="shared" si="0"/>
        <v>LCOR-279 August</v>
      </c>
      <c r="E141" s="1" t="str">
        <f>VLOOKUP(B141,'Names+months'!A:B,2,FALSE)</f>
        <v>August</v>
      </c>
      <c r="F141" s="15" t="s">
        <v>42</v>
      </c>
      <c r="G141" s="3">
        <v>20.408252999999998</v>
      </c>
      <c r="H141" s="3">
        <v>25.612527849999999</v>
      </c>
      <c r="I141" s="3">
        <v>24.598111039999999</v>
      </c>
      <c r="J141" s="5">
        <f t="shared" si="1"/>
        <v>24.598111039999999</v>
      </c>
      <c r="K141" s="6">
        <f t="shared" si="2"/>
        <v>-4.1898580400000007</v>
      </c>
      <c r="L141" s="7"/>
      <c r="M141" s="2"/>
      <c r="N141" s="2"/>
      <c r="O141" s="8">
        <f t="shared" si="3"/>
        <v>-0.81748913749999952</v>
      </c>
      <c r="P141" s="9">
        <f t="shared" si="4"/>
        <v>1.762336156965981</v>
      </c>
      <c r="Q141" s="9"/>
      <c r="R141" s="9"/>
      <c r="S141" s="9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5.75" customHeight="1" x14ac:dyDescent="0.15">
      <c r="A142" s="3" t="s">
        <v>69</v>
      </c>
      <c r="B142" s="3">
        <v>2</v>
      </c>
      <c r="C142" s="14" t="s">
        <v>171</v>
      </c>
      <c r="D142" s="1" t="str">
        <f t="shared" si="0"/>
        <v>LCOR-568 August</v>
      </c>
      <c r="E142" s="1" t="str">
        <f>VLOOKUP(B142,'Names+months'!A:B,2,FALSE)</f>
        <v>August</v>
      </c>
      <c r="F142" s="15" t="s">
        <v>42</v>
      </c>
      <c r="G142" s="3">
        <v>21.8156572</v>
      </c>
      <c r="H142" s="3">
        <v>24.522161440000001</v>
      </c>
      <c r="I142" s="3">
        <v>23.719770879999999</v>
      </c>
      <c r="J142" s="5">
        <f t="shared" si="1"/>
        <v>23.719770879999999</v>
      </c>
      <c r="K142" s="6">
        <f t="shared" si="2"/>
        <v>-1.9041136799999983</v>
      </c>
      <c r="L142" s="7">
        <f>(K142+K143)/2</f>
        <v>-1.9198051399999976</v>
      </c>
      <c r="M142" s="2">
        <f>2^(-L142)</f>
        <v>3.7837194980341438</v>
      </c>
      <c r="N142" s="2"/>
      <c r="O142" s="8">
        <f t="shared" si="3"/>
        <v>1.468255222500003</v>
      </c>
      <c r="P142" s="9">
        <f t="shared" si="4"/>
        <v>0.36141913049457886</v>
      </c>
      <c r="Q142" s="9">
        <f>AVERAGE(P142,P143)</f>
        <v>0.36539316940146083</v>
      </c>
      <c r="R142" s="9">
        <f>STDEV(P142:P143)</f>
        <v>5.6201397195108733E-3</v>
      </c>
      <c r="S142" s="9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5.75" customHeight="1" x14ac:dyDescent="0.15">
      <c r="A143" s="3" t="s">
        <v>71</v>
      </c>
      <c r="B143" s="3">
        <v>2</v>
      </c>
      <c r="C143" s="14" t="s">
        <v>171</v>
      </c>
      <c r="D143" s="1" t="str">
        <f t="shared" si="0"/>
        <v>LCOR-568 August</v>
      </c>
      <c r="E143" s="1" t="str">
        <f>VLOOKUP(B143,'Names+months'!A:B,2,FALSE)</f>
        <v>August</v>
      </c>
      <c r="F143" s="15" t="s">
        <v>42</v>
      </c>
      <c r="G143" s="3">
        <v>22.033628100000001</v>
      </c>
      <c r="H143" s="3">
        <v>24.753110960000001</v>
      </c>
      <c r="I143" s="3">
        <v>23.969124699999998</v>
      </c>
      <c r="J143" s="5">
        <f t="shared" si="1"/>
        <v>23.969124699999998</v>
      </c>
      <c r="K143" s="6">
        <f t="shared" si="2"/>
        <v>-1.9354965999999969</v>
      </c>
      <c r="L143" s="7"/>
      <c r="M143" s="2"/>
      <c r="N143" s="2"/>
      <c r="O143" s="8">
        <f t="shared" si="3"/>
        <v>1.4368723025000043</v>
      </c>
      <c r="P143" s="9">
        <f t="shared" si="4"/>
        <v>0.36936720830834285</v>
      </c>
      <c r="Q143" s="9"/>
      <c r="R143" s="9"/>
      <c r="S143" s="9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5.75" customHeight="1" x14ac:dyDescent="0.15">
      <c r="A144" s="3" t="s">
        <v>143</v>
      </c>
      <c r="B144" s="3">
        <v>2</v>
      </c>
      <c r="C144" s="14" t="s">
        <v>167</v>
      </c>
      <c r="D144" s="1" t="str">
        <f t="shared" si="0"/>
        <v>LCOR-572 August</v>
      </c>
      <c r="E144" s="1" t="str">
        <f>VLOOKUP(B144,'Names+months'!A:B,2,FALSE)</f>
        <v>August</v>
      </c>
      <c r="F144" s="15" t="s">
        <v>42</v>
      </c>
      <c r="G144" s="3">
        <v>21.397842399999998</v>
      </c>
      <c r="H144" s="3">
        <v>24.8737797</v>
      </c>
      <c r="I144" s="3">
        <v>24.16532428</v>
      </c>
      <c r="J144" s="5">
        <f t="shared" si="1"/>
        <v>24.16532428</v>
      </c>
      <c r="K144" s="6">
        <f t="shared" si="2"/>
        <v>-2.7674818800000018</v>
      </c>
      <c r="L144" s="7">
        <f>(K144+K145)/2</f>
        <v>-2.7935477600000009</v>
      </c>
      <c r="M144" s="2">
        <f>2^(-L144)</f>
        <v>6.9333267852495206</v>
      </c>
      <c r="N144" s="2"/>
      <c r="O144" s="8">
        <f t="shared" si="3"/>
        <v>0.60488702249999937</v>
      </c>
      <c r="P144" s="9">
        <f t="shared" si="4"/>
        <v>0.65752286872572374</v>
      </c>
      <c r="Q144" s="9">
        <f>AVERAGE(P144,P145)</f>
        <v>0.66961990420606421</v>
      </c>
      <c r="R144" s="9">
        <f>STDEV(P144:P145)</f>
        <v>1.7107791640806096E-2</v>
      </c>
      <c r="S144" s="9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5.75" customHeight="1" x14ac:dyDescent="0.15">
      <c r="A145" s="3" t="s">
        <v>145</v>
      </c>
      <c r="B145" s="3">
        <v>2</v>
      </c>
      <c r="C145" s="14" t="s">
        <v>167</v>
      </c>
      <c r="D145" s="1" t="str">
        <f t="shared" si="0"/>
        <v>LCOR-572 August</v>
      </c>
      <c r="E145" s="1" t="str">
        <f>VLOOKUP(B145,'Names+months'!A:B,2,FALSE)</f>
        <v>August</v>
      </c>
      <c r="F145" s="15" t="s">
        <v>42</v>
      </c>
      <c r="G145" s="3">
        <v>21.294492399999999</v>
      </c>
      <c r="H145" s="3">
        <v>24.781905900000002</v>
      </c>
      <c r="I145" s="3">
        <v>24.114106039999999</v>
      </c>
      <c r="J145" s="5">
        <f t="shared" si="1"/>
        <v>24.114106039999999</v>
      </c>
      <c r="K145" s="6">
        <f t="shared" si="2"/>
        <v>-2.81961364</v>
      </c>
      <c r="L145" s="7"/>
      <c r="M145" s="2"/>
      <c r="N145" s="2"/>
      <c r="O145" s="8">
        <f t="shared" si="3"/>
        <v>0.55275526250000118</v>
      </c>
      <c r="P145" s="9">
        <f t="shared" si="4"/>
        <v>0.68171693968640479</v>
      </c>
      <c r="Q145" s="9"/>
      <c r="R145" s="9"/>
      <c r="S145" s="9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5.75" customHeight="1" x14ac:dyDescent="0.15">
      <c r="A146" s="3" t="s">
        <v>54</v>
      </c>
      <c r="B146" s="3">
        <v>1</v>
      </c>
      <c r="C146" s="14" t="s">
        <v>172</v>
      </c>
      <c r="D146" s="1" t="str">
        <f t="shared" si="0"/>
        <v>LCOR-092 July</v>
      </c>
      <c r="E146" s="1" t="str">
        <f>VLOOKUP(B146,'Names+months'!A:B,2,FALSE)</f>
        <v>July</v>
      </c>
      <c r="F146" s="15" t="s">
        <v>45</v>
      </c>
      <c r="G146" s="3">
        <v>19.803261590000002</v>
      </c>
      <c r="H146" s="3">
        <v>24.8746039</v>
      </c>
      <c r="I146" s="3">
        <v>23.652286270000001</v>
      </c>
      <c r="J146" s="5">
        <f t="shared" si="1"/>
        <v>23.652286270000001</v>
      </c>
      <c r="K146" s="6">
        <f t="shared" si="2"/>
        <v>-3.8490246799999994</v>
      </c>
      <c r="L146" s="7">
        <f>(K146+K147)/2</f>
        <v>-3.8620065849999996</v>
      </c>
      <c r="M146" s="2">
        <f>2^(-L146)</f>
        <v>14.540516231381762</v>
      </c>
      <c r="N146" s="2"/>
      <c r="O146" s="8">
        <f t="shared" si="3"/>
        <v>-0.47665577749999821</v>
      </c>
      <c r="P146" s="9">
        <f t="shared" si="4"/>
        <v>1.3915143412735487</v>
      </c>
      <c r="Q146" s="9">
        <f>AVERAGE(P146,P147)</f>
        <v>1.4041490541784696</v>
      </c>
      <c r="R146" s="9">
        <f>STDEV(P146:P147)</f>
        <v>1.7868182346829669E-2</v>
      </c>
      <c r="S146" s="9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5.75" customHeight="1" x14ac:dyDescent="0.15">
      <c r="A147" s="3" t="s">
        <v>55</v>
      </c>
      <c r="B147" s="3">
        <v>1</v>
      </c>
      <c r="C147" s="14" t="s">
        <v>172</v>
      </c>
      <c r="D147" s="1" t="str">
        <f t="shared" si="0"/>
        <v>LCOR-092 July</v>
      </c>
      <c r="E147" s="1" t="str">
        <f>VLOOKUP(B147,'Names+months'!A:B,2,FALSE)</f>
        <v>July</v>
      </c>
      <c r="F147" s="15" t="s">
        <v>45</v>
      </c>
      <c r="G147" s="3">
        <v>19.766054929999999</v>
      </c>
      <c r="H147" s="3">
        <v>24.849594199999999</v>
      </c>
      <c r="I147" s="3">
        <v>23.641043419999999</v>
      </c>
      <c r="J147" s="5">
        <f t="shared" si="1"/>
        <v>23.641043419999999</v>
      </c>
      <c r="K147" s="6">
        <f t="shared" si="2"/>
        <v>-3.8749884899999998</v>
      </c>
      <c r="L147" s="7"/>
      <c r="M147" s="2"/>
      <c r="N147" s="2"/>
      <c r="O147" s="8">
        <f t="shared" si="3"/>
        <v>-0.50261958749999858</v>
      </c>
      <c r="P147" s="9">
        <f t="shared" si="4"/>
        <v>1.4167837670833907</v>
      </c>
      <c r="Q147" s="9"/>
      <c r="R147" s="9"/>
      <c r="S147" s="9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5.75" customHeight="1" x14ac:dyDescent="0.15">
      <c r="A148" s="3" t="s">
        <v>140</v>
      </c>
      <c r="B148" s="3">
        <v>1</v>
      </c>
      <c r="C148" s="14" t="s">
        <v>173</v>
      </c>
      <c r="D148" s="1" t="str">
        <f t="shared" si="0"/>
        <v>LCOR-098 July</v>
      </c>
      <c r="E148" s="1" t="str">
        <f>VLOOKUP(B148,'Names+months'!A:B,2,FALSE)</f>
        <v>July</v>
      </c>
      <c r="F148" s="15" t="s">
        <v>45</v>
      </c>
      <c r="G148" s="3">
        <v>20.386838090000001</v>
      </c>
      <c r="H148" s="3">
        <v>24.386213600000001</v>
      </c>
      <c r="I148" s="3">
        <v>23.646997370000001</v>
      </c>
      <c r="J148" s="5">
        <f t="shared" si="1"/>
        <v>23.646997370000001</v>
      </c>
      <c r="K148" s="6">
        <f t="shared" si="2"/>
        <v>-3.2601592799999999</v>
      </c>
      <c r="L148" s="7">
        <f>(K148+K149)/2</f>
        <v>-3.276492695</v>
      </c>
      <c r="M148" s="2">
        <f>2^(-L148)</f>
        <v>9.6899733308488489</v>
      </c>
      <c r="N148" s="2"/>
      <c r="O148" s="8">
        <f t="shared" si="3"/>
        <v>0.11220962250000133</v>
      </c>
      <c r="P148" s="9">
        <f t="shared" si="4"/>
        <v>0.92516999177017523</v>
      </c>
      <c r="Q148" s="9">
        <f>AVERAGE(P148,P149)</f>
        <v>0.93576375155714309</v>
      </c>
      <c r="R148" s="9">
        <f>STDEV(P148:P149)</f>
        <v>1.4981838767252658E-2</v>
      </c>
      <c r="S148" s="9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5.75" customHeight="1" x14ac:dyDescent="0.15">
      <c r="A149" s="3" t="s">
        <v>141</v>
      </c>
      <c r="B149" s="3">
        <v>1</v>
      </c>
      <c r="C149" s="14" t="s">
        <v>173</v>
      </c>
      <c r="D149" s="1" t="str">
        <f t="shared" si="0"/>
        <v>LCOR-098 July</v>
      </c>
      <c r="E149" s="1" t="str">
        <f>VLOOKUP(B149,'Names+months'!A:B,2,FALSE)</f>
        <v>July</v>
      </c>
      <c r="F149" s="15" t="s">
        <v>45</v>
      </c>
      <c r="G149" s="3">
        <v>20.39738534</v>
      </c>
      <c r="H149" s="3">
        <v>24.415260700000001</v>
      </c>
      <c r="I149" s="3">
        <v>23.69021145</v>
      </c>
      <c r="J149" s="5">
        <f t="shared" si="1"/>
        <v>23.69021145</v>
      </c>
      <c r="K149" s="6">
        <f t="shared" si="2"/>
        <v>-3.29282611</v>
      </c>
      <c r="L149" s="7"/>
      <c r="M149" s="2"/>
      <c r="N149" s="2"/>
      <c r="O149" s="8">
        <f t="shared" si="3"/>
        <v>7.954279250000118E-2</v>
      </c>
      <c r="P149" s="9">
        <f t="shared" si="4"/>
        <v>0.94635751134411095</v>
      </c>
      <c r="Q149" s="9"/>
      <c r="R149" s="9"/>
      <c r="S149" s="9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5.75" customHeight="1" x14ac:dyDescent="0.15">
      <c r="A150" s="3" t="s">
        <v>136</v>
      </c>
      <c r="B150" s="3">
        <v>1</v>
      </c>
      <c r="C150" s="14" t="s">
        <v>174</v>
      </c>
      <c r="D150" s="1" t="str">
        <f t="shared" si="0"/>
        <v>LCOR-288 July</v>
      </c>
      <c r="E150" s="1" t="str">
        <f>VLOOKUP(B150,'Names+months'!A:B,2,FALSE)</f>
        <v>July</v>
      </c>
      <c r="F150" s="15" t="s">
        <v>45</v>
      </c>
      <c r="G150" s="3">
        <v>20.06542597</v>
      </c>
      <c r="H150" s="3">
        <v>24.6704355</v>
      </c>
      <c r="I150" s="3">
        <v>23.67199106</v>
      </c>
      <c r="J150" s="5">
        <f t="shared" si="1"/>
        <v>23.67199106</v>
      </c>
      <c r="K150" s="6">
        <f t="shared" si="2"/>
        <v>-3.6065650900000001</v>
      </c>
      <c r="L150" s="7">
        <f>(K150+K151)/2</f>
        <v>-3.5938186449999989</v>
      </c>
      <c r="M150" s="2">
        <f>2^(-L150)</f>
        <v>12.073889895900354</v>
      </c>
      <c r="N150" s="2"/>
      <c r="O150" s="8">
        <f t="shared" si="3"/>
        <v>-0.23419618749999893</v>
      </c>
      <c r="P150" s="9">
        <f t="shared" si="4"/>
        <v>1.1762511940661593</v>
      </c>
      <c r="Q150" s="9">
        <f>AVERAGE(P150,P151)</f>
        <v>1.1659501035679236</v>
      </c>
      <c r="R150" s="9">
        <f>STDEV(P150:P151)</f>
        <v>1.4567941889837691E-2</v>
      </c>
      <c r="S150" s="9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5.75" customHeight="1" x14ac:dyDescent="0.15">
      <c r="A151" s="3" t="s">
        <v>137</v>
      </c>
      <c r="B151" s="3">
        <v>1</v>
      </c>
      <c r="C151" s="14" t="s">
        <v>174</v>
      </c>
      <c r="D151" s="1" t="str">
        <f t="shared" si="0"/>
        <v>LCOR-288 July</v>
      </c>
      <c r="E151" s="1" t="str">
        <f>VLOOKUP(B151,'Names+months'!A:B,2,FALSE)</f>
        <v>July</v>
      </c>
      <c r="F151" s="15" t="s">
        <v>45</v>
      </c>
      <c r="G151" s="3">
        <v>20.012642270000001</v>
      </c>
      <c r="H151" s="3">
        <v>24.6045993</v>
      </c>
      <c r="I151" s="3">
        <v>23.593714469999998</v>
      </c>
      <c r="J151" s="5">
        <f t="shared" si="1"/>
        <v>23.593714469999998</v>
      </c>
      <c r="K151" s="6">
        <f t="shared" si="2"/>
        <v>-3.5810721999999977</v>
      </c>
      <c r="L151" s="7"/>
      <c r="M151" s="2"/>
      <c r="N151" s="2"/>
      <c r="O151" s="8">
        <f t="shared" si="3"/>
        <v>-0.2087032974999965</v>
      </c>
      <c r="P151" s="9">
        <f t="shared" si="4"/>
        <v>1.1556490130696877</v>
      </c>
      <c r="Q151" s="9"/>
      <c r="R151" s="9"/>
      <c r="S151" s="9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5.75" customHeight="1" x14ac:dyDescent="0.15">
      <c r="A152" s="3" t="s">
        <v>119</v>
      </c>
      <c r="B152" s="3">
        <v>1</v>
      </c>
      <c r="C152" s="14" t="s">
        <v>175</v>
      </c>
      <c r="D152" s="1" t="str">
        <f t="shared" si="0"/>
        <v>LCOR-289 July</v>
      </c>
      <c r="E152" s="1" t="str">
        <f>VLOOKUP(B152,'Names+months'!A:B,2,FALSE)</f>
        <v>July</v>
      </c>
      <c r="F152" s="15" t="s">
        <v>45</v>
      </c>
      <c r="G152" s="3">
        <v>20.350471110000001</v>
      </c>
      <c r="H152" s="3">
        <v>25.219239699999999</v>
      </c>
      <c r="I152" s="3">
        <v>24.160225329999999</v>
      </c>
      <c r="J152" s="5">
        <f t="shared" si="1"/>
        <v>24.160225329999999</v>
      </c>
      <c r="K152" s="6">
        <f t="shared" si="2"/>
        <v>-3.8097542199999985</v>
      </c>
      <c r="L152" s="7">
        <f>(K152+K153)/2</f>
        <v>-3.8371275149999988</v>
      </c>
      <c r="M152" s="2">
        <f>2^(-L152)</f>
        <v>14.291916796649781</v>
      </c>
      <c r="N152" s="2"/>
      <c r="O152" s="8">
        <f t="shared" si="3"/>
        <v>-0.43738531749999732</v>
      </c>
      <c r="P152" s="9">
        <f t="shared" si="4"/>
        <v>1.3541478989346394</v>
      </c>
      <c r="Q152" s="9">
        <f>AVERAGE(P152,P153)</f>
        <v>1.3803348465507497</v>
      </c>
      <c r="R152" s="9">
        <f>STDEV(P152:P153)</f>
        <v>3.7033936475856961E-2</v>
      </c>
      <c r="S152" s="9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5.75" customHeight="1" x14ac:dyDescent="0.15">
      <c r="A153" s="3" t="s">
        <v>121</v>
      </c>
      <c r="B153" s="3">
        <v>1</v>
      </c>
      <c r="C153" s="14" t="s">
        <v>175</v>
      </c>
      <c r="D153" s="1" t="str">
        <f t="shared" si="0"/>
        <v>LCOR-289 July</v>
      </c>
      <c r="E153" s="1" t="str">
        <f>VLOOKUP(B153,'Names+months'!A:B,2,FALSE)</f>
        <v>July</v>
      </c>
      <c r="F153" s="15" t="s">
        <v>45</v>
      </c>
      <c r="G153" s="3">
        <v>20.164924450000001</v>
      </c>
      <c r="H153" s="3">
        <v>25.077058300000001</v>
      </c>
      <c r="I153" s="3">
        <v>24.02942526</v>
      </c>
      <c r="J153" s="5">
        <f t="shared" si="1"/>
        <v>24.02942526</v>
      </c>
      <c r="K153" s="6">
        <f t="shared" si="2"/>
        <v>-3.8645008099999991</v>
      </c>
      <c r="L153" s="7"/>
      <c r="M153" s="2"/>
      <c r="N153" s="2"/>
      <c r="O153" s="8">
        <f t="shared" si="3"/>
        <v>-0.49213190749999791</v>
      </c>
      <c r="P153" s="9">
        <f t="shared" si="4"/>
        <v>1.40652179416686</v>
      </c>
      <c r="Q153" s="9"/>
      <c r="R153" s="9"/>
      <c r="S153" s="9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5.75" customHeight="1" x14ac:dyDescent="0.15">
      <c r="A154" s="3" t="s">
        <v>176</v>
      </c>
      <c r="B154" s="3">
        <v>1</v>
      </c>
      <c r="C154" s="14" t="s">
        <v>177</v>
      </c>
      <c r="D154" s="1" t="str">
        <f t="shared" si="0"/>
        <v>LCOR-290 July</v>
      </c>
      <c r="E154" s="1" t="str">
        <f>VLOOKUP(B154,'Names+months'!A:B,2,FALSE)</f>
        <v>July</v>
      </c>
      <c r="F154" s="15" t="s">
        <v>45</v>
      </c>
      <c r="G154" s="3">
        <v>19.919525239999999</v>
      </c>
      <c r="H154" s="3">
        <v>24.841599200000001</v>
      </c>
      <c r="I154" s="3">
        <v>23.813386120000001</v>
      </c>
      <c r="J154" s="5">
        <f t="shared" si="1"/>
        <v>23.813386120000001</v>
      </c>
      <c r="K154" s="6">
        <f t="shared" si="2"/>
        <v>-3.8938608800000019</v>
      </c>
      <c r="L154" s="7">
        <f>(K154+K155)/2</f>
        <v>-3.9013081850000013</v>
      </c>
      <c r="M154" s="2">
        <f>2^(-L154)</f>
        <v>14.94207066648206</v>
      </c>
      <c r="N154" s="2"/>
      <c r="O154" s="8">
        <f t="shared" si="3"/>
        <v>-0.52149197750000065</v>
      </c>
      <c r="P154" s="9">
        <f t="shared" si="4"/>
        <v>1.4354389542342274</v>
      </c>
      <c r="Q154" s="9">
        <f>AVERAGE(P154,P155)</f>
        <v>1.442887184939206</v>
      </c>
      <c r="R154" s="9">
        <f>STDEV(P154:P155)</f>
        <v>1.053338887866442E-2</v>
      </c>
      <c r="S154" s="9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5.75" customHeight="1" x14ac:dyDescent="0.15">
      <c r="A155" s="3" t="s">
        <v>178</v>
      </c>
      <c r="B155" s="3">
        <v>1</v>
      </c>
      <c r="C155" s="14" t="s">
        <v>177</v>
      </c>
      <c r="D155" s="1" t="str">
        <f t="shared" si="0"/>
        <v>LCOR-290 July</v>
      </c>
      <c r="E155" s="1" t="str">
        <f>VLOOKUP(B155,'Names+months'!A:B,2,FALSE)</f>
        <v>July</v>
      </c>
      <c r="F155" s="15" t="s">
        <v>45</v>
      </c>
      <c r="G155" s="3">
        <v>20.01875952</v>
      </c>
      <c r="H155" s="3">
        <v>24.934933000000001</v>
      </c>
      <c r="I155" s="3">
        <v>23.92751501</v>
      </c>
      <c r="J155" s="5">
        <f t="shared" si="1"/>
        <v>23.92751501</v>
      </c>
      <c r="K155" s="6">
        <f t="shared" si="2"/>
        <v>-3.9087554900000008</v>
      </c>
      <c r="L155" s="7"/>
      <c r="M155" s="2"/>
      <c r="N155" s="2"/>
      <c r="O155" s="8">
        <f t="shared" si="3"/>
        <v>-0.53638658749999957</v>
      </c>
      <c r="P155" s="9">
        <f t="shared" si="4"/>
        <v>1.4503354156441846</v>
      </c>
      <c r="Q155" s="9"/>
      <c r="R155" s="9"/>
      <c r="S155" s="9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5.75" customHeight="1" x14ac:dyDescent="0.15">
      <c r="A156" s="3" t="s">
        <v>82</v>
      </c>
      <c r="B156" s="3">
        <v>1</v>
      </c>
      <c r="C156" s="14" t="s">
        <v>179</v>
      </c>
      <c r="D156" s="1" t="str">
        <f t="shared" si="0"/>
        <v>LCOR-293 July</v>
      </c>
      <c r="E156" s="1" t="str">
        <f>VLOOKUP(B156,'Names+months'!A:B,2,FALSE)</f>
        <v>July</v>
      </c>
      <c r="F156" s="15" t="s">
        <v>45</v>
      </c>
      <c r="G156" s="3">
        <v>19.855651640000001</v>
      </c>
      <c r="H156" s="3">
        <v>24.506138100000001</v>
      </c>
      <c r="I156" s="3">
        <v>23.296445030000001</v>
      </c>
      <c r="J156" s="5">
        <f t="shared" si="1"/>
        <v>23.296445030000001</v>
      </c>
      <c r="K156" s="6">
        <f t="shared" si="2"/>
        <v>-3.4407933899999996</v>
      </c>
      <c r="L156" s="7">
        <f>(K156+K157)/2</f>
        <v>-3.5692092100000004</v>
      </c>
      <c r="M156" s="2">
        <f>2^(-L156)</f>
        <v>11.869680607743856</v>
      </c>
      <c r="N156" s="2"/>
      <c r="O156" s="8">
        <f t="shared" si="3"/>
        <v>-6.842448749999841E-2</v>
      </c>
      <c r="P156" s="9">
        <f t="shared" si="4"/>
        <v>1.0485709535904602</v>
      </c>
      <c r="Q156" s="9">
        <f>AVERAGE(P156,P157)</f>
        <v>1.1507289012767057</v>
      </c>
      <c r="R156" s="9">
        <f>STDEV(P156:P157)</f>
        <v>0.14447315512208958</v>
      </c>
      <c r="S156" s="9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5.75" customHeight="1" x14ac:dyDescent="0.15">
      <c r="A157" s="3" t="s">
        <v>84</v>
      </c>
      <c r="B157" s="3">
        <v>1</v>
      </c>
      <c r="C157" s="14" t="s">
        <v>179</v>
      </c>
      <c r="D157" s="1" t="str">
        <f t="shared" si="0"/>
        <v>LCOR-293 July</v>
      </c>
      <c r="E157" s="1" t="str">
        <f>VLOOKUP(B157,'Names+months'!A:B,2,FALSE)</f>
        <v>July</v>
      </c>
      <c r="F157" s="15" t="s">
        <v>45</v>
      </c>
      <c r="G157" s="3">
        <v>19.798115079999999</v>
      </c>
      <c r="H157" s="3">
        <v>24.539232299999998</v>
      </c>
      <c r="I157" s="3">
        <v>23.49574011</v>
      </c>
      <c r="J157" s="5">
        <f t="shared" si="1"/>
        <v>23.49574011</v>
      </c>
      <c r="K157" s="6">
        <f t="shared" si="2"/>
        <v>-3.6976250300000011</v>
      </c>
      <c r="L157" s="7"/>
      <c r="M157" s="2"/>
      <c r="N157" s="2"/>
      <c r="O157" s="8">
        <f t="shared" si="3"/>
        <v>-0.32525612749999988</v>
      </c>
      <c r="P157" s="9">
        <f t="shared" si="4"/>
        <v>1.2528868489629512</v>
      </c>
      <c r="Q157" s="9"/>
      <c r="R157" s="9"/>
      <c r="S157" s="9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5.75" customHeight="1" x14ac:dyDescent="0.15">
      <c r="A158" s="3" t="s">
        <v>95</v>
      </c>
      <c r="B158" s="3">
        <v>2</v>
      </c>
      <c r="C158" s="14" t="s">
        <v>172</v>
      </c>
      <c r="D158" s="1" t="str">
        <f t="shared" si="0"/>
        <v>LCOR-092 August</v>
      </c>
      <c r="E158" s="1" t="str">
        <f>VLOOKUP(B158,'Names+months'!A:B,2,FALSE)</f>
        <v>August</v>
      </c>
      <c r="F158" s="15" t="s">
        <v>45</v>
      </c>
      <c r="G158" s="3">
        <v>20.443116799999999</v>
      </c>
      <c r="H158" s="3">
        <v>26.0374312</v>
      </c>
      <c r="I158" s="3">
        <v>24.68715735</v>
      </c>
      <c r="J158" s="5">
        <f t="shared" si="1"/>
        <v>24.68715735</v>
      </c>
      <c r="K158" s="6">
        <f t="shared" si="2"/>
        <v>-4.2440405500000011</v>
      </c>
      <c r="L158" s="7">
        <f>(K158+K159)/2</f>
        <v>-4.2447366200000012</v>
      </c>
      <c r="M158" s="2">
        <f>2^(-L158)</f>
        <v>18.95802302150398</v>
      </c>
      <c r="N158" s="2"/>
      <c r="O158" s="8">
        <f t="shared" si="3"/>
        <v>-0.87167164749999992</v>
      </c>
      <c r="P158" s="9">
        <f t="shared" si="4"/>
        <v>1.8297818367183598</v>
      </c>
      <c r="Q158" s="9">
        <f>AVERAGE(P158,P159)</f>
        <v>1.8306650940367906</v>
      </c>
      <c r="R158" s="9">
        <f>STDEV(P158:P159)</f>
        <v>1.2491144787899046E-3</v>
      </c>
      <c r="S158" s="9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5.75" customHeight="1" x14ac:dyDescent="0.15">
      <c r="A159" s="3" t="s">
        <v>97</v>
      </c>
      <c r="B159" s="3">
        <v>2</v>
      </c>
      <c r="C159" s="14" t="s">
        <v>172</v>
      </c>
      <c r="D159" s="1" t="str">
        <f t="shared" si="0"/>
        <v>LCOR-092 August</v>
      </c>
      <c r="E159" s="1" t="str">
        <f>VLOOKUP(B159,'Names+months'!A:B,2,FALSE)</f>
        <v>August</v>
      </c>
      <c r="F159" s="15" t="s">
        <v>45</v>
      </c>
      <c r="G159" s="3">
        <v>20.417568599999999</v>
      </c>
      <c r="H159" s="3">
        <v>26.02249527</v>
      </c>
      <c r="I159" s="3">
        <v>24.66300129</v>
      </c>
      <c r="J159" s="5">
        <f t="shared" si="1"/>
        <v>24.66300129</v>
      </c>
      <c r="K159" s="6">
        <f t="shared" si="2"/>
        <v>-4.2454326900000012</v>
      </c>
      <c r="L159" s="7"/>
      <c r="M159" s="2"/>
      <c r="N159" s="2"/>
      <c r="O159" s="8">
        <f t="shared" si="3"/>
        <v>-0.87306378750000002</v>
      </c>
      <c r="P159" s="9">
        <f t="shared" si="4"/>
        <v>1.8315483513552211</v>
      </c>
      <c r="Q159" s="9"/>
      <c r="R159" s="9"/>
      <c r="S159" s="9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5.75" customHeight="1" x14ac:dyDescent="0.15">
      <c r="A160" s="3" t="s">
        <v>100</v>
      </c>
      <c r="B160" s="3">
        <v>2</v>
      </c>
      <c r="C160" s="14" t="s">
        <v>180</v>
      </c>
      <c r="D160" s="1" t="str">
        <f t="shared" si="0"/>
        <v>LCOR-095 August</v>
      </c>
      <c r="E160" s="1" t="str">
        <f>VLOOKUP(B160,'Names+months'!A:B,2,FALSE)</f>
        <v>August</v>
      </c>
      <c r="F160" s="15" t="s">
        <v>45</v>
      </c>
      <c r="G160" s="3">
        <v>21.628497899999999</v>
      </c>
      <c r="H160" s="3">
        <v>24.56580924</v>
      </c>
      <c r="I160" s="3">
        <v>23.78375299</v>
      </c>
      <c r="J160" s="5">
        <f t="shared" si="1"/>
        <v>23.78375299</v>
      </c>
      <c r="K160" s="6">
        <f t="shared" si="2"/>
        <v>-2.1552550900000007</v>
      </c>
      <c r="L160" s="7">
        <f>(K160+K161)/2</f>
        <v>-2.1484357550000013</v>
      </c>
      <c r="M160" s="2">
        <f>2^(-L160)</f>
        <v>4.4334682844261337</v>
      </c>
      <c r="N160" s="2"/>
      <c r="O160" s="8">
        <f t="shared" si="3"/>
        <v>1.2171138125000005</v>
      </c>
      <c r="P160" s="9">
        <f t="shared" si="4"/>
        <v>0.43014238054516896</v>
      </c>
      <c r="Q160" s="9">
        <f>AVERAGE(P160,P161)</f>
        <v>0.42811876263796256</v>
      </c>
      <c r="R160" s="9">
        <f>STDEV(P160:P161)</f>
        <v>2.8618278894323485E-3</v>
      </c>
      <c r="S160" s="9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5.75" customHeight="1" x14ac:dyDescent="0.15">
      <c r="A161" s="3" t="s">
        <v>102</v>
      </c>
      <c r="B161" s="3">
        <v>2</v>
      </c>
      <c r="C161" s="14" t="s">
        <v>180</v>
      </c>
      <c r="D161" s="1" t="str">
        <f t="shared" si="0"/>
        <v>LCOR-095 August</v>
      </c>
      <c r="E161" s="1" t="str">
        <f>VLOOKUP(B161,'Names+months'!A:B,2,FALSE)</f>
        <v>August</v>
      </c>
      <c r="F161" s="15" t="s">
        <v>45</v>
      </c>
      <c r="G161" s="3">
        <v>21.650342899999998</v>
      </c>
      <c r="H161" s="3">
        <v>24.607376089999999</v>
      </c>
      <c r="I161" s="3">
        <v>23.79195932</v>
      </c>
      <c r="J161" s="5">
        <f t="shared" si="1"/>
        <v>23.79195932</v>
      </c>
      <c r="K161" s="6">
        <f t="shared" si="2"/>
        <v>-2.1416164200000019</v>
      </c>
      <c r="L161" s="7"/>
      <c r="M161" s="2"/>
      <c r="N161" s="2"/>
      <c r="O161" s="8">
        <f t="shared" si="3"/>
        <v>1.2307524824999994</v>
      </c>
      <c r="P161" s="9">
        <f t="shared" si="4"/>
        <v>0.42609514473075616</v>
      </c>
      <c r="Q161" s="9"/>
      <c r="R161" s="9"/>
      <c r="S161" s="9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5.75" customHeight="1" x14ac:dyDescent="0.15">
      <c r="A162" s="3" t="s">
        <v>181</v>
      </c>
      <c r="B162" s="3">
        <v>2</v>
      </c>
      <c r="C162" s="14" t="s">
        <v>173</v>
      </c>
      <c r="D162" s="1" t="str">
        <f t="shared" si="0"/>
        <v>LCOR-098 August</v>
      </c>
      <c r="E162" s="1" t="str">
        <f>VLOOKUP(B162,'Names+months'!A:B,2,FALSE)</f>
        <v>August</v>
      </c>
      <c r="F162" s="15" t="s">
        <v>45</v>
      </c>
      <c r="G162" s="3">
        <v>20.898981500000001</v>
      </c>
      <c r="H162" s="3">
        <v>25.375164340000001</v>
      </c>
      <c r="I162" s="3">
        <v>24.268408650000001</v>
      </c>
      <c r="J162" s="5">
        <f t="shared" si="1"/>
        <v>24.268408650000001</v>
      </c>
      <c r="K162" s="6">
        <f t="shared" si="2"/>
        <v>-3.3694271499999999</v>
      </c>
      <c r="L162" s="7">
        <f>(K162+K163)/2</f>
        <v>-3.401637599999999</v>
      </c>
      <c r="M162" s="2">
        <f>2^(-L162)</f>
        <v>10.568052253675718</v>
      </c>
      <c r="N162" s="2"/>
      <c r="O162" s="8">
        <f t="shared" si="3"/>
        <v>2.9417525000012823E-3</v>
      </c>
      <c r="P162" s="9">
        <f t="shared" si="4"/>
        <v>0.99796301003446997</v>
      </c>
      <c r="Q162" s="9">
        <f>AVERAGE(P162,P163)</f>
        <v>1.0207490623137392</v>
      </c>
      <c r="R162" s="9">
        <f>STDEV(P162:P163)</f>
        <v>3.2224344166284988E-2</v>
      </c>
      <c r="S162" s="9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5.75" customHeight="1" x14ac:dyDescent="0.15">
      <c r="A163" s="3" t="s">
        <v>182</v>
      </c>
      <c r="B163" s="3">
        <v>2</v>
      </c>
      <c r="C163" s="14" t="s">
        <v>173</v>
      </c>
      <c r="D163" s="1" t="str">
        <f t="shared" si="0"/>
        <v>LCOR-098 August</v>
      </c>
      <c r="E163" s="1" t="str">
        <f>VLOOKUP(B163,'Names+months'!A:B,2,FALSE)</f>
        <v>August</v>
      </c>
      <c r="F163" s="15" t="s">
        <v>45</v>
      </c>
      <c r="G163" s="3">
        <v>20.8205004</v>
      </c>
      <c r="H163" s="3">
        <v>25.321540639999998</v>
      </c>
      <c r="I163" s="3">
        <v>24.254348449999998</v>
      </c>
      <c r="J163" s="5">
        <f t="shared" si="1"/>
        <v>24.254348449999998</v>
      </c>
      <c r="K163" s="6">
        <f t="shared" si="2"/>
        <v>-3.4338480499999982</v>
      </c>
      <c r="L163" s="7"/>
      <c r="M163" s="2"/>
      <c r="N163" s="2"/>
      <c r="O163" s="8">
        <f t="shared" si="3"/>
        <v>-6.1479147499996945E-2</v>
      </c>
      <c r="P163" s="9">
        <f t="shared" si="4"/>
        <v>1.0435351145930085</v>
      </c>
      <c r="Q163" s="9"/>
      <c r="R163" s="9"/>
      <c r="S163" s="9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5.75" customHeight="1" x14ac:dyDescent="0.15">
      <c r="A164" s="3" t="s">
        <v>158</v>
      </c>
      <c r="B164" s="3">
        <v>2</v>
      </c>
      <c r="C164" s="14" t="s">
        <v>177</v>
      </c>
      <c r="D164" s="1" t="str">
        <f t="shared" si="0"/>
        <v>LCOR-290 August</v>
      </c>
      <c r="E164" s="1" t="str">
        <f>VLOOKUP(B164,'Names+months'!A:B,2,FALSE)</f>
        <v>August</v>
      </c>
      <c r="F164" s="15" t="s">
        <v>45</v>
      </c>
      <c r="G164" s="3">
        <v>20.425947699999998</v>
      </c>
      <c r="H164" s="3">
        <v>26.13243834</v>
      </c>
      <c r="I164" s="3">
        <v>24.706651910000001</v>
      </c>
      <c r="J164" s="5">
        <f t="shared" si="1"/>
        <v>24.706651910000001</v>
      </c>
      <c r="K164" s="6">
        <f t="shared" si="2"/>
        <v>-4.2807042100000032</v>
      </c>
      <c r="L164" s="7">
        <f>(K164+K165)/2</f>
        <v>-4.2796185200000014</v>
      </c>
      <c r="M164" s="2">
        <f>2^(-L164)</f>
        <v>19.421981876135398</v>
      </c>
      <c r="N164" s="2"/>
      <c r="O164" s="8">
        <f t="shared" si="3"/>
        <v>-0.90833530750000202</v>
      </c>
      <c r="P164" s="9">
        <f t="shared" si="4"/>
        <v>1.8768785616387436</v>
      </c>
      <c r="Q164" s="9">
        <f>AVERAGE(P164,P165)</f>
        <v>1.8754671922683004</v>
      </c>
      <c r="R164" s="9">
        <f>STDEV(P164:P165)</f>
        <v>1.9959777051987105E-3</v>
      </c>
      <c r="S164" s="9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5.75" customHeight="1" x14ac:dyDescent="0.15">
      <c r="A165" s="3" t="s">
        <v>160</v>
      </c>
      <c r="B165" s="3">
        <v>2</v>
      </c>
      <c r="C165" s="14" t="s">
        <v>177</v>
      </c>
      <c r="D165" s="1" t="str">
        <f t="shared" si="0"/>
        <v>LCOR-290 August</v>
      </c>
      <c r="E165" s="1" t="str">
        <f>VLOOKUP(B165,'Names+months'!A:B,2,FALSE)</f>
        <v>August</v>
      </c>
      <c r="F165" s="15" t="s">
        <v>45</v>
      </c>
      <c r="G165" s="3">
        <v>20.3667537</v>
      </c>
      <c r="H165" s="3">
        <v>26.090060319999999</v>
      </c>
      <c r="I165" s="3">
        <v>24.64528653</v>
      </c>
      <c r="J165" s="5">
        <f t="shared" si="1"/>
        <v>24.64528653</v>
      </c>
      <c r="K165" s="6">
        <f t="shared" si="2"/>
        <v>-4.2785328299999996</v>
      </c>
      <c r="L165" s="7"/>
      <c r="M165" s="2"/>
      <c r="N165" s="2"/>
      <c r="O165" s="8">
        <f t="shared" si="3"/>
        <v>-0.90616392749999841</v>
      </c>
      <c r="P165" s="9">
        <f t="shared" si="4"/>
        <v>1.8740558228978572</v>
      </c>
      <c r="Q165" s="9"/>
      <c r="R165" s="9"/>
      <c r="S165" s="9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5.75" customHeight="1" x14ac:dyDescent="0.15">
      <c r="A166" s="3" t="s">
        <v>183</v>
      </c>
      <c r="B166" s="3">
        <v>2</v>
      </c>
      <c r="C166" s="14" t="s">
        <v>184</v>
      </c>
      <c r="D166" s="1" t="str">
        <f t="shared" si="0"/>
        <v>LCOR-292 August</v>
      </c>
      <c r="E166" s="1" t="str">
        <f>VLOOKUP(B166,'Names+months'!A:B,2,FALSE)</f>
        <v>August</v>
      </c>
      <c r="F166" s="15" t="s">
        <v>45</v>
      </c>
      <c r="G166" s="3">
        <v>21.099402399999999</v>
      </c>
      <c r="H166" s="3">
        <v>25.692386330000001</v>
      </c>
      <c r="I166" s="3">
        <v>24.563799670000002</v>
      </c>
      <c r="J166" s="5">
        <f t="shared" si="1"/>
        <v>24.563799670000002</v>
      </c>
      <c r="K166" s="6">
        <f t="shared" si="2"/>
        <v>-3.4643972700000027</v>
      </c>
      <c r="L166" s="7">
        <f>(K166+K167)/2</f>
        <v>-3.4503795000000004</v>
      </c>
      <c r="M166" s="2">
        <f>2^(-L166)</f>
        <v>10.931197120228532</v>
      </c>
      <c r="N166" s="2"/>
      <c r="O166" s="8">
        <f t="shared" si="3"/>
        <v>-9.202836750000154E-2</v>
      </c>
      <c r="P166" s="9">
        <f t="shared" si="4"/>
        <v>1.065867693861301</v>
      </c>
      <c r="Q166" s="9">
        <f>AVERAGE(P166,P167)</f>
        <v>1.0556112984845198</v>
      </c>
      <c r="R166" s="9">
        <f>STDEV(P166:P167)</f>
        <v>1.4504733442904592E-2</v>
      </c>
      <c r="S166" s="9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5.75" customHeight="1" x14ac:dyDescent="0.15">
      <c r="A167" s="3" t="s">
        <v>185</v>
      </c>
      <c r="B167" s="3">
        <v>2</v>
      </c>
      <c r="C167" s="14" t="s">
        <v>184</v>
      </c>
      <c r="D167" s="1" t="str">
        <f t="shared" si="0"/>
        <v>LCOR-292 August</v>
      </c>
      <c r="E167" s="1" t="str">
        <f>VLOOKUP(B167,'Names+months'!A:B,2,FALSE)</f>
        <v>August</v>
      </c>
      <c r="F167" s="15" t="s">
        <v>45</v>
      </c>
      <c r="G167" s="3">
        <v>21.104340000000001</v>
      </c>
      <c r="H167" s="3">
        <v>25.681004430000002</v>
      </c>
      <c r="I167" s="3">
        <v>24.540701729999999</v>
      </c>
      <c r="J167" s="5">
        <f t="shared" si="1"/>
        <v>24.540701729999999</v>
      </c>
      <c r="K167" s="6">
        <f t="shared" si="2"/>
        <v>-3.436361729999998</v>
      </c>
      <c r="L167" s="7"/>
      <c r="M167" s="2"/>
      <c r="N167" s="2"/>
      <c r="O167" s="8">
        <f t="shared" si="3"/>
        <v>-6.3992827499996796E-2</v>
      </c>
      <c r="P167" s="9">
        <f t="shared" si="4"/>
        <v>1.0453549031077387</v>
      </c>
      <c r="Q167" s="9"/>
      <c r="R167" s="9"/>
      <c r="S167" s="9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5.75" customHeight="1" x14ac:dyDescent="0.15">
      <c r="A168" s="3" t="s">
        <v>186</v>
      </c>
      <c r="B168" s="3">
        <v>2</v>
      </c>
      <c r="C168" s="14" t="s">
        <v>187</v>
      </c>
      <c r="D168" s="1" t="str">
        <f t="shared" si="0"/>
        <v>LCOR-417 August</v>
      </c>
      <c r="E168" s="1" t="str">
        <f>VLOOKUP(B168,'Names+months'!A:B,2,FALSE)</f>
        <v>August</v>
      </c>
      <c r="F168" s="15" t="s">
        <v>45</v>
      </c>
      <c r="G168" s="3">
        <v>20.778729299999998</v>
      </c>
      <c r="H168" s="3">
        <v>25.330663309999998</v>
      </c>
      <c r="I168" s="3">
        <v>24.32213977</v>
      </c>
      <c r="J168" s="5">
        <f t="shared" si="1"/>
        <v>24.32213977</v>
      </c>
      <c r="K168" s="6">
        <f t="shared" si="2"/>
        <v>-3.5434104700000013</v>
      </c>
      <c r="L168" s="7">
        <f>(K168+K169)/2</f>
        <v>-3.5543452250000005</v>
      </c>
      <c r="M168" s="2">
        <f>2^(-L168)</f>
        <v>11.748015955076317</v>
      </c>
      <c r="N168" s="2"/>
      <c r="O168" s="8">
        <f t="shared" si="3"/>
        <v>-0.1710415675000001</v>
      </c>
      <c r="P168" s="9">
        <f t="shared" si="4"/>
        <v>1.1258710247106087</v>
      </c>
      <c r="Q168" s="9">
        <f>AVERAGE(P168,P169)</f>
        <v>1.134469451693497</v>
      </c>
      <c r="R168" s="9">
        <f>STDEV(P168:P169)</f>
        <v>1.2160012054275511E-2</v>
      </c>
      <c r="S168" s="9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5.75" customHeight="1" x14ac:dyDescent="0.15">
      <c r="A169" s="3" t="s">
        <v>188</v>
      </c>
      <c r="B169" s="3">
        <v>2</v>
      </c>
      <c r="C169" s="14" t="s">
        <v>187</v>
      </c>
      <c r="D169" s="1" t="str">
        <f t="shared" si="0"/>
        <v>LCOR-417 August</v>
      </c>
      <c r="E169" s="1" t="str">
        <f>VLOOKUP(B169,'Names+months'!A:B,2,FALSE)</f>
        <v>August</v>
      </c>
      <c r="F169" s="15" t="s">
        <v>45</v>
      </c>
      <c r="G169" s="3">
        <v>20.707075</v>
      </c>
      <c r="H169" s="3">
        <v>25.328185730000001</v>
      </c>
      <c r="I169" s="3">
        <v>24.272354979999999</v>
      </c>
      <c r="J169" s="5">
        <f t="shared" si="1"/>
        <v>24.272354979999999</v>
      </c>
      <c r="K169" s="6">
        <f t="shared" si="2"/>
        <v>-3.5652799799999997</v>
      </c>
      <c r="L169" s="7"/>
      <c r="M169" s="2"/>
      <c r="N169" s="2"/>
      <c r="O169" s="8">
        <f t="shared" si="3"/>
        <v>-0.19291107749999847</v>
      </c>
      <c r="P169" s="9">
        <f t="shared" si="4"/>
        <v>1.1430678786763855</v>
      </c>
      <c r="Q169" s="9"/>
      <c r="R169" s="9"/>
      <c r="S169" s="9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5.75" customHeight="1" x14ac:dyDescent="0.15">
      <c r="A170" s="3" t="s">
        <v>114</v>
      </c>
      <c r="B170" s="3">
        <v>1</v>
      </c>
      <c r="C170" s="1" t="s">
        <v>189</v>
      </c>
      <c r="D170" s="1" t="str">
        <f t="shared" si="0"/>
        <v>LCOR-204 July</v>
      </c>
      <c r="E170" s="1" t="str">
        <f>VLOOKUP(B170,'Names+months'!A:B,2,FALSE)</f>
        <v>July</v>
      </c>
      <c r="F170" s="1" t="s">
        <v>28</v>
      </c>
      <c r="G170" s="3">
        <v>20.304815290000001</v>
      </c>
      <c r="H170" s="3">
        <v>24.504010300000001</v>
      </c>
      <c r="I170" s="3">
        <v>23.697823079999999</v>
      </c>
      <c r="J170" s="5">
        <f t="shared" si="1"/>
        <v>23.697823079999999</v>
      </c>
      <c r="K170" s="6">
        <f t="shared" si="2"/>
        <v>-3.3930077899999986</v>
      </c>
      <c r="L170" s="7">
        <f>(K170+K171)/2</f>
        <v>-3.4048455200000003</v>
      </c>
      <c r="M170" s="2">
        <f>2^(-L170)</f>
        <v>10.591577104152996</v>
      </c>
      <c r="N170" s="2"/>
      <c r="O170" s="8">
        <f t="shared" si="3"/>
        <v>-2.0638887499997427E-2</v>
      </c>
      <c r="P170" s="9">
        <f t="shared" si="4"/>
        <v>1.0144086041566904</v>
      </c>
      <c r="Q170" s="9">
        <f>AVERAGE(P170,P171)</f>
        <v>1.02280079208407</v>
      </c>
      <c r="R170" s="9">
        <f>STDEV(P170:P171)</f>
        <v>1.1868345984884003E-2</v>
      </c>
      <c r="S170" s="9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5.75" customHeight="1" x14ac:dyDescent="0.15">
      <c r="A171" s="3" t="s">
        <v>115</v>
      </c>
      <c r="B171" s="3">
        <v>1</v>
      </c>
      <c r="C171" s="1" t="s">
        <v>189</v>
      </c>
      <c r="D171" s="1" t="str">
        <f t="shared" si="0"/>
        <v>LCOR-204 July</v>
      </c>
      <c r="E171" s="1" t="str">
        <f>VLOOKUP(B171,'Names+months'!A:B,2,FALSE)</f>
        <v>July</v>
      </c>
      <c r="F171" s="1" t="s">
        <v>28</v>
      </c>
      <c r="G171" s="3">
        <v>20.390308319999999</v>
      </c>
      <c r="H171" s="3">
        <v>24.572310000000002</v>
      </c>
      <c r="I171" s="3">
        <v>23.806991570000001</v>
      </c>
      <c r="J171" s="5">
        <f t="shared" si="1"/>
        <v>23.806991570000001</v>
      </c>
      <c r="K171" s="6">
        <f t="shared" si="2"/>
        <v>-3.4166832500000019</v>
      </c>
      <c r="L171" s="7"/>
      <c r="M171" s="2"/>
      <c r="N171" s="2"/>
      <c r="O171" s="8">
        <f t="shared" si="3"/>
        <v>-4.4314347500000739E-2</v>
      </c>
      <c r="P171" s="9">
        <f t="shared" si="4"/>
        <v>1.0311929800114497</v>
      </c>
      <c r="Q171" s="9"/>
      <c r="R171" s="9"/>
      <c r="S171" s="9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5.75" customHeight="1" x14ac:dyDescent="0.15">
      <c r="A172" s="3" t="s">
        <v>116</v>
      </c>
      <c r="B172" s="3">
        <v>1</v>
      </c>
      <c r="C172" s="1" t="s">
        <v>190</v>
      </c>
      <c r="D172" s="1" t="str">
        <f t="shared" si="0"/>
        <v>LCOR-207 July</v>
      </c>
      <c r="E172" s="1" t="str">
        <f>VLOOKUP(B172,'Names+months'!A:B,2,FALSE)</f>
        <v>July</v>
      </c>
      <c r="F172" s="1" t="s">
        <v>28</v>
      </c>
      <c r="G172" s="3">
        <v>20.301189709999999</v>
      </c>
      <c r="H172" s="3">
        <v>24.532439700000001</v>
      </c>
      <c r="I172" s="3">
        <v>23.705004450000001</v>
      </c>
      <c r="J172" s="5">
        <f t="shared" si="1"/>
        <v>23.705004450000001</v>
      </c>
      <c r="K172" s="6">
        <f t="shared" si="2"/>
        <v>-3.4038147400000014</v>
      </c>
      <c r="L172" s="7">
        <f>(K172+K173)/2</f>
        <v>-3.4000098600000008</v>
      </c>
      <c r="M172" s="2">
        <f>2^(-L172)</f>
        <v>10.556135431117969</v>
      </c>
      <c r="N172" s="2"/>
      <c r="O172" s="8">
        <f t="shared" si="3"/>
        <v>-3.1445837500000184E-2</v>
      </c>
      <c r="P172" s="9">
        <f t="shared" si="4"/>
        <v>1.0220358746916716</v>
      </c>
      <c r="Q172" s="9">
        <f>AVERAGE(P172,P173)</f>
        <v>1.0193475130745144</v>
      </c>
      <c r="R172" s="9">
        <f>STDEV(P172:P173)</f>
        <v>3.8019174595468812E-3</v>
      </c>
      <c r="S172" s="9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5.75" customHeight="1" x14ac:dyDescent="0.15">
      <c r="A173" s="3" t="s">
        <v>118</v>
      </c>
      <c r="B173" s="3">
        <v>1</v>
      </c>
      <c r="C173" s="1" t="s">
        <v>190</v>
      </c>
      <c r="D173" s="1" t="str">
        <f t="shared" si="0"/>
        <v>LCOR-207 July</v>
      </c>
      <c r="E173" s="1" t="str">
        <f>VLOOKUP(B173,'Names+months'!A:B,2,FALSE)</f>
        <v>July</v>
      </c>
      <c r="F173" s="1" t="s">
        <v>28</v>
      </c>
      <c r="G173" s="3">
        <v>20.29909945</v>
      </c>
      <c r="H173" s="3">
        <v>24.525072300000001</v>
      </c>
      <c r="I173" s="3">
        <v>23.69530443</v>
      </c>
      <c r="J173" s="5">
        <f t="shared" si="1"/>
        <v>23.69530443</v>
      </c>
      <c r="K173" s="6">
        <f t="shared" si="2"/>
        <v>-3.3962049800000003</v>
      </c>
      <c r="L173" s="7"/>
      <c r="M173" s="2"/>
      <c r="N173" s="2"/>
      <c r="O173" s="8">
        <f t="shared" si="3"/>
        <v>-2.3836077499999053E-2</v>
      </c>
      <c r="P173" s="9">
        <f t="shared" si="4"/>
        <v>1.0166591514573573</v>
      </c>
      <c r="Q173" s="9"/>
      <c r="R173" s="9"/>
      <c r="S173" s="9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5.75" customHeight="1" x14ac:dyDescent="0.15">
      <c r="A174" s="3" t="s">
        <v>186</v>
      </c>
      <c r="B174" s="3">
        <v>1</v>
      </c>
      <c r="C174" s="1" t="s">
        <v>191</v>
      </c>
      <c r="D174" s="1" t="str">
        <f t="shared" si="0"/>
        <v>LCOR-341 July</v>
      </c>
      <c r="E174" s="1" t="str">
        <f>VLOOKUP(B174,'Names+months'!A:B,2,FALSE)</f>
        <v>July</v>
      </c>
      <c r="F174" s="1" t="s">
        <v>28</v>
      </c>
      <c r="G174" s="3">
        <v>21.028540889999999</v>
      </c>
      <c r="H174" s="3">
        <v>24.327856300000001</v>
      </c>
      <c r="I174" s="3">
        <v>23.771264989999999</v>
      </c>
      <c r="J174" s="5">
        <f t="shared" si="1"/>
        <v>23.771264989999999</v>
      </c>
      <c r="K174" s="6">
        <f t="shared" si="2"/>
        <v>-2.7427241000000002</v>
      </c>
      <c r="L174" s="7">
        <f>(K174+K175)/2</f>
        <v>-2.7275522799999994</v>
      </c>
      <c r="M174" s="2">
        <f>2^(-L174)</f>
        <v>6.6233095212756616</v>
      </c>
      <c r="N174" s="2"/>
      <c r="O174" s="8">
        <f t="shared" si="3"/>
        <v>0.62964480250000099</v>
      </c>
      <c r="P174" s="9">
        <f t="shared" si="4"/>
        <v>0.64633552621710699</v>
      </c>
      <c r="Q174" s="9">
        <f>AVERAGE(P174,P175)</f>
        <v>0.63960944662065522</v>
      </c>
      <c r="R174" s="9">
        <f>STDEV(P174:P175)</f>
        <v>9.5121129869029722E-3</v>
      </c>
      <c r="S174" s="9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5.75" customHeight="1" x14ac:dyDescent="0.15">
      <c r="A175" s="3" t="s">
        <v>188</v>
      </c>
      <c r="B175" s="3">
        <v>1</v>
      </c>
      <c r="C175" s="1" t="s">
        <v>191</v>
      </c>
      <c r="D175" s="1" t="str">
        <f t="shared" si="0"/>
        <v>LCOR-341 July</v>
      </c>
      <c r="E175" s="1" t="str">
        <f>VLOOKUP(B175,'Names+months'!A:B,2,FALSE)</f>
        <v>July</v>
      </c>
      <c r="F175" s="1" t="s">
        <v>28</v>
      </c>
      <c r="G175" s="3">
        <v>20.900776780000001</v>
      </c>
      <c r="H175" s="3">
        <v>24.248626300000002</v>
      </c>
      <c r="I175" s="3">
        <v>23.61315724</v>
      </c>
      <c r="J175" s="5">
        <f t="shared" si="1"/>
        <v>23.61315724</v>
      </c>
      <c r="K175" s="6">
        <f t="shared" si="2"/>
        <v>-2.7123804599999985</v>
      </c>
      <c r="L175" s="7"/>
      <c r="M175" s="2"/>
      <c r="N175" s="2"/>
      <c r="O175" s="8">
        <f t="shared" si="3"/>
        <v>0.65998844250000266</v>
      </c>
      <c r="P175" s="9">
        <f t="shared" si="4"/>
        <v>0.63288336702420356</v>
      </c>
      <c r="Q175" s="9"/>
      <c r="R175" s="9"/>
      <c r="S175" s="9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5.75" customHeight="1" x14ac:dyDescent="0.15">
      <c r="A176" s="3" t="s">
        <v>183</v>
      </c>
      <c r="B176" s="3">
        <v>1</v>
      </c>
      <c r="C176" s="1" t="s">
        <v>192</v>
      </c>
      <c r="D176" s="1" t="str">
        <f t="shared" si="0"/>
        <v>LCOR-344 July</v>
      </c>
      <c r="E176" s="1" t="str">
        <f>VLOOKUP(B176,'Names+months'!A:B,2,FALSE)</f>
        <v>July</v>
      </c>
      <c r="F176" s="1" t="s">
        <v>28</v>
      </c>
      <c r="G176" s="3">
        <v>20.16722206</v>
      </c>
      <c r="H176" s="3">
        <v>24.255076200000001</v>
      </c>
      <c r="I176" s="3">
        <v>23.48601408</v>
      </c>
      <c r="J176" s="5">
        <f t="shared" si="1"/>
        <v>23.48601408</v>
      </c>
      <c r="K176" s="6">
        <f t="shared" si="2"/>
        <v>-3.3187920200000001</v>
      </c>
      <c r="L176" s="7">
        <f>(K176+K177)/2</f>
        <v>-3.3133974800000008</v>
      </c>
      <c r="M176" s="2">
        <f>2^(-L176)</f>
        <v>9.941044755540668</v>
      </c>
      <c r="N176" s="2"/>
      <c r="O176" s="8">
        <f t="shared" si="3"/>
        <v>5.3576882500001144E-2</v>
      </c>
      <c r="P176" s="9">
        <f t="shared" si="4"/>
        <v>0.96354444350273594</v>
      </c>
      <c r="Q176" s="9">
        <f>AVERAGE(P176,P177)</f>
        <v>0.95995498676181268</v>
      </c>
      <c r="R176" s="9">
        <f>STDEV(P176:P177)</f>
        <v>5.076258404565279E-3</v>
      </c>
      <c r="S176" s="9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5.75" customHeight="1" x14ac:dyDescent="0.15">
      <c r="A177" s="3" t="s">
        <v>185</v>
      </c>
      <c r="B177" s="3">
        <v>1</v>
      </c>
      <c r="C177" s="1" t="s">
        <v>192</v>
      </c>
      <c r="D177" s="1" t="str">
        <f t="shared" si="0"/>
        <v>LCOR-344 July</v>
      </c>
      <c r="E177" s="1" t="str">
        <f>VLOOKUP(B177,'Names+months'!A:B,2,FALSE)</f>
        <v>July</v>
      </c>
      <c r="F177" s="1" t="s">
        <v>28</v>
      </c>
      <c r="G177" s="3">
        <v>20.20942573</v>
      </c>
      <c r="H177" s="3">
        <v>24.259226000000002</v>
      </c>
      <c r="I177" s="3">
        <v>23.517428670000001</v>
      </c>
      <c r="J177" s="5">
        <f t="shared" si="1"/>
        <v>23.517428670000001</v>
      </c>
      <c r="K177" s="6">
        <f t="shared" si="2"/>
        <v>-3.3080029400000015</v>
      </c>
      <c r="L177" s="7"/>
      <c r="M177" s="2"/>
      <c r="N177" s="2"/>
      <c r="O177" s="8">
        <f t="shared" si="3"/>
        <v>6.4365962499999707E-2</v>
      </c>
      <c r="P177" s="9">
        <f t="shared" si="4"/>
        <v>0.95636553002088931</v>
      </c>
      <c r="Q177" s="9"/>
      <c r="R177" s="9"/>
      <c r="S177" s="9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5.75" customHeight="1" x14ac:dyDescent="0.15">
      <c r="A178" s="3" t="s">
        <v>112</v>
      </c>
      <c r="B178" s="3">
        <v>1</v>
      </c>
      <c r="C178" s="1" t="s">
        <v>193</v>
      </c>
      <c r="D178" s="1" t="str">
        <f t="shared" si="0"/>
        <v>LCOR-495 July</v>
      </c>
      <c r="E178" s="1" t="str">
        <f>VLOOKUP(B178,'Names+months'!A:B,2,FALSE)</f>
        <v>July</v>
      </c>
      <c r="F178" s="1" t="s">
        <v>28</v>
      </c>
      <c r="G178" s="3">
        <v>20.14534007</v>
      </c>
      <c r="H178" s="3">
        <v>24.429706199999998</v>
      </c>
      <c r="I178" s="3">
        <v>23.679330920000002</v>
      </c>
      <c r="J178" s="5">
        <f t="shared" si="1"/>
        <v>23.679330920000002</v>
      </c>
      <c r="K178" s="6">
        <f t="shared" si="2"/>
        <v>-3.5339908500000021</v>
      </c>
      <c r="L178" s="7">
        <f>(K178+K179)/2</f>
        <v>-3.5510526200000001</v>
      </c>
      <c r="M178" s="2">
        <f>2^(-L178)</f>
        <v>11.721234502423265</v>
      </c>
      <c r="N178" s="2"/>
      <c r="O178" s="8">
        <f t="shared" si="3"/>
        <v>-0.16162194750000092</v>
      </c>
      <c r="P178" s="9">
        <f t="shared" si="4"/>
        <v>1.1185439526322107</v>
      </c>
      <c r="Q178" s="9">
        <f>AVERAGE(P178,P179)</f>
        <v>1.1319298911648303</v>
      </c>
      <c r="R178" s="9">
        <f>STDEV(P178:P179)</f>
        <v>1.8930575817923248E-2</v>
      </c>
      <c r="S178" s="9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5.75" customHeight="1" x14ac:dyDescent="0.15">
      <c r="A179" s="3" t="s">
        <v>113</v>
      </c>
      <c r="B179" s="3">
        <v>1</v>
      </c>
      <c r="C179" s="1" t="s">
        <v>193</v>
      </c>
      <c r="D179" s="1" t="str">
        <f t="shared" si="0"/>
        <v>LCOR-495 July</v>
      </c>
      <c r="E179" s="1" t="str">
        <f>VLOOKUP(B179,'Names+months'!A:B,2,FALSE)</f>
        <v>July</v>
      </c>
      <c r="F179" s="1" t="s">
        <v>28</v>
      </c>
      <c r="G179" s="3">
        <v>20.143981700000001</v>
      </c>
      <c r="H179" s="3">
        <v>24.423983100000001</v>
      </c>
      <c r="I179" s="3">
        <v>23.712096089999999</v>
      </c>
      <c r="J179" s="5">
        <f t="shared" si="1"/>
        <v>23.712096089999999</v>
      </c>
      <c r="K179" s="6">
        <f t="shared" si="2"/>
        <v>-3.5681143899999981</v>
      </c>
      <c r="L179" s="7"/>
      <c r="M179" s="2"/>
      <c r="N179" s="2"/>
      <c r="O179" s="8">
        <f t="shared" si="3"/>
        <v>-0.19574548749999687</v>
      </c>
      <c r="P179" s="9">
        <f t="shared" si="4"/>
        <v>1.1453158296974499</v>
      </c>
      <c r="Q179" s="9"/>
      <c r="R179" s="9"/>
      <c r="S179" s="9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5.75" customHeight="1" x14ac:dyDescent="0.15">
      <c r="A180" s="3" t="s">
        <v>181</v>
      </c>
      <c r="B180" s="3">
        <v>1</v>
      </c>
      <c r="C180" s="1" t="s">
        <v>194</v>
      </c>
      <c r="D180" s="1" t="str">
        <f t="shared" si="0"/>
        <v>LCOR-501 July</v>
      </c>
      <c r="E180" s="1" t="str">
        <f>VLOOKUP(B180,'Names+months'!A:B,2,FALSE)</f>
        <v>July</v>
      </c>
      <c r="F180" s="1" t="s">
        <v>28</v>
      </c>
      <c r="G180" s="3">
        <v>20.322850079999998</v>
      </c>
      <c r="H180" s="3">
        <v>24.938686199999999</v>
      </c>
      <c r="I180" s="3">
        <v>24.13178388</v>
      </c>
      <c r="J180" s="5">
        <f t="shared" si="1"/>
        <v>24.13178388</v>
      </c>
      <c r="K180" s="6">
        <f t="shared" si="2"/>
        <v>-3.8089338000000019</v>
      </c>
      <c r="L180" s="7">
        <f>(K180+K181)/2</f>
        <v>-3.8373556549999996</v>
      </c>
      <c r="M180" s="2">
        <f>2^(-L180)</f>
        <v>14.294177021869027</v>
      </c>
      <c r="N180" s="2"/>
      <c r="O180" s="8">
        <f t="shared" si="3"/>
        <v>-0.43656489750000071</v>
      </c>
      <c r="P180" s="9">
        <f t="shared" si="4"/>
        <v>1.353378052113956</v>
      </c>
      <c r="Q180" s="9">
        <f>AVERAGE(P180,P181)</f>
        <v>1.3805725429960336</v>
      </c>
      <c r="R180" s="9">
        <f>STDEV(P180:P181)</f>
        <v>3.8458817827265603E-2</v>
      </c>
      <c r="S180" s="9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5.75" customHeight="1" x14ac:dyDescent="0.15">
      <c r="A181" s="3" t="s">
        <v>182</v>
      </c>
      <c r="B181" s="3">
        <v>1</v>
      </c>
      <c r="C181" s="1" t="s">
        <v>194</v>
      </c>
      <c r="D181" s="1" t="str">
        <f t="shared" si="0"/>
        <v>LCOR-501 July</v>
      </c>
      <c r="E181" s="1" t="str">
        <f>VLOOKUP(B181,'Names+months'!A:B,2,FALSE)</f>
        <v>July</v>
      </c>
      <c r="F181" s="1" t="s">
        <v>28</v>
      </c>
      <c r="G181" s="3">
        <v>20.174778750000002</v>
      </c>
      <c r="H181" s="3">
        <v>24.8033848</v>
      </c>
      <c r="I181" s="3">
        <v>24.040556259999999</v>
      </c>
      <c r="J181" s="5">
        <f t="shared" si="1"/>
        <v>24.040556259999999</v>
      </c>
      <c r="K181" s="6">
        <f t="shared" si="2"/>
        <v>-3.8657775099999974</v>
      </c>
      <c r="L181" s="7"/>
      <c r="M181" s="2"/>
      <c r="N181" s="2"/>
      <c r="O181" s="8">
        <f t="shared" si="3"/>
        <v>-0.49340860749999615</v>
      </c>
      <c r="P181" s="9">
        <f t="shared" si="4"/>
        <v>1.4077670338781112</v>
      </c>
      <c r="Q181" s="9"/>
      <c r="R181" s="9"/>
      <c r="S181" s="9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5.75" customHeight="1" x14ac:dyDescent="0.15">
      <c r="A182" s="3" t="s">
        <v>176</v>
      </c>
      <c r="B182" s="3">
        <v>2</v>
      </c>
      <c r="C182" s="1" t="s">
        <v>190</v>
      </c>
      <c r="D182" s="1" t="str">
        <f t="shared" si="0"/>
        <v>LCOR-207 August</v>
      </c>
      <c r="E182" s="1" t="str">
        <f>VLOOKUP(B182,'Names+months'!A:B,2,FALSE)</f>
        <v>August</v>
      </c>
      <c r="F182" s="1" t="s">
        <v>28</v>
      </c>
      <c r="G182" s="3">
        <v>21.0674691</v>
      </c>
      <c r="H182" s="3">
        <v>25.07023504</v>
      </c>
      <c r="I182" s="3">
        <v>23.826659630000002</v>
      </c>
      <c r="J182" s="5">
        <f t="shared" si="1"/>
        <v>23.826659630000002</v>
      </c>
      <c r="K182" s="6">
        <f t="shared" si="2"/>
        <v>-2.7591905300000015</v>
      </c>
      <c r="L182" s="7">
        <f>(K182+K183)/2</f>
        <v>-2.7477372150000008</v>
      </c>
      <c r="M182" s="2">
        <f>2^(-L182)</f>
        <v>6.716628407112947</v>
      </c>
      <c r="N182" s="2"/>
      <c r="O182" s="8">
        <f t="shared" si="3"/>
        <v>0.61317837249999974</v>
      </c>
      <c r="P182" s="9">
        <f t="shared" si="4"/>
        <v>0.65375484007192375</v>
      </c>
      <c r="Q182" s="9">
        <f>AVERAGE(P182,P183)</f>
        <v>0.64860577531161823</v>
      </c>
      <c r="R182" s="9">
        <f>STDEV(P182:P183)</f>
        <v>7.2818772175614385E-3</v>
      </c>
      <c r="S182" s="9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5.75" customHeight="1" x14ac:dyDescent="0.15">
      <c r="A183" s="3" t="s">
        <v>178</v>
      </c>
      <c r="B183" s="3">
        <v>2</v>
      </c>
      <c r="C183" s="1" t="s">
        <v>190</v>
      </c>
      <c r="D183" s="1" t="str">
        <f t="shared" si="0"/>
        <v>LCOR-207 August</v>
      </c>
      <c r="E183" s="1" t="str">
        <f>VLOOKUP(B183,'Names+months'!A:B,2,FALSE)</f>
        <v>August</v>
      </c>
      <c r="F183" s="1" t="s">
        <v>28</v>
      </c>
      <c r="G183" s="3">
        <v>21.1057737</v>
      </c>
      <c r="H183" s="3">
        <v>25.079527509999998</v>
      </c>
      <c r="I183" s="3">
        <v>23.8420576</v>
      </c>
      <c r="J183" s="5">
        <f t="shared" si="1"/>
        <v>23.8420576</v>
      </c>
      <c r="K183" s="6">
        <f t="shared" si="2"/>
        <v>-2.7362839000000001</v>
      </c>
      <c r="L183" s="7"/>
      <c r="M183" s="2"/>
      <c r="N183" s="2"/>
      <c r="O183" s="8">
        <f t="shared" si="3"/>
        <v>0.63608500250000111</v>
      </c>
      <c r="P183" s="9">
        <f t="shared" si="4"/>
        <v>0.6434567105513127</v>
      </c>
      <c r="Q183" s="9"/>
      <c r="R183" s="9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5.75" customHeight="1" x14ac:dyDescent="0.15">
      <c r="A184" s="3" t="s">
        <v>150</v>
      </c>
      <c r="B184" s="3">
        <v>2</v>
      </c>
      <c r="C184" s="1" t="s">
        <v>195</v>
      </c>
      <c r="D184" s="1" t="str">
        <f t="shared" si="0"/>
        <v>LCOR-347 August</v>
      </c>
      <c r="E184" s="1" t="str">
        <f>VLOOKUP(B184,'Names+months'!A:B,2,FALSE)</f>
        <v>August</v>
      </c>
      <c r="F184" s="1" t="s">
        <v>28</v>
      </c>
      <c r="G184" s="3">
        <v>20.487448300000001</v>
      </c>
      <c r="H184" s="3">
        <v>25.10092285</v>
      </c>
      <c r="I184" s="3">
        <v>24.274949159999998</v>
      </c>
      <c r="J184" s="5">
        <f t="shared" si="1"/>
        <v>24.274949159999998</v>
      </c>
      <c r="K184" s="6">
        <f t="shared" si="2"/>
        <v>-3.787500859999998</v>
      </c>
      <c r="L184" s="7">
        <f>(K184+K185)/2</f>
        <v>-3.8160955149999989</v>
      </c>
      <c r="M184" s="2">
        <f>2^(-L184)</f>
        <v>14.085076702067481</v>
      </c>
      <c r="N184" s="2"/>
      <c r="O184" s="8">
        <f t="shared" si="3"/>
        <v>-0.41513195749999676</v>
      </c>
      <c r="P184" s="9">
        <f t="shared" si="4"/>
        <v>1.3334206341241412</v>
      </c>
      <c r="Q184" s="9">
        <f>AVERAGE(P184,P185)</f>
        <v>1.3603802547790456</v>
      </c>
      <c r="R184" s="9">
        <f>STDEV(P184:P185)</f>
        <v>3.8126661166599504E-2</v>
      </c>
      <c r="S184" s="9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5.75" customHeight="1" x14ac:dyDescent="0.15">
      <c r="A185" s="3" t="s">
        <v>152</v>
      </c>
      <c r="B185" s="3">
        <v>2</v>
      </c>
      <c r="C185" s="1" t="s">
        <v>195</v>
      </c>
      <c r="D185" s="1" t="str">
        <f t="shared" si="0"/>
        <v>LCOR-347 August</v>
      </c>
      <c r="E185" s="1" t="str">
        <f>VLOOKUP(B185,'Names+months'!A:B,2,FALSE)</f>
        <v>August</v>
      </c>
      <c r="F185" s="1" t="s">
        <v>28</v>
      </c>
      <c r="G185" s="3">
        <v>20.481251400000001</v>
      </c>
      <c r="H185" s="3">
        <v>25.186674320000002</v>
      </c>
      <c r="I185" s="3">
        <v>24.325941570000001</v>
      </c>
      <c r="J185" s="5">
        <f t="shared" si="1"/>
        <v>24.325941570000001</v>
      </c>
      <c r="K185" s="6">
        <f t="shared" si="2"/>
        <v>-3.8446901699999998</v>
      </c>
      <c r="L185" s="7"/>
      <c r="M185" s="2"/>
      <c r="N185" s="2"/>
      <c r="O185" s="8">
        <f t="shared" si="3"/>
        <v>-0.47232126749999859</v>
      </c>
      <c r="P185" s="9">
        <f t="shared" si="4"/>
        <v>1.3873398754339499</v>
      </c>
      <c r="Q185" s="9"/>
      <c r="R185" s="9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5.75" customHeight="1" x14ac:dyDescent="0.15">
      <c r="A186" s="3" t="s">
        <v>79</v>
      </c>
      <c r="B186" s="3">
        <v>2</v>
      </c>
      <c r="C186" s="1" t="s">
        <v>196</v>
      </c>
      <c r="D186" s="1" t="str">
        <f t="shared" si="0"/>
        <v>LCOR-494 August</v>
      </c>
      <c r="E186" s="1" t="str">
        <f>VLOOKUP(B186,'Names+months'!A:B,2,FALSE)</f>
        <v>August</v>
      </c>
      <c r="F186" s="1" t="s">
        <v>28</v>
      </c>
      <c r="G186" s="3">
        <v>21.730906399999999</v>
      </c>
      <c r="H186" s="3">
        <v>25.438573980000001</v>
      </c>
      <c r="I186" s="3">
        <v>24.286982609999999</v>
      </c>
      <c r="J186" s="5">
        <f t="shared" si="1"/>
        <v>24.286982609999999</v>
      </c>
      <c r="K186" s="6">
        <f t="shared" si="2"/>
        <v>-2.5560762100000005</v>
      </c>
      <c r="L186" s="7">
        <f>(K186+K187)/2</f>
        <v>-2.562344190000001</v>
      </c>
      <c r="M186" s="2">
        <f>2^(-L186)</f>
        <v>5.9066666336710352</v>
      </c>
      <c r="N186" s="2"/>
      <c r="O186" s="8">
        <f t="shared" si="3"/>
        <v>0.81629269250000069</v>
      </c>
      <c r="P186" s="9">
        <f t="shared" si="4"/>
        <v>0.56789940585236365</v>
      </c>
      <c r="Q186" s="9">
        <f>AVERAGE(P186,P187)</f>
        <v>0.57037747085166812</v>
      </c>
      <c r="R186" s="9">
        <f>STDEV(P186:P187)</f>
        <v>3.5045131304584625E-3</v>
      </c>
      <c r="S186" s="9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5.75" customHeight="1" x14ac:dyDescent="0.15">
      <c r="A187" s="3" t="s">
        <v>81</v>
      </c>
      <c r="B187" s="3">
        <v>2</v>
      </c>
      <c r="C187" s="1" t="s">
        <v>196</v>
      </c>
      <c r="D187" s="1" t="str">
        <f t="shared" si="0"/>
        <v>LCOR-494 August</v>
      </c>
      <c r="E187" s="1" t="str">
        <f>VLOOKUP(B187,'Names+months'!A:B,2,FALSE)</f>
        <v>August</v>
      </c>
      <c r="F187" s="1" t="s">
        <v>28</v>
      </c>
      <c r="G187" s="3">
        <v>21.604239</v>
      </c>
      <c r="H187" s="3">
        <v>25.371134860000002</v>
      </c>
      <c r="I187" s="3">
        <v>24.172851170000001</v>
      </c>
      <c r="J187" s="5">
        <f t="shared" si="1"/>
        <v>24.172851170000001</v>
      </c>
      <c r="K187" s="6">
        <f t="shared" si="2"/>
        <v>-2.5686121700000015</v>
      </c>
      <c r="L187" s="7"/>
      <c r="M187" s="2"/>
      <c r="N187" s="2"/>
      <c r="O187" s="8">
        <f t="shared" si="3"/>
        <v>0.80375673249999968</v>
      </c>
      <c r="P187" s="9">
        <f t="shared" si="4"/>
        <v>0.5728555358509726</v>
      </c>
      <c r="Q187" s="9"/>
      <c r="R187" s="9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5.75" customHeight="1" x14ac:dyDescent="0.15">
      <c r="A188" s="3" t="s">
        <v>106</v>
      </c>
      <c r="B188" s="3">
        <v>2</v>
      </c>
      <c r="C188" s="1" t="s">
        <v>193</v>
      </c>
      <c r="D188" s="1" t="str">
        <f t="shared" si="0"/>
        <v>LCOR-495 August</v>
      </c>
      <c r="E188" s="1" t="str">
        <f>VLOOKUP(B188,'Names+months'!A:B,2,FALSE)</f>
        <v>August</v>
      </c>
      <c r="F188" s="1" t="s">
        <v>28</v>
      </c>
      <c r="G188" s="3">
        <v>21.286700700000001</v>
      </c>
      <c r="H188" s="3">
        <v>24.622354479999998</v>
      </c>
      <c r="I188" s="3">
        <v>23.521833709999999</v>
      </c>
      <c r="J188" s="5">
        <f t="shared" si="1"/>
        <v>23.521833709999999</v>
      </c>
      <c r="K188" s="6">
        <f t="shared" si="2"/>
        <v>-2.2351330099999984</v>
      </c>
      <c r="L188" s="7">
        <f>(K188+K189)/2</f>
        <v>-2.2766417850000007</v>
      </c>
      <c r="M188" s="2">
        <f>2^(-L188)</f>
        <v>4.8454873785803576</v>
      </c>
      <c r="N188" s="2"/>
      <c r="O188" s="8">
        <f t="shared" si="3"/>
        <v>1.1372358925000028</v>
      </c>
      <c r="P188" s="9">
        <f t="shared" si="4"/>
        <v>0.45462978411543858</v>
      </c>
      <c r="Q188" s="9">
        <f>AVERAGE(P188,P189)</f>
        <v>0.46809392246674875</v>
      </c>
      <c r="R188" s="9">
        <f>STDEV(P188:P189)</f>
        <v>1.9041167062090594E-2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5.75" customHeight="1" x14ac:dyDescent="0.15">
      <c r="A189" s="3" t="s">
        <v>108</v>
      </c>
      <c r="B189" s="3">
        <v>2</v>
      </c>
      <c r="C189" s="1" t="s">
        <v>193</v>
      </c>
      <c r="D189" s="1" t="str">
        <f t="shared" si="0"/>
        <v>LCOR-495 August</v>
      </c>
      <c r="E189" s="1" t="str">
        <f>VLOOKUP(B189,'Names+months'!A:B,2,FALSE)</f>
        <v>August</v>
      </c>
      <c r="F189" s="1" t="s">
        <v>28</v>
      </c>
      <c r="G189" s="3">
        <v>21.339887699999998</v>
      </c>
      <c r="H189" s="3">
        <v>24.674852260000002</v>
      </c>
      <c r="I189" s="3">
        <v>23.658038260000001</v>
      </c>
      <c r="J189" s="5">
        <f t="shared" si="1"/>
        <v>23.658038260000001</v>
      </c>
      <c r="K189" s="6">
        <f t="shared" si="2"/>
        <v>-2.318150560000003</v>
      </c>
      <c r="L189" s="7"/>
      <c r="M189" s="2"/>
      <c r="N189" s="2"/>
      <c r="O189" s="8">
        <f t="shared" si="3"/>
        <v>1.0542183424999982</v>
      </c>
      <c r="P189" s="9">
        <f t="shared" si="4"/>
        <v>0.48155806081805896</v>
      </c>
      <c r="Q189" s="9"/>
      <c r="R189" s="9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5.75" customHeight="1" x14ac:dyDescent="0.15">
      <c r="A190" s="3" t="s">
        <v>146</v>
      </c>
      <c r="B190" s="3">
        <v>2</v>
      </c>
      <c r="C190" s="1" t="s">
        <v>194</v>
      </c>
      <c r="D190" s="1" t="str">
        <f t="shared" si="0"/>
        <v>LCOR-501 August</v>
      </c>
      <c r="E190" s="1" t="str">
        <f>VLOOKUP(B190,'Names+months'!A:B,2,FALSE)</f>
        <v>August</v>
      </c>
      <c r="F190" s="1" t="s">
        <v>28</v>
      </c>
      <c r="G190" s="3">
        <v>21.009352100000001</v>
      </c>
      <c r="H190" s="3">
        <v>25.114874270000001</v>
      </c>
      <c r="I190" s="3">
        <v>24.265843090000001</v>
      </c>
      <c r="J190" s="5">
        <f t="shared" si="1"/>
        <v>24.265843090000001</v>
      </c>
      <c r="K190" s="6">
        <f t="shared" si="2"/>
        <v>-3.2564909899999996</v>
      </c>
      <c r="L190" s="7">
        <f>(K190+K191)/2</f>
        <v>-3.2664223450000005</v>
      </c>
      <c r="M190" s="2">
        <f>2^(-L190)</f>
        <v>9.6225705599245437</v>
      </c>
      <c r="N190" s="2"/>
      <c r="O190" s="8">
        <f t="shared" si="3"/>
        <v>0.11587791250000157</v>
      </c>
      <c r="P190" s="9">
        <f t="shared" si="4"/>
        <v>0.92282058267817502</v>
      </c>
      <c r="Q190" s="9">
        <f>AVERAGE(P190,P191)</f>
        <v>0.92921711068170376</v>
      </c>
      <c r="R190" s="9">
        <f>STDEV(P190:P191)</f>
        <v>9.0460566546895702E-3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5.75" customHeight="1" x14ac:dyDescent="0.15">
      <c r="A191" s="3" t="s">
        <v>148</v>
      </c>
      <c r="B191" s="3">
        <v>2</v>
      </c>
      <c r="C191" s="1" t="s">
        <v>194</v>
      </c>
      <c r="D191" s="1" t="str">
        <f t="shared" si="0"/>
        <v>LCOR-501 August</v>
      </c>
      <c r="E191" s="1" t="str">
        <f>VLOOKUP(B191,'Names+months'!A:B,2,FALSE)</f>
        <v>August</v>
      </c>
      <c r="F191" s="1" t="s">
        <v>28</v>
      </c>
      <c r="G191" s="3">
        <v>20.8961884</v>
      </c>
      <c r="H191" s="3">
        <v>25.040430619999999</v>
      </c>
      <c r="I191" s="3">
        <v>24.172542100000001</v>
      </c>
      <c r="J191" s="5">
        <f t="shared" si="1"/>
        <v>24.172542100000001</v>
      </c>
      <c r="K191" s="6">
        <f t="shared" si="2"/>
        <v>-3.2763537000000014</v>
      </c>
      <c r="L191" s="7"/>
      <c r="M191" s="2"/>
      <c r="N191" s="2"/>
      <c r="O191" s="8">
        <f t="shared" si="3"/>
        <v>9.6015202499999841E-2</v>
      </c>
      <c r="P191" s="9">
        <f t="shared" si="4"/>
        <v>0.9356136386852324</v>
      </c>
      <c r="Q191" s="9"/>
      <c r="R191" s="9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5.75" customHeight="1" x14ac:dyDescent="0.15">
      <c r="A192" s="3" t="s">
        <v>163</v>
      </c>
      <c r="B192" s="3">
        <v>2</v>
      </c>
      <c r="C192" s="1" t="s">
        <v>197</v>
      </c>
      <c r="D192" s="1" t="str">
        <f t="shared" si="0"/>
        <v>LCOR-502 August</v>
      </c>
      <c r="E192" s="1" t="str">
        <f>VLOOKUP(B192,'Names+months'!A:B,2,FALSE)</f>
        <v>August</v>
      </c>
      <c r="F192" s="1" t="s">
        <v>28</v>
      </c>
      <c r="G192" s="3">
        <v>21.245728400000001</v>
      </c>
      <c r="H192" s="3">
        <v>24.560323390000001</v>
      </c>
      <c r="I192" s="3">
        <v>23.68943264</v>
      </c>
      <c r="J192" s="5">
        <f t="shared" si="1"/>
        <v>23.68943264</v>
      </c>
      <c r="K192" s="6">
        <f t="shared" si="2"/>
        <v>-2.4437042399999989</v>
      </c>
      <c r="L192" s="7">
        <f>(K192+K193)/2</f>
        <v>-2.4623917300000002</v>
      </c>
      <c r="M192" s="2">
        <f>2^(-L192)</f>
        <v>5.5112964456687727</v>
      </c>
      <c r="N192" s="2"/>
      <c r="O192" s="8">
        <f t="shared" si="3"/>
        <v>0.92866466250000235</v>
      </c>
      <c r="P192" s="9">
        <f t="shared" si="4"/>
        <v>0.52534436793661921</v>
      </c>
      <c r="Q192" s="9">
        <f>AVERAGE(P192,P193)</f>
        <v>0.53223815960211129</v>
      </c>
      <c r="R192" s="9">
        <f>STDEV(P192:P193)</f>
        <v>9.7492936695135965E-3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5.75" customHeight="1" x14ac:dyDescent="0.15">
      <c r="A193" s="3" t="s">
        <v>165</v>
      </c>
      <c r="B193" s="3">
        <v>2</v>
      </c>
      <c r="C193" s="1" t="s">
        <v>197</v>
      </c>
      <c r="D193" s="1" t="str">
        <f t="shared" si="0"/>
        <v>LCOR-502 August</v>
      </c>
      <c r="E193" s="1" t="str">
        <f>VLOOKUP(B193,'Names+months'!A:B,2,FALSE)</f>
        <v>August</v>
      </c>
      <c r="F193" s="1" t="s">
        <v>28</v>
      </c>
      <c r="G193" s="3">
        <v>21.253431899999999</v>
      </c>
      <c r="H193" s="3">
        <v>24.577043809999999</v>
      </c>
      <c r="I193" s="3">
        <v>23.734511120000001</v>
      </c>
      <c r="J193" s="5">
        <f t="shared" si="1"/>
        <v>23.734511120000001</v>
      </c>
      <c r="K193" s="6">
        <f t="shared" si="2"/>
        <v>-2.4810792200000016</v>
      </c>
      <c r="L193" s="7"/>
      <c r="M193" s="2"/>
      <c r="N193" s="2"/>
      <c r="O193" s="8">
        <f t="shared" si="3"/>
        <v>0.89128968249999962</v>
      </c>
      <c r="P193" s="9">
        <f t="shared" si="4"/>
        <v>0.53913195126760349</v>
      </c>
      <c r="Q193" s="9"/>
      <c r="R193" s="9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5.75" customHeight="1" x14ac:dyDescent="0.15">
      <c r="A194" s="14"/>
      <c r="B194" s="14"/>
      <c r="C194" s="14"/>
      <c r="D194" s="14"/>
      <c r="E194" s="14"/>
      <c r="F194" s="15"/>
      <c r="J194" s="2"/>
      <c r="K194" s="6"/>
      <c r="L194" s="7"/>
      <c r="M194" s="2"/>
      <c r="N194" s="1"/>
      <c r="O194" s="8"/>
      <c r="P194" s="9"/>
      <c r="Q194" s="9"/>
      <c r="R194" s="9"/>
      <c r="S194" s="9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5.75" customHeight="1" x14ac:dyDescent="0.15">
      <c r="A195" s="14"/>
      <c r="B195" s="14"/>
      <c r="C195" s="14"/>
      <c r="D195" s="14"/>
      <c r="E195" s="14"/>
      <c r="F195" s="15"/>
      <c r="J195" s="2"/>
      <c r="K195" s="6"/>
      <c r="L195" s="2"/>
      <c r="M195" s="2"/>
      <c r="N195" s="2"/>
      <c r="O195" s="8"/>
      <c r="P195" s="9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5.75" customHeight="1" x14ac:dyDescent="0.15">
      <c r="A196" s="14"/>
      <c r="B196" s="14"/>
      <c r="C196" s="14"/>
      <c r="D196" s="14"/>
      <c r="E196" s="14"/>
      <c r="F196" s="15"/>
      <c r="J196" s="2"/>
      <c r="K196" s="6"/>
      <c r="L196" s="7"/>
      <c r="M196" s="2"/>
      <c r="N196" s="2"/>
      <c r="O196" s="8"/>
      <c r="P196" s="9"/>
      <c r="Q196" s="9"/>
      <c r="R196" s="9"/>
      <c r="S196" s="9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5.75" customHeight="1" x14ac:dyDescent="0.15">
      <c r="A197" s="14"/>
      <c r="B197" s="14"/>
      <c r="C197" s="14"/>
      <c r="D197" s="14"/>
      <c r="E197" s="14"/>
      <c r="F197" s="15"/>
      <c r="J197" s="2"/>
      <c r="K197" s="6"/>
      <c r="L197" s="2"/>
      <c r="M197" s="2"/>
      <c r="N197" s="2"/>
      <c r="O197" s="8"/>
      <c r="P197" s="9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5.75" customHeight="1" x14ac:dyDescent="0.15">
      <c r="A198" s="14"/>
      <c r="B198" s="14"/>
      <c r="C198" s="14"/>
      <c r="D198" s="14"/>
      <c r="E198" s="14"/>
      <c r="F198" s="15"/>
      <c r="J198" s="2"/>
      <c r="K198" s="6"/>
      <c r="L198" s="7"/>
      <c r="M198" s="2"/>
      <c r="N198" s="2"/>
      <c r="O198" s="8"/>
      <c r="P198" s="9"/>
      <c r="Q198" s="9"/>
      <c r="R198" s="9"/>
      <c r="S198" s="9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5.75" customHeight="1" x14ac:dyDescent="0.15">
      <c r="A199" s="14"/>
      <c r="B199" s="14"/>
      <c r="C199" s="14"/>
      <c r="D199" s="14"/>
      <c r="E199" s="14"/>
      <c r="F199" s="15"/>
      <c r="J199" s="2"/>
      <c r="K199" s="6"/>
      <c r="L199" s="2"/>
      <c r="M199" s="2"/>
      <c r="N199" s="2"/>
      <c r="O199" s="8"/>
      <c r="P199" s="9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5.75" customHeight="1" x14ac:dyDescent="0.15">
      <c r="A200" s="14"/>
      <c r="B200" s="14"/>
      <c r="C200" s="14"/>
      <c r="D200" s="14"/>
      <c r="E200" s="14"/>
      <c r="F200" s="15"/>
      <c r="J200" s="2"/>
      <c r="K200" s="6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5.75" customHeight="1" x14ac:dyDescent="0.15">
      <c r="A201" s="14"/>
      <c r="B201" s="14"/>
      <c r="C201" s="14"/>
      <c r="D201" s="14"/>
      <c r="E201" s="14"/>
      <c r="F201" s="15"/>
      <c r="J201" s="2"/>
      <c r="K201" s="6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5.75" customHeight="1" x14ac:dyDescent="0.15">
      <c r="A202" s="14"/>
      <c r="B202" s="14"/>
      <c r="C202" s="14"/>
      <c r="D202" s="14"/>
      <c r="E202" s="14"/>
      <c r="F202" s="15"/>
      <c r="J202" s="2"/>
      <c r="K202" s="6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5.75" customHeight="1" x14ac:dyDescent="0.15">
      <c r="A203" s="14"/>
      <c r="B203" s="14"/>
      <c r="C203" s="14"/>
      <c r="D203" s="14"/>
      <c r="E203" s="14"/>
      <c r="F203" s="15"/>
      <c r="J203" s="2"/>
      <c r="K203" s="6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5.75" customHeight="1" x14ac:dyDescent="0.15">
      <c r="A204" s="14"/>
      <c r="B204" s="14"/>
      <c r="C204" s="14"/>
      <c r="D204" s="14"/>
      <c r="E204" s="14"/>
      <c r="F204" s="15"/>
      <c r="J204" s="2"/>
      <c r="K204" s="6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5.75" customHeight="1" x14ac:dyDescent="0.15">
      <c r="A205" s="14"/>
      <c r="B205" s="14"/>
      <c r="C205" s="14"/>
      <c r="D205" s="14"/>
      <c r="E205" s="14"/>
      <c r="F205" s="15"/>
      <c r="J205" s="2"/>
      <c r="K205" s="6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5.75" customHeight="1" x14ac:dyDescent="0.15">
      <c r="A206" s="14"/>
      <c r="B206" s="14"/>
      <c r="C206" s="14"/>
      <c r="D206" s="14"/>
      <c r="E206" s="14"/>
      <c r="F206" s="15"/>
      <c r="J206" s="2"/>
      <c r="K206" s="6"/>
      <c r="L206" s="7"/>
      <c r="M206" s="2"/>
      <c r="N206" s="1"/>
      <c r="O206" s="8"/>
      <c r="P206" s="9"/>
      <c r="Q206" s="9"/>
      <c r="R206" s="9"/>
      <c r="S206" s="9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5.75" customHeight="1" x14ac:dyDescent="0.15">
      <c r="A207" s="14"/>
      <c r="B207" s="14"/>
      <c r="C207" s="14"/>
      <c r="D207" s="14"/>
      <c r="E207" s="14"/>
      <c r="F207" s="15"/>
      <c r="J207" s="2"/>
      <c r="K207" s="6"/>
      <c r="L207" s="2"/>
      <c r="M207" s="2"/>
      <c r="N207" s="2"/>
      <c r="O207" s="8"/>
      <c r="P207" s="9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5.75" customHeight="1" x14ac:dyDescent="0.15">
      <c r="A208" s="14"/>
      <c r="B208" s="14"/>
      <c r="C208" s="14"/>
      <c r="D208" s="14"/>
      <c r="E208" s="14"/>
      <c r="F208" s="15"/>
      <c r="J208" s="2"/>
      <c r="K208" s="6"/>
      <c r="L208" s="7"/>
      <c r="M208" s="2"/>
      <c r="N208" s="2"/>
      <c r="O208" s="8"/>
      <c r="P208" s="9"/>
      <c r="Q208" s="9"/>
      <c r="R208" s="9"/>
      <c r="S208" s="9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5.75" customHeight="1" x14ac:dyDescent="0.15">
      <c r="A209" s="14"/>
      <c r="B209" s="14"/>
      <c r="C209" s="14"/>
      <c r="D209" s="14"/>
      <c r="E209" s="14"/>
      <c r="F209" s="15"/>
      <c r="J209" s="2"/>
      <c r="K209" s="6"/>
      <c r="L209" s="2"/>
      <c r="M209" s="2"/>
      <c r="N209" s="2"/>
      <c r="O209" s="8"/>
      <c r="P209" s="9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5.75" customHeight="1" x14ac:dyDescent="0.15">
      <c r="A210" s="14"/>
      <c r="B210" s="14"/>
      <c r="C210" s="14"/>
      <c r="D210" s="14"/>
      <c r="E210" s="14"/>
      <c r="F210" s="15"/>
      <c r="J210" s="2"/>
      <c r="K210" s="6"/>
      <c r="L210" s="7"/>
      <c r="M210" s="2"/>
      <c r="N210" s="2"/>
      <c r="O210" s="8"/>
      <c r="P210" s="9"/>
      <c r="Q210" s="9"/>
      <c r="R210" s="9"/>
      <c r="S210" s="9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5.75" customHeight="1" x14ac:dyDescent="0.15">
      <c r="A211" s="14"/>
      <c r="B211" s="14"/>
      <c r="C211" s="14"/>
      <c r="D211" s="14"/>
      <c r="E211" s="14"/>
      <c r="F211" s="15"/>
      <c r="J211" s="2"/>
      <c r="K211" s="6"/>
      <c r="L211" s="2"/>
      <c r="M211" s="2"/>
      <c r="N211" s="2"/>
      <c r="O211" s="8"/>
      <c r="P211" s="9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5.75" customHeight="1" x14ac:dyDescent="0.15">
      <c r="A212" s="14"/>
      <c r="B212" s="14"/>
      <c r="C212" s="14"/>
      <c r="D212" s="14"/>
      <c r="E212" s="14"/>
      <c r="F212" s="15"/>
      <c r="J212" s="2"/>
      <c r="K212" s="6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5.75" customHeight="1" x14ac:dyDescent="0.15">
      <c r="A213" s="14"/>
      <c r="B213" s="14"/>
      <c r="C213" s="14"/>
      <c r="D213" s="14"/>
      <c r="E213" s="14"/>
      <c r="F213" s="15"/>
      <c r="J213" s="2"/>
      <c r="K213" s="6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5.75" customHeight="1" x14ac:dyDescent="0.15">
      <c r="A214" s="14"/>
      <c r="B214" s="14"/>
      <c r="C214" s="14"/>
      <c r="D214" s="14"/>
      <c r="E214" s="14"/>
      <c r="F214" s="15"/>
      <c r="J214" s="2"/>
      <c r="K214" s="6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5.75" customHeight="1" x14ac:dyDescent="0.15">
      <c r="A215" s="14"/>
      <c r="B215" s="14"/>
      <c r="C215" s="14"/>
      <c r="D215" s="14"/>
      <c r="E215" s="14"/>
      <c r="F215" s="15"/>
      <c r="J215" s="2"/>
      <c r="K215" s="6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5.75" customHeight="1" x14ac:dyDescent="0.15">
      <c r="A216" s="14"/>
      <c r="B216" s="14"/>
      <c r="C216" s="14"/>
      <c r="D216" s="14"/>
      <c r="E216" s="14"/>
      <c r="F216" s="15"/>
      <c r="J216" s="2"/>
      <c r="K216" s="6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5.75" customHeight="1" x14ac:dyDescent="0.15">
      <c r="A217" s="14"/>
      <c r="B217" s="14"/>
      <c r="C217" s="14"/>
      <c r="D217" s="14"/>
      <c r="E217" s="14"/>
      <c r="F217" s="15"/>
      <c r="J217" s="2"/>
      <c r="K217" s="6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5.75" customHeight="1" x14ac:dyDescent="0.15">
      <c r="C218" s="2"/>
      <c r="D218" s="2"/>
      <c r="E218" s="2"/>
      <c r="F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5.75" customHeight="1" x14ac:dyDescent="0.15">
      <c r="C219" s="2"/>
      <c r="D219" s="2"/>
      <c r="E219" s="2"/>
      <c r="F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5.75" customHeight="1" x14ac:dyDescent="0.15">
      <c r="C220" s="2"/>
      <c r="D220" s="2"/>
      <c r="E220" s="2"/>
      <c r="F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5.75" customHeight="1" x14ac:dyDescent="0.15">
      <c r="C221" s="2"/>
      <c r="D221" s="2"/>
      <c r="E221" s="2"/>
      <c r="F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5.75" customHeight="1" x14ac:dyDescent="0.15">
      <c r="C222" s="2"/>
      <c r="D222" s="2"/>
      <c r="E222" s="2"/>
      <c r="F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5.75" customHeight="1" x14ac:dyDescent="0.15">
      <c r="C223" s="2"/>
      <c r="D223" s="2"/>
      <c r="E223" s="2"/>
      <c r="F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5.75" customHeight="1" x14ac:dyDescent="0.15">
      <c r="C224" s="2"/>
      <c r="D224" s="2"/>
      <c r="E224" s="2"/>
      <c r="F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3:38" ht="15.75" customHeight="1" x14ac:dyDescent="0.15">
      <c r="C225" s="2"/>
      <c r="D225" s="2"/>
      <c r="E225" s="2"/>
      <c r="F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3:38" ht="15.75" customHeight="1" x14ac:dyDescent="0.15">
      <c r="C226" s="2"/>
      <c r="D226" s="2"/>
      <c r="E226" s="2"/>
      <c r="F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3:38" ht="15.75" customHeight="1" x14ac:dyDescent="0.15">
      <c r="C227" s="2"/>
      <c r="D227" s="2"/>
      <c r="E227" s="2"/>
      <c r="F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3:38" ht="15.75" customHeight="1" x14ac:dyDescent="0.15">
      <c r="C228" s="2"/>
      <c r="D228" s="2"/>
      <c r="E228" s="2"/>
      <c r="F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3:38" ht="15.75" customHeight="1" x14ac:dyDescent="0.15">
      <c r="C229" s="2"/>
      <c r="D229" s="2"/>
      <c r="E229" s="2"/>
      <c r="F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3:38" ht="15.75" customHeight="1" x14ac:dyDescent="0.15">
      <c r="C230" s="2"/>
      <c r="D230" s="2"/>
      <c r="E230" s="2"/>
      <c r="F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3:38" ht="15.75" customHeight="1" x14ac:dyDescent="0.15">
      <c r="C231" s="2"/>
      <c r="D231" s="2"/>
      <c r="E231" s="2"/>
      <c r="F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3:38" ht="15.75" customHeight="1" x14ac:dyDescent="0.15">
      <c r="C232" s="2"/>
      <c r="D232" s="2"/>
      <c r="E232" s="2"/>
      <c r="F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3:38" ht="15.75" customHeight="1" x14ac:dyDescent="0.15">
      <c r="C233" s="2"/>
      <c r="D233" s="2"/>
      <c r="E233" s="2"/>
      <c r="F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3:38" ht="15.75" customHeight="1" x14ac:dyDescent="0.15">
      <c r="C234" s="2"/>
      <c r="D234" s="2"/>
      <c r="E234" s="2"/>
      <c r="F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3:38" ht="15.75" customHeight="1" x14ac:dyDescent="0.15">
      <c r="C235" s="2"/>
      <c r="D235" s="2"/>
      <c r="E235" s="2"/>
      <c r="F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3:38" ht="15.75" customHeight="1" x14ac:dyDescent="0.15">
      <c r="C236" s="2"/>
      <c r="D236" s="2"/>
      <c r="E236" s="2"/>
      <c r="F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3:38" ht="15.75" customHeight="1" x14ac:dyDescent="0.15">
      <c r="C237" s="2"/>
      <c r="D237" s="2"/>
      <c r="E237" s="2"/>
      <c r="F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3:38" ht="15.75" customHeight="1" x14ac:dyDescent="0.15">
      <c r="C238" s="2"/>
      <c r="D238" s="2"/>
      <c r="E238" s="2"/>
      <c r="F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3:38" ht="15.75" customHeight="1" x14ac:dyDescent="0.15">
      <c r="C239" s="2"/>
      <c r="D239" s="2"/>
      <c r="E239" s="2"/>
      <c r="F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3:38" ht="15.75" customHeight="1" x14ac:dyDescent="0.15">
      <c r="C240" s="2"/>
      <c r="D240" s="2"/>
      <c r="E240" s="2"/>
      <c r="F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3:38" ht="15.75" customHeight="1" x14ac:dyDescent="0.15">
      <c r="C241" s="2"/>
      <c r="D241" s="2"/>
      <c r="E241" s="2"/>
      <c r="F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3:38" ht="15.75" customHeight="1" x14ac:dyDescent="0.15">
      <c r="C242" s="2"/>
      <c r="D242" s="2"/>
      <c r="E242" s="2"/>
      <c r="F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3:38" ht="15.75" customHeight="1" x14ac:dyDescent="0.1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3:38" ht="15.75" customHeight="1" x14ac:dyDescent="0.1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3:38" ht="15.75" customHeight="1" x14ac:dyDescent="0.1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3:38" ht="15.75" customHeight="1" x14ac:dyDescent="0.1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3:38" ht="15.75" customHeight="1" x14ac:dyDescent="0.1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3:38" ht="15.75" customHeight="1" x14ac:dyDescent="0.1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3:38" ht="15.75" customHeight="1" x14ac:dyDescent="0.1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3:38" ht="15.75" customHeight="1" x14ac:dyDescent="0.1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3:38" ht="15.75" customHeight="1" x14ac:dyDescent="0.1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3:38" ht="15.75" customHeight="1" x14ac:dyDescent="0.1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3:38" ht="15.75" customHeight="1" x14ac:dyDescent="0.1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3:38" ht="15.75" customHeight="1" x14ac:dyDescent="0.1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3:38" ht="15.75" customHeight="1" x14ac:dyDescent="0.1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3:38" ht="15.75" customHeight="1" x14ac:dyDescent="0.1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3:38" ht="15.75" customHeight="1" x14ac:dyDescent="0.1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3:38" ht="15.75" customHeight="1" x14ac:dyDescent="0.1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3:38" ht="15.75" customHeight="1" x14ac:dyDescent="0.15">
      <c r="C259" s="2"/>
      <c r="D259" s="2"/>
      <c r="E259" s="2"/>
      <c r="F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3:38" ht="15.75" customHeight="1" x14ac:dyDescent="0.15">
      <c r="C260" s="2"/>
      <c r="D260" s="2"/>
      <c r="E260" s="2"/>
      <c r="F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3:38" ht="15.75" customHeight="1" x14ac:dyDescent="0.15">
      <c r="C261" s="2"/>
      <c r="D261" s="2"/>
      <c r="E261" s="2"/>
      <c r="F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3:38" ht="15.75" customHeight="1" x14ac:dyDescent="0.15">
      <c r="C262" s="2"/>
      <c r="D262" s="2"/>
      <c r="E262" s="2"/>
      <c r="F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3:38" ht="15.75" customHeight="1" x14ac:dyDescent="0.15">
      <c r="C263" s="2"/>
      <c r="D263" s="2"/>
      <c r="E263" s="2"/>
      <c r="F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3:38" ht="15.75" customHeight="1" x14ac:dyDescent="0.15">
      <c r="C264" s="2"/>
      <c r="D264" s="2"/>
      <c r="E264" s="2"/>
      <c r="F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3:38" ht="15.75" customHeight="1" x14ac:dyDescent="0.15">
      <c r="C265" s="2"/>
      <c r="D265" s="2"/>
      <c r="E265" s="2"/>
      <c r="F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3:38" ht="15.75" customHeight="1" x14ac:dyDescent="0.15">
      <c r="C266" s="2"/>
      <c r="D266" s="2"/>
      <c r="E266" s="2"/>
      <c r="F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3:38" ht="15.75" customHeight="1" x14ac:dyDescent="0.15">
      <c r="C267" s="2"/>
      <c r="D267" s="2"/>
      <c r="E267" s="2"/>
      <c r="F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3:38" ht="15.75" customHeight="1" x14ac:dyDescent="0.15">
      <c r="C268" s="2"/>
      <c r="D268" s="2"/>
      <c r="E268" s="2"/>
      <c r="F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3:38" ht="15.75" customHeight="1" x14ac:dyDescent="0.15">
      <c r="C269" s="2"/>
      <c r="D269" s="2"/>
      <c r="E269" s="2"/>
      <c r="F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3:38" ht="15.75" customHeight="1" x14ac:dyDescent="0.15">
      <c r="C270" s="2"/>
      <c r="D270" s="2"/>
      <c r="E270" s="2"/>
      <c r="F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3:38" ht="15.75" customHeight="1" x14ac:dyDescent="0.15">
      <c r="C271" s="2"/>
      <c r="D271" s="2"/>
      <c r="E271" s="2"/>
      <c r="F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3:38" ht="15.75" customHeight="1" x14ac:dyDescent="0.15">
      <c r="C272" s="2"/>
      <c r="D272" s="2"/>
      <c r="E272" s="2"/>
      <c r="F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3:38" ht="15.75" customHeight="1" x14ac:dyDescent="0.15">
      <c r="C273" s="2"/>
      <c r="D273" s="2"/>
      <c r="E273" s="2"/>
      <c r="F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3:38" ht="15.75" customHeight="1" x14ac:dyDescent="0.15">
      <c r="C274" s="2"/>
      <c r="D274" s="2"/>
      <c r="E274" s="2"/>
      <c r="F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3:38" ht="15.75" customHeight="1" x14ac:dyDescent="0.15">
      <c r="C275" s="2"/>
      <c r="D275" s="2"/>
      <c r="E275" s="2"/>
      <c r="F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3:38" ht="15.75" customHeight="1" x14ac:dyDescent="0.15">
      <c r="C276" s="2"/>
      <c r="D276" s="2"/>
      <c r="E276" s="2"/>
      <c r="F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3:38" ht="15.75" customHeight="1" x14ac:dyDescent="0.15">
      <c r="C277" s="2"/>
      <c r="D277" s="2"/>
      <c r="E277" s="2"/>
      <c r="F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3:38" ht="15.75" customHeight="1" x14ac:dyDescent="0.15">
      <c r="C278" s="2"/>
      <c r="D278" s="2"/>
      <c r="E278" s="2"/>
      <c r="F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3:38" ht="15.75" customHeight="1" x14ac:dyDescent="0.15">
      <c r="C279" s="2"/>
      <c r="D279" s="2"/>
      <c r="E279" s="2"/>
      <c r="F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3:38" ht="15.75" customHeight="1" x14ac:dyDescent="0.15">
      <c r="C280" s="2"/>
      <c r="D280" s="2"/>
      <c r="E280" s="2"/>
      <c r="F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3:38" ht="15.75" customHeight="1" x14ac:dyDescent="0.15">
      <c r="C281" s="2"/>
      <c r="D281" s="2"/>
      <c r="E281" s="2"/>
      <c r="F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3:38" ht="15.75" customHeight="1" x14ac:dyDescent="0.15">
      <c r="C282" s="2"/>
      <c r="D282" s="2"/>
      <c r="E282" s="2"/>
      <c r="F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3:38" ht="15.75" customHeight="1" x14ac:dyDescent="0.15">
      <c r="C283" s="2"/>
      <c r="D283" s="2"/>
      <c r="E283" s="2"/>
      <c r="F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3:38" ht="15.75" customHeight="1" x14ac:dyDescent="0.15">
      <c r="C284" s="2"/>
      <c r="D284" s="2"/>
      <c r="E284" s="2"/>
      <c r="F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3:38" ht="15.75" customHeight="1" x14ac:dyDescent="0.15">
      <c r="C285" s="2"/>
      <c r="D285" s="2"/>
      <c r="E285" s="2"/>
      <c r="F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3:38" ht="15.75" customHeight="1" x14ac:dyDescent="0.15">
      <c r="C286" s="2"/>
      <c r="D286" s="2"/>
      <c r="E286" s="2"/>
      <c r="F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3:38" ht="15.75" customHeight="1" x14ac:dyDescent="0.15">
      <c r="C287" s="2"/>
      <c r="D287" s="2"/>
      <c r="E287" s="2"/>
      <c r="F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3:38" ht="15.75" customHeight="1" x14ac:dyDescent="0.15">
      <c r="C288" s="2"/>
      <c r="D288" s="2"/>
      <c r="E288" s="2"/>
      <c r="F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3:38" ht="15.75" customHeight="1" x14ac:dyDescent="0.15">
      <c r="C289" s="2"/>
      <c r="D289" s="2"/>
      <c r="E289" s="2"/>
      <c r="F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3:38" ht="15.75" customHeight="1" x14ac:dyDescent="0.15">
      <c r="C290" s="2"/>
      <c r="D290" s="2"/>
      <c r="E290" s="2"/>
      <c r="F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3:38" ht="15.75" customHeight="1" x14ac:dyDescent="0.15">
      <c r="C291" s="2"/>
      <c r="D291" s="2"/>
      <c r="E291" s="2"/>
      <c r="F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3:38" ht="15.75" customHeight="1" x14ac:dyDescent="0.15">
      <c r="C292" s="2"/>
      <c r="D292" s="2"/>
      <c r="E292" s="2"/>
      <c r="F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3:38" ht="15.75" customHeight="1" x14ac:dyDescent="0.15">
      <c r="C293" s="2"/>
      <c r="D293" s="2"/>
      <c r="E293" s="2"/>
      <c r="F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3:38" ht="15.75" customHeight="1" x14ac:dyDescent="0.15">
      <c r="C294" s="2"/>
      <c r="D294" s="2"/>
      <c r="E294" s="2"/>
      <c r="F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3:38" ht="15.75" customHeight="1" x14ac:dyDescent="0.15">
      <c r="C295" s="2"/>
      <c r="D295" s="2"/>
      <c r="E295" s="2"/>
      <c r="F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3:38" ht="15.75" customHeight="1" x14ac:dyDescent="0.15">
      <c r="C296" s="2"/>
      <c r="D296" s="2"/>
      <c r="E296" s="2"/>
      <c r="F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3:38" ht="15.75" customHeight="1" x14ac:dyDescent="0.15">
      <c r="C297" s="2"/>
      <c r="D297" s="2"/>
      <c r="E297" s="2"/>
      <c r="F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3:38" ht="15.75" customHeight="1" x14ac:dyDescent="0.15">
      <c r="C298" s="2"/>
      <c r="D298" s="2"/>
      <c r="E298" s="2"/>
      <c r="F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3:38" ht="15.75" customHeight="1" x14ac:dyDescent="0.15">
      <c r="C299" s="2"/>
      <c r="D299" s="2"/>
      <c r="E299" s="2"/>
      <c r="F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3:38" ht="15.75" customHeight="1" x14ac:dyDescent="0.15">
      <c r="C300" s="2"/>
      <c r="D300" s="2"/>
      <c r="E300" s="2"/>
      <c r="F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3:38" ht="15.75" customHeight="1" x14ac:dyDescent="0.15">
      <c r="C301" s="2"/>
      <c r="D301" s="2"/>
      <c r="E301" s="2"/>
      <c r="F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3:38" ht="15.75" customHeight="1" x14ac:dyDescent="0.15">
      <c r="C302" s="2"/>
      <c r="D302" s="2"/>
      <c r="E302" s="2"/>
      <c r="F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3:38" ht="15.75" customHeight="1" x14ac:dyDescent="0.15">
      <c r="C303" s="2"/>
      <c r="D303" s="2"/>
      <c r="E303" s="2"/>
      <c r="F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3:38" ht="15.75" customHeight="1" x14ac:dyDescent="0.15">
      <c r="C304" s="2"/>
      <c r="D304" s="2"/>
      <c r="E304" s="2"/>
      <c r="F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3:38" ht="15.75" customHeight="1" x14ac:dyDescent="0.15">
      <c r="C305" s="2"/>
      <c r="D305" s="2"/>
      <c r="E305" s="2"/>
      <c r="F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3:38" ht="15.75" customHeight="1" x14ac:dyDescent="0.15">
      <c r="C306" s="2"/>
      <c r="D306" s="2"/>
      <c r="E306" s="2"/>
      <c r="F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3:38" ht="15.75" customHeight="1" x14ac:dyDescent="0.15">
      <c r="C307" s="2"/>
      <c r="D307" s="2"/>
      <c r="E307" s="2"/>
      <c r="F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3:38" ht="15.75" customHeight="1" x14ac:dyDescent="0.15">
      <c r="C308" s="2"/>
      <c r="D308" s="2"/>
      <c r="E308" s="2"/>
      <c r="F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3:38" ht="15.75" customHeight="1" x14ac:dyDescent="0.15">
      <c r="C309" s="2"/>
      <c r="D309" s="2"/>
      <c r="E309" s="2"/>
      <c r="F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3:38" ht="15.75" customHeight="1" x14ac:dyDescent="0.15">
      <c r="C310" s="2"/>
      <c r="D310" s="2"/>
      <c r="E310" s="2"/>
      <c r="F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3:38" ht="15.75" customHeight="1" x14ac:dyDescent="0.15">
      <c r="C311" s="2"/>
      <c r="D311" s="2"/>
      <c r="E311" s="2"/>
      <c r="F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3:38" ht="15.75" customHeight="1" x14ac:dyDescent="0.15">
      <c r="C312" s="2"/>
      <c r="D312" s="2"/>
      <c r="E312" s="2"/>
      <c r="F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3:38" ht="15.75" customHeight="1" x14ac:dyDescent="0.15">
      <c r="C313" s="2"/>
      <c r="D313" s="2"/>
      <c r="E313" s="2"/>
      <c r="F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3:38" ht="15.75" customHeight="1" x14ac:dyDescent="0.15">
      <c r="C314" s="2"/>
      <c r="D314" s="2"/>
      <c r="E314" s="2"/>
      <c r="F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3:38" ht="15.75" customHeight="1" x14ac:dyDescent="0.15">
      <c r="C315" s="2"/>
      <c r="D315" s="2"/>
      <c r="E315" s="2"/>
      <c r="F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3:38" ht="15.75" customHeight="1" x14ac:dyDescent="0.15">
      <c r="C316" s="2"/>
      <c r="D316" s="2"/>
      <c r="E316" s="2"/>
      <c r="F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3:38" ht="15.75" customHeight="1" x14ac:dyDescent="0.15">
      <c r="C317" s="2"/>
      <c r="D317" s="2"/>
      <c r="E317" s="2"/>
      <c r="F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3:38" ht="15.75" customHeight="1" x14ac:dyDescent="0.15">
      <c r="C318" s="2"/>
      <c r="D318" s="2"/>
      <c r="E318" s="2"/>
      <c r="F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3:38" ht="15.75" customHeight="1" x14ac:dyDescent="0.15">
      <c r="C319" s="2"/>
      <c r="D319" s="2"/>
      <c r="E319" s="2"/>
      <c r="F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3:38" ht="15.75" customHeight="1" x14ac:dyDescent="0.15">
      <c r="C320" s="2"/>
      <c r="D320" s="2"/>
      <c r="E320" s="2"/>
      <c r="F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3:38" ht="15.75" customHeight="1" x14ac:dyDescent="0.15">
      <c r="C321" s="2"/>
      <c r="D321" s="2"/>
      <c r="E321" s="2"/>
      <c r="F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3:38" ht="15.75" customHeight="1" x14ac:dyDescent="0.15">
      <c r="C322" s="2"/>
      <c r="D322" s="2"/>
      <c r="E322" s="2"/>
      <c r="F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3:38" ht="15.75" customHeight="1" x14ac:dyDescent="0.15">
      <c r="C323" s="2"/>
      <c r="D323" s="2"/>
      <c r="E323" s="2"/>
      <c r="F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3:38" ht="15.75" customHeight="1" x14ac:dyDescent="0.15">
      <c r="C324" s="2"/>
      <c r="D324" s="2"/>
      <c r="E324" s="2"/>
      <c r="F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3:38" ht="15.75" customHeight="1" x14ac:dyDescent="0.15">
      <c r="C325" s="2"/>
      <c r="D325" s="2"/>
      <c r="E325" s="2"/>
      <c r="F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3:38" ht="15.75" customHeight="1" x14ac:dyDescent="0.15">
      <c r="C326" s="2"/>
      <c r="D326" s="2"/>
      <c r="E326" s="2"/>
      <c r="F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3:38" ht="15.75" customHeight="1" x14ac:dyDescent="0.15">
      <c r="C327" s="2"/>
      <c r="D327" s="2"/>
      <c r="E327" s="2"/>
      <c r="F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3:38" ht="15.75" customHeight="1" x14ac:dyDescent="0.15">
      <c r="C328" s="2"/>
      <c r="D328" s="2"/>
      <c r="E328" s="2"/>
      <c r="F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3:38" ht="15.75" customHeight="1" x14ac:dyDescent="0.15">
      <c r="C329" s="2"/>
      <c r="D329" s="2"/>
      <c r="E329" s="2"/>
      <c r="F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3:38" ht="15.75" customHeight="1" x14ac:dyDescent="0.15">
      <c r="C330" s="2"/>
      <c r="D330" s="2"/>
      <c r="E330" s="2"/>
      <c r="F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3:38" ht="15.75" customHeight="1" x14ac:dyDescent="0.15">
      <c r="C331" s="2"/>
      <c r="D331" s="2"/>
      <c r="E331" s="2"/>
      <c r="F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3:38" ht="15.75" customHeight="1" x14ac:dyDescent="0.15">
      <c r="C332" s="2"/>
      <c r="D332" s="2"/>
      <c r="E332" s="2"/>
      <c r="F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3:38" ht="15.75" customHeight="1" x14ac:dyDescent="0.15">
      <c r="C333" s="2"/>
      <c r="D333" s="2"/>
      <c r="E333" s="2"/>
      <c r="F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3:38" ht="15.75" customHeight="1" x14ac:dyDescent="0.15">
      <c r="C334" s="2"/>
      <c r="D334" s="2"/>
      <c r="E334" s="2"/>
      <c r="F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3:38" ht="15.75" customHeight="1" x14ac:dyDescent="0.15">
      <c r="C335" s="2"/>
      <c r="D335" s="2"/>
      <c r="E335" s="2"/>
      <c r="F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3:38" ht="15.75" customHeight="1" x14ac:dyDescent="0.15">
      <c r="C336" s="2"/>
      <c r="D336" s="2"/>
      <c r="E336" s="2"/>
      <c r="F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3:38" ht="15.75" customHeight="1" x14ac:dyDescent="0.15">
      <c r="C337" s="2"/>
      <c r="D337" s="2"/>
      <c r="E337" s="2"/>
      <c r="F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3:38" ht="15.75" customHeight="1" x14ac:dyDescent="0.15">
      <c r="C338" s="2"/>
      <c r="D338" s="2"/>
      <c r="E338" s="2"/>
      <c r="F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3:38" ht="15.75" customHeight="1" x14ac:dyDescent="0.15">
      <c r="C339" s="2"/>
      <c r="D339" s="2"/>
      <c r="E339" s="2"/>
      <c r="F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3:38" ht="15.75" customHeight="1" x14ac:dyDescent="0.15">
      <c r="C340" s="2"/>
      <c r="D340" s="2"/>
      <c r="E340" s="2"/>
      <c r="F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3:38" ht="15.75" customHeight="1" x14ac:dyDescent="0.15">
      <c r="C341" s="2"/>
      <c r="D341" s="2"/>
      <c r="E341" s="2"/>
      <c r="F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3:38" ht="15.75" customHeight="1" x14ac:dyDescent="0.15">
      <c r="C342" s="2"/>
      <c r="D342" s="2"/>
      <c r="E342" s="2"/>
      <c r="F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3:38" ht="15.75" customHeight="1" x14ac:dyDescent="0.15">
      <c r="C343" s="2"/>
      <c r="D343" s="2"/>
      <c r="E343" s="2"/>
      <c r="F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3:38" ht="15.75" customHeight="1" x14ac:dyDescent="0.15">
      <c r="C344" s="2"/>
      <c r="D344" s="2"/>
      <c r="E344" s="2"/>
      <c r="F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3:38" ht="15.75" customHeight="1" x14ac:dyDescent="0.15">
      <c r="C345" s="2"/>
      <c r="D345" s="2"/>
      <c r="E345" s="2"/>
      <c r="F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3:38" ht="15.75" customHeight="1" x14ac:dyDescent="0.15">
      <c r="C346" s="2"/>
      <c r="D346" s="2"/>
      <c r="E346" s="2"/>
      <c r="F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3:38" ht="15.75" customHeight="1" x14ac:dyDescent="0.15">
      <c r="C347" s="2"/>
      <c r="D347" s="2"/>
      <c r="E347" s="2"/>
      <c r="F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3:38" ht="15.75" customHeight="1" x14ac:dyDescent="0.15">
      <c r="C348" s="2"/>
      <c r="D348" s="2"/>
      <c r="E348" s="2"/>
      <c r="F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3:38" ht="15.75" customHeight="1" x14ac:dyDescent="0.15">
      <c r="C349" s="2"/>
      <c r="D349" s="2"/>
      <c r="E349" s="2"/>
      <c r="F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3:38" ht="15.75" customHeight="1" x14ac:dyDescent="0.15">
      <c r="C350" s="2"/>
      <c r="D350" s="2"/>
      <c r="E350" s="2"/>
      <c r="F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3:38" ht="15.75" customHeight="1" x14ac:dyDescent="0.15">
      <c r="C351" s="2"/>
      <c r="D351" s="2"/>
      <c r="E351" s="2"/>
      <c r="F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3:38" ht="15.75" customHeight="1" x14ac:dyDescent="0.15">
      <c r="C352" s="2"/>
      <c r="D352" s="2"/>
      <c r="E352" s="2"/>
      <c r="F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3:38" ht="15.75" customHeight="1" x14ac:dyDescent="0.15">
      <c r="C353" s="2"/>
      <c r="D353" s="2"/>
      <c r="E353" s="2"/>
      <c r="F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3:38" ht="15.75" customHeight="1" x14ac:dyDescent="0.15">
      <c r="C354" s="2"/>
      <c r="D354" s="2"/>
      <c r="E354" s="2"/>
      <c r="F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3:38" ht="15.75" customHeight="1" x14ac:dyDescent="0.15">
      <c r="C355" s="2"/>
      <c r="D355" s="2"/>
      <c r="E355" s="2"/>
      <c r="F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3:38" ht="15.75" customHeight="1" x14ac:dyDescent="0.15">
      <c r="C356" s="2"/>
      <c r="D356" s="2"/>
      <c r="E356" s="2"/>
      <c r="F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3:38" ht="15.75" customHeight="1" x14ac:dyDescent="0.15">
      <c r="C357" s="2"/>
      <c r="D357" s="2"/>
      <c r="E357" s="2"/>
      <c r="F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3:38" ht="15.75" customHeight="1" x14ac:dyDescent="0.15">
      <c r="C358" s="2"/>
      <c r="D358" s="2"/>
      <c r="E358" s="2"/>
      <c r="F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3:38" ht="15.75" customHeight="1" x14ac:dyDescent="0.15">
      <c r="C359" s="2"/>
      <c r="D359" s="2"/>
      <c r="E359" s="2"/>
      <c r="F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3:38" ht="15.75" customHeight="1" x14ac:dyDescent="0.15">
      <c r="C360" s="2"/>
      <c r="D360" s="2"/>
      <c r="E360" s="2"/>
      <c r="F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3:38" ht="15.75" customHeight="1" x14ac:dyDescent="0.15">
      <c r="C361" s="2"/>
      <c r="D361" s="2"/>
      <c r="E361" s="2"/>
      <c r="F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3:38" ht="15.75" customHeight="1" x14ac:dyDescent="0.15">
      <c r="C362" s="2"/>
      <c r="D362" s="2"/>
      <c r="E362" s="2"/>
      <c r="F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3:38" ht="15.75" customHeight="1" x14ac:dyDescent="0.15">
      <c r="C363" s="2"/>
      <c r="D363" s="2"/>
      <c r="E363" s="2"/>
      <c r="F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3:38" ht="15.75" customHeight="1" x14ac:dyDescent="0.15">
      <c r="C364" s="2"/>
      <c r="D364" s="2"/>
      <c r="E364" s="2"/>
      <c r="F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3:38" ht="15.75" customHeight="1" x14ac:dyDescent="0.15">
      <c r="C365" s="2"/>
      <c r="D365" s="2"/>
      <c r="E365" s="2"/>
      <c r="F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3:38" ht="15.75" customHeight="1" x14ac:dyDescent="0.15">
      <c r="C366" s="2"/>
      <c r="D366" s="2"/>
      <c r="E366" s="2"/>
      <c r="F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3:38" ht="15.75" customHeight="1" x14ac:dyDescent="0.15">
      <c r="C367" s="2"/>
      <c r="D367" s="2"/>
      <c r="E367" s="2"/>
      <c r="F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3:38" ht="15.75" customHeight="1" x14ac:dyDescent="0.15">
      <c r="C368" s="2"/>
      <c r="D368" s="2"/>
      <c r="E368" s="2"/>
      <c r="F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3:38" ht="15.75" customHeight="1" x14ac:dyDescent="0.15">
      <c r="C369" s="2"/>
      <c r="D369" s="2"/>
      <c r="E369" s="2"/>
      <c r="F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3:38" ht="15.75" customHeight="1" x14ac:dyDescent="0.15">
      <c r="C370" s="2"/>
      <c r="D370" s="2"/>
      <c r="E370" s="2"/>
      <c r="F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3:38" ht="15.75" customHeight="1" x14ac:dyDescent="0.15">
      <c r="C371" s="2"/>
      <c r="D371" s="2"/>
      <c r="E371" s="2"/>
      <c r="F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3:38" ht="15.75" customHeight="1" x14ac:dyDescent="0.15">
      <c r="C372" s="2"/>
      <c r="D372" s="2"/>
      <c r="E372" s="2"/>
      <c r="F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3:38" ht="15.75" customHeight="1" x14ac:dyDescent="0.15">
      <c r="C373" s="2"/>
      <c r="D373" s="2"/>
      <c r="E373" s="2"/>
      <c r="F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3:38" ht="15.75" customHeight="1" x14ac:dyDescent="0.15">
      <c r="C374" s="2"/>
      <c r="D374" s="2"/>
      <c r="E374" s="2"/>
      <c r="F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3:38" ht="15.75" customHeight="1" x14ac:dyDescent="0.15">
      <c r="C375" s="2"/>
      <c r="D375" s="2"/>
      <c r="E375" s="2"/>
      <c r="F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3:38" ht="15.75" customHeight="1" x14ac:dyDescent="0.15">
      <c r="C376" s="2"/>
      <c r="D376" s="2"/>
      <c r="E376" s="2"/>
      <c r="F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3:38" ht="15.75" customHeight="1" x14ac:dyDescent="0.15">
      <c r="C377" s="2"/>
      <c r="D377" s="2"/>
      <c r="E377" s="2"/>
      <c r="F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3:38" ht="15.75" customHeight="1" x14ac:dyDescent="0.15">
      <c r="C378" s="2"/>
      <c r="D378" s="2"/>
      <c r="E378" s="2"/>
      <c r="F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3:38" ht="15.75" customHeight="1" x14ac:dyDescent="0.15">
      <c r="C379" s="2"/>
      <c r="D379" s="2"/>
      <c r="E379" s="2"/>
      <c r="F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3:38" ht="15.75" customHeight="1" x14ac:dyDescent="0.15">
      <c r="C380" s="2"/>
      <c r="D380" s="2"/>
      <c r="E380" s="2"/>
      <c r="F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3:38" ht="15.75" customHeight="1" x14ac:dyDescent="0.15">
      <c r="C381" s="2"/>
      <c r="D381" s="2"/>
      <c r="E381" s="2"/>
      <c r="F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3:38" ht="15.75" customHeight="1" x14ac:dyDescent="0.15">
      <c r="C382" s="2"/>
      <c r="D382" s="2"/>
      <c r="E382" s="2"/>
      <c r="F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3:38" ht="15.75" customHeight="1" x14ac:dyDescent="0.15">
      <c r="C383" s="2"/>
      <c r="D383" s="2"/>
      <c r="E383" s="2"/>
      <c r="F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3:38" ht="15.75" customHeight="1" x14ac:dyDescent="0.15">
      <c r="C384" s="2"/>
      <c r="D384" s="2"/>
      <c r="E384" s="2"/>
      <c r="F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3:38" ht="15.75" customHeight="1" x14ac:dyDescent="0.15">
      <c r="C385" s="2"/>
      <c r="D385" s="2"/>
      <c r="E385" s="2"/>
      <c r="F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3:38" ht="15.75" customHeight="1" x14ac:dyDescent="0.15">
      <c r="C386" s="2"/>
      <c r="D386" s="2"/>
      <c r="E386" s="2"/>
      <c r="F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3:38" ht="15.75" customHeight="1" x14ac:dyDescent="0.15">
      <c r="C387" s="2"/>
      <c r="D387" s="2"/>
      <c r="E387" s="2"/>
      <c r="F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3:38" ht="15.75" customHeight="1" x14ac:dyDescent="0.15">
      <c r="C388" s="2"/>
      <c r="D388" s="2"/>
      <c r="E388" s="2"/>
      <c r="F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3:38" ht="15.75" customHeight="1" x14ac:dyDescent="0.15">
      <c r="C389" s="2"/>
      <c r="D389" s="2"/>
      <c r="E389" s="2"/>
      <c r="F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3:38" ht="15.75" customHeight="1" x14ac:dyDescent="0.15">
      <c r="C390" s="2"/>
      <c r="D390" s="2"/>
      <c r="E390" s="2"/>
      <c r="F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3:38" ht="15.75" customHeight="1" x14ac:dyDescent="0.15">
      <c r="C391" s="2"/>
      <c r="D391" s="2"/>
      <c r="E391" s="2"/>
      <c r="F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3:38" ht="15.75" customHeight="1" x14ac:dyDescent="0.15">
      <c r="C392" s="2"/>
      <c r="D392" s="2"/>
      <c r="E392" s="2"/>
      <c r="F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3:38" ht="15.75" customHeight="1" x14ac:dyDescent="0.15">
      <c r="C393" s="2"/>
      <c r="D393" s="2"/>
      <c r="E393" s="2"/>
      <c r="F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3:38" ht="15.75" customHeight="1" x14ac:dyDescent="0.15">
      <c r="C394" s="2"/>
      <c r="D394" s="2"/>
      <c r="E394" s="2"/>
      <c r="F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3:38" ht="15.75" customHeight="1" x14ac:dyDescent="0.15">
      <c r="C395" s="2"/>
      <c r="D395" s="2"/>
      <c r="E395" s="2"/>
      <c r="F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3:38" ht="15.75" customHeight="1" x14ac:dyDescent="0.15">
      <c r="C396" s="2"/>
      <c r="D396" s="2"/>
      <c r="E396" s="2"/>
      <c r="F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3:38" ht="15.75" customHeight="1" x14ac:dyDescent="0.15">
      <c r="C397" s="2"/>
      <c r="D397" s="2"/>
      <c r="E397" s="2"/>
      <c r="F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3:38" ht="15.75" customHeight="1" x14ac:dyDescent="0.15">
      <c r="C398" s="2"/>
      <c r="D398" s="2"/>
      <c r="E398" s="2"/>
      <c r="F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3:38" ht="15.75" customHeight="1" x14ac:dyDescent="0.15">
      <c r="C399" s="2"/>
      <c r="D399" s="2"/>
      <c r="E399" s="2"/>
      <c r="F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3:38" ht="15.75" customHeight="1" x14ac:dyDescent="0.15">
      <c r="C400" s="2"/>
      <c r="D400" s="2"/>
      <c r="E400" s="2"/>
      <c r="F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3:38" ht="15.75" customHeight="1" x14ac:dyDescent="0.15">
      <c r="C401" s="2"/>
      <c r="D401" s="2"/>
      <c r="E401" s="2"/>
      <c r="F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3:38" ht="15.75" customHeight="1" x14ac:dyDescent="0.15">
      <c r="C402" s="2"/>
      <c r="D402" s="2"/>
      <c r="E402" s="2"/>
      <c r="F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3:38" ht="15.75" customHeight="1" x14ac:dyDescent="0.15">
      <c r="C403" s="2"/>
      <c r="D403" s="2"/>
      <c r="E403" s="2"/>
      <c r="F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3:38" ht="15.75" customHeight="1" x14ac:dyDescent="0.15">
      <c r="C404" s="2"/>
      <c r="D404" s="2"/>
      <c r="E404" s="2"/>
      <c r="F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3:38" ht="15.75" customHeight="1" x14ac:dyDescent="0.15">
      <c r="C405" s="2"/>
      <c r="D405" s="2"/>
      <c r="E405" s="2"/>
      <c r="F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3:38" ht="15.75" customHeight="1" x14ac:dyDescent="0.15">
      <c r="C406" s="2"/>
      <c r="D406" s="2"/>
      <c r="E406" s="2"/>
      <c r="F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3:38" ht="15.75" customHeight="1" x14ac:dyDescent="0.15">
      <c r="C407" s="2"/>
      <c r="D407" s="2"/>
      <c r="E407" s="2"/>
      <c r="F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3:38" ht="15.75" customHeight="1" x14ac:dyDescent="0.15">
      <c r="C408" s="2"/>
      <c r="D408" s="2"/>
      <c r="E408" s="2"/>
      <c r="F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3:38" ht="15.75" customHeight="1" x14ac:dyDescent="0.15">
      <c r="C409" s="2"/>
      <c r="D409" s="2"/>
      <c r="E409" s="2"/>
      <c r="F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3:38" ht="15.75" customHeight="1" x14ac:dyDescent="0.15">
      <c r="C410" s="2"/>
      <c r="D410" s="2"/>
      <c r="E410" s="2"/>
      <c r="F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3:38" ht="15.75" customHeight="1" x14ac:dyDescent="0.15">
      <c r="C411" s="2"/>
      <c r="D411" s="2"/>
      <c r="E411" s="2"/>
      <c r="F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3:38" ht="15.75" customHeight="1" x14ac:dyDescent="0.15">
      <c r="C412" s="2"/>
      <c r="D412" s="2"/>
      <c r="E412" s="2"/>
      <c r="F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3:38" ht="15.75" customHeight="1" x14ac:dyDescent="0.15">
      <c r="C413" s="2"/>
      <c r="D413" s="2"/>
      <c r="E413" s="2"/>
      <c r="F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3:38" ht="15.75" customHeight="1" x14ac:dyDescent="0.15">
      <c r="C414" s="2"/>
      <c r="D414" s="2"/>
      <c r="E414" s="2"/>
      <c r="F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3:38" ht="15.75" customHeight="1" x14ac:dyDescent="0.15">
      <c r="C415" s="2"/>
      <c r="D415" s="2"/>
      <c r="E415" s="2"/>
      <c r="F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3:38" ht="15.75" customHeight="1" x14ac:dyDescent="0.15">
      <c r="C416" s="2"/>
      <c r="D416" s="2"/>
      <c r="E416" s="2"/>
      <c r="F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3:38" ht="15.75" customHeight="1" x14ac:dyDescent="0.15">
      <c r="C417" s="2"/>
      <c r="D417" s="2"/>
      <c r="E417" s="2"/>
      <c r="F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3:38" ht="15.75" customHeight="1" x14ac:dyDescent="0.15">
      <c r="C418" s="2"/>
      <c r="D418" s="2"/>
      <c r="E418" s="2"/>
      <c r="F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3:38" ht="15.75" customHeight="1" x14ac:dyDescent="0.15">
      <c r="C419" s="2"/>
      <c r="D419" s="2"/>
      <c r="E419" s="2"/>
      <c r="F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3:38" ht="15.75" customHeight="1" x14ac:dyDescent="0.15">
      <c r="C420" s="2"/>
      <c r="D420" s="2"/>
      <c r="E420" s="2"/>
      <c r="F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3:38" ht="15.75" customHeight="1" x14ac:dyDescent="0.15">
      <c r="C421" s="2"/>
      <c r="D421" s="2"/>
      <c r="E421" s="2"/>
      <c r="F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3:38" ht="15.75" customHeight="1" x14ac:dyDescent="0.15">
      <c r="C422" s="2"/>
      <c r="D422" s="2"/>
      <c r="E422" s="2"/>
      <c r="F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3:38" ht="15.75" customHeight="1" x14ac:dyDescent="0.15">
      <c r="C423" s="2"/>
      <c r="D423" s="2"/>
      <c r="E423" s="2"/>
      <c r="F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3:38" ht="15.75" customHeight="1" x14ac:dyDescent="0.15">
      <c r="C424" s="2"/>
      <c r="D424" s="2"/>
      <c r="E424" s="2"/>
      <c r="F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3:38" ht="15.75" customHeight="1" x14ac:dyDescent="0.15">
      <c r="C425" s="2"/>
      <c r="D425" s="2"/>
      <c r="E425" s="2"/>
      <c r="F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3:38" ht="15.75" customHeight="1" x14ac:dyDescent="0.15">
      <c r="C426" s="2"/>
      <c r="D426" s="2"/>
      <c r="E426" s="2"/>
      <c r="F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3:38" ht="15.75" customHeight="1" x14ac:dyDescent="0.15">
      <c r="C427" s="2"/>
      <c r="D427" s="2"/>
      <c r="E427" s="2"/>
      <c r="F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3:38" ht="15.75" customHeight="1" x14ac:dyDescent="0.15">
      <c r="C428" s="2"/>
      <c r="D428" s="2"/>
      <c r="E428" s="2"/>
      <c r="F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3:38" ht="15.75" customHeight="1" x14ac:dyDescent="0.15">
      <c r="C429" s="2"/>
      <c r="D429" s="2"/>
      <c r="E429" s="2"/>
      <c r="F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3:38" ht="15.75" customHeight="1" x14ac:dyDescent="0.15">
      <c r="C430" s="2"/>
      <c r="D430" s="2"/>
      <c r="E430" s="2"/>
      <c r="F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3:38" ht="15.75" customHeight="1" x14ac:dyDescent="0.15">
      <c r="C431" s="2"/>
      <c r="D431" s="2"/>
      <c r="E431" s="2"/>
      <c r="F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3:38" ht="15.75" customHeight="1" x14ac:dyDescent="0.15">
      <c r="C432" s="2"/>
      <c r="D432" s="2"/>
      <c r="E432" s="2"/>
      <c r="F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3:38" ht="15.75" customHeight="1" x14ac:dyDescent="0.15">
      <c r="C433" s="2"/>
      <c r="D433" s="2"/>
      <c r="E433" s="2"/>
      <c r="F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3:38" ht="15.75" customHeight="1" x14ac:dyDescent="0.15">
      <c r="C434" s="2"/>
      <c r="D434" s="2"/>
      <c r="E434" s="2"/>
      <c r="F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3:38" ht="15.75" customHeight="1" x14ac:dyDescent="0.15">
      <c r="C435" s="2"/>
      <c r="D435" s="2"/>
      <c r="E435" s="2"/>
      <c r="F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3:38" ht="15.75" customHeight="1" x14ac:dyDescent="0.15">
      <c r="C436" s="2"/>
      <c r="D436" s="2"/>
      <c r="E436" s="2"/>
      <c r="F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3:38" ht="15.75" customHeight="1" x14ac:dyDescent="0.15">
      <c r="C437" s="2"/>
      <c r="D437" s="2"/>
      <c r="E437" s="2"/>
      <c r="F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3:38" ht="15.75" customHeight="1" x14ac:dyDescent="0.15">
      <c r="C438" s="2"/>
      <c r="D438" s="2"/>
      <c r="E438" s="2"/>
      <c r="F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3:38" ht="15.75" customHeight="1" x14ac:dyDescent="0.15">
      <c r="C439" s="2"/>
      <c r="D439" s="2"/>
      <c r="E439" s="2"/>
      <c r="F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3:38" ht="15.75" customHeight="1" x14ac:dyDescent="0.15">
      <c r="C440" s="2"/>
      <c r="D440" s="2"/>
      <c r="E440" s="2"/>
      <c r="F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3:38" ht="15.75" customHeight="1" x14ac:dyDescent="0.15">
      <c r="C441" s="2"/>
      <c r="D441" s="2"/>
      <c r="E441" s="2"/>
      <c r="F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3:38" ht="15.75" customHeight="1" x14ac:dyDescent="0.15">
      <c r="C442" s="2"/>
      <c r="D442" s="2"/>
      <c r="E442" s="2"/>
      <c r="F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3:38" ht="15.75" customHeight="1" x14ac:dyDescent="0.15">
      <c r="C443" s="2"/>
      <c r="D443" s="2"/>
      <c r="E443" s="2"/>
      <c r="F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3:38" ht="15.75" customHeight="1" x14ac:dyDescent="0.15">
      <c r="C444" s="2"/>
      <c r="D444" s="2"/>
      <c r="E444" s="2"/>
      <c r="F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3:38" ht="15.75" customHeight="1" x14ac:dyDescent="0.15">
      <c r="C445" s="2"/>
      <c r="D445" s="2"/>
      <c r="E445" s="2"/>
      <c r="F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3:38" ht="15.75" customHeight="1" x14ac:dyDescent="0.15">
      <c r="C446" s="2"/>
      <c r="D446" s="2"/>
      <c r="E446" s="2"/>
      <c r="F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3:38" ht="15.75" customHeight="1" x14ac:dyDescent="0.15">
      <c r="C447" s="2"/>
      <c r="D447" s="2"/>
      <c r="E447" s="2"/>
      <c r="F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3:38" ht="15.75" customHeight="1" x14ac:dyDescent="0.15">
      <c r="C448" s="2"/>
      <c r="D448" s="2"/>
      <c r="E448" s="2"/>
      <c r="F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3:38" ht="15.75" customHeight="1" x14ac:dyDescent="0.15">
      <c r="C449" s="2"/>
      <c r="D449" s="2"/>
      <c r="E449" s="2"/>
      <c r="F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3:38" ht="15.75" customHeight="1" x14ac:dyDescent="0.15">
      <c r="C450" s="2"/>
      <c r="D450" s="2"/>
      <c r="E450" s="2"/>
      <c r="F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3:38" ht="15.75" customHeight="1" x14ac:dyDescent="0.15">
      <c r="C451" s="2"/>
      <c r="D451" s="2"/>
      <c r="E451" s="2"/>
      <c r="F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3:38" ht="15.75" customHeight="1" x14ac:dyDescent="0.15">
      <c r="C452" s="2"/>
      <c r="D452" s="2"/>
      <c r="E452" s="2"/>
      <c r="F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3:38" ht="15.75" customHeight="1" x14ac:dyDescent="0.15">
      <c r="C453" s="2"/>
      <c r="D453" s="2"/>
      <c r="E453" s="2"/>
      <c r="F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3:38" ht="15.75" customHeight="1" x14ac:dyDescent="0.15">
      <c r="C454" s="2"/>
      <c r="D454" s="2"/>
      <c r="E454" s="2"/>
      <c r="F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3:38" ht="15.75" customHeight="1" x14ac:dyDescent="0.15">
      <c r="C455" s="2"/>
      <c r="D455" s="2"/>
      <c r="E455" s="2"/>
      <c r="F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3:38" ht="15.75" customHeight="1" x14ac:dyDescent="0.15">
      <c r="C456" s="2"/>
      <c r="D456" s="2"/>
      <c r="E456" s="2"/>
      <c r="F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3:38" ht="15.75" customHeight="1" x14ac:dyDescent="0.15">
      <c r="C457" s="2"/>
      <c r="D457" s="2"/>
      <c r="E457" s="2"/>
      <c r="F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3:38" ht="15.75" customHeight="1" x14ac:dyDescent="0.15">
      <c r="C458" s="2"/>
      <c r="D458" s="2"/>
      <c r="E458" s="2"/>
      <c r="F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3:38" ht="15.75" customHeight="1" x14ac:dyDescent="0.15">
      <c r="C459" s="2"/>
      <c r="D459" s="2"/>
      <c r="E459" s="2"/>
      <c r="F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3:38" ht="15.75" customHeight="1" x14ac:dyDescent="0.15">
      <c r="C460" s="2"/>
      <c r="D460" s="2"/>
      <c r="E460" s="2"/>
      <c r="F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3:38" ht="15.75" customHeight="1" x14ac:dyDescent="0.15">
      <c r="C461" s="2"/>
      <c r="D461" s="2"/>
      <c r="E461" s="2"/>
      <c r="F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3:38" ht="15.75" customHeight="1" x14ac:dyDescent="0.15">
      <c r="C462" s="2"/>
      <c r="D462" s="2"/>
      <c r="E462" s="2"/>
      <c r="F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3:38" ht="15.75" customHeight="1" x14ac:dyDescent="0.15">
      <c r="C463" s="2"/>
      <c r="D463" s="2"/>
      <c r="E463" s="2"/>
      <c r="F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3:38" ht="15.75" customHeight="1" x14ac:dyDescent="0.15">
      <c r="C464" s="2"/>
      <c r="D464" s="2"/>
      <c r="E464" s="2"/>
      <c r="F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3:38" ht="15.75" customHeight="1" x14ac:dyDescent="0.15">
      <c r="C465" s="2"/>
      <c r="D465" s="2"/>
      <c r="E465" s="2"/>
      <c r="F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3:38" ht="15.75" customHeight="1" x14ac:dyDescent="0.15">
      <c r="C466" s="2"/>
      <c r="D466" s="2"/>
      <c r="E466" s="2"/>
      <c r="F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3:38" ht="15.75" customHeight="1" x14ac:dyDescent="0.15">
      <c r="C467" s="2"/>
      <c r="D467" s="2"/>
      <c r="E467" s="2"/>
      <c r="F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3:38" ht="15.75" customHeight="1" x14ac:dyDescent="0.15">
      <c r="C468" s="2"/>
      <c r="D468" s="2"/>
      <c r="E468" s="2"/>
      <c r="F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3:38" ht="15.75" customHeight="1" x14ac:dyDescent="0.15">
      <c r="C469" s="2"/>
      <c r="D469" s="2"/>
      <c r="E469" s="2"/>
      <c r="F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3:38" ht="15.75" customHeight="1" x14ac:dyDescent="0.15">
      <c r="C470" s="2"/>
      <c r="D470" s="2"/>
      <c r="E470" s="2"/>
      <c r="F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3:38" ht="15.75" customHeight="1" x14ac:dyDescent="0.15">
      <c r="C471" s="2"/>
      <c r="D471" s="2"/>
      <c r="E471" s="2"/>
      <c r="F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3:38" ht="15.75" customHeight="1" x14ac:dyDescent="0.15">
      <c r="C472" s="2"/>
      <c r="D472" s="2"/>
      <c r="E472" s="2"/>
      <c r="F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3:38" ht="15.75" customHeight="1" x14ac:dyDescent="0.15">
      <c r="C473" s="2"/>
      <c r="D473" s="2"/>
      <c r="E473" s="2"/>
      <c r="F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3:38" ht="15.75" customHeight="1" x14ac:dyDescent="0.15">
      <c r="C474" s="2"/>
      <c r="D474" s="2"/>
      <c r="E474" s="2"/>
      <c r="F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3:38" ht="15.75" customHeight="1" x14ac:dyDescent="0.15">
      <c r="C475" s="2"/>
      <c r="D475" s="2"/>
      <c r="E475" s="2"/>
      <c r="F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3:38" ht="15.75" customHeight="1" x14ac:dyDescent="0.15">
      <c r="C476" s="2"/>
      <c r="D476" s="2"/>
      <c r="E476" s="2"/>
      <c r="F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3:38" ht="15.75" customHeight="1" x14ac:dyDescent="0.15">
      <c r="C477" s="2"/>
      <c r="D477" s="2"/>
      <c r="E477" s="2"/>
      <c r="F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3:38" ht="15.75" customHeight="1" x14ac:dyDescent="0.15">
      <c r="C478" s="2"/>
      <c r="D478" s="2"/>
      <c r="E478" s="2"/>
      <c r="F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3:38" ht="15.75" customHeight="1" x14ac:dyDescent="0.15">
      <c r="C479" s="2"/>
      <c r="D479" s="2"/>
      <c r="E479" s="2"/>
      <c r="F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3:38" ht="15.75" customHeight="1" x14ac:dyDescent="0.15">
      <c r="C480" s="2"/>
      <c r="D480" s="2"/>
      <c r="E480" s="2"/>
      <c r="F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3:38" ht="15.75" customHeight="1" x14ac:dyDescent="0.15">
      <c r="C481" s="2"/>
      <c r="D481" s="2"/>
      <c r="E481" s="2"/>
      <c r="F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3:38" ht="15.75" customHeight="1" x14ac:dyDescent="0.15">
      <c r="C482" s="2"/>
      <c r="D482" s="2"/>
      <c r="E482" s="2"/>
      <c r="F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3:38" ht="15.75" customHeight="1" x14ac:dyDescent="0.15">
      <c r="C483" s="2"/>
      <c r="D483" s="2"/>
      <c r="E483" s="2"/>
      <c r="F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3:38" ht="15.75" customHeight="1" x14ac:dyDescent="0.15">
      <c r="C484" s="2"/>
      <c r="D484" s="2"/>
      <c r="E484" s="2"/>
      <c r="F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3:38" ht="15.75" customHeight="1" x14ac:dyDescent="0.15">
      <c r="C485" s="2"/>
      <c r="D485" s="2"/>
      <c r="E485" s="2"/>
      <c r="F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3:38" ht="15.75" customHeight="1" x14ac:dyDescent="0.15">
      <c r="C486" s="2"/>
      <c r="D486" s="2"/>
      <c r="E486" s="2"/>
      <c r="F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3:38" ht="15.75" customHeight="1" x14ac:dyDescent="0.15">
      <c r="C487" s="2"/>
      <c r="D487" s="2"/>
      <c r="E487" s="2"/>
      <c r="F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3:38" ht="15.75" customHeight="1" x14ac:dyDescent="0.15">
      <c r="C488" s="2"/>
      <c r="D488" s="2"/>
      <c r="E488" s="2"/>
      <c r="F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3:38" ht="15.75" customHeight="1" x14ac:dyDescent="0.15">
      <c r="C489" s="2"/>
      <c r="D489" s="2"/>
      <c r="E489" s="2"/>
      <c r="F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3:38" ht="15.75" customHeight="1" x14ac:dyDescent="0.15">
      <c r="C490" s="2"/>
      <c r="D490" s="2"/>
      <c r="E490" s="2"/>
      <c r="F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3:38" ht="15.75" customHeight="1" x14ac:dyDescent="0.15">
      <c r="C491" s="2"/>
      <c r="D491" s="2"/>
      <c r="E491" s="2"/>
      <c r="F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3:38" ht="15.75" customHeight="1" x14ac:dyDescent="0.15">
      <c r="C492" s="2"/>
      <c r="D492" s="2"/>
      <c r="E492" s="2"/>
      <c r="F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3:38" ht="15.75" customHeight="1" x14ac:dyDescent="0.15">
      <c r="C493" s="2"/>
      <c r="D493" s="2"/>
      <c r="E493" s="2"/>
      <c r="F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3:38" ht="15.75" customHeight="1" x14ac:dyDescent="0.15">
      <c r="C494" s="2"/>
      <c r="D494" s="2"/>
      <c r="E494" s="2"/>
      <c r="F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3:38" ht="15.75" customHeight="1" x14ac:dyDescent="0.15">
      <c r="C495" s="2"/>
      <c r="D495" s="2"/>
      <c r="E495" s="2"/>
      <c r="F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3:38" ht="15.75" customHeight="1" x14ac:dyDescent="0.15">
      <c r="C496" s="2"/>
      <c r="D496" s="2"/>
      <c r="E496" s="2"/>
      <c r="F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3:38" ht="15.75" customHeight="1" x14ac:dyDescent="0.15">
      <c r="C497" s="2"/>
      <c r="D497" s="2"/>
      <c r="E497" s="2"/>
      <c r="F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3:38" ht="15.75" customHeight="1" x14ac:dyDescent="0.15">
      <c r="C498" s="2"/>
      <c r="D498" s="2"/>
      <c r="E498" s="2"/>
      <c r="F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3:38" ht="15.75" customHeight="1" x14ac:dyDescent="0.15">
      <c r="C499" s="2"/>
      <c r="D499" s="2"/>
      <c r="E499" s="2"/>
      <c r="F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3:38" ht="15.75" customHeight="1" x14ac:dyDescent="0.15">
      <c r="C500" s="2"/>
      <c r="D500" s="2"/>
      <c r="E500" s="2"/>
      <c r="F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3:38" ht="15.75" customHeight="1" x14ac:dyDescent="0.15">
      <c r="C501" s="2"/>
      <c r="D501" s="2"/>
      <c r="E501" s="2"/>
      <c r="F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3:38" ht="15.75" customHeight="1" x14ac:dyDescent="0.15">
      <c r="C502" s="2"/>
      <c r="D502" s="2"/>
      <c r="E502" s="2"/>
      <c r="F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3:38" ht="15.75" customHeight="1" x14ac:dyDescent="0.15">
      <c r="C503" s="2"/>
      <c r="D503" s="2"/>
      <c r="E503" s="2"/>
      <c r="F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3:38" ht="15.75" customHeight="1" x14ac:dyDescent="0.15">
      <c r="C504" s="2"/>
      <c r="D504" s="2"/>
      <c r="E504" s="2"/>
      <c r="F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3:38" ht="15.75" customHeight="1" x14ac:dyDescent="0.15">
      <c r="C505" s="2"/>
      <c r="D505" s="2"/>
      <c r="E505" s="2"/>
      <c r="F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3:38" ht="15.75" customHeight="1" x14ac:dyDescent="0.15">
      <c r="C506" s="2"/>
      <c r="D506" s="2"/>
      <c r="E506" s="2"/>
      <c r="F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3:38" ht="15.75" customHeight="1" x14ac:dyDescent="0.15">
      <c r="C507" s="2"/>
      <c r="D507" s="2"/>
      <c r="E507" s="2"/>
      <c r="F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3:38" ht="15.75" customHeight="1" x14ac:dyDescent="0.15">
      <c r="C508" s="2"/>
      <c r="D508" s="2"/>
      <c r="E508" s="2"/>
      <c r="F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3:38" ht="15.75" customHeight="1" x14ac:dyDescent="0.15">
      <c r="C509" s="2"/>
      <c r="D509" s="2"/>
      <c r="E509" s="2"/>
      <c r="F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3:38" ht="15.75" customHeight="1" x14ac:dyDescent="0.15">
      <c r="C510" s="2"/>
      <c r="D510" s="2"/>
      <c r="E510" s="2"/>
      <c r="F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3:38" ht="15.75" customHeight="1" x14ac:dyDescent="0.15">
      <c r="C511" s="2"/>
      <c r="D511" s="2"/>
      <c r="E511" s="2"/>
      <c r="F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3:38" ht="15.75" customHeight="1" x14ac:dyDescent="0.15">
      <c r="C512" s="2"/>
      <c r="D512" s="2"/>
      <c r="E512" s="2"/>
      <c r="F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3:38" ht="15.75" customHeight="1" x14ac:dyDescent="0.15">
      <c r="C513" s="2"/>
      <c r="D513" s="2"/>
      <c r="E513" s="2"/>
      <c r="F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3:38" ht="15.75" customHeight="1" x14ac:dyDescent="0.15">
      <c r="C514" s="2"/>
      <c r="D514" s="2"/>
      <c r="E514" s="2"/>
      <c r="F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3:38" ht="15.75" customHeight="1" x14ac:dyDescent="0.15">
      <c r="C515" s="2"/>
      <c r="D515" s="2"/>
      <c r="E515" s="2"/>
      <c r="F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3:38" ht="15.75" customHeight="1" x14ac:dyDescent="0.15">
      <c r="C516" s="2"/>
      <c r="D516" s="2"/>
      <c r="E516" s="2"/>
      <c r="F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3:38" ht="15.75" customHeight="1" x14ac:dyDescent="0.15">
      <c r="C517" s="2"/>
      <c r="D517" s="2"/>
      <c r="E517" s="2"/>
      <c r="F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3:38" ht="15.75" customHeight="1" x14ac:dyDescent="0.15">
      <c r="C518" s="2"/>
      <c r="D518" s="2"/>
      <c r="E518" s="2"/>
      <c r="F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3:38" ht="15.75" customHeight="1" x14ac:dyDescent="0.15">
      <c r="C519" s="2"/>
      <c r="D519" s="2"/>
      <c r="E519" s="2"/>
      <c r="F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3:38" ht="15.75" customHeight="1" x14ac:dyDescent="0.15">
      <c r="C520" s="2"/>
      <c r="D520" s="2"/>
      <c r="E520" s="2"/>
      <c r="F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3:38" ht="15.75" customHeight="1" x14ac:dyDescent="0.15">
      <c r="C521" s="2"/>
      <c r="D521" s="2"/>
      <c r="E521" s="2"/>
      <c r="F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3:38" ht="15.75" customHeight="1" x14ac:dyDescent="0.15">
      <c r="C522" s="2"/>
      <c r="D522" s="2"/>
      <c r="E522" s="2"/>
      <c r="F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3:38" ht="15.75" customHeight="1" x14ac:dyDescent="0.15">
      <c r="C523" s="2"/>
      <c r="D523" s="2"/>
      <c r="E523" s="2"/>
      <c r="F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3:38" ht="15.75" customHeight="1" x14ac:dyDescent="0.15">
      <c r="C524" s="2"/>
      <c r="D524" s="2"/>
      <c r="E524" s="2"/>
      <c r="F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3:38" ht="15.75" customHeight="1" x14ac:dyDescent="0.15">
      <c r="C525" s="2"/>
      <c r="D525" s="2"/>
      <c r="E525" s="2"/>
      <c r="F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3:38" ht="15.75" customHeight="1" x14ac:dyDescent="0.15">
      <c r="C526" s="2"/>
      <c r="D526" s="2"/>
      <c r="E526" s="2"/>
      <c r="F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3:38" ht="15.75" customHeight="1" x14ac:dyDescent="0.15">
      <c r="C527" s="2"/>
      <c r="D527" s="2"/>
      <c r="E527" s="2"/>
      <c r="F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3:38" ht="15.75" customHeight="1" x14ac:dyDescent="0.15">
      <c r="C528" s="2"/>
      <c r="D528" s="2"/>
      <c r="E528" s="2"/>
      <c r="F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3:38" ht="15.75" customHeight="1" x14ac:dyDescent="0.15">
      <c r="C529" s="2"/>
      <c r="D529" s="2"/>
      <c r="E529" s="2"/>
      <c r="F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3:38" ht="15.75" customHeight="1" x14ac:dyDescent="0.15">
      <c r="C530" s="2"/>
      <c r="D530" s="2"/>
      <c r="E530" s="2"/>
      <c r="F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3:38" ht="15.75" customHeight="1" x14ac:dyDescent="0.15">
      <c r="C531" s="2"/>
      <c r="D531" s="2"/>
      <c r="E531" s="2"/>
      <c r="F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3:38" ht="15.75" customHeight="1" x14ac:dyDescent="0.15">
      <c r="C532" s="2"/>
      <c r="D532" s="2"/>
      <c r="E532" s="2"/>
      <c r="F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3:38" ht="15.75" customHeight="1" x14ac:dyDescent="0.15">
      <c r="C533" s="2"/>
      <c r="D533" s="2"/>
      <c r="E533" s="2"/>
      <c r="F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3:38" ht="15.75" customHeight="1" x14ac:dyDescent="0.15">
      <c r="C534" s="2"/>
      <c r="D534" s="2"/>
      <c r="E534" s="2"/>
      <c r="F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3:38" ht="15.75" customHeight="1" x14ac:dyDescent="0.15">
      <c r="C535" s="2"/>
      <c r="D535" s="2"/>
      <c r="E535" s="2"/>
      <c r="F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3:38" ht="15.75" customHeight="1" x14ac:dyDescent="0.15">
      <c r="C536" s="2"/>
      <c r="D536" s="2"/>
      <c r="E536" s="2"/>
      <c r="F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3:38" ht="15.75" customHeight="1" x14ac:dyDescent="0.15">
      <c r="C537" s="2"/>
      <c r="D537" s="2"/>
      <c r="E537" s="2"/>
      <c r="F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3:38" ht="15.75" customHeight="1" x14ac:dyDescent="0.15">
      <c r="C538" s="2"/>
      <c r="D538" s="2"/>
      <c r="E538" s="2"/>
      <c r="F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3:38" ht="15.75" customHeight="1" x14ac:dyDescent="0.15">
      <c r="C539" s="2"/>
      <c r="D539" s="2"/>
      <c r="E539" s="2"/>
      <c r="F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3:38" ht="15.75" customHeight="1" x14ac:dyDescent="0.15">
      <c r="C540" s="2"/>
      <c r="D540" s="2"/>
      <c r="E540" s="2"/>
      <c r="F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3:38" ht="15.75" customHeight="1" x14ac:dyDescent="0.15">
      <c r="C541" s="2"/>
      <c r="D541" s="2"/>
      <c r="E541" s="2"/>
      <c r="F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3:38" ht="15.75" customHeight="1" x14ac:dyDescent="0.15">
      <c r="C542" s="2"/>
      <c r="D542" s="2"/>
      <c r="E542" s="2"/>
      <c r="F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3:38" ht="15.75" customHeight="1" x14ac:dyDescent="0.15">
      <c r="C543" s="2"/>
      <c r="D543" s="2"/>
      <c r="E543" s="2"/>
      <c r="F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3:38" ht="15.75" customHeight="1" x14ac:dyDescent="0.15">
      <c r="C544" s="2"/>
      <c r="D544" s="2"/>
      <c r="E544" s="2"/>
      <c r="F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3:38" ht="15.75" customHeight="1" x14ac:dyDescent="0.15">
      <c r="C545" s="2"/>
      <c r="D545" s="2"/>
      <c r="E545" s="2"/>
      <c r="F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3:38" ht="15.75" customHeight="1" x14ac:dyDescent="0.15">
      <c r="C546" s="2"/>
      <c r="D546" s="2"/>
      <c r="E546" s="2"/>
      <c r="F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3:38" ht="15.75" customHeight="1" x14ac:dyDescent="0.15">
      <c r="C547" s="2"/>
      <c r="D547" s="2"/>
      <c r="E547" s="2"/>
      <c r="F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3:38" ht="15.75" customHeight="1" x14ac:dyDescent="0.15">
      <c r="C548" s="2"/>
      <c r="D548" s="2"/>
      <c r="E548" s="2"/>
      <c r="F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3:38" ht="15.75" customHeight="1" x14ac:dyDescent="0.15">
      <c r="C549" s="2"/>
      <c r="D549" s="2"/>
      <c r="E549" s="2"/>
      <c r="F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3:38" ht="15.75" customHeight="1" x14ac:dyDescent="0.15">
      <c r="C550" s="2"/>
      <c r="D550" s="2"/>
      <c r="E550" s="2"/>
      <c r="F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3:38" ht="15.75" customHeight="1" x14ac:dyDescent="0.15">
      <c r="C551" s="2"/>
      <c r="D551" s="2"/>
      <c r="E551" s="2"/>
      <c r="F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3:38" ht="15.75" customHeight="1" x14ac:dyDescent="0.15">
      <c r="C552" s="2"/>
      <c r="D552" s="2"/>
      <c r="E552" s="2"/>
      <c r="F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3:38" ht="15.75" customHeight="1" x14ac:dyDescent="0.15">
      <c r="C553" s="2"/>
      <c r="D553" s="2"/>
      <c r="E553" s="2"/>
      <c r="F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3:38" ht="15.75" customHeight="1" x14ac:dyDescent="0.15">
      <c r="C554" s="2"/>
      <c r="D554" s="2"/>
      <c r="E554" s="2"/>
      <c r="F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3:38" ht="15.75" customHeight="1" x14ac:dyDescent="0.15">
      <c r="C555" s="2"/>
      <c r="D555" s="2"/>
      <c r="E555" s="2"/>
      <c r="F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3:38" ht="15.75" customHeight="1" x14ac:dyDescent="0.15">
      <c r="C556" s="2"/>
      <c r="D556" s="2"/>
      <c r="E556" s="2"/>
      <c r="F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3:38" ht="15.75" customHeight="1" x14ac:dyDescent="0.15">
      <c r="C557" s="2"/>
      <c r="D557" s="2"/>
      <c r="E557" s="2"/>
      <c r="F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3:38" ht="15.75" customHeight="1" x14ac:dyDescent="0.15">
      <c r="C558" s="2"/>
      <c r="D558" s="2"/>
      <c r="E558" s="2"/>
      <c r="F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3:38" ht="15.75" customHeight="1" x14ac:dyDescent="0.15">
      <c r="C559" s="2"/>
      <c r="D559" s="2"/>
      <c r="E559" s="2"/>
      <c r="F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3:38" ht="15.75" customHeight="1" x14ac:dyDescent="0.15">
      <c r="C560" s="2"/>
      <c r="D560" s="2"/>
      <c r="E560" s="2"/>
      <c r="F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3:38" ht="15.75" customHeight="1" x14ac:dyDescent="0.15">
      <c r="C561" s="2"/>
      <c r="D561" s="2"/>
      <c r="E561" s="2"/>
      <c r="F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3:38" ht="15.75" customHeight="1" x14ac:dyDescent="0.15">
      <c r="C562" s="2"/>
      <c r="D562" s="2"/>
      <c r="E562" s="2"/>
      <c r="F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3:38" ht="15.75" customHeight="1" x14ac:dyDescent="0.15">
      <c r="C563" s="2"/>
      <c r="D563" s="2"/>
      <c r="E563" s="2"/>
      <c r="F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3:38" ht="15.75" customHeight="1" x14ac:dyDescent="0.15">
      <c r="C564" s="2"/>
      <c r="D564" s="2"/>
      <c r="E564" s="2"/>
      <c r="F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3:38" ht="15.75" customHeight="1" x14ac:dyDescent="0.15">
      <c r="C565" s="2"/>
      <c r="D565" s="2"/>
      <c r="E565" s="2"/>
      <c r="F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3:38" ht="15.75" customHeight="1" x14ac:dyDescent="0.15">
      <c r="C566" s="2"/>
      <c r="D566" s="2"/>
      <c r="E566" s="2"/>
      <c r="F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3:38" ht="15.75" customHeight="1" x14ac:dyDescent="0.15">
      <c r="C567" s="2"/>
      <c r="D567" s="2"/>
      <c r="E567" s="2"/>
      <c r="F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3:38" ht="15.75" customHeight="1" x14ac:dyDescent="0.15">
      <c r="C568" s="2"/>
      <c r="D568" s="2"/>
      <c r="E568" s="2"/>
      <c r="F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3:38" ht="15.75" customHeight="1" x14ac:dyDescent="0.15">
      <c r="C569" s="2"/>
      <c r="D569" s="2"/>
      <c r="E569" s="2"/>
      <c r="F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3:38" ht="15.75" customHeight="1" x14ac:dyDescent="0.15">
      <c r="C570" s="2"/>
      <c r="D570" s="2"/>
      <c r="E570" s="2"/>
      <c r="F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3:38" ht="15.75" customHeight="1" x14ac:dyDescent="0.15">
      <c r="C571" s="2"/>
      <c r="D571" s="2"/>
      <c r="E571" s="2"/>
      <c r="F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3:38" ht="15.75" customHeight="1" x14ac:dyDescent="0.15">
      <c r="C572" s="2"/>
      <c r="D572" s="2"/>
      <c r="E572" s="2"/>
      <c r="F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3:38" ht="15.75" customHeight="1" x14ac:dyDescent="0.15">
      <c r="C573" s="2"/>
      <c r="D573" s="2"/>
      <c r="E573" s="2"/>
      <c r="F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3:38" ht="15.75" customHeight="1" x14ac:dyDescent="0.15">
      <c r="C574" s="2"/>
      <c r="D574" s="2"/>
      <c r="E574" s="2"/>
      <c r="F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3:38" ht="15.75" customHeight="1" x14ac:dyDescent="0.15">
      <c r="C575" s="2"/>
      <c r="D575" s="2"/>
      <c r="E575" s="2"/>
      <c r="F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3:38" ht="15.75" customHeight="1" x14ac:dyDescent="0.15">
      <c r="C576" s="2"/>
      <c r="D576" s="2"/>
      <c r="E576" s="2"/>
      <c r="F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3:38" ht="15.75" customHeight="1" x14ac:dyDescent="0.15">
      <c r="C577" s="2"/>
      <c r="D577" s="2"/>
      <c r="E577" s="2"/>
      <c r="F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3:38" ht="15.75" customHeight="1" x14ac:dyDescent="0.15">
      <c r="C578" s="2"/>
      <c r="D578" s="2"/>
      <c r="E578" s="2"/>
      <c r="F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3:38" ht="15.75" customHeight="1" x14ac:dyDescent="0.15">
      <c r="C579" s="2"/>
      <c r="D579" s="2"/>
      <c r="E579" s="2"/>
      <c r="F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3:38" ht="15.75" customHeight="1" x14ac:dyDescent="0.15">
      <c r="C580" s="2"/>
      <c r="D580" s="2"/>
      <c r="E580" s="2"/>
      <c r="F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3:38" ht="15.75" customHeight="1" x14ac:dyDescent="0.15">
      <c r="C581" s="2"/>
      <c r="D581" s="2"/>
      <c r="E581" s="2"/>
      <c r="F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3:38" ht="15.75" customHeight="1" x14ac:dyDescent="0.15">
      <c r="C582" s="2"/>
      <c r="D582" s="2"/>
      <c r="E582" s="2"/>
      <c r="F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3:38" ht="15.75" customHeight="1" x14ac:dyDescent="0.15">
      <c r="C583" s="2"/>
      <c r="D583" s="2"/>
      <c r="E583" s="2"/>
      <c r="F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3:38" ht="15.75" customHeight="1" x14ac:dyDescent="0.15">
      <c r="C584" s="2"/>
      <c r="D584" s="2"/>
      <c r="E584" s="2"/>
      <c r="F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3:38" ht="15.75" customHeight="1" x14ac:dyDescent="0.15">
      <c r="C585" s="2"/>
      <c r="D585" s="2"/>
      <c r="E585" s="2"/>
      <c r="F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3:38" ht="15.75" customHeight="1" x14ac:dyDescent="0.15">
      <c r="C586" s="2"/>
      <c r="D586" s="2"/>
      <c r="E586" s="2"/>
      <c r="F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3:38" ht="15.75" customHeight="1" x14ac:dyDescent="0.15">
      <c r="C587" s="2"/>
      <c r="D587" s="2"/>
      <c r="E587" s="2"/>
      <c r="F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3:38" ht="15.75" customHeight="1" x14ac:dyDescent="0.15">
      <c r="C588" s="2"/>
      <c r="D588" s="2"/>
      <c r="E588" s="2"/>
      <c r="F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3:38" ht="15.75" customHeight="1" x14ac:dyDescent="0.15">
      <c r="C589" s="2"/>
      <c r="D589" s="2"/>
      <c r="E589" s="2"/>
      <c r="F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3:38" ht="15.75" customHeight="1" x14ac:dyDescent="0.15">
      <c r="C590" s="2"/>
      <c r="D590" s="2"/>
      <c r="E590" s="2"/>
      <c r="F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3:38" ht="15.75" customHeight="1" x14ac:dyDescent="0.15">
      <c r="C591" s="2"/>
      <c r="D591" s="2"/>
      <c r="E591" s="2"/>
      <c r="F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3:38" ht="15.75" customHeight="1" x14ac:dyDescent="0.15">
      <c r="C592" s="2"/>
      <c r="D592" s="2"/>
      <c r="E592" s="2"/>
      <c r="F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3:38" ht="15.75" customHeight="1" x14ac:dyDescent="0.15">
      <c r="C593" s="2"/>
      <c r="D593" s="2"/>
      <c r="E593" s="2"/>
      <c r="F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3:38" ht="15.75" customHeight="1" x14ac:dyDescent="0.15">
      <c r="C594" s="2"/>
      <c r="D594" s="2"/>
      <c r="E594" s="2"/>
      <c r="F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3:38" ht="15.75" customHeight="1" x14ac:dyDescent="0.15">
      <c r="C595" s="2"/>
      <c r="D595" s="2"/>
      <c r="E595" s="2"/>
      <c r="F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3:38" ht="15.75" customHeight="1" x14ac:dyDescent="0.15">
      <c r="C596" s="2"/>
      <c r="D596" s="2"/>
      <c r="E596" s="2"/>
      <c r="F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3:38" ht="15.75" customHeight="1" x14ac:dyDescent="0.15">
      <c r="C597" s="2"/>
      <c r="D597" s="2"/>
      <c r="E597" s="2"/>
      <c r="F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3:38" ht="15.75" customHeight="1" x14ac:dyDescent="0.15">
      <c r="C598" s="2"/>
      <c r="D598" s="2"/>
      <c r="E598" s="2"/>
      <c r="F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3:38" ht="15.75" customHeight="1" x14ac:dyDescent="0.15">
      <c r="C599" s="2"/>
      <c r="D599" s="2"/>
      <c r="E599" s="2"/>
      <c r="F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3:38" ht="15.75" customHeight="1" x14ac:dyDescent="0.15">
      <c r="C600" s="2"/>
      <c r="D600" s="2"/>
      <c r="E600" s="2"/>
      <c r="F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3:38" ht="15.75" customHeight="1" x14ac:dyDescent="0.15">
      <c r="C601" s="2"/>
      <c r="D601" s="2"/>
      <c r="E601" s="2"/>
      <c r="F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3:38" ht="15.75" customHeight="1" x14ac:dyDescent="0.15">
      <c r="C602" s="2"/>
      <c r="D602" s="2"/>
      <c r="E602" s="2"/>
      <c r="F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3:38" ht="15.75" customHeight="1" x14ac:dyDescent="0.15">
      <c r="C603" s="2"/>
      <c r="D603" s="2"/>
      <c r="E603" s="2"/>
      <c r="F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3:38" ht="15.75" customHeight="1" x14ac:dyDescent="0.15">
      <c r="C604" s="2"/>
      <c r="D604" s="2"/>
      <c r="E604" s="2"/>
      <c r="F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3:38" ht="15.75" customHeight="1" x14ac:dyDescent="0.15">
      <c r="C605" s="2"/>
      <c r="D605" s="2"/>
      <c r="E605" s="2"/>
      <c r="F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3:38" ht="15.75" customHeight="1" x14ac:dyDescent="0.15">
      <c r="C606" s="2"/>
      <c r="D606" s="2"/>
      <c r="E606" s="2"/>
      <c r="F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3:38" ht="15.75" customHeight="1" x14ac:dyDescent="0.15">
      <c r="C607" s="2"/>
      <c r="D607" s="2"/>
      <c r="E607" s="2"/>
      <c r="F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3:38" ht="15.75" customHeight="1" x14ac:dyDescent="0.15">
      <c r="C608" s="2"/>
      <c r="D608" s="2"/>
      <c r="E608" s="2"/>
      <c r="F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3:38" ht="15.75" customHeight="1" x14ac:dyDescent="0.15">
      <c r="C609" s="2"/>
      <c r="D609" s="2"/>
      <c r="E609" s="2"/>
      <c r="F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3:38" ht="15.75" customHeight="1" x14ac:dyDescent="0.15">
      <c r="C610" s="2"/>
      <c r="D610" s="2"/>
      <c r="E610" s="2"/>
      <c r="F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3:38" ht="15.75" customHeight="1" x14ac:dyDescent="0.15">
      <c r="C611" s="2"/>
      <c r="D611" s="2"/>
      <c r="E611" s="2"/>
      <c r="F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3:38" ht="15.75" customHeight="1" x14ac:dyDescent="0.15">
      <c r="C612" s="2"/>
      <c r="D612" s="2"/>
      <c r="E612" s="2"/>
      <c r="F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3:38" ht="15.75" customHeight="1" x14ac:dyDescent="0.15">
      <c r="C613" s="2"/>
      <c r="D613" s="2"/>
      <c r="E613" s="2"/>
      <c r="F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3:38" ht="15.75" customHeight="1" x14ac:dyDescent="0.15">
      <c r="C614" s="2"/>
      <c r="D614" s="2"/>
      <c r="E614" s="2"/>
      <c r="F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3:38" ht="15.75" customHeight="1" x14ac:dyDescent="0.15">
      <c r="C615" s="2"/>
      <c r="D615" s="2"/>
      <c r="E615" s="2"/>
      <c r="F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3:38" ht="15.75" customHeight="1" x14ac:dyDescent="0.15">
      <c r="C616" s="2"/>
      <c r="D616" s="2"/>
      <c r="E616" s="2"/>
      <c r="F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3:38" ht="15.75" customHeight="1" x14ac:dyDescent="0.15">
      <c r="C617" s="2"/>
      <c r="D617" s="2"/>
      <c r="E617" s="2"/>
      <c r="F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3:38" ht="15.75" customHeight="1" x14ac:dyDescent="0.15">
      <c r="C618" s="2"/>
      <c r="D618" s="2"/>
      <c r="E618" s="2"/>
      <c r="F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3:38" ht="15.75" customHeight="1" x14ac:dyDescent="0.15">
      <c r="C619" s="2"/>
      <c r="D619" s="2"/>
      <c r="E619" s="2"/>
      <c r="F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3:38" ht="15.75" customHeight="1" x14ac:dyDescent="0.15">
      <c r="C620" s="2"/>
      <c r="D620" s="2"/>
      <c r="E620" s="2"/>
      <c r="F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3:38" ht="15.75" customHeight="1" x14ac:dyDescent="0.15">
      <c r="C621" s="2"/>
      <c r="D621" s="2"/>
      <c r="E621" s="2"/>
      <c r="F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3:38" ht="15.75" customHeight="1" x14ac:dyDescent="0.15">
      <c r="C622" s="2"/>
      <c r="D622" s="2"/>
      <c r="E622" s="2"/>
      <c r="F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3:38" ht="15.75" customHeight="1" x14ac:dyDescent="0.15">
      <c r="C623" s="2"/>
      <c r="D623" s="2"/>
      <c r="E623" s="2"/>
      <c r="F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3:38" ht="15.75" customHeight="1" x14ac:dyDescent="0.15">
      <c r="C624" s="2"/>
      <c r="D624" s="2"/>
      <c r="E624" s="2"/>
      <c r="F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3:38" ht="15.75" customHeight="1" x14ac:dyDescent="0.15">
      <c r="C625" s="2"/>
      <c r="D625" s="2"/>
      <c r="E625" s="2"/>
      <c r="F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3:38" ht="15.75" customHeight="1" x14ac:dyDescent="0.15">
      <c r="C626" s="2"/>
      <c r="D626" s="2"/>
      <c r="E626" s="2"/>
      <c r="F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3:38" ht="15.75" customHeight="1" x14ac:dyDescent="0.15">
      <c r="C627" s="2"/>
      <c r="D627" s="2"/>
      <c r="E627" s="2"/>
      <c r="F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3:38" ht="15.75" customHeight="1" x14ac:dyDescent="0.15">
      <c r="C628" s="2"/>
      <c r="D628" s="2"/>
      <c r="E628" s="2"/>
      <c r="F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3:38" ht="15.75" customHeight="1" x14ac:dyDescent="0.15">
      <c r="C629" s="2"/>
      <c r="D629" s="2"/>
      <c r="E629" s="2"/>
      <c r="F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3:38" ht="15.75" customHeight="1" x14ac:dyDescent="0.15">
      <c r="C630" s="2"/>
      <c r="D630" s="2"/>
      <c r="E630" s="2"/>
      <c r="F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3:38" ht="15.75" customHeight="1" x14ac:dyDescent="0.15">
      <c r="C631" s="2"/>
      <c r="D631" s="2"/>
      <c r="E631" s="2"/>
      <c r="F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3:38" ht="15.75" customHeight="1" x14ac:dyDescent="0.15">
      <c r="C632" s="2"/>
      <c r="D632" s="2"/>
      <c r="E632" s="2"/>
      <c r="F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3:38" ht="15.75" customHeight="1" x14ac:dyDescent="0.15">
      <c r="C633" s="2"/>
      <c r="D633" s="2"/>
      <c r="E633" s="2"/>
      <c r="F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3:38" ht="15.75" customHeight="1" x14ac:dyDescent="0.15">
      <c r="C634" s="2"/>
      <c r="D634" s="2"/>
      <c r="E634" s="2"/>
      <c r="F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3:38" ht="15.75" customHeight="1" x14ac:dyDescent="0.15">
      <c r="C635" s="2"/>
      <c r="D635" s="2"/>
      <c r="E635" s="2"/>
      <c r="F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3:38" ht="15.75" customHeight="1" x14ac:dyDescent="0.15">
      <c r="C636" s="2"/>
      <c r="D636" s="2"/>
      <c r="E636" s="2"/>
      <c r="F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3:38" ht="15.75" customHeight="1" x14ac:dyDescent="0.15">
      <c r="C637" s="2"/>
      <c r="D637" s="2"/>
      <c r="E637" s="2"/>
      <c r="F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3:38" ht="15.75" customHeight="1" x14ac:dyDescent="0.15">
      <c r="C638" s="2"/>
      <c r="D638" s="2"/>
      <c r="E638" s="2"/>
      <c r="F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3:38" ht="15.75" customHeight="1" x14ac:dyDescent="0.15">
      <c r="C639" s="2"/>
      <c r="D639" s="2"/>
      <c r="E639" s="2"/>
      <c r="F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3:38" ht="15.75" customHeight="1" x14ac:dyDescent="0.15">
      <c r="C640" s="2"/>
      <c r="D640" s="2"/>
      <c r="E640" s="2"/>
      <c r="F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3:38" ht="15.75" customHeight="1" x14ac:dyDescent="0.15">
      <c r="C641" s="2"/>
      <c r="D641" s="2"/>
      <c r="E641" s="2"/>
      <c r="F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3:38" ht="15.75" customHeight="1" x14ac:dyDescent="0.15">
      <c r="C642" s="2"/>
      <c r="D642" s="2"/>
      <c r="E642" s="2"/>
      <c r="F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3:38" ht="15.75" customHeight="1" x14ac:dyDescent="0.15">
      <c r="C643" s="2"/>
      <c r="D643" s="2"/>
      <c r="E643" s="2"/>
      <c r="F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3:38" ht="15.75" customHeight="1" x14ac:dyDescent="0.15">
      <c r="C644" s="2"/>
      <c r="D644" s="2"/>
      <c r="E644" s="2"/>
      <c r="F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3:38" ht="15.75" customHeight="1" x14ac:dyDescent="0.15">
      <c r="C645" s="2"/>
      <c r="D645" s="2"/>
      <c r="E645" s="2"/>
      <c r="F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3:38" ht="15.75" customHeight="1" x14ac:dyDescent="0.15">
      <c r="C646" s="2"/>
      <c r="D646" s="2"/>
      <c r="E646" s="2"/>
      <c r="F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3:38" ht="15.75" customHeight="1" x14ac:dyDescent="0.15">
      <c r="C647" s="2"/>
      <c r="D647" s="2"/>
      <c r="E647" s="2"/>
      <c r="F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3:38" ht="15.75" customHeight="1" x14ac:dyDescent="0.15">
      <c r="C648" s="2"/>
      <c r="D648" s="2"/>
      <c r="E648" s="2"/>
      <c r="F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3:38" ht="15.75" customHeight="1" x14ac:dyDescent="0.15">
      <c r="C649" s="2"/>
      <c r="D649" s="2"/>
      <c r="E649" s="2"/>
      <c r="F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3:38" ht="15.75" customHeight="1" x14ac:dyDescent="0.15">
      <c r="C650" s="2"/>
      <c r="D650" s="2"/>
      <c r="E650" s="2"/>
      <c r="F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3:38" ht="15.75" customHeight="1" x14ac:dyDescent="0.15">
      <c r="C651" s="2"/>
      <c r="D651" s="2"/>
      <c r="E651" s="2"/>
      <c r="F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3:38" ht="15.75" customHeight="1" x14ac:dyDescent="0.15">
      <c r="C652" s="2"/>
      <c r="D652" s="2"/>
      <c r="E652" s="2"/>
      <c r="F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3:38" ht="15.75" customHeight="1" x14ac:dyDescent="0.15">
      <c r="C653" s="2"/>
      <c r="D653" s="2"/>
      <c r="E653" s="2"/>
      <c r="F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3:38" ht="15.75" customHeight="1" x14ac:dyDescent="0.15">
      <c r="C654" s="2"/>
      <c r="D654" s="2"/>
      <c r="E654" s="2"/>
      <c r="F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3:38" ht="15.75" customHeight="1" x14ac:dyDescent="0.15">
      <c r="C655" s="2"/>
      <c r="D655" s="2"/>
      <c r="E655" s="2"/>
      <c r="F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3:38" ht="15.75" customHeight="1" x14ac:dyDescent="0.15">
      <c r="C656" s="2"/>
      <c r="D656" s="2"/>
      <c r="E656" s="2"/>
      <c r="F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3:38" ht="15.75" customHeight="1" x14ac:dyDescent="0.15">
      <c r="C657" s="2"/>
      <c r="D657" s="2"/>
      <c r="E657" s="2"/>
      <c r="F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3:38" ht="15.75" customHeight="1" x14ac:dyDescent="0.15">
      <c r="C658" s="2"/>
      <c r="D658" s="2"/>
      <c r="E658" s="2"/>
      <c r="F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3:38" ht="15.75" customHeight="1" x14ac:dyDescent="0.15">
      <c r="C659" s="2"/>
      <c r="D659" s="2"/>
      <c r="E659" s="2"/>
      <c r="F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3:38" ht="15.75" customHeight="1" x14ac:dyDescent="0.15">
      <c r="C660" s="2"/>
      <c r="D660" s="2"/>
      <c r="E660" s="2"/>
      <c r="F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3:38" ht="15.75" customHeight="1" x14ac:dyDescent="0.15">
      <c r="C661" s="2"/>
      <c r="D661" s="2"/>
      <c r="E661" s="2"/>
      <c r="F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3:38" ht="15.75" customHeight="1" x14ac:dyDescent="0.15">
      <c r="C662" s="2"/>
      <c r="D662" s="2"/>
      <c r="E662" s="2"/>
      <c r="F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3:38" ht="15.75" customHeight="1" x14ac:dyDescent="0.15">
      <c r="C663" s="2"/>
      <c r="D663" s="2"/>
      <c r="E663" s="2"/>
      <c r="F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3:38" ht="15.75" customHeight="1" x14ac:dyDescent="0.15">
      <c r="C664" s="2"/>
      <c r="D664" s="2"/>
      <c r="E664" s="2"/>
      <c r="F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3:38" ht="15.75" customHeight="1" x14ac:dyDescent="0.15">
      <c r="C665" s="2"/>
      <c r="D665" s="2"/>
      <c r="E665" s="2"/>
      <c r="F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3:38" ht="15.75" customHeight="1" x14ac:dyDescent="0.15">
      <c r="C666" s="2"/>
      <c r="D666" s="2"/>
      <c r="E666" s="2"/>
      <c r="F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3:38" ht="15.75" customHeight="1" x14ac:dyDescent="0.15">
      <c r="C667" s="2"/>
      <c r="D667" s="2"/>
      <c r="E667" s="2"/>
      <c r="F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3:38" ht="15.75" customHeight="1" x14ac:dyDescent="0.15">
      <c r="C668" s="2"/>
      <c r="D668" s="2"/>
      <c r="E668" s="2"/>
      <c r="F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3:38" ht="15.75" customHeight="1" x14ac:dyDescent="0.15">
      <c r="C669" s="2"/>
      <c r="D669" s="2"/>
      <c r="E669" s="2"/>
      <c r="F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3:38" ht="15.75" customHeight="1" x14ac:dyDescent="0.15">
      <c r="C670" s="2"/>
      <c r="D670" s="2"/>
      <c r="E670" s="2"/>
      <c r="F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3:38" ht="15.75" customHeight="1" x14ac:dyDescent="0.15">
      <c r="C671" s="2"/>
      <c r="D671" s="2"/>
      <c r="E671" s="2"/>
      <c r="F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3:38" ht="15.75" customHeight="1" x14ac:dyDescent="0.15">
      <c r="C672" s="2"/>
      <c r="D672" s="2"/>
      <c r="E672" s="2"/>
      <c r="F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3:38" ht="15.75" customHeight="1" x14ac:dyDescent="0.15">
      <c r="C673" s="2"/>
      <c r="D673" s="2"/>
      <c r="E673" s="2"/>
      <c r="F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3:38" ht="15.75" customHeight="1" x14ac:dyDescent="0.15">
      <c r="C674" s="2"/>
      <c r="D674" s="2"/>
      <c r="E674" s="2"/>
      <c r="F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3:38" ht="15.75" customHeight="1" x14ac:dyDescent="0.15">
      <c r="C675" s="2"/>
      <c r="D675" s="2"/>
      <c r="E675" s="2"/>
      <c r="F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3:38" ht="15.75" customHeight="1" x14ac:dyDescent="0.15">
      <c r="C676" s="2"/>
      <c r="D676" s="2"/>
      <c r="E676" s="2"/>
      <c r="F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3:38" ht="15.75" customHeight="1" x14ac:dyDescent="0.15">
      <c r="C677" s="2"/>
      <c r="D677" s="2"/>
      <c r="E677" s="2"/>
      <c r="F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3:38" ht="15.75" customHeight="1" x14ac:dyDescent="0.15">
      <c r="C678" s="2"/>
      <c r="D678" s="2"/>
      <c r="E678" s="2"/>
      <c r="F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3:38" ht="15.75" customHeight="1" x14ac:dyDescent="0.15">
      <c r="C679" s="2"/>
      <c r="D679" s="2"/>
      <c r="E679" s="2"/>
      <c r="F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3:38" ht="15.75" customHeight="1" x14ac:dyDescent="0.15">
      <c r="C680" s="2"/>
      <c r="D680" s="2"/>
      <c r="E680" s="2"/>
      <c r="F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3:38" ht="15.75" customHeight="1" x14ac:dyDescent="0.15">
      <c r="C681" s="2"/>
      <c r="D681" s="2"/>
      <c r="E681" s="2"/>
      <c r="F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3:38" ht="15.75" customHeight="1" x14ac:dyDescent="0.15">
      <c r="C682" s="2"/>
      <c r="D682" s="2"/>
      <c r="E682" s="2"/>
      <c r="F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3:38" ht="15.75" customHeight="1" x14ac:dyDescent="0.15">
      <c r="C683" s="2"/>
      <c r="D683" s="2"/>
      <c r="E683" s="2"/>
      <c r="F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3:38" ht="15.75" customHeight="1" x14ac:dyDescent="0.15">
      <c r="C684" s="2"/>
      <c r="D684" s="2"/>
      <c r="E684" s="2"/>
      <c r="F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3:38" ht="15.75" customHeight="1" x14ac:dyDescent="0.15">
      <c r="C685" s="2"/>
      <c r="D685" s="2"/>
      <c r="E685" s="2"/>
      <c r="F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3:38" ht="15.75" customHeight="1" x14ac:dyDescent="0.15">
      <c r="C686" s="2"/>
      <c r="D686" s="2"/>
      <c r="E686" s="2"/>
      <c r="F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3:38" ht="15.75" customHeight="1" x14ac:dyDescent="0.15">
      <c r="C687" s="2"/>
      <c r="D687" s="2"/>
      <c r="E687" s="2"/>
      <c r="F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3:38" ht="15.75" customHeight="1" x14ac:dyDescent="0.15">
      <c r="C688" s="2"/>
      <c r="D688" s="2"/>
      <c r="E688" s="2"/>
      <c r="F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3:38" ht="15.75" customHeight="1" x14ac:dyDescent="0.15">
      <c r="C689" s="2"/>
      <c r="D689" s="2"/>
      <c r="E689" s="2"/>
      <c r="F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3:38" ht="15.75" customHeight="1" x14ac:dyDescent="0.15">
      <c r="C690" s="2"/>
      <c r="D690" s="2"/>
      <c r="E690" s="2"/>
      <c r="F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3:38" ht="15.75" customHeight="1" x14ac:dyDescent="0.15">
      <c r="C691" s="2"/>
      <c r="D691" s="2"/>
      <c r="E691" s="2"/>
      <c r="F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3:38" ht="15.75" customHeight="1" x14ac:dyDescent="0.15">
      <c r="C692" s="2"/>
      <c r="D692" s="2"/>
      <c r="E692" s="2"/>
      <c r="F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3:38" ht="15.75" customHeight="1" x14ac:dyDescent="0.15">
      <c r="C693" s="2"/>
      <c r="D693" s="2"/>
      <c r="E693" s="2"/>
      <c r="F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3:38" ht="15.75" customHeight="1" x14ac:dyDescent="0.15">
      <c r="C694" s="2"/>
      <c r="D694" s="2"/>
      <c r="E694" s="2"/>
      <c r="F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3:38" ht="15.75" customHeight="1" x14ac:dyDescent="0.15">
      <c r="C695" s="2"/>
      <c r="D695" s="2"/>
      <c r="E695" s="2"/>
      <c r="F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3:38" ht="15.75" customHeight="1" x14ac:dyDescent="0.15">
      <c r="C696" s="2"/>
      <c r="D696" s="2"/>
      <c r="E696" s="2"/>
      <c r="F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3:38" ht="15.75" customHeight="1" x14ac:dyDescent="0.15">
      <c r="C697" s="2"/>
      <c r="D697" s="2"/>
      <c r="E697" s="2"/>
      <c r="F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3:38" ht="15.75" customHeight="1" x14ac:dyDescent="0.15">
      <c r="C698" s="2"/>
      <c r="D698" s="2"/>
      <c r="E698" s="2"/>
      <c r="F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3:38" ht="15.75" customHeight="1" x14ac:dyDescent="0.15">
      <c r="C699" s="2"/>
      <c r="D699" s="2"/>
      <c r="E699" s="2"/>
      <c r="F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3:38" ht="15.75" customHeight="1" x14ac:dyDescent="0.15">
      <c r="C700" s="2"/>
      <c r="D700" s="2"/>
      <c r="E700" s="2"/>
      <c r="F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3:38" ht="15.75" customHeight="1" x14ac:dyDescent="0.15">
      <c r="C701" s="2"/>
      <c r="D701" s="2"/>
      <c r="E701" s="2"/>
      <c r="F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3:38" ht="15.75" customHeight="1" x14ac:dyDescent="0.15">
      <c r="C702" s="2"/>
      <c r="D702" s="2"/>
      <c r="E702" s="2"/>
      <c r="F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3:38" ht="15.75" customHeight="1" x14ac:dyDescent="0.15">
      <c r="C703" s="2"/>
      <c r="D703" s="2"/>
      <c r="E703" s="2"/>
      <c r="F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3:38" ht="15.75" customHeight="1" x14ac:dyDescent="0.15">
      <c r="C704" s="2"/>
      <c r="D704" s="2"/>
      <c r="E704" s="2"/>
      <c r="F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3:38" ht="15.75" customHeight="1" x14ac:dyDescent="0.15">
      <c r="C705" s="2"/>
      <c r="D705" s="2"/>
      <c r="E705" s="2"/>
      <c r="F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3:38" ht="15.75" customHeight="1" x14ac:dyDescent="0.15">
      <c r="C706" s="2"/>
      <c r="D706" s="2"/>
      <c r="E706" s="2"/>
      <c r="F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3:38" ht="15.75" customHeight="1" x14ac:dyDescent="0.15">
      <c r="C707" s="2"/>
      <c r="D707" s="2"/>
      <c r="E707" s="2"/>
      <c r="F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3:38" ht="15.75" customHeight="1" x14ac:dyDescent="0.15">
      <c r="C708" s="2"/>
      <c r="D708" s="2"/>
      <c r="E708" s="2"/>
      <c r="F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3:38" ht="15.75" customHeight="1" x14ac:dyDescent="0.15">
      <c r="C709" s="2"/>
      <c r="D709" s="2"/>
      <c r="E709" s="2"/>
      <c r="F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3:38" ht="15.75" customHeight="1" x14ac:dyDescent="0.15">
      <c r="C710" s="2"/>
      <c r="D710" s="2"/>
      <c r="E710" s="2"/>
      <c r="F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3:38" ht="15.75" customHeight="1" x14ac:dyDescent="0.15">
      <c r="C711" s="2"/>
      <c r="D711" s="2"/>
      <c r="E711" s="2"/>
      <c r="F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3:38" ht="15.75" customHeight="1" x14ac:dyDescent="0.15">
      <c r="C712" s="2"/>
      <c r="D712" s="2"/>
      <c r="E712" s="2"/>
      <c r="F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3:38" ht="15.75" customHeight="1" x14ac:dyDescent="0.15">
      <c r="C713" s="2"/>
      <c r="D713" s="2"/>
      <c r="E713" s="2"/>
      <c r="F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3:38" ht="15.75" customHeight="1" x14ac:dyDescent="0.15">
      <c r="C714" s="2"/>
      <c r="D714" s="2"/>
      <c r="E714" s="2"/>
      <c r="F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3:38" ht="15.75" customHeight="1" x14ac:dyDescent="0.15">
      <c r="C715" s="2"/>
      <c r="D715" s="2"/>
      <c r="E715" s="2"/>
      <c r="F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3:38" ht="15.75" customHeight="1" x14ac:dyDescent="0.15">
      <c r="C716" s="2"/>
      <c r="D716" s="2"/>
      <c r="E716" s="2"/>
      <c r="F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3:38" ht="15.75" customHeight="1" x14ac:dyDescent="0.15">
      <c r="C717" s="2"/>
      <c r="D717" s="2"/>
      <c r="E717" s="2"/>
      <c r="F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3:38" ht="15.75" customHeight="1" x14ac:dyDescent="0.15">
      <c r="C718" s="2"/>
      <c r="D718" s="2"/>
      <c r="E718" s="2"/>
      <c r="F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3:38" ht="15.75" customHeight="1" x14ac:dyDescent="0.15">
      <c r="C719" s="2"/>
      <c r="D719" s="2"/>
      <c r="E719" s="2"/>
      <c r="F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3:38" ht="15.75" customHeight="1" x14ac:dyDescent="0.15">
      <c r="C720" s="2"/>
      <c r="D720" s="2"/>
      <c r="E720" s="2"/>
      <c r="F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3:38" ht="15.75" customHeight="1" x14ac:dyDescent="0.15">
      <c r="C721" s="2"/>
      <c r="D721" s="2"/>
      <c r="E721" s="2"/>
      <c r="F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3:38" ht="15.75" customHeight="1" x14ac:dyDescent="0.15">
      <c r="C722" s="2"/>
      <c r="D722" s="2"/>
      <c r="E722" s="2"/>
      <c r="F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3:38" ht="15.75" customHeight="1" x14ac:dyDescent="0.15">
      <c r="C723" s="2"/>
      <c r="D723" s="2"/>
      <c r="E723" s="2"/>
      <c r="F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3:38" ht="15.75" customHeight="1" x14ac:dyDescent="0.15">
      <c r="C724" s="2"/>
      <c r="D724" s="2"/>
      <c r="E724" s="2"/>
      <c r="F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3:38" ht="15.75" customHeight="1" x14ac:dyDescent="0.15">
      <c r="C725" s="2"/>
      <c r="D725" s="2"/>
      <c r="E725" s="2"/>
      <c r="F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3:38" ht="15.75" customHeight="1" x14ac:dyDescent="0.15">
      <c r="C726" s="2"/>
      <c r="D726" s="2"/>
      <c r="E726" s="2"/>
      <c r="F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3:38" ht="15.75" customHeight="1" x14ac:dyDescent="0.15">
      <c r="C727" s="2"/>
      <c r="D727" s="2"/>
      <c r="E727" s="2"/>
      <c r="F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3:38" ht="15.75" customHeight="1" x14ac:dyDescent="0.15">
      <c r="C728" s="2"/>
      <c r="D728" s="2"/>
      <c r="E728" s="2"/>
      <c r="F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3:38" ht="15.75" customHeight="1" x14ac:dyDescent="0.15">
      <c r="C729" s="2"/>
      <c r="D729" s="2"/>
      <c r="E729" s="2"/>
      <c r="F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3:38" ht="15.75" customHeight="1" x14ac:dyDescent="0.15">
      <c r="C730" s="2"/>
      <c r="D730" s="2"/>
      <c r="E730" s="2"/>
      <c r="F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3:38" ht="15.75" customHeight="1" x14ac:dyDescent="0.15">
      <c r="C731" s="2"/>
      <c r="D731" s="2"/>
      <c r="E731" s="2"/>
      <c r="F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3:38" ht="15.75" customHeight="1" x14ac:dyDescent="0.15">
      <c r="C732" s="2"/>
      <c r="D732" s="2"/>
      <c r="E732" s="2"/>
      <c r="F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3:38" ht="15.75" customHeight="1" x14ac:dyDescent="0.15">
      <c r="C733" s="2"/>
      <c r="D733" s="2"/>
      <c r="E733" s="2"/>
      <c r="F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3:38" ht="15.75" customHeight="1" x14ac:dyDescent="0.15">
      <c r="C734" s="2"/>
      <c r="D734" s="2"/>
      <c r="E734" s="2"/>
      <c r="F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3:38" ht="15.75" customHeight="1" x14ac:dyDescent="0.15">
      <c r="C735" s="2"/>
      <c r="D735" s="2"/>
      <c r="E735" s="2"/>
      <c r="F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3:38" ht="15.75" customHeight="1" x14ac:dyDescent="0.15">
      <c r="C736" s="2"/>
      <c r="D736" s="2"/>
      <c r="E736" s="2"/>
      <c r="F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3:38" ht="15.75" customHeight="1" x14ac:dyDescent="0.15">
      <c r="C737" s="2"/>
      <c r="D737" s="2"/>
      <c r="E737" s="2"/>
      <c r="F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3:38" ht="15.75" customHeight="1" x14ac:dyDescent="0.15">
      <c r="C738" s="2"/>
      <c r="D738" s="2"/>
      <c r="E738" s="2"/>
      <c r="F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3:38" ht="15.75" customHeight="1" x14ac:dyDescent="0.15">
      <c r="C739" s="2"/>
      <c r="D739" s="2"/>
      <c r="E739" s="2"/>
      <c r="F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3:38" ht="15.75" customHeight="1" x14ac:dyDescent="0.15">
      <c r="C740" s="2"/>
      <c r="D740" s="2"/>
      <c r="E740" s="2"/>
      <c r="F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3:38" ht="15.75" customHeight="1" x14ac:dyDescent="0.15">
      <c r="C741" s="2"/>
      <c r="D741" s="2"/>
      <c r="E741" s="2"/>
      <c r="F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3:38" ht="15.75" customHeight="1" x14ac:dyDescent="0.15">
      <c r="C742" s="2"/>
      <c r="D742" s="2"/>
      <c r="E742" s="2"/>
      <c r="F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3:38" ht="15.75" customHeight="1" x14ac:dyDescent="0.15">
      <c r="C743" s="2"/>
      <c r="D743" s="2"/>
      <c r="E743" s="2"/>
      <c r="F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3:38" ht="15.75" customHeight="1" x14ac:dyDescent="0.15">
      <c r="C744" s="2"/>
      <c r="D744" s="2"/>
      <c r="E744" s="2"/>
      <c r="F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3:38" ht="15.75" customHeight="1" x14ac:dyDescent="0.15">
      <c r="C745" s="2"/>
      <c r="D745" s="2"/>
      <c r="E745" s="2"/>
      <c r="F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3:38" ht="15.75" customHeight="1" x14ac:dyDescent="0.15">
      <c r="C746" s="2"/>
      <c r="D746" s="2"/>
      <c r="E746" s="2"/>
      <c r="F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3:38" ht="15.75" customHeight="1" x14ac:dyDescent="0.15">
      <c r="C747" s="2"/>
      <c r="D747" s="2"/>
      <c r="E747" s="2"/>
      <c r="F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3:38" ht="15.75" customHeight="1" x14ac:dyDescent="0.15">
      <c r="C748" s="2"/>
      <c r="D748" s="2"/>
      <c r="E748" s="2"/>
      <c r="F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3:38" ht="15.75" customHeight="1" x14ac:dyDescent="0.15">
      <c r="C749" s="2"/>
      <c r="D749" s="2"/>
      <c r="E749" s="2"/>
      <c r="F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3:38" ht="15.75" customHeight="1" x14ac:dyDescent="0.15">
      <c r="C750" s="2"/>
      <c r="D750" s="2"/>
      <c r="E750" s="2"/>
      <c r="F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3:38" ht="15.75" customHeight="1" x14ac:dyDescent="0.15">
      <c r="C751" s="2"/>
      <c r="D751" s="2"/>
      <c r="E751" s="2"/>
      <c r="F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3:38" ht="15.75" customHeight="1" x14ac:dyDescent="0.15">
      <c r="C752" s="2"/>
      <c r="D752" s="2"/>
      <c r="E752" s="2"/>
      <c r="F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3:38" ht="15.75" customHeight="1" x14ac:dyDescent="0.15">
      <c r="C753" s="2"/>
      <c r="D753" s="2"/>
      <c r="E753" s="2"/>
      <c r="F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3:38" ht="15.75" customHeight="1" x14ac:dyDescent="0.15">
      <c r="C754" s="2"/>
      <c r="D754" s="2"/>
      <c r="E754" s="2"/>
      <c r="F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3:38" ht="15.75" customHeight="1" x14ac:dyDescent="0.15">
      <c r="C755" s="2"/>
      <c r="D755" s="2"/>
      <c r="E755" s="2"/>
      <c r="F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3:38" ht="15.75" customHeight="1" x14ac:dyDescent="0.15">
      <c r="C756" s="2"/>
      <c r="D756" s="2"/>
      <c r="E756" s="2"/>
      <c r="F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3:38" ht="15.75" customHeight="1" x14ac:dyDescent="0.15">
      <c r="C757" s="2"/>
      <c r="D757" s="2"/>
      <c r="E757" s="2"/>
      <c r="F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3:38" ht="15.75" customHeight="1" x14ac:dyDescent="0.15">
      <c r="C758" s="2"/>
      <c r="D758" s="2"/>
      <c r="E758" s="2"/>
      <c r="F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3:38" ht="15.75" customHeight="1" x14ac:dyDescent="0.15">
      <c r="C759" s="2"/>
      <c r="D759" s="2"/>
      <c r="E759" s="2"/>
      <c r="F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3:38" ht="15.75" customHeight="1" x14ac:dyDescent="0.15">
      <c r="C760" s="2"/>
      <c r="D760" s="2"/>
      <c r="E760" s="2"/>
      <c r="F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3:38" ht="15.75" customHeight="1" x14ac:dyDescent="0.15">
      <c r="C761" s="2"/>
      <c r="D761" s="2"/>
      <c r="E761" s="2"/>
      <c r="F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3:38" ht="15.75" customHeight="1" x14ac:dyDescent="0.15">
      <c r="C762" s="2"/>
      <c r="D762" s="2"/>
      <c r="E762" s="2"/>
      <c r="F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3:38" ht="15.75" customHeight="1" x14ac:dyDescent="0.15">
      <c r="C763" s="2"/>
      <c r="D763" s="2"/>
      <c r="E763" s="2"/>
      <c r="F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3:38" ht="15.75" customHeight="1" x14ac:dyDescent="0.15">
      <c r="C764" s="2"/>
      <c r="D764" s="2"/>
      <c r="E764" s="2"/>
      <c r="F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3:38" ht="15.75" customHeight="1" x14ac:dyDescent="0.15">
      <c r="C765" s="2"/>
      <c r="D765" s="2"/>
      <c r="E765" s="2"/>
      <c r="F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3:38" ht="15.75" customHeight="1" x14ac:dyDescent="0.15">
      <c r="C766" s="2"/>
      <c r="D766" s="2"/>
      <c r="E766" s="2"/>
      <c r="F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3:38" ht="15.75" customHeight="1" x14ac:dyDescent="0.15">
      <c r="C767" s="2"/>
      <c r="D767" s="2"/>
      <c r="E767" s="2"/>
      <c r="F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3:38" ht="15.75" customHeight="1" x14ac:dyDescent="0.15">
      <c r="C768" s="2"/>
      <c r="D768" s="2"/>
      <c r="E768" s="2"/>
      <c r="F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3:38" ht="15.75" customHeight="1" x14ac:dyDescent="0.15">
      <c r="C769" s="2"/>
      <c r="D769" s="2"/>
      <c r="E769" s="2"/>
      <c r="F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3:38" ht="15.75" customHeight="1" x14ac:dyDescent="0.15">
      <c r="C770" s="2"/>
      <c r="D770" s="2"/>
      <c r="E770" s="2"/>
      <c r="F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3:38" ht="15.75" customHeight="1" x14ac:dyDescent="0.15">
      <c r="C771" s="2"/>
      <c r="D771" s="2"/>
      <c r="E771" s="2"/>
      <c r="F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3:38" ht="15.75" customHeight="1" x14ac:dyDescent="0.15">
      <c r="C772" s="2"/>
      <c r="D772" s="2"/>
      <c r="E772" s="2"/>
      <c r="F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3:38" ht="15.75" customHeight="1" x14ac:dyDescent="0.15">
      <c r="C773" s="2"/>
      <c r="D773" s="2"/>
      <c r="E773" s="2"/>
      <c r="F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3:38" ht="15.75" customHeight="1" x14ac:dyDescent="0.15">
      <c r="C774" s="2"/>
      <c r="D774" s="2"/>
      <c r="E774" s="2"/>
      <c r="F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3:38" ht="15.75" customHeight="1" x14ac:dyDescent="0.15">
      <c r="C775" s="2"/>
      <c r="D775" s="2"/>
      <c r="E775" s="2"/>
      <c r="F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3:38" ht="15.75" customHeight="1" x14ac:dyDescent="0.15">
      <c r="C776" s="2"/>
      <c r="D776" s="2"/>
      <c r="E776" s="2"/>
      <c r="F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3:38" ht="15.75" customHeight="1" x14ac:dyDescent="0.15">
      <c r="C777" s="2"/>
      <c r="D777" s="2"/>
      <c r="E777" s="2"/>
      <c r="F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3:38" ht="15.75" customHeight="1" x14ac:dyDescent="0.15">
      <c r="C778" s="2"/>
      <c r="D778" s="2"/>
      <c r="E778" s="2"/>
      <c r="F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3:38" ht="15.75" customHeight="1" x14ac:dyDescent="0.15">
      <c r="C779" s="2"/>
      <c r="D779" s="2"/>
      <c r="E779" s="2"/>
      <c r="F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3:38" ht="15.75" customHeight="1" x14ac:dyDescent="0.15">
      <c r="C780" s="2"/>
      <c r="D780" s="2"/>
      <c r="E780" s="2"/>
      <c r="F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3:38" ht="15.75" customHeight="1" x14ac:dyDescent="0.15">
      <c r="C781" s="2"/>
      <c r="D781" s="2"/>
      <c r="E781" s="2"/>
      <c r="F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3:38" ht="15.75" customHeight="1" x14ac:dyDescent="0.15">
      <c r="C782" s="2"/>
      <c r="D782" s="2"/>
      <c r="E782" s="2"/>
      <c r="F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3:38" ht="15.75" customHeight="1" x14ac:dyDescent="0.15">
      <c r="C783" s="2"/>
      <c r="D783" s="2"/>
      <c r="E783" s="2"/>
      <c r="F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3:38" ht="15.75" customHeight="1" x14ac:dyDescent="0.15">
      <c r="C784" s="2"/>
      <c r="D784" s="2"/>
      <c r="E784" s="2"/>
      <c r="F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3:38" ht="15.75" customHeight="1" x14ac:dyDescent="0.15">
      <c r="C785" s="2"/>
      <c r="D785" s="2"/>
      <c r="E785" s="2"/>
      <c r="F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3:38" ht="15.75" customHeight="1" x14ac:dyDescent="0.15">
      <c r="C786" s="2"/>
      <c r="D786" s="2"/>
      <c r="E786" s="2"/>
      <c r="F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3:38" ht="15.75" customHeight="1" x14ac:dyDescent="0.15">
      <c r="C787" s="2"/>
      <c r="D787" s="2"/>
      <c r="E787" s="2"/>
      <c r="F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3:38" ht="15.75" customHeight="1" x14ac:dyDescent="0.15">
      <c r="C788" s="2"/>
      <c r="D788" s="2"/>
      <c r="E788" s="2"/>
      <c r="F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3:38" ht="15.75" customHeight="1" x14ac:dyDescent="0.15">
      <c r="C789" s="2"/>
      <c r="D789" s="2"/>
      <c r="E789" s="2"/>
      <c r="F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3:38" ht="15.75" customHeight="1" x14ac:dyDescent="0.15">
      <c r="C790" s="2"/>
      <c r="D790" s="2"/>
      <c r="E790" s="2"/>
      <c r="F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3:38" ht="15.75" customHeight="1" x14ac:dyDescent="0.15">
      <c r="C791" s="2"/>
      <c r="D791" s="2"/>
      <c r="E791" s="2"/>
      <c r="F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3:38" ht="15.75" customHeight="1" x14ac:dyDescent="0.15">
      <c r="C792" s="2"/>
      <c r="D792" s="2"/>
      <c r="E792" s="2"/>
      <c r="F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3:38" ht="15.75" customHeight="1" x14ac:dyDescent="0.15">
      <c r="C793" s="2"/>
      <c r="D793" s="2"/>
      <c r="E793" s="2"/>
      <c r="F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3:38" ht="15.75" customHeight="1" x14ac:dyDescent="0.15">
      <c r="C794" s="2"/>
      <c r="D794" s="2"/>
      <c r="E794" s="2"/>
      <c r="F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3:38" ht="15.75" customHeight="1" x14ac:dyDescent="0.15">
      <c r="C795" s="2"/>
      <c r="D795" s="2"/>
      <c r="E795" s="2"/>
      <c r="F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3:38" ht="15.75" customHeight="1" x14ac:dyDescent="0.15">
      <c r="C796" s="2"/>
      <c r="D796" s="2"/>
      <c r="E796" s="2"/>
      <c r="F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3:38" ht="15.75" customHeight="1" x14ac:dyDescent="0.15">
      <c r="C797" s="2"/>
      <c r="D797" s="2"/>
      <c r="E797" s="2"/>
      <c r="F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3:38" ht="15.75" customHeight="1" x14ac:dyDescent="0.15">
      <c r="C798" s="2"/>
      <c r="D798" s="2"/>
      <c r="E798" s="2"/>
      <c r="F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3:38" ht="15.75" customHeight="1" x14ac:dyDescent="0.15">
      <c r="C799" s="2"/>
      <c r="D799" s="2"/>
      <c r="E799" s="2"/>
      <c r="F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3:38" ht="15.75" customHeight="1" x14ac:dyDescent="0.15">
      <c r="C800" s="2"/>
      <c r="D800" s="2"/>
      <c r="E800" s="2"/>
      <c r="F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3:38" ht="15.75" customHeight="1" x14ac:dyDescent="0.15">
      <c r="C801" s="2"/>
      <c r="D801" s="2"/>
      <c r="E801" s="2"/>
      <c r="F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3:38" ht="15.75" customHeight="1" x14ac:dyDescent="0.15">
      <c r="C802" s="2"/>
      <c r="D802" s="2"/>
      <c r="E802" s="2"/>
      <c r="F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3:38" ht="15.75" customHeight="1" x14ac:dyDescent="0.15">
      <c r="C803" s="2"/>
      <c r="D803" s="2"/>
      <c r="E803" s="2"/>
      <c r="F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3:38" ht="15.75" customHeight="1" x14ac:dyDescent="0.15">
      <c r="C804" s="2"/>
      <c r="D804" s="2"/>
      <c r="E804" s="2"/>
      <c r="F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3:38" ht="15.75" customHeight="1" x14ac:dyDescent="0.15">
      <c r="C805" s="2"/>
      <c r="D805" s="2"/>
      <c r="E805" s="2"/>
      <c r="F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3:38" ht="15.75" customHeight="1" x14ac:dyDescent="0.15">
      <c r="C806" s="2"/>
      <c r="D806" s="2"/>
      <c r="E806" s="2"/>
      <c r="F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3:38" ht="15.75" customHeight="1" x14ac:dyDescent="0.15">
      <c r="C807" s="2"/>
      <c r="D807" s="2"/>
      <c r="E807" s="2"/>
      <c r="F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3:38" ht="15.75" customHeight="1" x14ac:dyDescent="0.15">
      <c r="C808" s="2"/>
      <c r="D808" s="2"/>
      <c r="E808" s="2"/>
      <c r="F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3:38" ht="15.75" customHeight="1" x14ac:dyDescent="0.15">
      <c r="C809" s="2"/>
      <c r="D809" s="2"/>
      <c r="E809" s="2"/>
      <c r="F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3:38" ht="15.75" customHeight="1" x14ac:dyDescent="0.15">
      <c r="C810" s="2"/>
      <c r="D810" s="2"/>
      <c r="E810" s="2"/>
      <c r="F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3:38" ht="15.75" customHeight="1" x14ac:dyDescent="0.15">
      <c r="C811" s="2"/>
      <c r="D811" s="2"/>
      <c r="E811" s="2"/>
      <c r="F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3:38" ht="15.75" customHeight="1" x14ac:dyDescent="0.15">
      <c r="C812" s="2"/>
      <c r="D812" s="2"/>
      <c r="E812" s="2"/>
      <c r="F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3:38" ht="15.75" customHeight="1" x14ac:dyDescent="0.15">
      <c r="C813" s="2"/>
      <c r="D813" s="2"/>
      <c r="E813" s="2"/>
      <c r="F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3:38" ht="15.75" customHeight="1" x14ac:dyDescent="0.15">
      <c r="C814" s="2"/>
      <c r="D814" s="2"/>
      <c r="E814" s="2"/>
      <c r="F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3:38" ht="15.75" customHeight="1" x14ac:dyDescent="0.15">
      <c r="C815" s="2"/>
      <c r="D815" s="2"/>
      <c r="E815" s="2"/>
      <c r="F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3:38" ht="15.75" customHeight="1" x14ac:dyDescent="0.15">
      <c r="C816" s="2"/>
      <c r="D816" s="2"/>
      <c r="E816" s="2"/>
      <c r="F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3:38" ht="15.75" customHeight="1" x14ac:dyDescent="0.15">
      <c r="C817" s="2"/>
      <c r="D817" s="2"/>
      <c r="E817" s="2"/>
      <c r="F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3:38" ht="15.75" customHeight="1" x14ac:dyDescent="0.15">
      <c r="C818" s="2"/>
      <c r="D818" s="2"/>
      <c r="E818" s="2"/>
      <c r="F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3:38" ht="15.75" customHeight="1" x14ac:dyDescent="0.15">
      <c r="C819" s="2"/>
      <c r="D819" s="2"/>
      <c r="E819" s="2"/>
      <c r="F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3:38" ht="15.75" customHeight="1" x14ac:dyDescent="0.15">
      <c r="C820" s="2"/>
      <c r="D820" s="2"/>
      <c r="E820" s="2"/>
      <c r="F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3:38" ht="15.75" customHeight="1" x14ac:dyDescent="0.15">
      <c r="C821" s="2"/>
      <c r="D821" s="2"/>
      <c r="E821" s="2"/>
      <c r="F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3:38" ht="15.75" customHeight="1" x14ac:dyDescent="0.15">
      <c r="C822" s="2"/>
      <c r="D822" s="2"/>
      <c r="E822" s="2"/>
      <c r="F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3:38" ht="15.75" customHeight="1" x14ac:dyDescent="0.15">
      <c r="C823" s="2"/>
      <c r="D823" s="2"/>
      <c r="E823" s="2"/>
      <c r="F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3:38" ht="15.75" customHeight="1" x14ac:dyDescent="0.15">
      <c r="C824" s="2"/>
      <c r="D824" s="2"/>
      <c r="E824" s="2"/>
      <c r="F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3:38" ht="15.75" customHeight="1" x14ac:dyDescent="0.15">
      <c r="C825" s="2"/>
      <c r="D825" s="2"/>
      <c r="E825" s="2"/>
      <c r="F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3:38" ht="15.75" customHeight="1" x14ac:dyDescent="0.15">
      <c r="C826" s="2"/>
      <c r="D826" s="2"/>
      <c r="E826" s="2"/>
      <c r="F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3:38" ht="15.75" customHeight="1" x14ac:dyDescent="0.15">
      <c r="C827" s="2"/>
      <c r="D827" s="2"/>
      <c r="E827" s="2"/>
      <c r="F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3:38" ht="15.75" customHeight="1" x14ac:dyDescent="0.15">
      <c r="C828" s="2"/>
      <c r="D828" s="2"/>
      <c r="E828" s="2"/>
      <c r="F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3:38" ht="15.75" customHeight="1" x14ac:dyDescent="0.15">
      <c r="C829" s="2"/>
      <c r="D829" s="2"/>
      <c r="E829" s="2"/>
      <c r="F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3:38" ht="15.75" customHeight="1" x14ac:dyDescent="0.15">
      <c r="C830" s="2"/>
      <c r="D830" s="2"/>
      <c r="E830" s="2"/>
      <c r="F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3:38" ht="15.75" customHeight="1" x14ac:dyDescent="0.15">
      <c r="C831" s="2"/>
      <c r="D831" s="2"/>
      <c r="E831" s="2"/>
      <c r="F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3:38" ht="15.75" customHeight="1" x14ac:dyDescent="0.15">
      <c r="C832" s="2"/>
      <c r="D832" s="2"/>
      <c r="E832" s="2"/>
      <c r="F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3:38" ht="15.75" customHeight="1" x14ac:dyDescent="0.15">
      <c r="C833" s="2"/>
      <c r="D833" s="2"/>
      <c r="E833" s="2"/>
      <c r="F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3:38" ht="15.75" customHeight="1" x14ac:dyDescent="0.15">
      <c r="C834" s="2"/>
      <c r="D834" s="2"/>
      <c r="E834" s="2"/>
      <c r="F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3:38" ht="15.75" customHeight="1" x14ac:dyDescent="0.15">
      <c r="C835" s="2"/>
      <c r="D835" s="2"/>
      <c r="E835" s="2"/>
      <c r="F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3:38" ht="15.75" customHeight="1" x14ac:dyDescent="0.15">
      <c r="C836" s="2"/>
      <c r="D836" s="2"/>
      <c r="E836" s="2"/>
      <c r="F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3:38" ht="15.75" customHeight="1" x14ac:dyDescent="0.15">
      <c r="C837" s="2"/>
      <c r="D837" s="2"/>
      <c r="E837" s="2"/>
      <c r="F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3:38" ht="15.75" customHeight="1" x14ac:dyDescent="0.15">
      <c r="C838" s="2"/>
      <c r="D838" s="2"/>
      <c r="E838" s="2"/>
      <c r="F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3:38" ht="15.75" customHeight="1" x14ac:dyDescent="0.15">
      <c r="C839" s="2"/>
      <c r="D839" s="2"/>
      <c r="E839" s="2"/>
      <c r="F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3:38" ht="15.75" customHeight="1" x14ac:dyDescent="0.15">
      <c r="C840" s="2"/>
      <c r="D840" s="2"/>
      <c r="E840" s="2"/>
      <c r="F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3:38" ht="15.75" customHeight="1" x14ac:dyDescent="0.15">
      <c r="C841" s="2"/>
      <c r="D841" s="2"/>
      <c r="E841" s="2"/>
      <c r="F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3:38" ht="15.75" customHeight="1" x14ac:dyDescent="0.15">
      <c r="C842" s="2"/>
      <c r="D842" s="2"/>
      <c r="E842" s="2"/>
      <c r="F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3:38" ht="15.75" customHeight="1" x14ac:dyDescent="0.15">
      <c r="C843" s="2"/>
      <c r="D843" s="2"/>
      <c r="E843" s="2"/>
      <c r="F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3:38" ht="15.75" customHeight="1" x14ac:dyDescent="0.15">
      <c r="C844" s="2"/>
      <c r="D844" s="2"/>
      <c r="E844" s="2"/>
      <c r="F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3:38" ht="15.75" customHeight="1" x14ac:dyDescent="0.15">
      <c r="C845" s="2"/>
      <c r="D845" s="2"/>
      <c r="E845" s="2"/>
      <c r="F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3:38" ht="15.75" customHeight="1" x14ac:dyDescent="0.15">
      <c r="C846" s="2"/>
      <c r="D846" s="2"/>
      <c r="E846" s="2"/>
      <c r="F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3:38" ht="15.75" customHeight="1" x14ac:dyDescent="0.15">
      <c r="C847" s="2"/>
      <c r="D847" s="2"/>
      <c r="E847" s="2"/>
      <c r="F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3:38" ht="15.75" customHeight="1" x14ac:dyDescent="0.15">
      <c r="C848" s="2"/>
      <c r="D848" s="2"/>
      <c r="E848" s="2"/>
      <c r="F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3:38" ht="15.75" customHeight="1" x14ac:dyDescent="0.15">
      <c r="C849" s="2"/>
      <c r="D849" s="2"/>
      <c r="E849" s="2"/>
      <c r="F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3:38" ht="15.75" customHeight="1" x14ac:dyDescent="0.15">
      <c r="C850" s="2"/>
      <c r="D850" s="2"/>
      <c r="E850" s="2"/>
      <c r="F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3:38" ht="15.75" customHeight="1" x14ac:dyDescent="0.15">
      <c r="C851" s="2"/>
      <c r="D851" s="2"/>
      <c r="E851" s="2"/>
      <c r="F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3:38" ht="15.75" customHeight="1" x14ac:dyDescent="0.15">
      <c r="C852" s="2"/>
      <c r="D852" s="2"/>
      <c r="E852" s="2"/>
      <c r="F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3:38" ht="15.75" customHeight="1" x14ac:dyDescent="0.15">
      <c r="C853" s="2"/>
      <c r="D853" s="2"/>
      <c r="E853" s="2"/>
      <c r="F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3:38" ht="15.75" customHeight="1" x14ac:dyDescent="0.15">
      <c r="C854" s="2"/>
      <c r="D854" s="2"/>
      <c r="E854" s="2"/>
      <c r="F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3:38" ht="15.75" customHeight="1" x14ac:dyDescent="0.15">
      <c r="C855" s="2"/>
      <c r="D855" s="2"/>
      <c r="E855" s="2"/>
      <c r="F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3:38" ht="15.75" customHeight="1" x14ac:dyDescent="0.15">
      <c r="C856" s="2"/>
      <c r="D856" s="2"/>
      <c r="E856" s="2"/>
      <c r="F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3:38" ht="15.75" customHeight="1" x14ac:dyDescent="0.15">
      <c r="C857" s="2"/>
      <c r="D857" s="2"/>
      <c r="E857" s="2"/>
      <c r="F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3:38" ht="15.75" customHeight="1" x14ac:dyDescent="0.15">
      <c r="C858" s="2"/>
      <c r="D858" s="2"/>
      <c r="E858" s="2"/>
      <c r="F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3:38" ht="15.75" customHeight="1" x14ac:dyDescent="0.15">
      <c r="C859" s="2"/>
      <c r="D859" s="2"/>
      <c r="E859" s="2"/>
      <c r="F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3:38" ht="15.75" customHeight="1" x14ac:dyDescent="0.15">
      <c r="C860" s="2"/>
      <c r="D860" s="2"/>
      <c r="E860" s="2"/>
      <c r="F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3:38" ht="15.75" customHeight="1" x14ac:dyDescent="0.15">
      <c r="C861" s="2"/>
      <c r="D861" s="2"/>
      <c r="E861" s="2"/>
      <c r="F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3:38" ht="15.75" customHeight="1" x14ac:dyDescent="0.15">
      <c r="C862" s="2"/>
      <c r="D862" s="2"/>
      <c r="E862" s="2"/>
      <c r="F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3:38" ht="15.75" customHeight="1" x14ac:dyDescent="0.15">
      <c r="C863" s="2"/>
      <c r="D863" s="2"/>
      <c r="E863" s="2"/>
      <c r="F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3:38" ht="15.75" customHeight="1" x14ac:dyDescent="0.15">
      <c r="C864" s="2"/>
      <c r="D864" s="2"/>
      <c r="E864" s="2"/>
      <c r="F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3:38" ht="15.75" customHeight="1" x14ac:dyDescent="0.15">
      <c r="C865" s="2"/>
      <c r="D865" s="2"/>
      <c r="E865" s="2"/>
      <c r="F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3:38" ht="15.75" customHeight="1" x14ac:dyDescent="0.15">
      <c r="C866" s="2"/>
      <c r="D866" s="2"/>
      <c r="E866" s="2"/>
      <c r="F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3:38" ht="15.75" customHeight="1" x14ac:dyDescent="0.15">
      <c r="C867" s="2"/>
      <c r="D867" s="2"/>
      <c r="E867" s="2"/>
      <c r="F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3:38" ht="15.75" customHeight="1" x14ac:dyDescent="0.15">
      <c r="C868" s="2"/>
      <c r="D868" s="2"/>
      <c r="E868" s="2"/>
      <c r="F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3:38" ht="15.75" customHeight="1" x14ac:dyDescent="0.15">
      <c r="C869" s="2"/>
      <c r="D869" s="2"/>
      <c r="E869" s="2"/>
      <c r="F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3:38" ht="15.75" customHeight="1" x14ac:dyDescent="0.15">
      <c r="C870" s="2"/>
      <c r="D870" s="2"/>
      <c r="E870" s="2"/>
      <c r="F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3:38" ht="15.75" customHeight="1" x14ac:dyDescent="0.15">
      <c r="C871" s="2"/>
      <c r="D871" s="2"/>
      <c r="E871" s="2"/>
      <c r="F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3:38" ht="15.75" customHeight="1" x14ac:dyDescent="0.15">
      <c r="C872" s="2"/>
      <c r="D872" s="2"/>
      <c r="E872" s="2"/>
      <c r="F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3:38" ht="15.75" customHeight="1" x14ac:dyDescent="0.15">
      <c r="C873" s="2"/>
      <c r="D873" s="2"/>
      <c r="E873" s="2"/>
      <c r="F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3:38" ht="15.75" customHeight="1" x14ac:dyDescent="0.15">
      <c r="C874" s="2"/>
      <c r="D874" s="2"/>
      <c r="E874" s="2"/>
      <c r="F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3:38" ht="15.75" customHeight="1" x14ac:dyDescent="0.15">
      <c r="C875" s="2"/>
      <c r="D875" s="2"/>
      <c r="E875" s="2"/>
      <c r="F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3:38" ht="15.75" customHeight="1" x14ac:dyDescent="0.15">
      <c r="C876" s="2"/>
      <c r="D876" s="2"/>
      <c r="E876" s="2"/>
      <c r="F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3:38" ht="15.75" customHeight="1" x14ac:dyDescent="0.15">
      <c r="C877" s="2"/>
      <c r="D877" s="2"/>
      <c r="E877" s="2"/>
      <c r="F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3:38" ht="15.75" customHeight="1" x14ac:dyDescent="0.15">
      <c r="C878" s="2"/>
      <c r="D878" s="2"/>
      <c r="E878" s="2"/>
      <c r="F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3:38" ht="15.75" customHeight="1" x14ac:dyDescent="0.15">
      <c r="C879" s="2"/>
      <c r="D879" s="2"/>
      <c r="E879" s="2"/>
      <c r="F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3:38" ht="15.75" customHeight="1" x14ac:dyDescent="0.15">
      <c r="C880" s="2"/>
      <c r="D880" s="2"/>
      <c r="E880" s="2"/>
      <c r="F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3:38" ht="15.75" customHeight="1" x14ac:dyDescent="0.15">
      <c r="C881" s="2"/>
      <c r="D881" s="2"/>
      <c r="E881" s="2"/>
      <c r="F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3:38" ht="15.75" customHeight="1" x14ac:dyDescent="0.15">
      <c r="C882" s="2"/>
      <c r="D882" s="2"/>
      <c r="E882" s="2"/>
      <c r="F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3:38" ht="15.75" customHeight="1" x14ac:dyDescent="0.15">
      <c r="C883" s="2"/>
      <c r="D883" s="2"/>
      <c r="E883" s="2"/>
      <c r="F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3:38" ht="15.75" customHeight="1" x14ac:dyDescent="0.15">
      <c r="C884" s="2"/>
      <c r="D884" s="2"/>
      <c r="E884" s="2"/>
      <c r="F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3:38" ht="15.75" customHeight="1" x14ac:dyDescent="0.15">
      <c r="C885" s="2"/>
      <c r="D885" s="2"/>
      <c r="E885" s="2"/>
      <c r="F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3:38" ht="15.75" customHeight="1" x14ac:dyDescent="0.15">
      <c r="C886" s="2"/>
      <c r="D886" s="2"/>
      <c r="E886" s="2"/>
      <c r="F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3:38" ht="15.75" customHeight="1" x14ac:dyDescent="0.15">
      <c r="C887" s="2"/>
      <c r="D887" s="2"/>
      <c r="E887" s="2"/>
      <c r="F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3:38" ht="15.75" customHeight="1" x14ac:dyDescent="0.15">
      <c r="C888" s="2"/>
      <c r="D888" s="2"/>
      <c r="E888" s="2"/>
      <c r="F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3:38" ht="15.75" customHeight="1" x14ac:dyDescent="0.15">
      <c r="C889" s="2"/>
      <c r="D889" s="2"/>
      <c r="E889" s="2"/>
      <c r="F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3:38" ht="15.75" customHeight="1" x14ac:dyDescent="0.15">
      <c r="C890" s="2"/>
      <c r="D890" s="2"/>
      <c r="E890" s="2"/>
      <c r="F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3:38" ht="15.75" customHeight="1" x14ac:dyDescent="0.15">
      <c r="C891" s="2"/>
      <c r="D891" s="2"/>
      <c r="E891" s="2"/>
      <c r="F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3:38" ht="15.75" customHeight="1" x14ac:dyDescent="0.15">
      <c r="C892" s="2"/>
      <c r="D892" s="2"/>
      <c r="E892" s="2"/>
      <c r="F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3:38" ht="15.75" customHeight="1" x14ac:dyDescent="0.15">
      <c r="C893" s="2"/>
      <c r="D893" s="2"/>
      <c r="E893" s="2"/>
      <c r="F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3:38" ht="15.75" customHeight="1" x14ac:dyDescent="0.15">
      <c r="C894" s="2"/>
      <c r="D894" s="2"/>
      <c r="E894" s="2"/>
      <c r="F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3:38" ht="15.75" customHeight="1" x14ac:dyDescent="0.15">
      <c r="C895" s="2"/>
      <c r="D895" s="2"/>
      <c r="E895" s="2"/>
      <c r="F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3:38" ht="15.75" customHeight="1" x14ac:dyDescent="0.15">
      <c r="C896" s="2"/>
      <c r="D896" s="2"/>
      <c r="E896" s="2"/>
      <c r="F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3:38" ht="15.75" customHeight="1" x14ac:dyDescent="0.15">
      <c r="C897" s="2"/>
      <c r="D897" s="2"/>
      <c r="E897" s="2"/>
      <c r="F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3:38" ht="15.75" customHeight="1" x14ac:dyDescent="0.15">
      <c r="C898" s="2"/>
      <c r="D898" s="2"/>
      <c r="E898" s="2"/>
      <c r="F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3:38" ht="15.75" customHeight="1" x14ac:dyDescent="0.15">
      <c r="C899" s="2"/>
      <c r="D899" s="2"/>
      <c r="E899" s="2"/>
      <c r="F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3:38" ht="15.75" customHeight="1" x14ac:dyDescent="0.15">
      <c r="C900" s="2"/>
      <c r="D900" s="2"/>
      <c r="E900" s="2"/>
      <c r="F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3:38" ht="15.75" customHeight="1" x14ac:dyDescent="0.15">
      <c r="C901" s="2"/>
      <c r="D901" s="2"/>
      <c r="E901" s="2"/>
      <c r="F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3:38" ht="15.75" customHeight="1" x14ac:dyDescent="0.15">
      <c r="C902" s="2"/>
      <c r="D902" s="2"/>
      <c r="E902" s="2"/>
      <c r="F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3:38" ht="15.75" customHeight="1" x14ac:dyDescent="0.15">
      <c r="C903" s="2"/>
      <c r="D903" s="2"/>
      <c r="E903" s="2"/>
      <c r="F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3:38" ht="15.75" customHeight="1" x14ac:dyDescent="0.15">
      <c r="C904" s="2"/>
      <c r="D904" s="2"/>
      <c r="E904" s="2"/>
      <c r="F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3:38" ht="15.75" customHeight="1" x14ac:dyDescent="0.15">
      <c r="C905" s="2"/>
      <c r="D905" s="2"/>
      <c r="E905" s="2"/>
      <c r="F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3:38" ht="15.75" customHeight="1" x14ac:dyDescent="0.15">
      <c r="C906" s="2"/>
      <c r="D906" s="2"/>
      <c r="E906" s="2"/>
      <c r="F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3:38" ht="15.75" customHeight="1" x14ac:dyDescent="0.15">
      <c r="C907" s="2"/>
      <c r="D907" s="2"/>
      <c r="E907" s="2"/>
      <c r="F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3:38" ht="15.75" customHeight="1" x14ac:dyDescent="0.15">
      <c r="C908" s="2"/>
      <c r="D908" s="2"/>
      <c r="E908" s="2"/>
      <c r="F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3:38" ht="15.75" customHeight="1" x14ac:dyDescent="0.15">
      <c r="C909" s="2"/>
      <c r="D909" s="2"/>
      <c r="E909" s="2"/>
      <c r="F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3:38" ht="15.75" customHeight="1" x14ac:dyDescent="0.15">
      <c r="C910" s="2"/>
      <c r="D910" s="2"/>
      <c r="E910" s="2"/>
      <c r="F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3:38" ht="15.75" customHeight="1" x14ac:dyDescent="0.15">
      <c r="C911" s="2"/>
      <c r="D911" s="2"/>
      <c r="E911" s="2"/>
      <c r="F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3:38" ht="15.75" customHeight="1" x14ac:dyDescent="0.15">
      <c r="C912" s="2"/>
      <c r="D912" s="2"/>
      <c r="E912" s="2"/>
      <c r="F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3:38" ht="15.75" customHeight="1" x14ac:dyDescent="0.15">
      <c r="C913" s="2"/>
      <c r="D913" s="2"/>
      <c r="E913" s="2"/>
      <c r="F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3:38" ht="15.75" customHeight="1" x14ac:dyDescent="0.15">
      <c r="C914" s="2"/>
      <c r="D914" s="2"/>
      <c r="E914" s="2"/>
      <c r="F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3:38" ht="15.75" customHeight="1" x14ac:dyDescent="0.15">
      <c r="C915" s="2"/>
      <c r="D915" s="2"/>
      <c r="E915" s="2"/>
      <c r="F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3:38" ht="15.75" customHeight="1" x14ac:dyDescent="0.15">
      <c r="C916" s="2"/>
      <c r="D916" s="2"/>
      <c r="E916" s="2"/>
      <c r="F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3:38" ht="15.75" customHeight="1" x14ac:dyDescent="0.15">
      <c r="C917" s="2"/>
      <c r="D917" s="2"/>
      <c r="E917" s="2"/>
      <c r="F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3:38" ht="15.75" customHeight="1" x14ac:dyDescent="0.15">
      <c r="C918" s="2"/>
      <c r="D918" s="2"/>
      <c r="E918" s="2"/>
      <c r="F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3:38" ht="15.75" customHeight="1" x14ac:dyDescent="0.15">
      <c r="C919" s="2"/>
      <c r="D919" s="2"/>
      <c r="E919" s="2"/>
      <c r="F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3:38" ht="15.75" customHeight="1" x14ac:dyDescent="0.15">
      <c r="C920" s="2"/>
      <c r="D920" s="2"/>
      <c r="E920" s="2"/>
      <c r="F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3:38" ht="15.75" customHeight="1" x14ac:dyDescent="0.15">
      <c r="C921" s="2"/>
      <c r="D921" s="2"/>
      <c r="E921" s="2"/>
      <c r="F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3:38" ht="15.75" customHeight="1" x14ac:dyDescent="0.15">
      <c r="C922" s="2"/>
      <c r="D922" s="2"/>
      <c r="E922" s="2"/>
      <c r="F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3:38" ht="15.75" customHeight="1" x14ac:dyDescent="0.15">
      <c r="C923" s="2"/>
      <c r="D923" s="2"/>
      <c r="E923" s="2"/>
      <c r="F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3:38" ht="15.75" customHeight="1" x14ac:dyDescent="0.15">
      <c r="C924" s="2"/>
      <c r="D924" s="2"/>
      <c r="E924" s="2"/>
      <c r="F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3:38" ht="15.75" customHeight="1" x14ac:dyDescent="0.15">
      <c r="C925" s="2"/>
      <c r="D925" s="2"/>
      <c r="E925" s="2"/>
      <c r="F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3:38" ht="15.75" customHeight="1" x14ac:dyDescent="0.15">
      <c r="C926" s="2"/>
      <c r="D926" s="2"/>
      <c r="E926" s="2"/>
      <c r="F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3:38" ht="15.75" customHeight="1" x14ac:dyDescent="0.15">
      <c r="C927" s="2"/>
      <c r="D927" s="2"/>
      <c r="E927" s="2"/>
      <c r="F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3:38" ht="15.75" customHeight="1" x14ac:dyDescent="0.15">
      <c r="C928" s="2"/>
      <c r="D928" s="2"/>
      <c r="E928" s="2"/>
      <c r="F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3:38" ht="15.75" customHeight="1" x14ac:dyDescent="0.15">
      <c r="C929" s="2"/>
      <c r="D929" s="2"/>
      <c r="E929" s="2"/>
      <c r="F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3:38" ht="15.75" customHeight="1" x14ac:dyDescent="0.15">
      <c r="C930" s="2"/>
      <c r="D930" s="2"/>
      <c r="E930" s="2"/>
      <c r="F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3:38" ht="15.75" customHeight="1" x14ac:dyDescent="0.15">
      <c r="C931" s="2"/>
      <c r="D931" s="2"/>
      <c r="E931" s="2"/>
      <c r="F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3:38" ht="15.75" customHeight="1" x14ac:dyDescent="0.15">
      <c r="C932" s="2"/>
      <c r="D932" s="2"/>
      <c r="E932" s="2"/>
      <c r="F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3:38" ht="15.75" customHeight="1" x14ac:dyDescent="0.15">
      <c r="C933" s="2"/>
      <c r="D933" s="2"/>
      <c r="E933" s="2"/>
      <c r="F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3:38" ht="15.75" customHeight="1" x14ac:dyDescent="0.15">
      <c r="C934" s="2"/>
      <c r="D934" s="2"/>
      <c r="E934" s="2"/>
      <c r="F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3:38" ht="15.75" customHeight="1" x14ac:dyDescent="0.15">
      <c r="C935" s="2"/>
      <c r="D935" s="2"/>
      <c r="E935" s="2"/>
      <c r="F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3:38" ht="15.75" customHeight="1" x14ac:dyDescent="0.15">
      <c r="C936" s="2"/>
      <c r="D936" s="2"/>
      <c r="E936" s="2"/>
      <c r="F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3:38" ht="15.75" customHeight="1" x14ac:dyDescent="0.15">
      <c r="C937" s="2"/>
      <c r="D937" s="2"/>
      <c r="E937" s="2"/>
      <c r="F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3:38" ht="15.75" customHeight="1" x14ac:dyDescent="0.15">
      <c r="C938" s="2"/>
      <c r="D938" s="2"/>
      <c r="E938" s="2"/>
      <c r="F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3:38" ht="15.75" customHeight="1" x14ac:dyDescent="0.15">
      <c r="C939" s="2"/>
      <c r="D939" s="2"/>
      <c r="E939" s="2"/>
      <c r="F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3:38" ht="15.75" customHeight="1" x14ac:dyDescent="0.15">
      <c r="C940" s="2"/>
      <c r="D940" s="2"/>
      <c r="E940" s="2"/>
      <c r="F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3:38" ht="15.75" customHeight="1" x14ac:dyDescent="0.15">
      <c r="C941" s="2"/>
      <c r="D941" s="2"/>
      <c r="E941" s="2"/>
      <c r="F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3:38" ht="15.75" customHeight="1" x14ac:dyDescent="0.15">
      <c r="C942" s="2"/>
      <c r="D942" s="2"/>
      <c r="E942" s="2"/>
      <c r="F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3:38" ht="15.75" customHeight="1" x14ac:dyDescent="0.15">
      <c r="C943" s="2"/>
      <c r="D943" s="2"/>
      <c r="E943" s="2"/>
      <c r="F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3:38" ht="15.75" customHeight="1" x14ac:dyDescent="0.15">
      <c r="C944" s="2"/>
      <c r="D944" s="2"/>
      <c r="E944" s="2"/>
      <c r="F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3:38" ht="15.75" customHeight="1" x14ac:dyDescent="0.15">
      <c r="C945" s="2"/>
      <c r="D945" s="2"/>
      <c r="E945" s="2"/>
      <c r="F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3:38" ht="15.75" customHeight="1" x14ac:dyDescent="0.15">
      <c r="C946" s="2"/>
      <c r="D946" s="2"/>
      <c r="E946" s="2"/>
      <c r="F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3:38" ht="15.75" customHeight="1" x14ac:dyDescent="0.15">
      <c r="C947" s="2"/>
      <c r="D947" s="2"/>
      <c r="E947" s="2"/>
      <c r="F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3:38" ht="15.75" customHeight="1" x14ac:dyDescent="0.15">
      <c r="C948" s="2"/>
      <c r="D948" s="2"/>
      <c r="E948" s="2"/>
      <c r="F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3:38" ht="15.75" customHeight="1" x14ac:dyDescent="0.15">
      <c r="C949" s="2"/>
      <c r="D949" s="2"/>
      <c r="E949" s="2"/>
      <c r="F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3:38" ht="15.75" customHeight="1" x14ac:dyDescent="0.15">
      <c r="C950" s="2"/>
      <c r="D950" s="2"/>
      <c r="E950" s="2"/>
      <c r="F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3:38" ht="15.75" customHeight="1" x14ac:dyDescent="0.15">
      <c r="C951" s="2"/>
      <c r="D951" s="2"/>
      <c r="E951" s="2"/>
      <c r="F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3:38" ht="15.75" customHeight="1" x14ac:dyDescent="0.15">
      <c r="C952" s="2"/>
      <c r="D952" s="2"/>
      <c r="E952" s="2"/>
      <c r="F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3:38" ht="15.75" customHeight="1" x14ac:dyDescent="0.15">
      <c r="C953" s="2"/>
      <c r="D953" s="2"/>
      <c r="E953" s="2"/>
      <c r="F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3:38" ht="15.75" customHeight="1" x14ac:dyDescent="0.15">
      <c r="C954" s="2"/>
      <c r="D954" s="2"/>
      <c r="E954" s="2"/>
      <c r="F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3:38" ht="15.75" customHeight="1" x14ac:dyDescent="0.15">
      <c r="C955" s="2"/>
      <c r="D955" s="2"/>
      <c r="E955" s="2"/>
      <c r="F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3:38" ht="15.75" customHeight="1" x14ac:dyDescent="0.15">
      <c r="C956" s="2"/>
      <c r="D956" s="2"/>
      <c r="E956" s="2"/>
      <c r="F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3:38" ht="15.75" customHeight="1" x14ac:dyDescent="0.15">
      <c r="C957" s="2"/>
      <c r="D957" s="2"/>
      <c r="E957" s="2"/>
      <c r="F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3:38" ht="15.75" customHeight="1" x14ac:dyDescent="0.15">
      <c r="C958" s="2"/>
      <c r="D958" s="2"/>
      <c r="E958" s="2"/>
      <c r="F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3:38" ht="15.75" customHeight="1" x14ac:dyDescent="0.15">
      <c r="C959" s="2"/>
      <c r="D959" s="2"/>
      <c r="E959" s="2"/>
      <c r="F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3:38" ht="15.75" customHeight="1" x14ac:dyDescent="0.15">
      <c r="C960" s="2"/>
      <c r="D960" s="2"/>
      <c r="E960" s="2"/>
      <c r="F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3:38" ht="15.75" customHeight="1" x14ac:dyDescent="0.15">
      <c r="C961" s="2"/>
      <c r="D961" s="2"/>
      <c r="E961" s="2"/>
      <c r="F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3:38" ht="15.75" customHeight="1" x14ac:dyDescent="0.15">
      <c r="C962" s="2"/>
      <c r="D962" s="2"/>
      <c r="E962" s="2"/>
      <c r="F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3:38" ht="15.75" customHeight="1" x14ac:dyDescent="0.15">
      <c r="C963" s="2"/>
      <c r="D963" s="2"/>
      <c r="E963" s="2"/>
      <c r="F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3:38" ht="15.75" customHeight="1" x14ac:dyDescent="0.15">
      <c r="C964" s="2"/>
      <c r="D964" s="2"/>
      <c r="E964" s="2"/>
      <c r="F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3:38" ht="15.75" customHeight="1" x14ac:dyDescent="0.15">
      <c r="C965" s="2"/>
      <c r="D965" s="2"/>
      <c r="E965" s="2"/>
      <c r="F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3:38" ht="15.75" customHeight="1" x14ac:dyDescent="0.15">
      <c r="C966" s="2"/>
      <c r="D966" s="2"/>
      <c r="E966" s="2"/>
      <c r="F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3:38" ht="15.75" customHeight="1" x14ac:dyDescent="0.15">
      <c r="C967" s="2"/>
      <c r="D967" s="2"/>
      <c r="E967" s="2"/>
      <c r="F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3:38" ht="15.75" customHeight="1" x14ac:dyDescent="0.15">
      <c r="C968" s="2"/>
      <c r="D968" s="2"/>
      <c r="E968" s="2"/>
      <c r="F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3:38" ht="15.75" customHeight="1" x14ac:dyDescent="0.15">
      <c r="C969" s="2"/>
      <c r="D969" s="2"/>
      <c r="E969" s="2"/>
      <c r="F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3:38" ht="15.75" customHeight="1" x14ac:dyDescent="0.15">
      <c r="C970" s="2"/>
      <c r="D970" s="2"/>
      <c r="E970" s="2"/>
      <c r="F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3:38" ht="15.75" customHeight="1" x14ac:dyDescent="0.15">
      <c r="C971" s="2"/>
      <c r="D971" s="2"/>
      <c r="E971" s="2"/>
      <c r="F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3:38" ht="15.75" customHeight="1" x14ac:dyDescent="0.15">
      <c r="C972" s="2"/>
      <c r="D972" s="2"/>
      <c r="E972" s="2"/>
      <c r="F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3:38" ht="15.75" customHeight="1" x14ac:dyDescent="0.15">
      <c r="C973" s="2"/>
      <c r="D973" s="2"/>
      <c r="E973" s="2"/>
      <c r="F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3:38" ht="15.75" customHeight="1" x14ac:dyDescent="0.15">
      <c r="C974" s="2"/>
      <c r="D974" s="2"/>
      <c r="E974" s="2"/>
      <c r="F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3:38" ht="15.75" customHeight="1" x14ac:dyDescent="0.15">
      <c r="C975" s="2"/>
      <c r="D975" s="2"/>
      <c r="E975" s="2"/>
      <c r="F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3:38" ht="15.75" customHeight="1" x14ac:dyDescent="0.15">
      <c r="C976" s="2"/>
      <c r="D976" s="2"/>
      <c r="E976" s="2"/>
      <c r="F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3:38" ht="15.75" customHeight="1" x14ac:dyDescent="0.15">
      <c r="C977" s="2"/>
      <c r="D977" s="2"/>
      <c r="E977" s="2"/>
      <c r="F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3:38" ht="15.75" customHeight="1" x14ac:dyDescent="0.15">
      <c r="C978" s="2"/>
      <c r="D978" s="2"/>
      <c r="E978" s="2"/>
      <c r="F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3:38" ht="15.75" customHeight="1" x14ac:dyDescent="0.15">
      <c r="C979" s="2"/>
      <c r="D979" s="2"/>
      <c r="E979" s="2"/>
      <c r="F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3:38" ht="15.75" customHeight="1" x14ac:dyDescent="0.15">
      <c r="C980" s="2"/>
      <c r="D980" s="2"/>
      <c r="E980" s="2"/>
      <c r="F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3:38" ht="15.75" customHeight="1" x14ac:dyDescent="0.15">
      <c r="C981" s="2"/>
      <c r="D981" s="2"/>
      <c r="E981" s="2"/>
      <c r="F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3:38" ht="15.75" customHeight="1" x14ac:dyDescent="0.15">
      <c r="C982" s="2"/>
      <c r="D982" s="2"/>
      <c r="E982" s="2"/>
      <c r="F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3:38" ht="15.75" customHeight="1" x14ac:dyDescent="0.15">
      <c r="C983" s="2"/>
      <c r="D983" s="2"/>
      <c r="E983" s="2"/>
      <c r="F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3:38" ht="15.75" customHeight="1" x14ac:dyDescent="0.15">
      <c r="C984" s="2"/>
      <c r="D984" s="2"/>
      <c r="E984" s="2"/>
      <c r="F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3:38" ht="15.75" customHeight="1" x14ac:dyDescent="0.15">
      <c r="C985" s="2"/>
      <c r="D985" s="2"/>
      <c r="E985" s="2"/>
      <c r="F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3:38" ht="15.75" customHeight="1" x14ac:dyDescent="0.15">
      <c r="C986" s="2"/>
      <c r="D986" s="2"/>
      <c r="E986" s="2"/>
      <c r="F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3:38" ht="15.75" customHeight="1" x14ac:dyDescent="0.15">
      <c r="C987" s="2"/>
      <c r="D987" s="2"/>
      <c r="E987" s="2"/>
      <c r="F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3:38" ht="15.75" customHeight="1" x14ac:dyDescent="0.15">
      <c r="C988" s="2"/>
      <c r="D988" s="2"/>
      <c r="E988" s="2"/>
      <c r="F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3:38" ht="15.75" customHeight="1" x14ac:dyDescent="0.15">
      <c r="C989" s="2"/>
      <c r="D989" s="2"/>
      <c r="E989" s="2"/>
      <c r="F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3:38" ht="15.75" customHeight="1" x14ac:dyDescent="0.15">
      <c r="C990" s="2"/>
      <c r="D990" s="2"/>
      <c r="E990" s="2"/>
      <c r="F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3:38" ht="15.75" customHeight="1" x14ac:dyDescent="0.15">
      <c r="C991" s="2"/>
      <c r="D991" s="2"/>
      <c r="E991" s="2"/>
      <c r="F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3:38" ht="15.75" customHeight="1" x14ac:dyDescent="0.15">
      <c r="C992" s="2"/>
      <c r="D992" s="2"/>
      <c r="E992" s="2"/>
      <c r="F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3:38" ht="15.75" customHeight="1" x14ac:dyDescent="0.15">
      <c r="C993" s="2"/>
      <c r="D993" s="2"/>
      <c r="E993" s="2"/>
      <c r="F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3:38" ht="15.75" customHeight="1" x14ac:dyDescent="0.15">
      <c r="C994" s="2"/>
      <c r="D994" s="2"/>
      <c r="E994" s="2"/>
      <c r="F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3:38" ht="15.75" customHeight="1" x14ac:dyDescent="0.15">
      <c r="C995" s="2"/>
      <c r="D995" s="2"/>
      <c r="E995" s="2"/>
      <c r="F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3:38" ht="15.75" customHeight="1" x14ac:dyDescent="0.15">
      <c r="C996" s="2"/>
      <c r="D996" s="2"/>
      <c r="E996" s="2"/>
      <c r="F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3:38" ht="15.75" customHeight="1" x14ac:dyDescent="0.15">
      <c r="C997" s="2"/>
      <c r="D997" s="2"/>
      <c r="E997" s="2"/>
      <c r="F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3:38" ht="15.75" customHeight="1" x14ac:dyDescent="0.15">
      <c r="C998" s="2"/>
      <c r="D998" s="2"/>
      <c r="E998" s="2"/>
      <c r="F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3:38" ht="15.75" customHeight="1" x14ac:dyDescent="0.15">
      <c r="C999" s="2"/>
      <c r="D999" s="2"/>
      <c r="E999" s="2"/>
      <c r="F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3:38" ht="15.75" customHeight="1" x14ac:dyDescent="0.15">
      <c r="C1000" s="2"/>
      <c r="D1000" s="2"/>
      <c r="E1000" s="2"/>
      <c r="F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</sheetData>
  <mergeCells count="2">
    <mergeCell ref="AA21:AA26"/>
    <mergeCell ref="AA28:AA3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0"/>
  <sheetViews>
    <sheetView topLeftCell="Q1" workbookViewId="0">
      <selection activeCell="U2" sqref="U2:Y98"/>
    </sheetView>
  </sheetViews>
  <sheetFormatPr baseColWidth="10" defaultColWidth="12.6640625" defaultRowHeight="15" customHeight="1" x14ac:dyDescent="0.15"/>
  <cols>
    <col min="1" max="2" width="14.5" customWidth="1"/>
    <col min="3" max="3" width="19.6640625" customWidth="1"/>
    <col min="4" max="4" width="15.83203125" customWidth="1"/>
    <col min="5" max="5" width="10.83203125" customWidth="1"/>
    <col min="6" max="6" width="19.6640625" customWidth="1"/>
    <col min="7" max="9" width="10.83203125" customWidth="1"/>
    <col min="10" max="10" width="20.33203125" customWidth="1"/>
    <col min="11" max="11" width="10.5" customWidth="1"/>
    <col min="12" max="12" width="12.6640625" customWidth="1"/>
    <col min="13" max="13" width="12.1640625" customWidth="1"/>
    <col min="14" max="14" width="10.5" customWidth="1"/>
    <col min="15" max="15" width="8.5" customWidth="1"/>
    <col min="16" max="20" width="14.5" customWidth="1"/>
    <col min="21" max="21" width="16.6640625" customWidth="1"/>
    <col min="22" max="22" width="10.6640625" customWidth="1"/>
    <col min="23" max="23" width="11.33203125" customWidth="1"/>
    <col min="24" max="40" width="14.5" customWidth="1"/>
  </cols>
  <sheetData>
    <row r="1" spans="1:40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198</v>
      </c>
      <c r="H1" s="3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"/>
      <c r="AF1" s="1"/>
      <c r="AG1" s="2"/>
      <c r="AH1" s="2"/>
      <c r="AI1" s="2"/>
      <c r="AJ1" s="2"/>
      <c r="AK1" s="2"/>
      <c r="AL1" s="2"/>
    </row>
    <row r="2" spans="1:40" ht="15.75" customHeight="1" x14ac:dyDescent="0.15">
      <c r="A2" s="3" t="s">
        <v>18</v>
      </c>
      <c r="B2" s="3">
        <v>1</v>
      </c>
      <c r="C2" s="1" t="s">
        <v>19</v>
      </c>
      <c r="D2" s="1" t="str">
        <f t="shared" ref="D2:D193" si="0">C2&amp;" "&amp;E2</f>
        <v>LCOR-084 July</v>
      </c>
      <c r="E2" s="1" t="str">
        <f>VLOOKUP(B2,'Names+months'!A:B,2,FALSE)</f>
        <v>July</v>
      </c>
      <c r="F2" s="1" t="s">
        <v>20</v>
      </c>
      <c r="G2" s="3">
        <v>20.445016840000001</v>
      </c>
      <c r="H2" s="3">
        <v>24.975658299999999</v>
      </c>
      <c r="I2" s="3">
        <v>23.97911697</v>
      </c>
      <c r="J2" s="5">
        <f t="shared" ref="J2:J193" si="1">I2</f>
        <v>23.97911697</v>
      </c>
      <c r="K2" s="6">
        <f t="shared" ref="K2:K193" si="2">G2-J2</f>
        <v>-3.5341001299999988</v>
      </c>
      <c r="L2" s="7">
        <f>(K2+K3)/2</f>
        <v>-3.5434056700000003</v>
      </c>
      <c r="M2" s="2">
        <f>2^(-L2)</f>
        <v>11.659270909216813</v>
      </c>
      <c r="N2" s="8">
        <f>AVERAGE(K2:K13)</f>
        <v>-3.4679544441666668</v>
      </c>
      <c r="O2" s="8">
        <f t="shared" ref="O2:O193" si="3">K2-$N$2</f>
        <v>-6.6145685833332024E-2</v>
      </c>
      <c r="P2" s="9">
        <f t="shared" ref="P2:P193" si="4">2^-O2</f>
        <v>1.0469159960197048</v>
      </c>
      <c r="Q2" s="9">
        <f>AVERAGE(P2,P3)</f>
        <v>1.0537124618047256</v>
      </c>
      <c r="R2" s="9">
        <f>STDEV(P2:P3)</f>
        <v>9.6116540893811196E-3</v>
      </c>
      <c r="S2" s="9"/>
      <c r="T2" s="1"/>
      <c r="U2" s="1" t="s">
        <v>2</v>
      </c>
      <c r="V2" s="1" t="s">
        <v>4</v>
      </c>
      <c r="W2" s="1" t="s">
        <v>5</v>
      </c>
      <c r="X2" s="1" t="s">
        <v>21</v>
      </c>
      <c r="Y2" s="1" t="s">
        <v>22</v>
      </c>
      <c r="Z2" s="1"/>
      <c r="AA2" s="1" t="s">
        <v>4</v>
      </c>
      <c r="AB2" s="1" t="s">
        <v>23</v>
      </c>
      <c r="AC2" s="4" t="s">
        <v>24</v>
      </c>
      <c r="AD2" s="1" t="s">
        <v>25</v>
      </c>
      <c r="AE2" s="2"/>
      <c r="AF2" s="2"/>
      <c r="AG2" s="2"/>
      <c r="AH2" s="2"/>
      <c r="AI2" s="2"/>
      <c r="AJ2" s="2"/>
      <c r="AK2" s="2"/>
      <c r="AL2" s="2"/>
    </row>
    <row r="3" spans="1:40" ht="15.75" customHeight="1" x14ac:dyDescent="0.15">
      <c r="A3" s="3" t="s">
        <v>26</v>
      </c>
      <c r="B3" s="3">
        <v>1</v>
      </c>
      <c r="C3" s="1" t="s">
        <v>19</v>
      </c>
      <c r="D3" s="1" t="str">
        <f t="shared" si="0"/>
        <v>LCOR-084 July</v>
      </c>
      <c r="E3" s="1" t="str">
        <f>VLOOKUP(B3,'Names+months'!A:B,2,FALSE)</f>
        <v>July</v>
      </c>
      <c r="F3" s="1" t="s">
        <v>20</v>
      </c>
      <c r="G3" s="3">
        <v>20.451786429999999</v>
      </c>
      <c r="H3" s="3">
        <v>25.049836800000001</v>
      </c>
      <c r="I3" s="3">
        <v>24.00449764</v>
      </c>
      <c r="J3" s="5">
        <f t="shared" si="1"/>
        <v>24.00449764</v>
      </c>
      <c r="K3" s="6">
        <f t="shared" si="2"/>
        <v>-3.5527112100000018</v>
      </c>
      <c r="L3" s="7"/>
      <c r="M3" s="2"/>
      <c r="N3" s="2"/>
      <c r="O3" s="8">
        <f t="shared" si="3"/>
        <v>-8.4756765833335024E-2</v>
      </c>
      <c r="P3" s="9">
        <f t="shared" si="4"/>
        <v>1.0605089275897464</v>
      </c>
      <c r="Q3" s="9"/>
      <c r="R3" s="9"/>
      <c r="S3" s="9"/>
      <c r="T3" s="9"/>
      <c r="U3" s="1" t="str">
        <f ca="1">IFERROR(__xludf.DUMMYFUNCTION("ARRAY_CONSTRAIN(ARRAYFORMULA(UNIQUE(D2:D500,FALSE)), 97, 1)"),"LCOR-084 July")</f>
        <v>LCOR-084 July</v>
      </c>
      <c r="V3" s="1" t="str">
        <f t="shared" ref="V3:V98" ca="1" si="5">VLOOKUP(U3,D:F,2,FALSE)</f>
        <v>July</v>
      </c>
      <c r="W3" s="1" t="str">
        <f t="shared" ref="W3:W98" ca="1" si="6">VLOOKUP(U3,D:G,3,FALSE)</f>
        <v>13-15E</v>
      </c>
      <c r="X3" s="10">
        <f t="shared" ref="X3:X98" ca="1" si="7">VLOOKUP(U3,D:V,14,FALSE)</f>
        <v>1.0537124618047256</v>
      </c>
      <c r="Y3" s="10">
        <f t="shared" ref="Y3:Y98" ca="1" si="8">VLOOKUP(U3,D:Y,15,FALSE)</f>
        <v>9.6116540893811196E-3</v>
      </c>
      <c r="Z3" s="11"/>
      <c r="AA3" s="12" t="s">
        <v>27</v>
      </c>
      <c r="AB3" s="1" t="s">
        <v>28</v>
      </c>
      <c r="AC3" s="10">
        <f ca="1">AVERAGE(X87:X92)</f>
        <v>1.3466694048157649E-4</v>
      </c>
      <c r="AD3" s="10">
        <f ca="1">STDEV(X87:X92)</f>
        <v>1.7148219359005562E-4</v>
      </c>
      <c r="AE3" s="2"/>
      <c r="AF3" s="2"/>
      <c r="AG3" s="2"/>
      <c r="AH3" s="2"/>
      <c r="AI3" s="2"/>
      <c r="AJ3" s="2"/>
      <c r="AK3" s="2"/>
      <c r="AL3" s="2"/>
      <c r="AM3" s="10"/>
      <c r="AN3" s="10"/>
    </row>
    <row r="4" spans="1:40" ht="15.75" customHeight="1" x14ac:dyDescent="0.15">
      <c r="A4" s="3" t="s">
        <v>29</v>
      </c>
      <c r="B4" s="3">
        <v>1</v>
      </c>
      <c r="C4" s="1" t="s">
        <v>30</v>
      </c>
      <c r="D4" s="1" t="str">
        <f t="shared" si="0"/>
        <v>LCOR-301 July</v>
      </c>
      <c r="E4" s="1" t="str">
        <f>VLOOKUP(B4,'Names+months'!A:B,2,FALSE)</f>
        <v>July</v>
      </c>
      <c r="F4" s="1" t="s">
        <v>20</v>
      </c>
      <c r="G4" s="3">
        <v>21.078975239999998</v>
      </c>
      <c r="H4" s="3">
        <v>25.016848299999999</v>
      </c>
      <c r="I4" s="3">
        <v>23.939231400000001</v>
      </c>
      <c r="J4" s="5">
        <f t="shared" si="1"/>
        <v>23.939231400000001</v>
      </c>
      <c r="K4" s="6">
        <f t="shared" si="2"/>
        <v>-2.8602561600000023</v>
      </c>
      <c r="L4" s="7">
        <f>(K4+K5)/2</f>
        <v>-2.8633982000000024</v>
      </c>
      <c r="M4" s="2">
        <f>2^(-L4)</f>
        <v>7.2772743465102687</v>
      </c>
      <c r="N4" s="2"/>
      <c r="O4" s="8">
        <f t="shared" si="3"/>
        <v>0.60769828416666449</v>
      </c>
      <c r="P4" s="9">
        <f t="shared" si="4"/>
        <v>0.65624285529752857</v>
      </c>
      <c r="Q4" s="9">
        <f>AVERAGE(P4,P5)</f>
        <v>0.65767520133312984</v>
      </c>
      <c r="R4" s="9">
        <f>STDEV(P4:P5)</f>
        <v>2.0256431895586562E-3</v>
      </c>
      <c r="S4" s="9"/>
      <c r="T4" s="9"/>
      <c r="U4" s="1" t="str">
        <f ca="1">IFERROR(__xludf.DUMMYFUNCTION("""COMPUTED_VALUE"""),"LCOR-301 July")</f>
        <v>LCOR-301 July</v>
      </c>
      <c r="V4" s="1" t="str">
        <f t="shared" ca="1" si="5"/>
        <v>July</v>
      </c>
      <c r="W4" s="1" t="str">
        <f t="shared" ca="1" si="6"/>
        <v>13-15E</v>
      </c>
      <c r="X4" s="10">
        <f t="shared" ca="1" si="7"/>
        <v>0.65767520133312984</v>
      </c>
      <c r="Y4" s="10">
        <f t="shared" ca="1" si="8"/>
        <v>2.0256431895586562E-3</v>
      </c>
      <c r="Z4" s="11"/>
      <c r="AA4" s="12" t="s">
        <v>27</v>
      </c>
      <c r="AB4" s="1" t="s">
        <v>20</v>
      </c>
      <c r="AC4" s="9">
        <f ca="1">AVERAGE(X3:X8)</f>
        <v>1.0896493503881972</v>
      </c>
      <c r="AD4" s="10">
        <f ca="1">STDEV(X3:X8)</f>
        <v>0.49797455020448084</v>
      </c>
      <c r="AE4" s="2"/>
      <c r="AF4" s="2"/>
      <c r="AG4" s="2"/>
      <c r="AH4" s="2"/>
      <c r="AI4" s="2"/>
      <c r="AJ4" s="2"/>
      <c r="AK4" s="2"/>
      <c r="AL4" s="2"/>
      <c r="AM4" s="10"/>
      <c r="AN4" s="10"/>
    </row>
    <row r="5" spans="1:40" ht="15.75" customHeight="1" x14ac:dyDescent="0.15">
      <c r="A5" s="3" t="s">
        <v>31</v>
      </c>
      <c r="B5" s="3">
        <v>1</v>
      </c>
      <c r="C5" s="1" t="s">
        <v>30</v>
      </c>
      <c r="D5" s="1" t="str">
        <f t="shared" si="0"/>
        <v>LCOR-301 July</v>
      </c>
      <c r="E5" s="1" t="str">
        <f>VLOOKUP(B5,'Names+months'!A:B,2,FALSE)</f>
        <v>July</v>
      </c>
      <c r="F5" s="1" t="s">
        <v>20</v>
      </c>
      <c r="G5" s="3">
        <v>21.061810439999999</v>
      </c>
      <c r="H5" s="3">
        <v>25.022931100000001</v>
      </c>
      <c r="I5" s="3">
        <v>23.928350680000001</v>
      </c>
      <c r="J5" s="5">
        <f t="shared" si="1"/>
        <v>23.928350680000001</v>
      </c>
      <c r="K5" s="6">
        <f t="shared" si="2"/>
        <v>-2.8665402400000026</v>
      </c>
      <c r="L5" s="7"/>
      <c r="M5" s="2"/>
      <c r="N5" s="1"/>
      <c r="O5" s="8">
        <f t="shared" si="3"/>
        <v>0.60141420416666413</v>
      </c>
      <c r="P5" s="9">
        <f t="shared" si="4"/>
        <v>0.65910754736873112</v>
      </c>
      <c r="Q5" s="9"/>
      <c r="R5" s="9"/>
      <c r="S5" s="9"/>
      <c r="T5" s="9"/>
      <c r="U5" s="1" t="str">
        <f ca="1">IFERROR(__xludf.DUMMYFUNCTION("""COMPUTED_VALUE"""),"LCOR-306 July")</f>
        <v>LCOR-306 July</v>
      </c>
      <c r="V5" s="1" t="str">
        <f t="shared" ca="1" si="5"/>
        <v>July</v>
      </c>
      <c r="W5" s="1" t="str">
        <f t="shared" ca="1" si="6"/>
        <v>13-15E</v>
      </c>
      <c r="X5" s="10">
        <f t="shared" ca="1" si="7"/>
        <v>0.56063229157329153</v>
      </c>
      <c r="Y5" s="10">
        <f t="shared" ca="1" si="8"/>
        <v>1.6059083081883353E-2</v>
      </c>
      <c r="Z5" s="11"/>
      <c r="AA5" s="12" t="s">
        <v>27</v>
      </c>
      <c r="AB5" s="1" t="s">
        <v>32</v>
      </c>
      <c r="AC5" s="9">
        <f ca="1">AVERAGE(X15:X20)</f>
        <v>1.4557324519431554E-3</v>
      </c>
      <c r="AD5" s="10">
        <f ca="1">STDEV(X15:X20)</f>
        <v>1.4653475627578163E-3</v>
      </c>
      <c r="AE5" s="2"/>
      <c r="AF5" s="2"/>
      <c r="AG5" s="2"/>
      <c r="AH5" s="2"/>
      <c r="AI5" s="2"/>
      <c r="AJ5" s="2"/>
      <c r="AK5" s="2"/>
      <c r="AL5" s="2"/>
      <c r="AM5" s="10"/>
      <c r="AN5" s="10"/>
    </row>
    <row r="6" spans="1:40" ht="15.75" customHeight="1" x14ac:dyDescent="0.15">
      <c r="A6" s="3" t="s">
        <v>33</v>
      </c>
      <c r="B6" s="3">
        <v>1</v>
      </c>
      <c r="C6" s="1" t="s">
        <v>34</v>
      </c>
      <c r="D6" s="1" t="str">
        <f t="shared" si="0"/>
        <v>LCOR-306 July</v>
      </c>
      <c r="E6" s="1" t="str">
        <f>VLOOKUP(B6,'Names+months'!A:B,2,FALSE)</f>
        <v>July</v>
      </c>
      <c r="F6" s="1" t="s">
        <v>20</v>
      </c>
      <c r="G6" s="3">
        <v>21.246722049999999</v>
      </c>
      <c r="H6" s="3">
        <v>24.729944499999998</v>
      </c>
      <c r="I6" s="3">
        <v>23.850281769999999</v>
      </c>
      <c r="J6" s="5">
        <f t="shared" si="1"/>
        <v>23.850281769999999</v>
      </c>
      <c r="K6" s="6">
        <f t="shared" si="2"/>
        <v>-2.6035597199999998</v>
      </c>
      <c r="L6" s="7">
        <f>(K6+K7)/2</f>
        <v>-2.6327851950000003</v>
      </c>
      <c r="M6" s="2">
        <f>2^(-L6)</f>
        <v>6.2022221239930353</v>
      </c>
      <c r="N6" s="8"/>
      <c r="O6" s="8">
        <f t="shared" si="3"/>
        <v>0.86439472416666696</v>
      </c>
      <c r="P6" s="9">
        <f t="shared" si="4"/>
        <v>0.5492768050264536</v>
      </c>
      <c r="Q6" s="9">
        <f>AVERAGE(P6,P7)</f>
        <v>0.56063229157329153</v>
      </c>
      <c r="R6" s="9">
        <f>STDEV(P6:P7)</f>
        <v>1.6059083081883353E-2</v>
      </c>
      <c r="S6" s="9"/>
      <c r="T6" s="9"/>
      <c r="U6" s="1" t="str">
        <f ca="1">IFERROR(__xludf.DUMMYFUNCTION("""COMPUTED_VALUE"""),"LCOR-611 July")</f>
        <v>LCOR-611 July</v>
      </c>
      <c r="V6" s="1" t="str">
        <f t="shared" ca="1" si="5"/>
        <v>July</v>
      </c>
      <c r="W6" s="1" t="str">
        <f t="shared" ca="1" si="6"/>
        <v>13-15E</v>
      </c>
      <c r="X6" s="10">
        <f t="shared" ca="1" si="7"/>
        <v>0.98818830849218808</v>
      </c>
      <c r="Y6" s="10">
        <f t="shared" ca="1" si="8"/>
        <v>3.0124316152888318E-2</v>
      </c>
      <c r="Z6" s="11"/>
      <c r="AA6" s="12" t="s">
        <v>27</v>
      </c>
      <c r="AB6" s="1" t="s">
        <v>35</v>
      </c>
      <c r="AC6" s="9">
        <f ca="1">AVERAGE(X27:X32)</f>
        <v>0.85047412569831204</v>
      </c>
      <c r="AD6" s="10">
        <f ca="1">STDEV(X27:X32)</f>
        <v>0.45903304118133437</v>
      </c>
      <c r="AE6" s="2"/>
      <c r="AF6" s="2"/>
      <c r="AG6" s="2"/>
      <c r="AH6" s="2"/>
      <c r="AI6" s="2"/>
      <c r="AJ6" s="2"/>
      <c r="AK6" s="2"/>
      <c r="AL6" s="2"/>
      <c r="AM6" s="10"/>
      <c r="AN6" s="10"/>
    </row>
    <row r="7" spans="1:40" ht="15.75" customHeight="1" x14ac:dyDescent="0.15">
      <c r="A7" s="3" t="s">
        <v>36</v>
      </c>
      <c r="B7" s="3">
        <v>1</v>
      </c>
      <c r="C7" s="1" t="s">
        <v>34</v>
      </c>
      <c r="D7" s="1" t="str">
        <f t="shared" si="0"/>
        <v>LCOR-306 July</v>
      </c>
      <c r="E7" s="1" t="str">
        <f>VLOOKUP(B7,'Names+months'!A:B,2,FALSE)</f>
        <v>July</v>
      </c>
      <c r="F7" s="1" t="s">
        <v>20</v>
      </c>
      <c r="G7" s="3">
        <v>21.286093059999999</v>
      </c>
      <c r="H7" s="3">
        <v>24.8472425</v>
      </c>
      <c r="I7" s="3">
        <v>23.94810373</v>
      </c>
      <c r="J7" s="5">
        <f t="shared" si="1"/>
        <v>23.94810373</v>
      </c>
      <c r="K7" s="6">
        <f t="shared" si="2"/>
        <v>-2.6620106700000008</v>
      </c>
      <c r="L7" s="7"/>
      <c r="M7" s="2"/>
      <c r="N7" s="2"/>
      <c r="O7" s="8">
        <f t="shared" si="3"/>
        <v>0.80594377416666596</v>
      </c>
      <c r="P7" s="9">
        <f t="shared" si="4"/>
        <v>0.57198777812012935</v>
      </c>
      <c r="Q7" s="9"/>
      <c r="R7" s="9"/>
      <c r="S7" s="9"/>
      <c r="T7" s="9"/>
      <c r="U7" s="1" t="str">
        <f ca="1">IFERROR(__xludf.DUMMYFUNCTION("""COMPUTED_VALUE"""),"LCOR-613 July")</f>
        <v>LCOR-613 July</v>
      </c>
      <c r="V7" s="1" t="str">
        <f t="shared" ca="1" si="5"/>
        <v>July</v>
      </c>
      <c r="W7" s="1" t="str">
        <f t="shared" ca="1" si="6"/>
        <v>13-15E</v>
      </c>
      <c r="X7" s="10">
        <f t="shared" ca="1" si="7"/>
        <v>1.3572259188225242</v>
      </c>
      <c r="Y7" s="10">
        <f t="shared" ca="1" si="8"/>
        <v>5.0561811197253536E-3</v>
      </c>
      <c r="Z7" s="11"/>
      <c r="AA7" s="12" t="s">
        <v>27</v>
      </c>
      <c r="AB7" s="1" t="s">
        <v>37</v>
      </c>
      <c r="AC7" s="9">
        <f ca="1">AVERAGE(X39:X44)</f>
        <v>0.49883997425966786</v>
      </c>
      <c r="AD7" s="10">
        <f ca="1">STDEV(X39:X44)</f>
        <v>0.119880589259384</v>
      </c>
      <c r="AE7" s="2"/>
      <c r="AF7" s="2"/>
      <c r="AG7" s="2"/>
      <c r="AH7" s="2"/>
      <c r="AI7" s="2"/>
      <c r="AJ7" s="2"/>
      <c r="AK7" s="2"/>
      <c r="AL7" s="2"/>
      <c r="AM7" s="10"/>
      <c r="AN7" s="10"/>
    </row>
    <row r="8" spans="1:40" ht="15.75" customHeight="1" x14ac:dyDescent="0.15">
      <c r="A8" s="3" t="s">
        <v>38</v>
      </c>
      <c r="B8" s="3">
        <v>1</v>
      </c>
      <c r="C8" s="1" t="s">
        <v>39</v>
      </c>
      <c r="D8" s="1" t="str">
        <f t="shared" si="0"/>
        <v>LCOR-611 July</v>
      </c>
      <c r="E8" s="1" t="str">
        <f>VLOOKUP(B8,'Names+months'!A:B,2,FALSE)</f>
        <v>July</v>
      </c>
      <c r="F8" s="1" t="s">
        <v>20</v>
      </c>
      <c r="G8" s="3">
        <v>20.430235</v>
      </c>
      <c r="H8" s="3">
        <v>24.6932255</v>
      </c>
      <c r="I8" s="3">
        <v>23.84960894</v>
      </c>
      <c r="J8" s="5">
        <f t="shared" si="1"/>
        <v>23.84960894</v>
      </c>
      <c r="K8" s="6">
        <f t="shared" si="2"/>
        <v>-3.4193739399999998</v>
      </c>
      <c r="L8" s="7">
        <f>(K8+K9)/2</f>
        <v>-3.4504770849999993</v>
      </c>
      <c r="M8" s="2">
        <f>2^(-L8)</f>
        <v>10.931936539799862</v>
      </c>
      <c r="N8" s="2"/>
      <c r="O8" s="8">
        <f t="shared" si="3"/>
        <v>4.8580504166666927E-2</v>
      </c>
      <c r="P8" s="9">
        <f t="shared" si="4"/>
        <v>0.96688720026187325</v>
      </c>
      <c r="Q8" s="9">
        <f>AVERAGE(P8,P9)</f>
        <v>0.98818830849218808</v>
      </c>
      <c r="R8" s="9">
        <f>STDEV(P8:P9)</f>
        <v>3.0124316152888318E-2</v>
      </c>
      <c r="S8" s="9"/>
      <c r="T8" s="9"/>
      <c r="U8" s="1" t="str">
        <f ca="1">IFERROR(__xludf.DUMMYFUNCTION("""COMPUTED_VALUE"""),"LCOR-616 July")</f>
        <v>LCOR-616 July</v>
      </c>
      <c r="V8" s="1" t="str">
        <f t="shared" ca="1" si="5"/>
        <v>July</v>
      </c>
      <c r="W8" s="1" t="str">
        <f t="shared" ca="1" si="6"/>
        <v>13-15E</v>
      </c>
      <c r="X8" s="10">
        <f t="shared" ca="1" si="7"/>
        <v>1.9204619203033235</v>
      </c>
      <c r="Y8" s="10">
        <f t="shared" ca="1" si="8"/>
        <v>6.0464522972211082E-2</v>
      </c>
      <c r="Z8" s="11"/>
      <c r="AA8" s="12" t="s">
        <v>27</v>
      </c>
      <c r="AB8" s="1" t="s">
        <v>40</v>
      </c>
      <c r="AC8" s="10">
        <f ca="1">AVERAGE(X51:X56)</f>
        <v>0.68880172779259574</v>
      </c>
      <c r="AD8" s="10">
        <f ca="1">STDEV(X51:X56)</f>
        <v>0.21540491444450927</v>
      </c>
      <c r="AE8" s="2"/>
      <c r="AF8" s="2"/>
      <c r="AG8" s="2"/>
      <c r="AH8" s="2"/>
      <c r="AI8" s="2"/>
      <c r="AJ8" s="2"/>
      <c r="AK8" s="2"/>
      <c r="AL8" s="2"/>
      <c r="AM8" s="10"/>
      <c r="AN8" s="10"/>
    </row>
    <row r="9" spans="1:40" ht="15.75" customHeight="1" x14ac:dyDescent="0.15">
      <c r="A9" s="3" t="s">
        <v>41</v>
      </c>
      <c r="B9" s="3">
        <v>1</v>
      </c>
      <c r="C9" s="1" t="s">
        <v>39</v>
      </c>
      <c r="D9" s="1" t="str">
        <f t="shared" si="0"/>
        <v>LCOR-611 July</v>
      </c>
      <c r="E9" s="1" t="str">
        <f>VLOOKUP(B9,'Names+months'!A:B,2,FALSE)</f>
        <v>July</v>
      </c>
      <c r="F9" s="1" t="s">
        <v>20</v>
      </c>
      <c r="G9" s="3">
        <v>20.44242015</v>
      </c>
      <c r="H9" s="3">
        <v>24.695686599999998</v>
      </c>
      <c r="I9" s="3">
        <v>23.924000379999999</v>
      </c>
      <c r="J9" s="5">
        <f t="shared" si="1"/>
        <v>23.924000379999999</v>
      </c>
      <c r="K9" s="6">
        <f t="shared" si="2"/>
        <v>-3.4815802299999987</v>
      </c>
      <c r="L9" s="7"/>
      <c r="M9" s="2"/>
      <c r="N9" s="2"/>
      <c r="O9" s="8">
        <f t="shared" si="3"/>
        <v>-1.362578583333196E-2</v>
      </c>
      <c r="P9" s="9">
        <f t="shared" si="4"/>
        <v>1.0094894167225028</v>
      </c>
      <c r="Q9" s="9"/>
      <c r="R9" s="9"/>
      <c r="S9" s="9"/>
      <c r="T9" s="9"/>
      <c r="U9" s="1" t="str">
        <f ca="1">IFERROR(__xludf.DUMMYFUNCTION("""COMPUTED_VALUE"""),"LCOR-079 August")</f>
        <v>LCOR-079 August</v>
      </c>
      <c r="V9" s="1" t="str">
        <f t="shared" ca="1" si="5"/>
        <v>August</v>
      </c>
      <c r="W9" s="1" t="str">
        <f t="shared" ca="1" si="6"/>
        <v>13-15E</v>
      </c>
      <c r="X9" s="10">
        <f t="shared" ca="1" si="7"/>
        <v>0.99666144360665632</v>
      </c>
      <c r="Y9" s="10">
        <f t="shared" ca="1" si="8"/>
        <v>2.1990510712477464E-2</v>
      </c>
      <c r="Z9" s="11"/>
      <c r="AA9" s="12" t="s">
        <v>27</v>
      </c>
      <c r="AB9" s="1" t="s">
        <v>42</v>
      </c>
      <c r="AC9" s="10">
        <f ca="1">AVERAGE(X63:X68)</f>
        <v>0.8119105687615491</v>
      </c>
      <c r="AD9" s="10">
        <f ca="1">STDEV(X63:X68)</f>
        <v>0.19479979609941059</v>
      </c>
      <c r="AE9" s="2"/>
      <c r="AF9" s="2"/>
      <c r="AG9" s="2"/>
      <c r="AH9" s="2"/>
      <c r="AI9" s="2"/>
      <c r="AJ9" s="2"/>
      <c r="AK9" s="2"/>
      <c r="AL9" s="2"/>
      <c r="AM9" s="10"/>
      <c r="AN9" s="10"/>
    </row>
    <row r="10" spans="1:40" ht="15.75" customHeight="1" x14ac:dyDescent="0.15">
      <c r="A10" s="3" t="s">
        <v>43</v>
      </c>
      <c r="B10" s="3">
        <v>1</v>
      </c>
      <c r="C10" s="1" t="s">
        <v>44</v>
      </c>
      <c r="D10" s="1" t="str">
        <f t="shared" si="0"/>
        <v>LCOR-613 July</v>
      </c>
      <c r="E10" s="1" t="str">
        <f>VLOOKUP(B10,'Names+months'!A:B,2,FALSE)</f>
        <v>July</v>
      </c>
      <c r="F10" s="1" t="s">
        <v>20</v>
      </c>
      <c r="G10" s="3">
        <v>20.078101480000001</v>
      </c>
      <c r="H10" s="3">
        <v>24.829187399999999</v>
      </c>
      <c r="I10" s="3">
        <v>23.990512219999999</v>
      </c>
      <c r="J10" s="5">
        <f t="shared" si="1"/>
        <v>23.990512219999999</v>
      </c>
      <c r="K10" s="6">
        <f t="shared" si="2"/>
        <v>-3.9124107399999986</v>
      </c>
      <c r="L10" s="7">
        <f>(K10+K11)/2</f>
        <v>-3.9086103249999979</v>
      </c>
      <c r="M10" s="2">
        <f>2^(-L10)</f>
        <v>15.017891044858519</v>
      </c>
      <c r="N10" s="2"/>
      <c r="O10" s="8">
        <f t="shared" si="3"/>
        <v>-0.44445629583333179</v>
      </c>
      <c r="P10" s="9">
        <f t="shared" si="4"/>
        <v>1.3608011787791894</v>
      </c>
      <c r="Q10" s="9">
        <f>AVERAGE(P10,P11)</f>
        <v>1.3572259188225242</v>
      </c>
      <c r="R10" s="9">
        <f>STDEV(P10:P11)</f>
        <v>5.0561811197253536E-3</v>
      </c>
      <c r="S10" s="9"/>
      <c r="T10" s="9"/>
      <c r="U10" s="1" t="str">
        <f ca="1">IFERROR(__xludf.DUMMYFUNCTION("""COMPUTED_VALUE"""),"LCOR-084 August")</f>
        <v>LCOR-084 August</v>
      </c>
      <c r="V10" s="1" t="str">
        <f t="shared" ca="1" si="5"/>
        <v>August</v>
      </c>
      <c r="W10" s="1" t="str">
        <f t="shared" ca="1" si="6"/>
        <v>13-15E</v>
      </c>
      <c r="X10" s="10">
        <f t="shared" ca="1" si="7"/>
        <v>3.0065745180382211E-2</v>
      </c>
      <c r="Y10" s="10">
        <f t="shared" ca="1" si="8"/>
        <v>1.4270573135362401E-4</v>
      </c>
      <c r="Z10" s="11"/>
      <c r="AA10" s="12" t="s">
        <v>27</v>
      </c>
      <c r="AB10" s="1" t="s">
        <v>45</v>
      </c>
      <c r="AC10" s="10">
        <f ca="1">AVERAGE(X75:X80)</f>
        <v>1.3181724270158433E-3</v>
      </c>
      <c r="AD10" s="10">
        <f ca="1">STDEV(X75:X80)</f>
        <v>1.8271526786060204E-3</v>
      </c>
      <c r="AE10" s="2"/>
      <c r="AF10" s="2"/>
      <c r="AG10" s="2"/>
      <c r="AH10" s="2"/>
      <c r="AI10" s="2"/>
      <c r="AJ10" s="2"/>
      <c r="AK10" s="2"/>
      <c r="AL10" s="2"/>
      <c r="AM10" s="10"/>
      <c r="AN10" s="10"/>
    </row>
    <row r="11" spans="1:40" ht="15.75" customHeight="1" x14ac:dyDescent="0.15">
      <c r="A11" s="3" t="s">
        <v>46</v>
      </c>
      <c r="B11" s="3">
        <v>1</v>
      </c>
      <c r="C11" s="1" t="s">
        <v>44</v>
      </c>
      <c r="D11" s="1" t="str">
        <f t="shared" si="0"/>
        <v>LCOR-613 July</v>
      </c>
      <c r="E11" s="1" t="str">
        <f>VLOOKUP(B11,'Names+months'!A:B,2,FALSE)</f>
        <v>July</v>
      </c>
      <c r="F11" s="1" t="s">
        <v>20</v>
      </c>
      <c r="G11" s="3">
        <v>20.032648850000001</v>
      </c>
      <c r="H11" s="3">
        <v>24.77788</v>
      </c>
      <c r="I11" s="3">
        <v>23.937458759999998</v>
      </c>
      <c r="J11" s="5">
        <f t="shared" si="1"/>
        <v>23.937458759999998</v>
      </c>
      <c r="K11" s="6">
        <f t="shared" si="2"/>
        <v>-3.9048099099999973</v>
      </c>
      <c r="L11" s="7"/>
      <c r="M11" s="2"/>
      <c r="N11" s="1"/>
      <c r="O11" s="8">
        <f t="shared" si="3"/>
        <v>-0.43685546583333057</v>
      </c>
      <c r="P11" s="9">
        <f t="shared" si="4"/>
        <v>1.353650658865859</v>
      </c>
      <c r="Q11" s="9"/>
      <c r="R11" s="9"/>
      <c r="S11" s="9"/>
      <c r="T11" s="9"/>
      <c r="U11" s="1" t="str">
        <f ca="1">IFERROR(__xludf.DUMMYFUNCTION("""COMPUTED_VALUE"""),"LCOR-301 August")</f>
        <v>LCOR-301 August</v>
      </c>
      <c r="V11" s="1" t="str">
        <f t="shared" ca="1" si="5"/>
        <v>August</v>
      </c>
      <c r="W11" s="1" t="str">
        <f t="shared" ca="1" si="6"/>
        <v>13-15E</v>
      </c>
      <c r="X11" s="10">
        <f t="shared" ca="1" si="7"/>
        <v>0.91466446848807514</v>
      </c>
      <c r="Y11" s="10">
        <f t="shared" ca="1" si="8"/>
        <v>1.7986383427219546E-2</v>
      </c>
      <c r="Z11" s="11"/>
      <c r="AA11" s="12" t="s">
        <v>47</v>
      </c>
      <c r="AB11" s="1" t="s">
        <v>28</v>
      </c>
      <c r="AC11" s="10">
        <f ca="1">AVERAGE(X93:X98)</f>
        <v>8.1424078180252748E-4</v>
      </c>
      <c r="AD11" s="10">
        <f ca="1">STDEV(X93:X98)</f>
        <v>1.3136623493094906E-3</v>
      </c>
      <c r="AE11" s="2"/>
      <c r="AF11" s="2"/>
      <c r="AG11" s="2"/>
      <c r="AH11" s="2"/>
      <c r="AI11" s="2"/>
      <c r="AJ11" s="2"/>
      <c r="AK11" s="2"/>
      <c r="AL11" s="2"/>
      <c r="AM11" s="10"/>
      <c r="AN11" s="10"/>
    </row>
    <row r="12" spans="1:40" ht="15.75" customHeight="1" x14ac:dyDescent="0.15">
      <c r="A12" s="3" t="s">
        <v>48</v>
      </c>
      <c r="B12" s="3">
        <v>1</v>
      </c>
      <c r="C12" s="1" t="s">
        <v>49</v>
      </c>
      <c r="D12" s="1" t="str">
        <f t="shared" si="0"/>
        <v>LCOR-616 July</v>
      </c>
      <c r="E12" s="1" t="str">
        <f>VLOOKUP(B12,'Names+months'!A:B,2,FALSE)</f>
        <v>July</v>
      </c>
      <c r="F12" s="1" t="s">
        <v>20</v>
      </c>
      <c r="G12" s="3">
        <v>19.658357590000001</v>
      </c>
      <c r="H12" s="3">
        <v>24.695698400000001</v>
      </c>
      <c r="I12" s="3">
        <v>24.03528403</v>
      </c>
      <c r="J12" s="5">
        <f t="shared" si="1"/>
        <v>24.03528403</v>
      </c>
      <c r="K12" s="6">
        <f t="shared" si="2"/>
        <v>-4.3769264399999983</v>
      </c>
      <c r="L12" s="7">
        <f>(K12+K13)/2</f>
        <v>-4.4090501899999985</v>
      </c>
      <c r="M12" s="2">
        <f>2^(-L12)</f>
        <v>21.244981614139132</v>
      </c>
      <c r="N12" s="8"/>
      <c r="O12" s="8">
        <f t="shared" si="3"/>
        <v>-0.90897199583333155</v>
      </c>
      <c r="P12" s="9">
        <f t="shared" si="4"/>
        <v>1.8777070460884633</v>
      </c>
      <c r="Q12" s="9">
        <f>AVERAGE(P12,P13)</f>
        <v>1.9204619203033235</v>
      </c>
      <c r="R12" s="9">
        <f>STDEV(P12:P13)</f>
        <v>6.0464522972211082E-2</v>
      </c>
      <c r="S12" s="9"/>
      <c r="T12" s="9"/>
      <c r="U12" s="1" t="str">
        <f ca="1">IFERROR(__xludf.DUMMYFUNCTION("""COMPUTED_VALUE"""),"LCOR-303 August")</f>
        <v>LCOR-303 August</v>
      </c>
      <c r="V12" s="1" t="str">
        <f t="shared" ca="1" si="5"/>
        <v>August</v>
      </c>
      <c r="W12" s="1" t="str">
        <f t="shared" ca="1" si="6"/>
        <v>13-15E</v>
      </c>
      <c r="X12" s="10">
        <f t="shared" ca="1" si="7"/>
        <v>3.1569067142240712</v>
      </c>
      <c r="Y12" s="10">
        <f t="shared" ca="1" si="8"/>
        <v>1.7610843036643949E-2</v>
      </c>
      <c r="Z12" s="11"/>
      <c r="AA12" s="12" t="s">
        <v>47</v>
      </c>
      <c r="AB12" s="1" t="s">
        <v>20</v>
      </c>
      <c r="AC12" s="10">
        <f ca="1">AVERAGE(X9:X14)</f>
        <v>1.7611346514054951</v>
      </c>
      <c r="AD12" s="10">
        <f ca="1">STDEV(X9:X14)</f>
        <v>1.3005307490214828</v>
      </c>
      <c r="AE12" s="2"/>
      <c r="AF12" s="2"/>
      <c r="AG12" s="2"/>
      <c r="AH12" s="2"/>
      <c r="AI12" s="2"/>
      <c r="AJ12" s="2"/>
      <c r="AK12" s="2"/>
      <c r="AL12" s="2"/>
      <c r="AM12" s="10"/>
      <c r="AN12" s="10"/>
    </row>
    <row r="13" spans="1:40" ht="15.75" customHeight="1" x14ac:dyDescent="0.15">
      <c r="A13" s="3" t="s">
        <v>50</v>
      </c>
      <c r="B13" s="3">
        <v>1</v>
      </c>
      <c r="C13" s="1" t="s">
        <v>49</v>
      </c>
      <c r="D13" s="1" t="str">
        <f t="shared" si="0"/>
        <v>LCOR-616 July</v>
      </c>
      <c r="E13" s="1" t="str">
        <f>VLOOKUP(B13,'Names+months'!A:B,2,FALSE)</f>
        <v>July</v>
      </c>
      <c r="F13" s="1" t="s">
        <v>20</v>
      </c>
      <c r="G13" s="3">
        <v>19.50433052</v>
      </c>
      <c r="H13" s="3">
        <v>24.631584499999999</v>
      </c>
      <c r="I13" s="3">
        <v>23.945504459999999</v>
      </c>
      <c r="J13" s="5">
        <f t="shared" si="1"/>
        <v>23.945504459999999</v>
      </c>
      <c r="K13" s="6">
        <f t="shared" si="2"/>
        <v>-4.4411739399999988</v>
      </c>
      <c r="L13" s="7"/>
      <c r="M13" s="2"/>
      <c r="N13" s="2"/>
      <c r="O13" s="8">
        <f t="shared" si="3"/>
        <v>-0.973219495833332</v>
      </c>
      <c r="P13" s="9">
        <f t="shared" si="4"/>
        <v>1.9632167945181838</v>
      </c>
      <c r="Q13" s="9"/>
      <c r="R13" s="9"/>
      <c r="S13" s="9"/>
      <c r="T13" s="9"/>
      <c r="U13" s="1" t="str">
        <f ca="1">IFERROR(__xludf.DUMMYFUNCTION("""COMPUTED_VALUE"""),"LCOR-610 August")</f>
        <v>LCOR-610 August</v>
      </c>
      <c r="V13" s="1" t="str">
        <f t="shared" ca="1" si="5"/>
        <v>August</v>
      </c>
      <c r="W13" s="1" t="str">
        <f t="shared" ca="1" si="6"/>
        <v>13-15E</v>
      </c>
      <c r="X13" s="10">
        <f t="shared" ca="1" si="7"/>
        <v>3.1325419486761001</v>
      </c>
      <c r="Y13" s="10">
        <f t="shared" ca="1" si="8"/>
        <v>9.7443224166486084E-2</v>
      </c>
      <c r="Z13" s="11"/>
      <c r="AA13" s="12" t="s">
        <v>47</v>
      </c>
      <c r="AB13" s="1" t="s">
        <v>32</v>
      </c>
      <c r="AC13" s="10">
        <f ca="1">AVERAGE(X21:X26)</f>
        <v>1.9664702324505095E-4</v>
      </c>
      <c r="AD13" s="10">
        <f ca="1">STDEV(X21:X26)</f>
        <v>2.256383306512817E-4</v>
      </c>
      <c r="AE13" s="2"/>
      <c r="AF13" s="2"/>
      <c r="AG13" s="2"/>
      <c r="AH13" s="2"/>
      <c r="AI13" s="2"/>
      <c r="AJ13" s="2"/>
      <c r="AK13" s="2"/>
      <c r="AL13" s="2"/>
      <c r="AM13" s="10"/>
      <c r="AN13" s="10"/>
    </row>
    <row r="14" spans="1:40" ht="15.75" customHeight="1" x14ac:dyDescent="0.15">
      <c r="A14" s="3" t="s">
        <v>51</v>
      </c>
      <c r="B14" s="3">
        <v>2</v>
      </c>
      <c r="C14" s="1" t="s">
        <v>52</v>
      </c>
      <c r="D14" s="1" t="str">
        <f t="shared" si="0"/>
        <v>LCOR-079 August</v>
      </c>
      <c r="E14" s="1" t="str">
        <f>VLOOKUP(B14,'Names+months'!A:B,2,FALSE)</f>
        <v>August</v>
      </c>
      <c r="F14" s="1" t="s">
        <v>20</v>
      </c>
      <c r="G14" s="3">
        <v>20.25121197</v>
      </c>
      <c r="H14" s="3">
        <v>24.605199110000001</v>
      </c>
      <c r="I14" s="3">
        <v>23.691655870000002</v>
      </c>
      <c r="J14" s="5">
        <f t="shared" si="1"/>
        <v>23.691655870000002</v>
      </c>
      <c r="K14" s="6">
        <f t="shared" si="2"/>
        <v>-3.4404439000000018</v>
      </c>
      <c r="L14" s="7">
        <f>(K14+K15)/2</f>
        <v>-3.4629542600000001</v>
      </c>
      <c r="M14" s="2">
        <f>2^(-L14)</f>
        <v>11.026891615603937</v>
      </c>
      <c r="N14" s="2"/>
      <c r="O14" s="8">
        <f t="shared" si="3"/>
        <v>2.7510544166664985E-2</v>
      </c>
      <c r="P14" s="9">
        <f t="shared" si="4"/>
        <v>0.98111180436010803</v>
      </c>
      <c r="Q14" s="9">
        <f>AVERAGE(P14,P15)</f>
        <v>0.99666144360665632</v>
      </c>
      <c r="R14" s="9">
        <f>STDEV(P14:P15)</f>
        <v>2.1990510712477464E-2</v>
      </c>
      <c r="S14" s="9"/>
      <c r="T14" s="9"/>
      <c r="U14" s="1" t="str">
        <f ca="1">IFERROR(__xludf.DUMMYFUNCTION("""COMPUTED_VALUE"""),"LCOR-611 August")</f>
        <v>LCOR-611 August</v>
      </c>
      <c r="V14" s="1" t="str">
        <f t="shared" ca="1" si="5"/>
        <v>August</v>
      </c>
      <c r="W14" s="1" t="str">
        <f t="shared" ca="1" si="6"/>
        <v>13-15E</v>
      </c>
      <c r="X14" s="10">
        <f t="shared" ca="1" si="7"/>
        <v>2.3359675882576836</v>
      </c>
      <c r="Y14" s="10">
        <f t="shared" ca="1" si="8"/>
        <v>9.1191265979079991E-2</v>
      </c>
      <c r="Z14" s="11"/>
      <c r="AA14" s="12" t="s">
        <v>47</v>
      </c>
      <c r="AB14" s="1" t="s">
        <v>35</v>
      </c>
      <c r="AC14" s="10">
        <f ca="1">AVERAGE(X33:X38)</f>
        <v>1.6483469342224435</v>
      </c>
      <c r="AD14" s="10">
        <f ca="1">STDEV(X33:X38)</f>
        <v>0.3160827547813887</v>
      </c>
      <c r="AE14" s="2"/>
      <c r="AF14" s="2"/>
      <c r="AG14" s="2"/>
      <c r="AH14" s="2"/>
      <c r="AI14" s="2"/>
      <c r="AJ14" s="2"/>
      <c r="AK14" s="2"/>
      <c r="AL14" s="2"/>
      <c r="AM14" s="10"/>
      <c r="AN14" s="10"/>
    </row>
    <row r="15" spans="1:40" ht="15.75" customHeight="1" x14ac:dyDescent="0.15">
      <c r="A15" s="3" t="s">
        <v>53</v>
      </c>
      <c r="B15" s="3">
        <v>2</v>
      </c>
      <c r="C15" s="1" t="s">
        <v>52</v>
      </c>
      <c r="D15" s="1" t="str">
        <f t="shared" si="0"/>
        <v>LCOR-079 August</v>
      </c>
      <c r="E15" s="1" t="str">
        <f>VLOOKUP(B15,'Names+months'!A:B,2,FALSE)</f>
        <v>August</v>
      </c>
      <c r="F15" s="1" t="s">
        <v>20</v>
      </c>
      <c r="G15" s="3">
        <v>20.29938113</v>
      </c>
      <c r="H15" s="3">
        <v>24.700829160000001</v>
      </c>
      <c r="I15" s="3">
        <v>23.784845749999999</v>
      </c>
      <c r="J15" s="5">
        <f t="shared" si="1"/>
        <v>23.784845749999999</v>
      </c>
      <c r="K15" s="6">
        <f t="shared" si="2"/>
        <v>-3.4854646199999983</v>
      </c>
      <c r="L15" s="7"/>
      <c r="M15" s="2"/>
      <c r="N15" s="1"/>
      <c r="O15" s="8">
        <f t="shared" si="3"/>
        <v>-1.7510175833331587E-2</v>
      </c>
      <c r="P15" s="9">
        <f t="shared" si="4"/>
        <v>1.0122110828532045</v>
      </c>
      <c r="Q15" s="9"/>
      <c r="R15" s="9"/>
      <c r="S15" s="9"/>
      <c r="T15" s="9"/>
      <c r="U15" s="1" t="str">
        <f ca="1">IFERROR(__xludf.DUMMYFUNCTION("""COMPUTED_VALUE"""),"LCOR-102 July")</f>
        <v>LCOR-102 July</v>
      </c>
      <c r="V15" s="1" t="str">
        <f t="shared" ca="1" si="5"/>
        <v>July</v>
      </c>
      <c r="W15" s="1" t="str">
        <f t="shared" ca="1" si="6"/>
        <v>16-20</v>
      </c>
      <c r="X15" s="10">
        <f t="shared" ca="1" si="7"/>
        <v>8.9550937144355127E-5</v>
      </c>
      <c r="Y15" s="10">
        <f t="shared" ca="1" si="8"/>
        <v>5.5256160847580907E-6</v>
      </c>
      <c r="Z15" s="11"/>
      <c r="AA15" s="12" t="s">
        <v>47</v>
      </c>
      <c r="AB15" s="1" t="s">
        <v>37</v>
      </c>
      <c r="AC15" s="10">
        <f ca="1">AVERAGE(X45:X50)</f>
        <v>0.74754968507532704</v>
      </c>
      <c r="AD15" s="10">
        <f ca="1">STDEV(X45:X50)</f>
        <v>0.39921106397828304</v>
      </c>
      <c r="AE15" s="2"/>
      <c r="AF15" s="2"/>
      <c r="AG15" s="2"/>
      <c r="AH15" s="2"/>
      <c r="AI15" s="2"/>
      <c r="AJ15" s="2"/>
      <c r="AK15" s="2"/>
      <c r="AL15" s="2"/>
      <c r="AM15" s="10"/>
      <c r="AN15" s="10"/>
    </row>
    <row r="16" spans="1:40" ht="15.75" customHeight="1" x14ac:dyDescent="0.15">
      <c r="A16" s="3" t="s">
        <v>54</v>
      </c>
      <c r="B16" s="3">
        <v>2</v>
      </c>
      <c r="C16" s="1" t="s">
        <v>19</v>
      </c>
      <c r="D16" s="1" t="str">
        <f t="shared" si="0"/>
        <v>LCOR-084 August</v>
      </c>
      <c r="E16" s="1" t="str">
        <f>VLOOKUP(B16,'Names+months'!A:B,2,FALSE)</f>
        <v>August</v>
      </c>
      <c r="F16" s="1" t="s">
        <v>20</v>
      </c>
      <c r="G16" s="3">
        <v>26.38303475</v>
      </c>
      <c r="H16" s="3">
        <v>25.968437349999999</v>
      </c>
      <c r="I16" s="3">
        <v>24.790403529999999</v>
      </c>
      <c r="J16" s="5">
        <f t="shared" si="1"/>
        <v>24.790403529999999</v>
      </c>
      <c r="K16" s="6">
        <f t="shared" si="2"/>
        <v>1.5926312200000012</v>
      </c>
      <c r="L16" s="7">
        <f>(K16+K17)/2</f>
        <v>1.5877891550000012</v>
      </c>
      <c r="M16" s="2">
        <f>2^(-L16)</f>
        <v>0.3326808769023013</v>
      </c>
      <c r="N16" s="2"/>
      <c r="O16" s="8">
        <f t="shared" si="3"/>
        <v>5.060585664166668</v>
      </c>
      <c r="P16" s="9">
        <f t="shared" si="4"/>
        <v>2.9964836990027877E-2</v>
      </c>
      <c r="Q16" s="9">
        <f>AVERAGE(P16,P17)</f>
        <v>3.0065745180382211E-2</v>
      </c>
      <c r="R16" s="9">
        <f>STDEV(P16:P17)</f>
        <v>1.4270573135362401E-4</v>
      </c>
      <c r="S16" s="9"/>
      <c r="T16" s="9"/>
      <c r="U16" s="1" t="str">
        <f ca="1">IFERROR(__xludf.DUMMYFUNCTION("""COMPUTED_VALUE"""),"LCOR-106 July")</f>
        <v>LCOR-106 July</v>
      </c>
      <c r="V16" s="1" t="str">
        <f t="shared" ca="1" si="5"/>
        <v>July</v>
      </c>
      <c r="W16" s="1" t="str">
        <f t="shared" ca="1" si="6"/>
        <v>16-20</v>
      </c>
      <c r="X16" s="10">
        <f t="shared" ca="1" si="7"/>
        <v>2.3982548131543211E-3</v>
      </c>
      <c r="Y16" s="10">
        <f t="shared" ca="1" si="8"/>
        <v>1.0209455315408139E-4</v>
      </c>
      <c r="Z16" s="11"/>
      <c r="AA16" s="12" t="s">
        <v>47</v>
      </c>
      <c r="AB16" s="1" t="s">
        <v>40</v>
      </c>
      <c r="AC16" s="10">
        <f ca="1">AVERAGE(X57:X62)</f>
        <v>1.6797186772061894</v>
      </c>
      <c r="AD16" s="10">
        <f ca="1">STDEV(X57:X62)</f>
        <v>0.6449458776845981</v>
      </c>
      <c r="AE16" s="2"/>
      <c r="AF16" s="2"/>
      <c r="AG16" s="2"/>
      <c r="AH16" s="2"/>
      <c r="AI16" s="2"/>
      <c r="AJ16" s="2"/>
      <c r="AK16" s="2"/>
      <c r="AL16" s="2"/>
      <c r="AM16" s="10"/>
      <c r="AN16" s="10"/>
    </row>
    <row r="17" spans="1:40" ht="15.75" customHeight="1" x14ac:dyDescent="0.15">
      <c r="A17" s="3" t="s">
        <v>55</v>
      </c>
      <c r="B17" s="3">
        <v>2</v>
      </c>
      <c r="C17" s="1" t="s">
        <v>19</v>
      </c>
      <c r="D17" s="1" t="str">
        <f t="shared" si="0"/>
        <v>LCOR-084 August</v>
      </c>
      <c r="E17" s="1" t="str">
        <f>VLOOKUP(B17,'Names+months'!A:B,2,FALSE)</f>
        <v>August</v>
      </c>
      <c r="F17" s="1" t="s">
        <v>20</v>
      </c>
      <c r="G17" s="3">
        <v>26.35914142</v>
      </c>
      <c r="H17" s="3">
        <v>26.00276994</v>
      </c>
      <c r="I17" s="3">
        <v>24.776194329999999</v>
      </c>
      <c r="J17" s="5">
        <f t="shared" si="1"/>
        <v>24.776194329999999</v>
      </c>
      <c r="K17" s="6">
        <f t="shared" si="2"/>
        <v>1.5829470900000011</v>
      </c>
      <c r="L17" s="7"/>
      <c r="M17" s="2"/>
      <c r="N17" s="1"/>
      <c r="O17" s="8">
        <f t="shared" si="3"/>
        <v>5.0509015341666679</v>
      </c>
      <c r="P17" s="9">
        <f t="shared" si="4"/>
        <v>3.0166653370736544E-2</v>
      </c>
      <c r="Q17" s="9"/>
      <c r="R17" s="9"/>
      <c r="S17" s="9"/>
      <c r="T17" s="9"/>
      <c r="U17" s="1" t="str">
        <f ca="1">IFERROR(__xludf.DUMMYFUNCTION("""COMPUTED_VALUE"""),"LCOR-310 July")</f>
        <v>LCOR-310 July</v>
      </c>
      <c r="V17" s="1" t="str">
        <f t="shared" ca="1" si="5"/>
        <v>July</v>
      </c>
      <c r="W17" s="1" t="str">
        <f t="shared" ca="1" si="6"/>
        <v>16-20</v>
      </c>
      <c r="X17" s="10">
        <f t="shared" ca="1" si="7"/>
        <v>1.8142485571648113E-3</v>
      </c>
      <c r="Y17" s="10">
        <f t="shared" ca="1" si="8"/>
        <v>3.2697581663788745E-5</v>
      </c>
      <c r="Z17" s="11"/>
      <c r="AA17" s="12" t="s">
        <v>47</v>
      </c>
      <c r="AB17" s="1" t="s">
        <v>42</v>
      </c>
      <c r="AC17" s="10">
        <f ca="1">AVERAGE(X69:X74)</f>
        <v>1.6881804037949391</v>
      </c>
      <c r="AD17" s="10">
        <f ca="1">STDEV(X69:X74)</f>
        <v>0.25223965143304061</v>
      </c>
      <c r="AE17" s="2"/>
      <c r="AF17" s="2"/>
      <c r="AG17" s="2"/>
      <c r="AH17" s="2"/>
      <c r="AI17" s="2"/>
      <c r="AJ17" s="2"/>
      <c r="AK17" s="2"/>
      <c r="AL17" s="2"/>
      <c r="AM17" s="10"/>
      <c r="AN17" s="10"/>
    </row>
    <row r="18" spans="1:40" ht="15.75" customHeight="1" x14ac:dyDescent="0.15">
      <c r="A18" s="3" t="s">
        <v>56</v>
      </c>
      <c r="B18" s="3">
        <v>2</v>
      </c>
      <c r="C18" s="1" t="s">
        <v>30</v>
      </c>
      <c r="D18" s="1" t="str">
        <f t="shared" si="0"/>
        <v>LCOR-301 August</v>
      </c>
      <c r="E18" s="1" t="str">
        <f>VLOOKUP(B18,'Names+months'!A:B,2,FALSE)</f>
        <v>August</v>
      </c>
      <c r="F18" s="1" t="s">
        <v>20</v>
      </c>
      <c r="G18" s="3">
        <v>20.83889366</v>
      </c>
      <c r="H18" s="3">
        <v>24.926516490000001</v>
      </c>
      <c r="I18" s="3">
        <v>24.157961350000001</v>
      </c>
      <c r="J18" s="5">
        <f t="shared" si="1"/>
        <v>24.157961350000001</v>
      </c>
      <c r="K18" s="6">
        <f t="shared" si="2"/>
        <v>-3.3190676900000007</v>
      </c>
      <c r="L18" s="7">
        <f>(K18+K19)/2</f>
        <v>-3.339129475</v>
      </c>
      <c r="M18" s="2">
        <f>2^(-L18)</f>
        <v>10.119944514838897</v>
      </c>
      <c r="N18" s="1"/>
      <c r="O18" s="8">
        <f t="shared" si="3"/>
        <v>0.14888675416666608</v>
      </c>
      <c r="P18" s="9">
        <f t="shared" si="4"/>
        <v>0.90194617479766692</v>
      </c>
      <c r="Q18" s="9">
        <f>AVERAGE(P18,P19)</f>
        <v>0.91466446848807514</v>
      </c>
      <c r="R18" s="9">
        <f>STDEV(P18:P19)</f>
        <v>1.7986383427219546E-2</v>
      </c>
      <c r="S18" s="9"/>
      <c r="T18" s="9"/>
      <c r="U18" s="1" t="str">
        <f ca="1">IFERROR(__xludf.DUMMYFUNCTION("""COMPUTED_VALUE"""),"LCOR-505 July")</f>
        <v>LCOR-505 July</v>
      </c>
      <c r="V18" s="1" t="str">
        <f t="shared" ca="1" si="5"/>
        <v>July</v>
      </c>
      <c r="W18" s="1" t="str">
        <f t="shared" ca="1" si="6"/>
        <v>16-20</v>
      </c>
      <c r="X18" s="10">
        <f t="shared" ca="1" si="7"/>
        <v>2.293103683590666E-4</v>
      </c>
      <c r="Y18" s="10">
        <f t="shared" ca="1" si="8"/>
        <v>2.6011821482262594E-5</v>
      </c>
      <c r="Z18" s="11"/>
      <c r="AA18" s="12" t="s">
        <v>47</v>
      </c>
      <c r="AB18" s="1" t="s">
        <v>45</v>
      </c>
      <c r="AC18" s="10">
        <f ca="1">AVERAGE(X81:X86)</f>
        <v>1.4304718747844701E-4</v>
      </c>
      <c r="AD18" s="10">
        <f ca="1">STDEV(X81:X86)</f>
        <v>1.74368971957388E-4</v>
      </c>
      <c r="AE18" s="2"/>
      <c r="AF18" s="2"/>
      <c r="AG18" s="2"/>
      <c r="AH18" s="2"/>
      <c r="AI18" s="2"/>
      <c r="AJ18" s="2"/>
      <c r="AK18" s="2"/>
      <c r="AL18" s="2"/>
      <c r="AM18" s="10"/>
      <c r="AN18" s="10"/>
    </row>
    <row r="19" spans="1:40" ht="15.75" customHeight="1" x14ac:dyDescent="0.15">
      <c r="A19" s="3" t="s">
        <v>57</v>
      </c>
      <c r="B19" s="3">
        <v>2</v>
      </c>
      <c r="C19" s="1" t="s">
        <v>30</v>
      </c>
      <c r="D19" s="1" t="str">
        <f t="shared" si="0"/>
        <v>LCOR-301 August</v>
      </c>
      <c r="E19" s="1" t="str">
        <f>VLOOKUP(B19,'Names+months'!A:B,2,FALSE)</f>
        <v>August</v>
      </c>
      <c r="F19" s="1" t="s">
        <v>20</v>
      </c>
      <c r="G19" s="3">
        <v>20.908691279999999</v>
      </c>
      <c r="H19" s="3">
        <v>25.056869429999999</v>
      </c>
      <c r="I19" s="3">
        <v>24.267882539999999</v>
      </c>
      <c r="J19" s="5">
        <f t="shared" si="1"/>
        <v>24.267882539999999</v>
      </c>
      <c r="K19" s="6">
        <f t="shared" si="2"/>
        <v>-3.3591912599999993</v>
      </c>
      <c r="L19" s="7"/>
      <c r="M19" s="2"/>
      <c r="N19" s="2"/>
      <c r="O19" s="8">
        <f t="shared" si="3"/>
        <v>0.10876318416666741</v>
      </c>
      <c r="P19" s="9">
        <f t="shared" si="4"/>
        <v>0.92738276217848348</v>
      </c>
      <c r="Q19" s="9"/>
      <c r="R19" s="9"/>
      <c r="S19" s="9"/>
      <c r="T19" s="9"/>
      <c r="U19" s="13" t="str">
        <f ca="1">IFERROR(__xludf.DUMMYFUNCTION("""COMPUTED_VALUE"""),"LCOR-507 July")</f>
        <v>LCOR-507 July</v>
      </c>
      <c r="V19" s="1" t="str">
        <f t="shared" ca="1" si="5"/>
        <v>July</v>
      </c>
      <c r="W19" s="1" t="str">
        <f t="shared" ca="1" si="6"/>
        <v>16-20</v>
      </c>
      <c r="X19" s="10">
        <f t="shared" ca="1" si="7"/>
        <v>3.762042328112108E-3</v>
      </c>
      <c r="Y19" s="10">
        <f t="shared" ca="1" si="8"/>
        <v>3.3588192509402399E-5</v>
      </c>
      <c r="Z19" s="2"/>
      <c r="AA19" s="2"/>
      <c r="AB19" s="1"/>
      <c r="AC19" s="2"/>
      <c r="AD19" s="11"/>
      <c r="AE19" s="2"/>
      <c r="AF19" s="2"/>
      <c r="AG19" s="2"/>
      <c r="AH19" s="2"/>
      <c r="AI19" s="2"/>
      <c r="AJ19" s="2"/>
      <c r="AK19" s="2"/>
      <c r="AL19" s="2"/>
    </row>
    <row r="20" spans="1:40" ht="15.75" customHeight="1" x14ac:dyDescent="0.15">
      <c r="A20" s="3" t="s">
        <v>58</v>
      </c>
      <c r="B20" s="3">
        <v>2</v>
      </c>
      <c r="C20" s="1" t="s">
        <v>59</v>
      </c>
      <c r="D20" s="1" t="str">
        <f t="shared" si="0"/>
        <v>LCOR-303 August</v>
      </c>
      <c r="E20" s="1" t="str">
        <f>VLOOKUP(B20,'Names+months'!A:B,2,FALSE)</f>
        <v>August</v>
      </c>
      <c r="F20" s="1" t="s">
        <v>20</v>
      </c>
      <c r="G20" s="3">
        <v>19.332032330000001</v>
      </c>
      <c r="H20" s="3">
        <v>25.246634579999998</v>
      </c>
      <c r="I20" s="3">
        <v>24.452796289999998</v>
      </c>
      <c r="J20" s="5">
        <f t="shared" si="1"/>
        <v>24.452796289999998</v>
      </c>
      <c r="K20" s="6">
        <f t="shared" si="2"/>
        <v>-5.1207639599999979</v>
      </c>
      <c r="L20" s="7">
        <f>(K20+K21)/2</f>
        <v>-5.12645485</v>
      </c>
      <c r="M20" s="2">
        <f>2^(-L20)</f>
        <v>34.931455449082414</v>
      </c>
      <c r="N20" s="1"/>
      <c r="O20" s="8">
        <f t="shared" si="3"/>
        <v>-1.6528095158333311</v>
      </c>
      <c r="P20" s="9">
        <f t="shared" si="4"/>
        <v>3.1444539676904482</v>
      </c>
      <c r="Q20" s="9">
        <f>AVERAGE(P20,P21)</f>
        <v>3.1569067142240712</v>
      </c>
      <c r="R20" s="9">
        <f>STDEV(P20:P21)</f>
        <v>1.7610843036643949E-2</v>
      </c>
      <c r="S20" s="9"/>
      <c r="T20" s="9"/>
      <c r="U20" s="1" t="str">
        <f ca="1">IFERROR(__xludf.DUMMYFUNCTION("""COMPUTED_VALUE"""),"LCOR-518 July")</f>
        <v>LCOR-518 July</v>
      </c>
      <c r="V20" s="1" t="str">
        <f t="shared" ca="1" si="5"/>
        <v>July</v>
      </c>
      <c r="W20" s="1" t="str">
        <f t="shared" ca="1" si="6"/>
        <v>16-20</v>
      </c>
      <c r="X20" s="10">
        <f t="shared" ca="1" si="7"/>
        <v>4.4098770772427252E-4</v>
      </c>
      <c r="Y20" s="10">
        <f t="shared" ca="1" si="8"/>
        <v>1.5975318885550688E-5</v>
      </c>
      <c r="Z20" s="2"/>
      <c r="AA20" s="2"/>
      <c r="AB20" s="2" t="s">
        <v>28</v>
      </c>
      <c r="AC20" s="10" t="s">
        <v>20</v>
      </c>
      <c r="AD20" s="11" t="s">
        <v>32</v>
      </c>
      <c r="AE20" s="2" t="s">
        <v>35</v>
      </c>
      <c r="AF20" s="2" t="s">
        <v>37</v>
      </c>
      <c r="AG20" s="2" t="s">
        <v>40</v>
      </c>
      <c r="AH20" s="2" t="s">
        <v>42</v>
      </c>
      <c r="AI20" s="2" t="s">
        <v>45</v>
      </c>
      <c r="AJ20" s="2"/>
      <c r="AK20" s="2"/>
      <c r="AL20" s="2"/>
    </row>
    <row r="21" spans="1:40" ht="15.75" customHeight="1" x14ac:dyDescent="0.15">
      <c r="A21" s="3" t="s">
        <v>60</v>
      </c>
      <c r="B21" s="3">
        <v>2</v>
      </c>
      <c r="C21" s="1" t="s">
        <v>59</v>
      </c>
      <c r="D21" s="1" t="str">
        <f t="shared" si="0"/>
        <v>LCOR-303 August</v>
      </c>
      <c r="E21" s="1" t="str">
        <f>VLOOKUP(B21,'Names+months'!A:B,2,FALSE)</f>
        <v>August</v>
      </c>
      <c r="F21" s="1" t="s">
        <v>20</v>
      </c>
      <c r="G21" s="3">
        <v>19.343660419999999</v>
      </c>
      <c r="H21" s="3">
        <v>25.239442270000001</v>
      </c>
      <c r="I21" s="3">
        <v>24.475806160000001</v>
      </c>
      <c r="J21" s="5">
        <f t="shared" si="1"/>
        <v>24.475806160000001</v>
      </c>
      <c r="K21" s="6">
        <f t="shared" si="2"/>
        <v>-5.1321457400000021</v>
      </c>
      <c r="L21" s="7"/>
      <c r="M21" s="2"/>
      <c r="N21" s="2"/>
      <c r="O21" s="8">
        <f t="shared" si="3"/>
        <v>-1.6641912958333354</v>
      </c>
      <c r="P21" s="9">
        <f t="shared" si="4"/>
        <v>3.1693594607576938</v>
      </c>
      <c r="Q21" s="9"/>
      <c r="R21" s="9"/>
      <c r="S21" s="9"/>
      <c r="T21" s="9"/>
      <c r="U21" s="1" t="str">
        <f ca="1">IFERROR(__xludf.DUMMYFUNCTION("""COMPUTED_VALUE"""),"LCOR-101 August")</f>
        <v>LCOR-101 August</v>
      </c>
      <c r="V21" s="1" t="str">
        <f t="shared" ca="1" si="5"/>
        <v>August</v>
      </c>
      <c r="W21" s="1" t="str">
        <f t="shared" ca="1" si="6"/>
        <v>16-20</v>
      </c>
      <c r="X21" s="10">
        <f t="shared" ca="1" si="7"/>
        <v>5.4078401145660973E-5</v>
      </c>
      <c r="Y21" s="10">
        <f t="shared" ca="1" si="8"/>
        <v>1.090254709015736E-5</v>
      </c>
      <c r="Z21" s="2"/>
      <c r="AA21" s="18" t="s">
        <v>27</v>
      </c>
      <c r="AB21" s="10">
        <f t="shared" ref="AB21:AB26" ca="1" si="9">X87</f>
        <v>2.487943827038102E-4</v>
      </c>
      <c r="AC21" s="10">
        <f t="shared" ref="AC21:AC26" ca="1" si="10">X3</f>
        <v>1.0537124618047256</v>
      </c>
      <c r="AD21" s="10">
        <f t="shared" ref="AD21:AD26" ca="1" si="11">X15</f>
        <v>8.9550937144355127E-5</v>
      </c>
      <c r="AE21" s="10">
        <f t="shared" ref="AE21:AE26" ca="1" si="12">X27</f>
        <v>0.69337674544589967</v>
      </c>
      <c r="AF21" s="10">
        <f t="shared" ref="AF21:AF26" ca="1" si="13">X39</f>
        <v>0.68480098064731065</v>
      </c>
      <c r="AG21" s="10">
        <f t="shared" ref="AG21:AG26" ca="1" si="14">X51</f>
        <v>0.71889759955546528</v>
      </c>
      <c r="AH21" s="10">
        <f t="shared" ref="AH21:AH26" ca="1" si="15">X63</f>
        <v>0.99065099656065092</v>
      </c>
      <c r="AI21" s="10">
        <f t="shared" ref="AI21:AI26" ca="1" si="16">X75</f>
        <v>1.0276246005395007E-3</v>
      </c>
      <c r="AJ21" s="2"/>
      <c r="AK21" s="2"/>
      <c r="AL21" s="2"/>
    </row>
    <row r="22" spans="1:40" ht="15.75" customHeight="1" x14ac:dyDescent="0.15">
      <c r="A22" s="3" t="s">
        <v>61</v>
      </c>
      <c r="B22" s="3">
        <v>2</v>
      </c>
      <c r="C22" s="1" t="s">
        <v>62</v>
      </c>
      <c r="D22" s="1" t="str">
        <f t="shared" si="0"/>
        <v>LCOR-610 August</v>
      </c>
      <c r="E22" s="1" t="str">
        <f>VLOOKUP(B22,'Names+months'!A:B,2,FALSE)</f>
        <v>August</v>
      </c>
      <c r="F22" s="1" t="s">
        <v>20</v>
      </c>
      <c r="G22" s="3">
        <v>20.093898790000001</v>
      </c>
      <c r="H22" s="3">
        <v>26.104083249999999</v>
      </c>
      <c r="I22" s="3">
        <v>25.177099630000001</v>
      </c>
      <c r="J22" s="5">
        <f t="shared" si="1"/>
        <v>25.177099630000001</v>
      </c>
      <c r="K22" s="6">
        <f t="shared" si="2"/>
        <v>-5.0832008399999999</v>
      </c>
      <c r="L22" s="7">
        <f>(K22+K23)/2</f>
        <v>-5.1149391900000012</v>
      </c>
      <c r="M22" s="2">
        <f>2^(-L22)</f>
        <v>34.653740761167612</v>
      </c>
      <c r="N22" s="1"/>
      <c r="O22" s="8">
        <f t="shared" si="3"/>
        <v>-1.6152463958333332</v>
      </c>
      <c r="P22" s="9">
        <f t="shared" si="4"/>
        <v>3.0636391840872972</v>
      </c>
      <c r="Q22" s="9">
        <f>AVERAGE(P22,P23)</f>
        <v>3.1325419486761001</v>
      </c>
      <c r="R22" s="9">
        <f>STDEV(P22:P23)</f>
        <v>9.7443224166486084E-2</v>
      </c>
      <c r="S22" s="9"/>
      <c r="T22" s="9"/>
      <c r="U22" s="1" t="str">
        <f ca="1">IFERROR(__xludf.DUMMYFUNCTION("""COMPUTED_VALUE"""),"LCOR-102 August")</f>
        <v>LCOR-102 August</v>
      </c>
      <c r="V22" s="1" t="str">
        <f t="shared" ca="1" si="5"/>
        <v>August</v>
      </c>
      <c r="W22" s="1" t="str">
        <f t="shared" ca="1" si="6"/>
        <v>16-20</v>
      </c>
      <c r="X22" s="10">
        <f t="shared" ca="1" si="7"/>
        <v>1.3136780995063504E-4</v>
      </c>
      <c r="Y22" s="10">
        <f t="shared" ca="1" si="8"/>
        <v>6.2574654041270796E-6</v>
      </c>
      <c r="Z22" s="2"/>
      <c r="AA22" s="19"/>
      <c r="AB22" s="10">
        <f t="shared" ca="1" si="9"/>
        <v>2.9550812726841762E-5</v>
      </c>
      <c r="AC22" s="10">
        <f t="shared" ca="1" si="10"/>
        <v>0.65767520133312984</v>
      </c>
      <c r="AD22" s="10">
        <f t="shared" ca="1" si="11"/>
        <v>2.3982548131543211E-3</v>
      </c>
      <c r="AE22" s="10">
        <f t="shared" ca="1" si="12"/>
        <v>0.3443117748099237</v>
      </c>
      <c r="AF22" s="10">
        <f t="shared" ca="1" si="13"/>
        <v>0.37177748199816441</v>
      </c>
      <c r="AG22" s="10">
        <f t="shared" ca="1" si="14"/>
        <v>0.49465839502026154</v>
      </c>
      <c r="AH22" s="10">
        <f t="shared" ca="1" si="15"/>
        <v>0.68018299087252765</v>
      </c>
      <c r="AI22" s="10">
        <f t="shared" ca="1" si="16"/>
        <v>3.5539164934519365E-4</v>
      </c>
      <c r="AJ22" s="2"/>
      <c r="AK22" s="2"/>
      <c r="AL22" s="2"/>
    </row>
    <row r="23" spans="1:40" ht="15.75" customHeight="1" x14ac:dyDescent="0.15">
      <c r="A23" s="3" t="s">
        <v>63</v>
      </c>
      <c r="B23" s="3">
        <v>2</v>
      </c>
      <c r="C23" s="1" t="s">
        <v>62</v>
      </c>
      <c r="D23" s="1" t="str">
        <f t="shared" si="0"/>
        <v>LCOR-610 August</v>
      </c>
      <c r="E23" s="1" t="str">
        <f>VLOOKUP(B23,'Names+months'!A:B,2,FALSE)</f>
        <v>August</v>
      </c>
      <c r="F23" s="1" t="s">
        <v>20</v>
      </c>
      <c r="G23" s="3">
        <v>19.980716489999999</v>
      </c>
      <c r="H23" s="3">
        <v>26.04248613</v>
      </c>
      <c r="I23" s="3">
        <v>25.127394030000001</v>
      </c>
      <c r="J23" s="5">
        <f t="shared" si="1"/>
        <v>25.127394030000001</v>
      </c>
      <c r="K23" s="6">
        <f t="shared" si="2"/>
        <v>-5.1466775400000024</v>
      </c>
      <c r="L23" s="7"/>
      <c r="M23" s="2"/>
      <c r="N23" s="2"/>
      <c r="O23" s="8">
        <f t="shared" si="3"/>
        <v>-1.6787230958333357</v>
      </c>
      <c r="P23" s="9">
        <f t="shared" si="4"/>
        <v>3.2014447132649035</v>
      </c>
      <c r="Q23" s="9"/>
      <c r="R23" s="9"/>
      <c r="S23" s="9"/>
      <c r="T23" s="9"/>
      <c r="U23" s="1" t="str">
        <f ca="1">IFERROR(__xludf.DUMMYFUNCTION("""COMPUTED_VALUE"""),"LCOR-319 August")</f>
        <v>LCOR-319 August</v>
      </c>
      <c r="V23" s="1" t="str">
        <f t="shared" ca="1" si="5"/>
        <v>August</v>
      </c>
      <c r="W23" s="1" t="str">
        <f t="shared" ca="1" si="6"/>
        <v>16-20</v>
      </c>
      <c r="X23" s="10">
        <f t="shared" ca="1" si="7"/>
        <v>3.4122801862381002E-4</v>
      </c>
      <c r="Y23" s="10">
        <f t="shared" ca="1" si="8"/>
        <v>2.8268980055326026E-5</v>
      </c>
      <c r="Z23" s="2"/>
      <c r="AA23" s="19"/>
      <c r="AB23" s="10">
        <f t="shared" ca="1" si="9"/>
        <v>6.8303046598447824E-5</v>
      </c>
      <c r="AC23" s="10">
        <f t="shared" ca="1" si="10"/>
        <v>0.56063229157329153</v>
      </c>
      <c r="AD23" s="10">
        <f t="shared" ca="1" si="11"/>
        <v>1.8142485571648113E-3</v>
      </c>
      <c r="AE23" s="10">
        <f t="shared" ca="1" si="12"/>
        <v>0.53255649917163872</v>
      </c>
      <c r="AF23" s="10">
        <f t="shared" ca="1" si="13"/>
        <v>0.42458092217622811</v>
      </c>
      <c r="AG23" s="10">
        <f t="shared" ca="1" si="14"/>
        <v>0.81430128342075969</v>
      </c>
      <c r="AH23" s="10">
        <f t="shared" ca="1" si="15"/>
        <v>0.64513476925953073</v>
      </c>
      <c r="AI23" s="10">
        <f t="shared" ca="1" si="16"/>
        <v>1.3563834854448558E-5</v>
      </c>
      <c r="AJ23" s="2"/>
      <c r="AK23" s="2"/>
      <c r="AL23" s="2"/>
    </row>
    <row r="24" spans="1:40" ht="15.75" customHeight="1" x14ac:dyDescent="0.15">
      <c r="A24" s="3" t="s">
        <v>64</v>
      </c>
      <c r="B24" s="3">
        <v>2</v>
      </c>
      <c r="C24" s="1" t="s">
        <v>39</v>
      </c>
      <c r="D24" s="1" t="str">
        <f t="shared" si="0"/>
        <v>LCOR-611 August</v>
      </c>
      <c r="E24" s="1" t="str">
        <f>VLOOKUP(B24,'Names+months'!A:B,2,FALSE)</f>
        <v>August</v>
      </c>
      <c r="F24" s="1" t="s">
        <v>20</v>
      </c>
      <c r="G24" s="3">
        <v>20.371175239999999</v>
      </c>
      <c r="H24" s="3">
        <v>26.232775159999999</v>
      </c>
      <c r="I24" s="3">
        <v>25.102434299999999</v>
      </c>
      <c r="J24" s="5">
        <f t="shared" si="1"/>
        <v>25.102434299999999</v>
      </c>
      <c r="K24" s="6">
        <f t="shared" si="2"/>
        <v>-4.7312590599999993</v>
      </c>
      <c r="L24" s="7">
        <f>(K24+K25)/2</f>
        <v>-4.6914248399999998</v>
      </c>
      <c r="M24" s="2">
        <f>2^(-L24)</f>
        <v>25.838041963963509</v>
      </c>
      <c r="N24" s="2"/>
      <c r="O24" s="8">
        <f t="shared" si="3"/>
        <v>-1.2633046158333325</v>
      </c>
      <c r="P24" s="9">
        <f t="shared" si="4"/>
        <v>2.4004495508164774</v>
      </c>
      <c r="Q24" s="9">
        <f>AVERAGE(P24,P25)</f>
        <v>2.3359675882576836</v>
      </c>
      <c r="R24" s="9">
        <f>STDEV(P24:P25)</f>
        <v>9.1191265979079991E-2</v>
      </c>
      <c r="S24" s="9"/>
      <c r="T24" s="9"/>
      <c r="U24" s="1" t="str">
        <f ca="1">IFERROR(__xludf.DUMMYFUNCTION("""COMPUTED_VALUE"""),"LCOR-505 August")</f>
        <v>LCOR-505 August</v>
      </c>
      <c r="V24" s="1" t="str">
        <f t="shared" ca="1" si="5"/>
        <v>August</v>
      </c>
      <c r="W24" s="1" t="str">
        <f t="shared" ca="1" si="6"/>
        <v>16-20</v>
      </c>
      <c r="X24" s="10">
        <f t="shared" ca="1" si="7"/>
        <v>1.3673412036198989E-5</v>
      </c>
      <c r="Y24" s="10">
        <f t="shared" ca="1" si="8"/>
        <v>2.3373872338676489E-6</v>
      </c>
      <c r="Z24" s="2"/>
      <c r="AA24" s="19"/>
      <c r="AB24" s="10">
        <f t="shared" ca="1" si="9"/>
        <v>6.1312430344818769E-6</v>
      </c>
      <c r="AC24" s="10">
        <f t="shared" ca="1" si="10"/>
        <v>0.98818830849218808</v>
      </c>
      <c r="AD24" s="10">
        <f t="shared" ca="1" si="11"/>
        <v>2.293103683590666E-4</v>
      </c>
      <c r="AE24" s="10">
        <f t="shared" ca="1" si="12"/>
        <v>1.0479766677635232</v>
      </c>
      <c r="AF24" s="10">
        <f t="shared" ca="1" si="13"/>
        <v>0.54810323254981763</v>
      </c>
      <c r="AG24" s="10">
        <f t="shared" ca="1" si="14"/>
        <v>0.55524919299952402</v>
      </c>
      <c r="AH24" s="10">
        <f t="shared" ca="1" si="15"/>
        <v>1.0376734922107569</v>
      </c>
      <c r="AI24" s="10">
        <f t="shared" ca="1" si="16"/>
        <v>1.4613190409869512E-3</v>
      </c>
      <c r="AJ24" s="2"/>
      <c r="AK24" s="2"/>
      <c r="AL24" s="2"/>
    </row>
    <row r="25" spans="1:40" ht="15.75" customHeight="1" x14ac:dyDescent="0.15">
      <c r="A25" s="3" t="s">
        <v>65</v>
      </c>
      <c r="B25" s="3">
        <v>2</v>
      </c>
      <c r="C25" s="1" t="s">
        <v>39</v>
      </c>
      <c r="D25" s="1" t="str">
        <f t="shared" si="0"/>
        <v>LCOR-611 August</v>
      </c>
      <c r="E25" s="1" t="str">
        <f>VLOOKUP(B25,'Names+months'!A:B,2,FALSE)</f>
        <v>August</v>
      </c>
      <c r="F25" s="1" t="s">
        <v>20</v>
      </c>
      <c r="G25" s="3">
        <v>20.31051686</v>
      </c>
      <c r="H25" s="3">
        <v>26.01944477</v>
      </c>
      <c r="I25" s="3">
        <v>24.96210748</v>
      </c>
      <c r="J25" s="5">
        <f t="shared" si="1"/>
        <v>24.96210748</v>
      </c>
      <c r="K25" s="6">
        <f t="shared" si="2"/>
        <v>-4.6515906200000003</v>
      </c>
      <c r="L25" s="7"/>
      <c r="M25" s="2"/>
      <c r="N25" s="1"/>
      <c r="O25" s="8">
        <f t="shared" si="3"/>
        <v>-1.1836361758333336</v>
      </c>
      <c r="P25" s="9">
        <f t="shared" si="4"/>
        <v>2.2714856256988902</v>
      </c>
      <c r="Q25" s="9"/>
      <c r="R25" s="9"/>
      <c r="S25" s="9"/>
      <c r="T25" s="9"/>
      <c r="U25" s="1" t="str">
        <f ca="1">IFERROR(__xludf.DUMMYFUNCTION("""COMPUTED_VALUE"""),"LCOR-506 August")</f>
        <v>LCOR-506 August</v>
      </c>
      <c r="V25" s="1" t="str">
        <f t="shared" ca="1" si="5"/>
        <v>August</v>
      </c>
      <c r="W25" s="1" t="str">
        <f t="shared" ca="1" si="6"/>
        <v>16-20</v>
      </c>
      <c r="X25" s="10">
        <f t="shared" ca="1" si="7"/>
        <v>5.0252956966168031E-5</v>
      </c>
      <c r="Y25" s="10">
        <f t="shared" ca="1" si="8"/>
        <v>9.0775884556520615E-6</v>
      </c>
      <c r="Z25" s="2"/>
      <c r="AA25" s="19"/>
      <c r="AB25" s="10">
        <f t="shared" ca="1" si="9"/>
        <v>4.3346712393337147E-4</v>
      </c>
      <c r="AC25" s="10">
        <f t="shared" ca="1" si="10"/>
        <v>1.3572259188225242</v>
      </c>
      <c r="AD25" s="10">
        <f t="shared" ca="1" si="11"/>
        <v>3.762042328112108E-3</v>
      </c>
      <c r="AE25" s="10">
        <f t="shared" ca="1" si="12"/>
        <v>1.6457497397087073</v>
      </c>
      <c r="AF25" s="10">
        <f t="shared" ca="1" si="13"/>
        <v>0.40247062836960512</v>
      </c>
      <c r="AG25" s="10">
        <f t="shared" ca="1" si="14"/>
        <v>0.50559065107824974</v>
      </c>
      <c r="AH25" s="10">
        <f t="shared" ca="1" si="15"/>
        <v>0.59152861541657087</v>
      </c>
      <c r="AI25" s="10">
        <f t="shared" ca="1" si="16"/>
        <v>1.7578385799027241E-4</v>
      </c>
      <c r="AJ25" s="2"/>
      <c r="AK25" s="2"/>
      <c r="AL25" s="2"/>
    </row>
    <row r="26" spans="1:40" ht="15.75" customHeight="1" x14ac:dyDescent="0.15">
      <c r="A26" s="3" t="s">
        <v>66</v>
      </c>
      <c r="B26" s="3">
        <v>1</v>
      </c>
      <c r="C26" s="1" t="s">
        <v>67</v>
      </c>
      <c r="D26" s="1" t="str">
        <f t="shared" si="0"/>
        <v>LCOR-102 July</v>
      </c>
      <c r="E26" s="1" t="str">
        <f>VLOOKUP(B26,'Names+months'!A:B,2,FALSE)</f>
        <v>July</v>
      </c>
      <c r="F26" s="1" t="s">
        <v>32</v>
      </c>
      <c r="G26" s="3">
        <v>33.660962759999997</v>
      </c>
      <c r="H26" s="3">
        <v>24.539610100000001</v>
      </c>
      <c r="I26" s="3">
        <v>23.617624469999999</v>
      </c>
      <c r="J26" s="5">
        <f t="shared" si="1"/>
        <v>23.617624469999999</v>
      </c>
      <c r="K26" s="6">
        <f t="shared" si="2"/>
        <v>10.043338289999998</v>
      </c>
      <c r="L26" s="7">
        <f>(K26+K27)/2</f>
        <v>9.9803520149999994</v>
      </c>
      <c r="M26" s="2">
        <f>2^(-L26)</f>
        <v>9.8995322820107806E-4</v>
      </c>
      <c r="N26" s="1"/>
      <c r="O26" s="8">
        <f t="shared" si="3"/>
        <v>13.511292734166664</v>
      </c>
      <c r="P26" s="9">
        <f t="shared" si="4"/>
        <v>8.5643736540589214E-5</v>
      </c>
      <c r="Q26" s="9">
        <f>AVERAGE(P26,P27)</f>
        <v>8.9550937144355127E-5</v>
      </c>
      <c r="R26" s="9">
        <f>STDEV(P26:P27)</f>
        <v>5.5256160847580907E-6</v>
      </c>
      <c r="S26" s="9"/>
      <c r="T26" s="9"/>
      <c r="U26" s="1" t="str">
        <f ca="1">IFERROR(__xludf.DUMMYFUNCTION("""COMPUTED_VALUE"""),"LCOR-507 August")</f>
        <v>LCOR-507 August</v>
      </c>
      <c r="V26" s="1" t="str">
        <f t="shared" ca="1" si="5"/>
        <v>August</v>
      </c>
      <c r="W26" s="1" t="str">
        <f t="shared" ca="1" si="6"/>
        <v>16-20</v>
      </c>
      <c r="X26" s="10">
        <f t="shared" ca="1" si="7"/>
        <v>5.8928154074783278E-4</v>
      </c>
      <c r="Y26" s="10">
        <f t="shared" ca="1" si="8"/>
        <v>1.2556927116098639E-5</v>
      </c>
      <c r="Z26" s="2"/>
      <c r="AA26" s="19"/>
      <c r="AB26" s="10">
        <f t="shared" ca="1" si="9"/>
        <v>2.1755033892505817E-5</v>
      </c>
      <c r="AC26" s="10">
        <f t="shared" ca="1" si="10"/>
        <v>1.9204619203033235</v>
      </c>
      <c r="AD26" s="10">
        <f t="shared" ca="1" si="11"/>
        <v>4.4098770772427252E-4</v>
      </c>
      <c r="AE26" s="10">
        <f t="shared" ca="1" si="12"/>
        <v>0.83887332729018049</v>
      </c>
      <c r="AF26" s="10">
        <f t="shared" ca="1" si="13"/>
        <v>0.56130659981688069</v>
      </c>
      <c r="AG26" s="10">
        <f t="shared" ca="1" si="14"/>
        <v>1.0441132446813151</v>
      </c>
      <c r="AH26" s="10">
        <f t="shared" ca="1" si="15"/>
        <v>0.92629254824925789</v>
      </c>
      <c r="AI26" s="10">
        <f t="shared" ca="1" si="16"/>
        <v>4.875351578378693E-3</v>
      </c>
      <c r="AJ26" s="2"/>
      <c r="AK26" s="2"/>
      <c r="AL26" s="2"/>
    </row>
    <row r="27" spans="1:40" ht="15.75" customHeight="1" x14ac:dyDescent="0.15">
      <c r="A27" s="3" t="s">
        <v>68</v>
      </c>
      <c r="B27" s="3">
        <v>1</v>
      </c>
      <c r="C27" s="1" t="s">
        <v>67</v>
      </c>
      <c r="D27" s="1" t="str">
        <f t="shared" si="0"/>
        <v>LCOR-102 July</v>
      </c>
      <c r="E27" s="1" t="str">
        <f>VLOOKUP(B27,'Names+months'!A:B,2,FALSE)</f>
        <v>July</v>
      </c>
      <c r="F27" s="1" t="s">
        <v>32</v>
      </c>
      <c r="G27" s="3">
        <v>33.54368084</v>
      </c>
      <c r="H27" s="3">
        <v>24.5356658</v>
      </c>
      <c r="I27" s="3">
        <v>23.626315099999999</v>
      </c>
      <c r="J27" s="5">
        <f t="shared" si="1"/>
        <v>23.626315099999999</v>
      </c>
      <c r="K27" s="6">
        <f t="shared" si="2"/>
        <v>9.917365740000001</v>
      </c>
      <c r="L27" s="7"/>
      <c r="M27" s="2"/>
      <c r="N27" s="2"/>
      <c r="O27" s="8">
        <f t="shared" si="3"/>
        <v>13.385320184166668</v>
      </c>
      <c r="P27" s="9">
        <f t="shared" si="4"/>
        <v>9.3458137748121027E-5</v>
      </c>
      <c r="Q27" s="9"/>
      <c r="R27" s="9"/>
      <c r="S27" s="9"/>
      <c r="T27" s="9"/>
      <c r="U27" s="1" t="str">
        <f ca="1">IFERROR(__xludf.DUMMYFUNCTION("""COMPUTED_VALUE"""),"LCOR-068 July")</f>
        <v>LCOR-068 July</v>
      </c>
      <c r="V27" s="1" t="str">
        <f t="shared" ca="1" si="5"/>
        <v>July</v>
      </c>
      <c r="W27" s="1" t="str">
        <f t="shared" ca="1" si="6"/>
        <v>2H</v>
      </c>
      <c r="X27" s="10">
        <f t="shared" ca="1" si="7"/>
        <v>0.69337674544589967</v>
      </c>
      <c r="Y27" s="10">
        <f t="shared" ca="1" si="8"/>
        <v>7.4425958113376704E-3</v>
      </c>
      <c r="Z27" s="2"/>
      <c r="AA27" s="2"/>
      <c r="AB27" s="2"/>
      <c r="AC27" s="10"/>
      <c r="AD27" s="10"/>
      <c r="AE27" s="10"/>
      <c r="AF27" s="10"/>
      <c r="AG27" s="10"/>
      <c r="AH27" s="10"/>
      <c r="AI27" s="10"/>
      <c r="AJ27" s="2"/>
      <c r="AK27" s="2"/>
      <c r="AL27" s="2"/>
    </row>
    <row r="28" spans="1:40" ht="15.75" customHeight="1" x14ac:dyDescent="0.15">
      <c r="A28" s="3" t="s">
        <v>69</v>
      </c>
      <c r="B28" s="3">
        <v>1</v>
      </c>
      <c r="C28" s="1" t="s">
        <v>70</v>
      </c>
      <c r="D28" s="1" t="str">
        <f t="shared" si="0"/>
        <v>LCOR-106 July</v>
      </c>
      <c r="E28" s="1" t="str">
        <f>VLOOKUP(B28,'Names+months'!A:B,2,FALSE)</f>
        <v>July</v>
      </c>
      <c r="F28" s="1" t="s">
        <v>32</v>
      </c>
      <c r="G28" s="3">
        <v>29.062680969999999</v>
      </c>
      <c r="H28" s="3">
        <v>24.3866017</v>
      </c>
      <c r="I28" s="3">
        <v>23.869622979999999</v>
      </c>
      <c r="J28" s="5">
        <f t="shared" si="1"/>
        <v>23.869622979999999</v>
      </c>
      <c r="K28" s="6">
        <f t="shared" si="2"/>
        <v>5.1930579899999998</v>
      </c>
      <c r="L28" s="7">
        <f>(K28+K29)/2</f>
        <v>5.2364988100000005</v>
      </c>
      <c r="M28" s="2">
        <f>2^(-L28)</f>
        <v>2.6525085100959293E-2</v>
      </c>
      <c r="N28" s="2"/>
      <c r="O28" s="8">
        <f t="shared" si="3"/>
        <v>8.6610124341666666</v>
      </c>
      <c r="P28" s="9">
        <f t="shared" si="4"/>
        <v>2.4704465640117824E-3</v>
      </c>
      <c r="Q28" s="9">
        <f>AVERAGE(P28,P29)</f>
        <v>2.3982548131543211E-3</v>
      </c>
      <c r="R28" s="9">
        <f>STDEV(P28:P29)</f>
        <v>1.0209455315408139E-4</v>
      </c>
      <c r="S28" s="9"/>
      <c r="T28" s="9"/>
      <c r="U28" s="1" t="str">
        <f ca="1">IFERROR(__xludf.DUMMYFUNCTION("""COMPUTED_VALUE"""),"LCOR-069 July")</f>
        <v>LCOR-069 July</v>
      </c>
      <c r="V28" s="1" t="str">
        <f t="shared" ca="1" si="5"/>
        <v>July</v>
      </c>
      <c r="W28" s="1" t="str">
        <f t="shared" ca="1" si="6"/>
        <v>2H</v>
      </c>
      <c r="X28" s="10">
        <f t="shared" ca="1" si="7"/>
        <v>0.3443117748099237</v>
      </c>
      <c r="Y28" s="10">
        <f t="shared" ca="1" si="8"/>
        <v>5.487472026399951E-3</v>
      </c>
      <c r="Z28" s="2"/>
      <c r="AA28" s="18" t="s">
        <v>47</v>
      </c>
      <c r="AB28" s="10">
        <f t="shared" ref="AB28:AB33" ca="1" si="17">X93</f>
        <v>1.0489748729369229E-5</v>
      </c>
      <c r="AC28" s="10">
        <f t="shared" ref="AC28:AC33" ca="1" si="18">X9</f>
        <v>0.99666144360665632</v>
      </c>
      <c r="AD28" s="10">
        <f t="shared" ref="AD28:AD33" ca="1" si="19">X21</f>
        <v>5.4078401145660973E-5</v>
      </c>
      <c r="AE28" s="10">
        <f t="shared" ref="AE28:AE33" ca="1" si="20">X33</f>
        <v>1.0972625855354807</v>
      </c>
      <c r="AF28" s="10">
        <f t="shared" ref="AF28:AF33" ca="1" si="21">X45</f>
        <v>1.5088055688641131</v>
      </c>
      <c r="AG28" s="10">
        <f t="shared" ref="AG28:AG33" ca="1" si="22">X57</f>
        <v>1.7209644091928131</v>
      </c>
      <c r="AH28" s="10">
        <f t="shared" ref="AH28:AH33" ca="1" si="23">X69</f>
        <v>1.6381870216297787</v>
      </c>
      <c r="AI28" s="10">
        <f t="shared" ref="AI28:AI33" ca="1" si="24">X81</f>
        <v>7.1469644936786989E-5</v>
      </c>
      <c r="AJ28" s="2"/>
      <c r="AK28" s="2"/>
      <c r="AL28" s="2"/>
    </row>
    <row r="29" spans="1:40" ht="15.75" customHeight="1" x14ac:dyDescent="0.15">
      <c r="A29" s="3" t="s">
        <v>71</v>
      </c>
      <c r="B29" s="3">
        <v>1</v>
      </c>
      <c r="C29" s="1" t="s">
        <v>70</v>
      </c>
      <c r="D29" s="1" t="str">
        <f t="shared" si="0"/>
        <v>LCOR-106 July</v>
      </c>
      <c r="E29" s="1" t="str">
        <f>VLOOKUP(B29,'Names+months'!A:B,2,FALSE)</f>
        <v>July</v>
      </c>
      <c r="F29" s="1" t="s">
        <v>32</v>
      </c>
      <c r="G29" s="3">
        <v>29.04187773</v>
      </c>
      <c r="H29" s="3">
        <v>24.336639699999999</v>
      </c>
      <c r="I29" s="3">
        <v>23.761938099999998</v>
      </c>
      <c r="J29" s="5">
        <f t="shared" si="1"/>
        <v>23.761938099999998</v>
      </c>
      <c r="K29" s="6">
        <f t="shared" si="2"/>
        <v>5.2799396300000012</v>
      </c>
      <c r="L29" s="7"/>
      <c r="M29" s="2"/>
      <c r="N29" s="1"/>
      <c r="O29" s="8">
        <f t="shared" si="3"/>
        <v>8.747894074166668</v>
      </c>
      <c r="P29" s="9">
        <f t="shared" si="4"/>
        <v>2.3260630622968597E-3</v>
      </c>
      <c r="Q29" s="9"/>
      <c r="R29" s="9"/>
      <c r="S29" s="9"/>
      <c r="T29" s="9"/>
      <c r="U29" s="1" t="str">
        <f ca="1">IFERROR(__xludf.DUMMYFUNCTION("""COMPUTED_VALUE"""),"LCOR-217 July")</f>
        <v>LCOR-217 July</v>
      </c>
      <c r="V29" s="1" t="str">
        <f t="shared" ca="1" si="5"/>
        <v>July</v>
      </c>
      <c r="W29" s="1" t="str">
        <f t="shared" ca="1" si="6"/>
        <v>2H</v>
      </c>
      <c r="X29" s="10">
        <f t="shared" ca="1" si="7"/>
        <v>0.53255649917163872</v>
      </c>
      <c r="Y29" s="10">
        <f t="shared" ca="1" si="8"/>
        <v>1.0409604869507944E-2</v>
      </c>
      <c r="Z29" s="2"/>
      <c r="AA29" s="19"/>
      <c r="AB29" s="10">
        <f t="shared" ca="1" si="17"/>
        <v>8.7935442031487874E-5</v>
      </c>
      <c r="AC29" s="10">
        <f t="shared" ca="1" si="18"/>
        <v>3.0065745180382211E-2</v>
      </c>
      <c r="AD29" s="10">
        <f t="shared" ca="1" si="19"/>
        <v>1.3136780995063504E-4</v>
      </c>
      <c r="AE29" s="10">
        <f t="shared" ca="1" si="20"/>
        <v>1.8292807532350439</v>
      </c>
      <c r="AF29" s="10">
        <f t="shared" ca="1" si="21"/>
        <v>0.80954120494378357</v>
      </c>
      <c r="AG29" s="10">
        <f t="shared" ca="1" si="22"/>
        <v>2.8228611857209476</v>
      </c>
      <c r="AH29" s="10">
        <f t="shared" ca="1" si="23"/>
        <v>1.5543753465158738</v>
      </c>
      <c r="AI29" s="10">
        <f t="shared" ca="1" si="24"/>
        <v>1.0423545439575295E-4</v>
      </c>
      <c r="AJ29" s="2"/>
      <c r="AK29" s="2"/>
      <c r="AL29" s="2"/>
    </row>
    <row r="30" spans="1:40" ht="15.75" customHeight="1" x14ac:dyDescent="0.15">
      <c r="A30" s="3" t="s">
        <v>72</v>
      </c>
      <c r="B30" s="3">
        <v>1</v>
      </c>
      <c r="C30" s="1" t="s">
        <v>73</v>
      </c>
      <c r="D30" s="1" t="str">
        <f t="shared" si="0"/>
        <v>LCOR-310 July</v>
      </c>
      <c r="E30" s="1" t="str">
        <f>VLOOKUP(B30,'Names+months'!A:B,2,FALSE)</f>
        <v>July</v>
      </c>
      <c r="F30" s="1" t="s">
        <v>32</v>
      </c>
      <c r="G30" s="3">
        <v>29.047780249999999</v>
      </c>
      <c r="H30" s="3">
        <v>24.9218072</v>
      </c>
      <c r="I30" s="3">
        <v>23.42759199</v>
      </c>
      <c r="J30" s="5">
        <f t="shared" si="1"/>
        <v>23.42759199</v>
      </c>
      <c r="K30" s="6">
        <f t="shared" si="2"/>
        <v>5.620188259999999</v>
      </c>
      <c r="L30" s="7">
        <f>(K30+K31)/2</f>
        <v>5.6385748800000002</v>
      </c>
      <c r="M30" s="2">
        <f>2^(-L30)</f>
        <v>2.007334867234729E-2</v>
      </c>
      <c r="N30" s="2"/>
      <c r="O30" s="8">
        <f t="shared" si="3"/>
        <v>9.0881427041666658</v>
      </c>
      <c r="P30" s="9">
        <f t="shared" si="4"/>
        <v>1.8373692388876772E-3</v>
      </c>
      <c r="Q30" s="9">
        <f>AVERAGE(P30,P31)</f>
        <v>1.8142485571648113E-3</v>
      </c>
      <c r="R30" s="9">
        <f>STDEV(P30:P31)</f>
        <v>3.2697581663788745E-5</v>
      </c>
      <c r="S30" s="9"/>
      <c r="T30" s="9"/>
      <c r="U30" s="1" t="str">
        <f ca="1">IFERROR(__xludf.DUMMYFUNCTION("""COMPUTED_VALUE"""),"LCOR-449 July")</f>
        <v>LCOR-449 July</v>
      </c>
      <c r="V30" s="1" t="str">
        <f t="shared" ca="1" si="5"/>
        <v>July</v>
      </c>
      <c r="W30" s="1" t="str">
        <f t="shared" ca="1" si="6"/>
        <v>2H</v>
      </c>
      <c r="X30" s="10">
        <f t="shared" ca="1" si="7"/>
        <v>1.0479766677635232</v>
      </c>
      <c r="Y30" s="10">
        <f t="shared" ca="1" si="8"/>
        <v>3.9256987118511753E-3</v>
      </c>
      <c r="Z30" s="2"/>
      <c r="AA30" s="19"/>
      <c r="AB30" s="10">
        <f t="shared" ca="1" si="17"/>
        <v>3.3760140556833699E-3</v>
      </c>
      <c r="AC30" s="10">
        <f t="shared" ca="1" si="18"/>
        <v>0.91466446848807514</v>
      </c>
      <c r="AD30" s="10">
        <f t="shared" ca="1" si="19"/>
        <v>3.4122801862381002E-4</v>
      </c>
      <c r="AE30" s="10">
        <f t="shared" ca="1" si="20"/>
        <v>2.011409364126485</v>
      </c>
      <c r="AF30" s="10">
        <f t="shared" ca="1" si="21"/>
        <v>0.53212878584986179</v>
      </c>
      <c r="AG30" s="10">
        <f t="shared" ca="1" si="22"/>
        <v>1.0906510964679925</v>
      </c>
      <c r="AH30" s="10">
        <f t="shared" ca="1" si="23"/>
        <v>1.3822305938528512</v>
      </c>
      <c r="AI30" s="10">
        <f t="shared" ca="1" si="24"/>
        <v>2.0408043790318382E-5</v>
      </c>
      <c r="AJ30" s="2"/>
      <c r="AK30" s="2"/>
      <c r="AL30" s="2"/>
    </row>
    <row r="31" spans="1:40" ht="15.75" customHeight="1" x14ac:dyDescent="0.15">
      <c r="A31" s="3" t="s">
        <v>74</v>
      </c>
      <c r="B31" s="3">
        <v>1</v>
      </c>
      <c r="C31" s="1" t="s">
        <v>73</v>
      </c>
      <c r="D31" s="1" t="str">
        <f t="shared" si="0"/>
        <v>LCOR-310 July</v>
      </c>
      <c r="E31" s="1" t="str">
        <f>VLOOKUP(B31,'Names+months'!A:B,2,FALSE)</f>
        <v>July</v>
      </c>
      <c r="F31" s="1" t="s">
        <v>32</v>
      </c>
      <c r="G31" s="3">
        <v>29.029674570000001</v>
      </c>
      <c r="H31" s="3">
        <v>24.913483100000001</v>
      </c>
      <c r="I31" s="3">
        <v>23.37271307</v>
      </c>
      <c r="J31" s="5">
        <f t="shared" si="1"/>
        <v>23.37271307</v>
      </c>
      <c r="K31" s="6">
        <f t="shared" si="2"/>
        <v>5.6569615000000013</v>
      </c>
      <c r="L31" s="7"/>
      <c r="M31" s="2"/>
      <c r="N31" s="2"/>
      <c r="O31" s="8">
        <f t="shared" si="3"/>
        <v>9.1249159441666681</v>
      </c>
      <c r="P31" s="9">
        <f t="shared" si="4"/>
        <v>1.7911278754419453E-3</v>
      </c>
      <c r="Q31" s="9"/>
      <c r="R31" s="9"/>
      <c r="S31" s="9"/>
      <c r="T31" s="9"/>
      <c r="U31" s="1" t="str">
        <f ca="1">IFERROR(__xludf.DUMMYFUNCTION("""COMPUTED_VALUE"""),"LCOR-450 July")</f>
        <v>LCOR-450 July</v>
      </c>
      <c r="V31" s="1" t="str">
        <f t="shared" ca="1" si="5"/>
        <v>July</v>
      </c>
      <c r="W31" s="1" t="str">
        <f t="shared" ca="1" si="6"/>
        <v>2H</v>
      </c>
      <c r="X31" s="10">
        <f t="shared" ca="1" si="7"/>
        <v>1.6457497397087073</v>
      </c>
      <c r="Y31" s="10">
        <f t="shared" ca="1" si="8"/>
        <v>1.6408481764034723E-2</v>
      </c>
      <c r="Z31" s="2"/>
      <c r="AA31" s="19"/>
      <c r="AB31" s="10">
        <f t="shared" ca="1" si="17"/>
        <v>1.2509680942507587E-4</v>
      </c>
      <c r="AC31" s="10">
        <f t="shared" ca="1" si="18"/>
        <v>3.1569067142240712</v>
      </c>
      <c r="AD31" s="10">
        <f t="shared" ca="1" si="19"/>
        <v>1.3673412036198989E-5</v>
      </c>
      <c r="AE31" s="10">
        <f t="shared" ca="1" si="20"/>
        <v>1.71945784272693</v>
      </c>
      <c r="AF31" s="10">
        <f t="shared" ca="1" si="21"/>
        <v>0.37474923112572811</v>
      </c>
      <c r="AG31" s="10">
        <f t="shared" ca="1" si="22"/>
        <v>1.9228995714128438</v>
      </c>
      <c r="AH31" s="10">
        <f t="shared" ca="1" si="23"/>
        <v>1.5901817826826805</v>
      </c>
      <c r="AI31" s="10">
        <f t="shared" ca="1" si="24"/>
        <v>1.6119156580468737E-5</v>
      </c>
      <c r="AJ31" s="2"/>
      <c r="AK31" s="2"/>
      <c r="AL31" s="2"/>
    </row>
    <row r="32" spans="1:40" ht="15.75" customHeight="1" x14ac:dyDescent="0.15">
      <c r="A32" s="3" t="s">
        <v>64</v>
      </c>
      <c r="B32" s="3">
        <v>1</v>
      </c>
      <c r="C32" s="1" t="s">
        <v>75</v>
      </c>
      <c r="D32" s="1" t="str">
        <f t="shared" si="0"/>
        <v>LCOR-505 July</v>
      </c>
      <c r="E32" s="1" t="str">
        <f>VLOOKUP(B32,'Names+months'!A:B,2,FALSE)</f>
        <v>July</v>
      </c>
      <c r="F32" s="1" t="s">
        <v>32</v>
      </c>
      <c r="G32" s="3">
        <v>32.161975990000002</v>
      </c>
      <c r="H32" s="3">
        <v>24.501111399999999</v>
      </c>
      <c r="I32" s="3">
        <v>23.418895030000002</v>
      </c>
      <c r="J32" s="5">
        <f t="shared" si="1"/>
        <v>23.418895030000002</v>
      </c>
      <c r="K32" s="6">
        <f t="shared" si="2"/>
        <v>8.7430809600000003</v>
      </c>
      <c r="L32" s="7">
        <f>(K32+K33)/2</f>
        <v>8.6271123099999993</v>
      </c>
      <c r="M32" s="2">
        <f>2^(-L32)</f>
        <v>2.5291839591798635E-3</v>
      </c>
      <c r="N32" s="2"/>
      <c r="O32" s="8">
        <f t="shared" si="3"/>
        <v>12.211035404166667</v>
      </c>
      <c r="P32" s="9">
        <f t="shared" si="4"/>
        <v>2.109172329979448E-4</v>
      </c>
      <c r="Q32" s="9">
        <f>AVERAGE(P32,P33)</f>
        <v>2.293103683590666E-4</v>
      </c>
      <c r="R32" s="9">
        <f>STDEV(P32:P33)</f>
        <v>2.6011821482262594E-5</v>
      </c>
      <c r="S32" s="9"/>
      <c r="T32" s="9"/>
      <c r="U32" s="1" t="str">
        <f ca="1">IFERROR(__xludf.DUMMYFUNCTION("""COMPUTED_VALUE"""),"LCOR-457 July")</f>
        <v>LCOR-457 July</v>
      </c>
      <c r="V32" s="1" t="str">
        <f t="shared" ca="1" si="5"/>
        <v>July</v>
      </c>
      <c r="W32" s="1" t="str">
        <f t="shared" ca="1" si="6"/>
        <v>2H</v>
      </c>
      <c r="X32" s="10">
        <f t="shared" ca="1" si="7"/>
        <v>0.83887332729018049</v>
      </c>
      <c r="Y32" s="10">
        <f t="shared" ca="1" si="8"/>
        <v>1.946333387666779E-2</v>
      </c>
      <c r="Z32" s="2"/>
      <c r="AA32" s="19"/>
      <c r="AB32" s="10">
        <f t="shared" ca="1" si="17"/>
        <v>1.0664686873951004E-3</v>
      </c>
      <c r="AC32" s="10">
        <f t="shared" ca="1" si="18"/>
        <v>3.1325419486761001</v>
      </c>
      <c r="AD32" s="10">
        <f t="shared" ca="1" si="19"/>
        <v>5.0252956966168031E-5</v>
      </c>
      <c r="AE32" s="10">
        <f t="shared" ca="1" si="20"/>
        <v>1.7263127633754798</v>
      </c>
      <c r="AF32" s="10">
        <f t="shared" ca="1" si="21"/>
        <v>0.64567210648529505</v>
      </c>
      <c r="AG32" s="10">
        <f t="shared" ca="1" si="22"/>
        <v>1.1779453864979361</v>
      </c>
      <c r="AH32" s="10">
        <f t="shared" ca="1" si="23"/>
        <v>2.0864302476038388</v>
      </c>
      <c r="AI32" s="10">
        <f t="shared" ca="1" si="24"/>
        <v>1.6577149519218163E-4</v>
      </c>
      <c r="AJ32" s="2"/>
      <c r="AK32" s="2"/>
      <c r="AL32" s="2"/>
    </row>
    <row r="33" spans="1:38" ht="15.75" customHeight="1" x14ac:dyDescent="0.15">
      <c r="A33" s="3" t="s">
        <v>65</v>
      </c>
      <c r="B33" s="3">
        <v>1</v>
      </c>
      <c r="C33" s="1" t="s">
        <v>75</v>
      </c>
      <c r="D33" s="1" t="str">
        <f t="shared" si="0"/>
        <v>LCOR-505 July</v>
      </c>
      <c r="E33" s="1" t="str">
        <f>VLOOKUP(B33,'Names+months'!A:B,2,FALSE)</f>
        <v>July</v>
      </c>
      <c r="F33" s="1" t="s">
        <v>32</v>
      </c>
      <c r="G33" s="3">
        <v>31.96322266</v>
      </c>
      <c r="H33" s="3">
        <v>24.5240127</v>
      </c>
      <c r="I33" s="3">
        <v>23.452079000000001</v>
      </c>
      <c r="J33" s="5">
        <f t="shared" si="1"/>
        <v>23.452079000000001</v>
      </c>
      <c r="K33" s="6">
        <f t="shared" si="2"/>
        <v>8.5111436599999983</v>
      </c>
      <c r="L33" s="7"/>
      <c r="M33" s="2"/>
      <c r="N33" s="2"/>
      <c r="O33" s="8">
        <f t="shared" si="3"/>
        <v>11.979098104166665</v>
      </c>
      <c r="P33" s="9">
        <f t="shared" si="4"/>
        <v>2.4770350372018839E-4</v>
      </c>
      <c r="Q33" s="9"/>
      <c r="R33" s="9"/>
      <c r="S33" s="9"/>
      <c r="T33" s="9"/>
      <c r="U33" s="1" t="str">
        <f ca="1">IFERROR(__xludf.DUMMYFUNCTION("""COMPUTED_VALUE"""),"LCOR-064 August")</f>
        <v>LCOR-064 August</v>
      </c>
      <c r="V33" s="1" t="str">
        <f t="shared" ca="1" si="5"/>
        <v>August</v>
      </c>
      <c r="W33" s="13" t="str">
        <f t="shared" ca="1" si="6"/>
        <v>2H</v>
      </c>
      <c r="X33" s="10">
        <f t="shared" ca="1" si="7"/>
        <v>1.0972625855354807</v>
      </c>
      <c r="Y33" s="10">
        <f t="shared" ca="1" si="8"/>
        <v>1.4697163338776669E-3</v>
      </c>
      <c r="Z33" s="2"/>
      <c r="AA33" s="19"/>
      <c r="AB33" s="10">
        <f t="shared" ca="1" si="17"/>
        <v>2.1943994755076142E-4</v>
      </c>
      <c r="AC33" s="10">
        <f t="shared" ca="1" si="18"/>
        <v>2.3359675882576836</v>
      </c>
      <c r="AD33" s="10">
        <f t="shared" ca="1" si="19"/>
        <v>5.8928154074783278E-4</v>
      </c>
      <c r="AE33" s="10">
        <f t="shared" ca="1" si="20"/>
        <v>1.5063582963352409</v>
      </c>
      <c r="AF33" s="10">
        <f t="shared" ca="1" si="21"/>
        <v>0.61440121318318131</v>
      </c>
      <c r="AG33" s="10">
        <f t="shared" ca="1" si="22"/>
        <v>1.3429904139446032</v>
      </c>
      <c r="AH33" s="10">
        <f t="shared" ca="1" si="23"/>
        <v>1.8776774304846122</v>
      </c>
      <c r="AI33" s="10">
        <f t="shared" ca="1" si="24"/>
        <v>4.8027932997517328E-4</v>
      </c>
      <c r="AJ33" s="2"/>
      <c r="AK33" s="2"/>
      <c r="AL33" s="2"/>
    </row>
    <row r="34" spans="1:38" ht="15.75" customHeight="1" x14ac:dyDescent="0.15">
      <c r="A34" s="3" t="s">
        <v>76</v>
      </c>
      <c r="B34" s="3">
        <v>1</v>
      </c>
      <c r="C34" s="1" t="s">
        <v>77</v>
      </c>
      <c r="D34" s="1" t="str">
        <f t="shared" si="0"/>
        <v>LCOR-507 July</v>
      </c>
      <c r="E34" s="1" t="str">
        <f>VLOOKUP(B34,'Names+months'!A:B,2,FALSE)</f>
        <v>July</v>
      </c>
      <c r="F34" s="1" t="s">
        <v>32</v>
      </c>
      <c r="G34" s="3">
        <v>28.479049409999998</v>
      </c>
      <c r="H34" s="3">
        <v>24.536312299999999</v>
      </c>
      <c r="I34" s="3">
        <v>23.883598790000001</v>
      </c>
      <c r="J34" s="5">
        <f t="shared" si="1"/>
        <v>23.883598790000001</v>
      </c>
      <c r="K34" s="6">
        <f t="shared" si="2"/>
        <v>4.5954506199999976</v>
      </c>
      <c r="L34" s="7">
        <f>(K34+K35)/2</f>
        <v>4.5863425099999997</v>
      </c>
      <c r="M34" s="2">
        <f>2^(-L34)</f>
        <v>4.1626829491954086E-2</v>
      </c>
      <c r="N34" s="2"/>
      <c r="O34" s="8">
        <f t="shared" si="3"/>
        <v>8.0634050641666644</v>
      </c>
      <c r="P34" s="9">
        <f t="shared" si="4"/>
        <v>3.7382918894209101E-3</v>
      </c>
      <c r="Q34" s="9">
        <f>AVERAGE(P34,P35)</f>
        <v>3.762042328112108E-3</v>
      </c>
      <c r="R34" s="9">
        <f>STDEV(P34:P35)</f>
        <v>3.3588192509402399E-5</v>
      </c>
      <c r="S34" s="9"/>
      <c r="T34" s="9"/>
      <c r="U34" s="1" t="str">
        <f ca="1">IFERROR(__xludf.DUMMYFUNCTION("""COMPUTED_VALUE"""),"LCOR-069 August")</f>
        <v>LCOR-069 August</v>
      </c>
      <c r="V34" s="1" t="str">
        <f t="shared" ca="1" si="5"/>
        <v>August</v>
      </c>
      <c r="W34" s="1" t="str">
        <f t="shared" ca="1" si="6"/>
        <v>2H</v>
      </c>
      <c r="X34" s="10">
        <f t="shared" ca="1" si="7"/>
        <v>1.8292807532350439</v>
      </c>
      <c r="Y34" s="10">
        <f t="shared" ca="1" si="8"/>
        <v>8.8711317328560059E-3</v>
      </c>
      <c r="Z34" s="2"/>
      <c r="AA34" s="2"/>
      <c r="AB34" s="10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5.75" customHeight="1" x14ac:dyDescent="0.15">
      <c r="A35" s="3" t="s">
        <v>78</v>
      </c>
      <c r="B35" s="3">
        <v>1</v>
      </c>
      <c r="C35" s="1" t="s">
        <v>77</v>
      </c>
      <c r="D35" s="1" t="str">
        <f t="shared" si="0"/>
        <v>LCOR-507 July</v>
      </c>
      <c r="E35" s="1" t="str">
        <f>VLOOKUP(B35,'Names+months'!A:B,2,FALSE)</f>
        <v>July</v>
      </c>
      <c r="F35" s="1" t="s">
        <v>32</v>
      </c>
      <c r="G35" s="3">
        <v>28.563739810000001</v>
      </c>
      <c r="H35" s="3">
        <v>24.568693100000001</v>
      </c>
      <c r="I35" s="3">
        <v>23.986505409999999</v>
      </c>
      <c r="J35" s="5">
        <f t="shared" si="1"/>
        <v>23.986505409999999</v>
      </c>
      <c r="K35" s="6">
        <f t="shared" si="2"/>
        <v>4.5772344000000018</v>
      </c>
      <c r="L35" s="7"/>
      <c r="M35" s="2"/>
      <c r="N35" s="2"/>
      <c r="O35" s="8">
        <f t="shared" si="3"/>
        <v>8.0451888441666686</v>
      </c>
      <c r="P35" s="9">
        <f t="shared" si="4"/>
        <v>3.7857927668033054E-3</v>
      </c>
      <c r="Q35" s="9"/>
      <c r="R35" s="9"/>
      <c r="S35" s="9"/>
      <c r="T35" s="9"/>
      <c r="U35" s="1" t="str">
        <f ca="1">IFERROR(__xludf.DUMMYFUNCTION("""COMPUTED_VALUE"""),"LCOR-449 August")</f>
        <v>LCOR-449 August</v>
      </c>
      <c r="V35" s="1" t="str">
        <f t="shared" ca="1" si="5"/>
        <v>August</v>
      </c>
      <c r="W35" s="1" t="str">
        <f t="shared" ca="1" si="6"/>
        <v>2H</v>
      </c>
      <c r="X35" s="10">
        <f t="shared" ca="1" si="7"/>
        <v>2.011409364126485</v>
      </c>
      <c r="Y35" s="10">
        <f t="shared" ca="1" si="8"/>
        <v>6.1020394343875746E-2</v>
      </c>
      <c r="Z35" s="2"/>
      <c r="AA35" s="2"/>
      <c r="AB35" s="2"/>
      <c r="AC35" s="10"/>
      <c r="AD35" s="11"/>
      <c r="AE35" s="2"/>
      <c r="AF35" s="2"/>
      <c r="AG35" s="2"/>
      <c r="AH35" s="2"/>
      <c r="AI35" s="10"/>
      <c r="AJ35" s="2"/>
      <c r="AK35" s="2"/>
      <c r="AL35" s="2"/>
    </row>
    <row r="36" spans="1:38" ht="15.75" customHeight="1" x14ac:dyDescent="0.15">
      <c r="A36" s="3" t="s">
        <v>79</v>
      </c>
      <c r="B36" s="3">
        <v>1</v>
      </c>
      <c r="C36" s="1" t="s">
        <v>80</v>
      </c>
      <c r="D36" s="1" t="str">
        <f t="shared" si="0"/>
        <v>LCOR-518 July</v>
      </c>
      <c r="E36" s="1" t="str">
        <f>VLOOKUP(B36,'Names+months'!A:B,2,FALSE)</f>
        <v>July</v>
      </c>
      <c r="F36" s="1" t="s">
        <v>32</v>
      </c>
      <c r="G36" s="3">
        <v>31.7696717</v>
      </c>
      <c r="H36" s="3">
        <v>25.027828400000001</v>
      </c>
      <c r="I36" s="3">
        <v>24.12714261</v>
      </c>
      <c r="J36" s="5">
        <f t="shared" si="1"/>
        <v>24.12714261</v>
      </c>
      <c r="K36" s="6">
        <f t="shared" si="2"/>
        <v>7.64252909</v>
      </c>
      <c r="L36" s="7">
        <f>(K36+K37)/2</f>
        <v>7.6794929750000005</v>
      </c>
      <c r="M36" s="2">
        <f>2^(-L36)</f>
        <v>4.8780052459857347E-3</v>
      </c>
      <c r="N36" s="2"/>
      <c r="O36" s="8">
        <f t="shared" si="3"/>
        <v>11.110483534166667</v>
      </c>
      <c r="P36" s="9">
        <f t="shared" si="4"/>
        <v>4.5228396403986296E-4</v>
      </c>
      <c r="Q36" s="9">
        <f>AVERAGE(P36,P37)</f>
        <v>4.4098770772427252E-4</v>
      </c>
      <c r="R36" s="9">
        <f>STDEV(P36:P37)</f>
        <v>1.5975318885550688E-5</v>
      </c>
      <c r="S36" s="9"/>
      <c r="T36" s="9"/>
      <c r="U36" s="1" t="str">
        <f ca="1">IFERROR(__xludf.DUMMYFUNCTION("""COMPUTED_VALUE"""),"LCOR-450 August")</f>
        <v>LCOR-450 August</v>
      </c>
      <c r="V36" s="1" t="str">
        <f t="shared" ca="1" si="5"/>
        <v>August</v>
      </c>
      <c r="W36" s="1" t="str">
        <f t="shared" ca="1" si="6"/>
        <v>2H</v>
      </c>
      <c r="X36" s="10">
        <f t="shared" ca="1" si="7"/>
        <v>1.71945784272693</v>
      </c>
      <c r="Y36" s="10">
        <f t="shared" ca="1" si="8"/>
        <v>2.3648731578371177E-2</v>
      </c>
      <c r="Z36" s="2"/>
      <c r="AA36" s="2"/>
      <c r="AB36" s="2"/>
      <c r="AC36" s="11"/>
      <c r="AD36" s="11"/>
      <c r="AE36" s="2"/>
      <c r="AF36" s="2"/>
      <c r="AG36" s="2"/>
      <c r="AH36" s="2"/>
      <c r="AI36" s="2"/>
      <c r="AJ36" s="2"/>
      <c r="AK36" s="2"/>
      <c r="AL36" s="2"/>
    </row>
    <row r="37" spans="1:38" ht="15.75" customHeight="1" x14ac:dyDescent="0.15">
      <c r="A37" s="3" t="s">
        <v>81</v>
      </c>
      <c r="B37" s="3">
        <v>1</v>
      </c>
      <c r="C37" s="1" t="s">
        <v>80</v>
      </c>
      <c r="D37" s="1" t="str">
        <f t="shared" si="0"/>
        <v>LCOR-518 July</v>
      </c>
      <c r="E37" s="1" t="str">
        <f>VLOOKUP(B37,'Names+months'!A:B,2,FALSE)</f>
        <v>July</v>
      </c>
      <c r="F37" s="1" t="s">
        <v>32</v>
      </c>
      <c r="G37" s="3">
        <v>31.851712110000001</v>
      </c>
      <c r="H37" s="3">
        <v>25.042872500000001</v>
      </c>
      <c r="I37" s="3">
        <v>24.13525525</v>
      </c>
      <c r="J37" s="5">
        <f t="shared" si="1"/>
        <v>24.13525525</v>
      </c>
      <c r="K37" s="6">
        <f t="shared" si="2"/>
        <v>7.716456860000001</v>
      </c>
      <c r="L37" s="7"/>
      <c r="M37" s="2"/>
      <c r="N37" s="2"/>
      <c r="O37" s="8">
        <f t="shared" si="3"/>
        <v>11.184411304166668</v>
      </c>
      <c r="P37" s="9">
        <f t="shared" si="4"/>
        <v>4.2969145140868214E-4</v>
      </c>
      <c r="Q37" s="9"/>
      <c r="R37" s="9"/>
      <c r="S37" s="9"/>
      <c r="T37" s="9"/>
      <c r="U37" s="1" t="str">
        <f ca="1">IFERROR(__xludf.DUMMYFUNCTION("""COMPUTED_VALUE"""),"LCOR-460 August")</f>
        <v>LCOR-460 August</v>
      </c>
      <c r="V37" s="1" t="str">
        <f t="shared" ca="1" si="5"/>
        <v>August</v>
      </c>
      <c r="W37" s="1" t="str">
        <f t="shared" ca="1" si="6"/>
        <v>2H</v>
      </c>
      <c r="X37" s="10">
        <f t="shared" ca="1" si="7"/>
        <v>1.7263127633754798</v>
      </c>
      <c r="Y37" s="10">
        <f t="shared" ca="1" si="8"/>
        <v>3.0358019019133275E-2</v>
      </c>
      <c r="Z37" s="2"/>
      <c r="AA37" s="2"/>
      <c r="AB37" s="2"/>
      <c r="AC37" s="10"/>
      <c r="AD37" s="11"/>
      <c r="AE37" s="2"/>
      <c r="AF37" s="2"/>
      <c r="AG37" s="2"/>
      <c r="AH37" s="2"/>
      <c r="AI37" s="2"/>
      <c r="AJ37" s="2"/>
      <c r="AK37" s="2"/>
      <c r="AL37" s="2"/>
    </row>
    <row r="38" spans="1:38" ht="15.75" customHeight="1" x14ac:dyDescent="0.15">
      <c r="A38" s="3" t="s">
        <v>82</v>
      </c>
      <c r="B38" s="3">
        <v>2</v>
      </c>
      <c r="C38" s="1" t="s">
        <v>83</v>
      </c>
      <c r="D38" s="1" t="str">
        <f t="shared" si="0"/>
        <v>LCOR-101 August</v>
      </c>
      <c r="E38" s="1" t="str">
        <f>VLOOKUP(B38,'Names+months'!A:B,2,FALSE)</f>
        <v>August</v>
      </c>
      <c r="F38" s="1" t="s">
        <v>32</v>
      </c>
      <c r="G38" s="3">
        <v>34.592936250000001</v>
      </c>
      <c r="H38" s="3">
        <v>25.289595080000002</v>
      </c>
      <c r="I38" s="3">
        <v>24.078569099999999</v>
      </c>
      <c r="J38" s="5">
        <f t="shared" si="1"/>
        <v>24.078569099999999</v>
      </c>
      <c r="K38" s="6">
        <f t="shared" si="2"/>
        <v>10.514367150000002</v>
      </c>
      <c r="L38" s="7">
        <f>(K38+K39)/2</f>
        <v>10.721444165000001</v>
      </c>
      <c r="M38" s="2">
        <f>2^(-L38)</f>
        <v>5.9227542016707742E-4</v>
      </c>
      <c r="N38" s="2"/>
      <c r="O38" s="8">
        <f t="shared" si="3"/>
        <v>13.982321594166669</v>
      </c>
      <c r="P38" s="9">
        <f t="shared" si="4"/>
        <v>6.1787666125316903E-5</v>
      </c>
      <c r="Q38" s="9">
        <f>AVERAGE(P38,P39)</f>
        <v>5.4078401145660973E-5</v>
      </c>
      <c r="R38" s="9">
        <f>STDEV(P38:P39)</f>
        <v>1.090254709015736E-5</v>
      </c>
      <c r="S38" s="9"/>
      <c r="T38" s="9"/>
      <c r="U38" s="1" t="str">
        <f ca="1">IFERROR(__xludf.DUMMYFUNCTION("""COMPUTED_VALUE"""),"LCOR-461 August")</f>
        <v>LCOR-461 August</v>
      </c>
      <c r="V38" s="1" t="str">
        <f t="shared" ca="1" si="5"/>
        <v>August</v>
      </c>
      <c r="W38" s="1" t="str">
        <f t="shared" ca="1" si="6"/>
        <v>2H</v>
      </c>
      <c r="X38" s="10">
        <f t="shared" ca="1" si="7"/>
        <v>1.5063582963352409</v>
      </c>
      <c r="Y38" s="10">
        <f t="shared" ca="1" si="8"/>
        <v>1.7464708148466491E-2</v>
      </c>
      <c r="Z38" s="2"/>
      <c r="AA38" s="2"/>
      <c r="AB38" s="2"/>
      <c r="AC38" s="10"/>
      <c r="AD38" s="11"/>
      <c r="AE38" s="2"/>
      <c r="AF38" s="2"/>
      <c r="AG38" s="2"/>
      <c r="AH38" s="2"/>
      <c r="AI38" s="2"/>
      <c r="AJ38" s="2"/>
      <c r="AK38" s="2"/>
      <c r="AL38" s="2"/>
    </row>
    <row r="39" spans="1:38" ht="15.75" customHeight="1" x14ac:dyDescent="0.15">
      <c r="A39" s="3" t="s">
        <v>84</v>
      </c>
      <c r="B39" s="3">
        <v>2</v>
      </c>
      <c r="C39" s="1" t="s">
        <v>83</v>
      </c>
      <c r="D39" s="1" t="str">
        <f t="shared" si="0"/>
        <v>LCOR-101 August</v>
      </c>
      <c r="E39" s="1" t="str">
        <f>VLOOKUP(B39,'Names+months'!A:B,2,FALSE)</f>
        <v>August</v>
      </c>
      <c r="F39" s="1" t="s">
        <v>32</v>
      </c>
      <c r="G39" s="3">
        <v>34.953265850000001</v>
      </c>
      <c r="H39" s="3">
        <v>25.22484343</v>
      </c>
      <c r="I39" s="3">
        <v>24.02474467</v>
      </c>
      <c r="J39" s="5">
        <f t="shared" si="1"/>
        <v>24.02474467</v>
      </c>
      <c r="K39" s="6">
        <f t="shared" si="2"/>
        <v>10.928521180000001</v>
      </c>
      <c r="L39" s="7"/>
      <c r="M39" s="2"/>
      <c r="N39" s="1"/>
      <c r="O39" s="8">
        <f t="shared" si="3"/>
        <v>14.396475624166667</v>
      </c>
      <c r="P39" s="9">
        <f t="shared" si="4"/>
        <v>4.6369136166005042E-5</v>
      </c>
      <c r="Q39" s="9"/>
      <c r="R39" s="9"/>
      <c r="S39" s="9"/>
      <c r="T39" s="9"/>
      <c r="U39" s="1" t="str">
        <f ca="1">IFERROR(__xludf.DUMMYFUNCTION("""COMPUTED_VALUE"""),"LCOR-012 July")</f>
        <v>LCOR-012 July</v>
      </c>
      <c r="V39" s="1" t="str">
        <f t="shared" ca="1" si="5"/>
        <v>July</v>
      </c>
      <c r="W39" s="13" t="str">
        <f t="shared" ca="1" si="6"/>
        <v>4A</v>
      </c>
      <c r="X39" s="10">
        <f t="shared" ca="1" si="7"/>
        <v>0.68480098064731065</v>
      </c>
      <c r="Y39" s="10">
        <f t="shared" ca="1" si="8"/>
        <v>2.718202470025689E-2</v>
      </c>
      <c r="Z39" s="2"/>
      <c r="AA39" s="2"/>
      <c r="AB39" s="2"/>
      <c r="AC39" s="10"/>
      <c r="AD39" s="11"/>
      <c r="AE39" s="2"/>
      <c r="AF39" s="2"/>
      <c r="AG39" s="2"/>
      <c r="AH39" s="2"/>
      <c r="AI39" s="2"/>
      <c r="AJ39" s="2"/>
      <c r="AK39" s="2"/>
      <c r="AL39" s="2"/>
    </row>
    <row r="40" spans="1:38" ht="15.75" customHeight="1" x14ac:dyDescent="0.15">
      <c r="A40" s="3" t="s">
        <v>85</v>
      </c>
      <c r="B40" s="3">
        <v>2</v>
      </c>
      <c r="C40" s="1" t="s">
        <v>67</v>
      </c>
      <c r="D40" s="1" t="str">
        <f t="shared" si="0"/>
        <v>LCOR-102 August</v>
      </c>
      <c r="E40" s="1" t="str">
        <f>VLOOKUP(B40,'Names+months'!A:B,2,FALSE)</f>
        <v>August</v>
      </c>
      <c r="F40" s="1" t="s">
        <v>32</v>
      </c>
      <c r="G40" s="3">
        <v>34.303048150000002</v>
      </c>
      <c r="H40" s="3">
        <v>26.417694539999999</v>
      </c>
      <c r="I40" s="3">
        <v>24.924694079999998</v>
      </c>
      <c r="J40" s="5">
        <f t="shared" si="1"/>
        <v>24.924694079999998</v>
      </c>
      <c r="K40" s="6">
        <f t="shared" si="2"/>
        <v>9.3783540700000039</v>
      </c>
      <c r="L40" s="7">
        <f>(K40+K41)/2</f>
        <v>9.4269649350000009</v>
      </c>
      <c r="M40" s="2">
        <f>2^(-L40)</f>
        <v>1.4527831246412917E-3</v>
      </c>
      <c r="N40" s="2"/>
      <c r="O40" s="8">
        <f t="shared" si="3"/>
        <v>12.846308514166671</v>
      </c>
      <c r="P40" s="9">
        <f t="shared" si="4"/>
        <v>1.3579250617093351E-4</v>
      </c>
      <c r="Q40" s="9">
        <f>AVERAGE(P40,P41)</f>
        <v>1.3136780995063504E-4</v>
      </c>
      <c r="R40" s="9">
        <f>STDEV(P40:P41)</f>
        <v>6.2574654041270796E-6</v>
      </c>
      <c r="S40" s="9"/>
      <c r="T40" s="9"/>
      <c r="U40" s="1" t="str">
        <f ca="1">IFERROR(__xludf.DUMMYFUNCTION("""COMPUTED_VALUE"""),"LCOR-227 July")</f>
        <v>LCOR-227 July</v>
      </c>
      <c r="V40" s="1" t="str">
        <f t="shared" ca="1" si="5"/>
        <v>July</v>
      </c>
      <c r="W40" s="13" t="str">
        <f t="shared" ca="1" si="6"/>
        <v>4A</v>
      </c>
      <c r="X40" s="10">
        <f t="shared" ca="1" si="7"/>
        <v>0.37177748199816441</v>
      </c>
      <c r="Y40" s="10">
        <f t="shared" ca="1" si="8"/>
        <v>1.2083864978622697E-3</v>
      </c>
      <c r="Z40" s="2"/>
      <c r="AA40" s="2"/>
      <c r="AB40" s="2"/>
      <c r="AC40" s="10"/>
      <c r="AD40" s="11"/>
      <c r="AE40" s="2"/>
      <c r="AF40" s="2"/>
      <c r="AG40" s="2"/>
      <c r="AH40" s="2"/>
      <c r="AI40" s="2"/>
      <c r="AJ40" s="2"/>
      <c r="AK40" s="2"/>
      <c r="AL40" s="2"/>
    </row>
    <row r="41" spans="1:38" ht="15.75" customHeight="1" x14ac:dyDescent="0.15">
      <c r="A41" s="3" t="s">
        <v>86</v>
      </c>
      <c r="B41" s="3">
        <v>2</v>
      </c>
      <c r="C41" s="1" t="s">
        <v>67</v>
      </c>
      <c r="D41" s="1" t="str">
        <f t="shared" si="0"/>
        <v>LCOR-102 August</v>
      </c>
      <c r="E41" s="1" t="str">
        <f>VLOOKUP(B41,'Names+months'!A:B,2,FALSE)</f>
        <v>August</v>
      </c>
      <c r="F41" s="1" t="s">
        <v>32</v>
      </c>
      <c r="G41" s="3">
        <v>34.488332409999998</v>
      </c>
      <c r="H41" s="3">
        <v>26.542674689999998</v>
      </c>
      <c r="I41" s="3">
        <v>25.01275661</v>
      </c>
      <c r="J41" s="5">
        <f t="shared" si="1"/>
        <v>25.01275661</v>
      </c>
      <c r="K41" s="6">
        <f t="shared" si="2"/>
        <v>9.4755757999999979</v>
      </c>
      <c r="L41" s="7"/>
      <c r="M41" s="2"/>
      <c r="N41" s="2"/>
      <c r="O41" s="8">
        <f t="shared" si="3"/>
        <v>12.943530244166665</v>
      </c>
      <c r="P41" s="9">
        <f t="shared" si="4"/>
        <v>1.2694311373033656E-4</v>
      </c>
      <c r="Q41" s="9"/>
      <c r="R41" s="9"/>
      <c r="S41" s="9"/>
      <c r="T41" s="9"/>
      <c r="U41" s="1" t="str">
        <f ca="1">IFERROR(__xludf.DUMMYFUNCTION("""COMPUTED_VALUE"""),"LCOR-230 July")</f>
        <v>LCOR-230 July</v>
      </c>
      <c r="V41" s="1" t="str">
        <f t="shared" ca="1" si="5"/>
        <v>July</v>
      </c>
      <c r="W41" s="13" t="str">
        <f t="shared" ca="1" si="6"/>
        <v>4A</v>
      </c>
      <c r="X41" s="10">
        <f t="shared" ca="1" si="7"/>
        <v>0.42458092217622811</v>
      </c>
      <c r="Y41" s="10">
        <f t="shared" ca="1" si="8"/>
        <v>4.7367509759049884E-3</v>
      </c>
      <c r="Z41" s="2"/>
      <c r="AA41" s="2"/>
      <c r="AB41" s="2"/>
      <c r="AC41" s="10"/>
      <c r="AD41" s="11"/>
      <c r="AE41" s="2"/>
      <c r="AF41" s="2"/>
      <c r="AG41" s="2"/>
      <c r="AH41" s="2"/>
      <c r="AI41" s="2"/>
      <c r="AJ41" s="2"/>
      <c r="AK41" s="2"/>
      <c r="AL41" s="2"/>
    </row>
    <row r="42" spans="1:38" ht="15.75" customHeight="1" x14ac:dyDescent="0.15">
      <c r="A42" s="3" t="s">
        <v>87</v>
      </c>
      <c r="B42" s="3">
        <v>2</v>
      </c>
      <c r="C42" s="1" t="s">
        <v>88</v>
      </c>
      <c r="D42" s="1" t="str">
        <f t="shared" si="0"/>
        <v>LCOR-319 August</v>
      </c>
      <c r="E42" s="1" t="str">
        <f>VLOOKUP(B42,'Names+months'!A:B,2,FALSE)</f>
        <v>August</v>
      </c>
      <c r="F42" s="1" t="s">
        <v>32</v>
      </c>
      <c r="G42" s="3">
        <v>32.4044454</v>
      </c>
      <c r="H42" s="3">
        <v>25.106328080000001</v>
      </c>
      <c r="I42" s="3">
        <v>24.268333760000001</v>
      </c>
      <c r="J42" s="5">
        <f t="shared" si="1"/>
        <v>24.268333760000001</v>
      </c>
      <c r="K42" s="6">
        <f t="shared" si="2"/>
        <v>8.1361116399999993</v>
      </c>
      <c r="L42" s="7">
        <f>(K42+K43)/2</f>
        <v>8.0515014800000007</v>
      </c>
      <c r="M42" s="2">
        <f>2^(-L42)</f>
        <v>3.7692638941181833E-3</v>
      </c>
      <c r="N42" s="2"/>
      <c r="O42" s="8">
        <f t="shared" si="3"/>
        <v>11.604066084166666</v>
      </c>
      <c r="P42" s="9">
        <f t="shared" si="4"/>
        <v>3.212388311294617E-4</v>
      </c>
      <c r="Q42" s="9">
        <f>AVERAGE(P42,P43)</f>
        <v>3.4122801862381002E-4</v>
      </c>
      <c r="R42" s="9">
        <f>STDEV(P42:P43)</f>
        <v>2.8268980055326026E-5</v>
      </c>
      <c r="S42" s="9"/>
      <c r="T42" s="9"/>
      <c r="U42" s="2" t="str">
        <f ca="1">IFERROR(__xludf.DUMMYFUNCTION("""COMPUTED_VALUE"""),"LCOR-234 July")</f>
        <v>LCOR-234 July</v>
      </c>
      <c r="V42" s="1" t="str">
        <f t="shared" ca="1" si="5"/>
        <v>July</v>
      </c>
      <c r="W42" s="13" t="str">
        <f t="shared" ca="1" si="6"/>
        <v>4A</v>
      </c>
      <c r="X42" s="10">
        <f t="shared" ca="1" si="7"/>
        <v>0.54810323254981763</v>
      </c>
      <c r="Y42" s="10">
        <f t="shared" ca="1" si="8"/>
        <v>1.6978867723142329E-2</v>
      </c>
      <c r="Z42" s="2"/>
      <c r="AA42" s="2"/>
      <c r="AB42" s="2"/>
      <c r="AC42" s="10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5.75" customHeight="1" x14ac:dyDescent="0.15">
      <c r="A43" s="3" t="s">
        <v>89</v>
      </c>
      <c r="B43" s="3">
        <v>2</v>
      </c>
      <c r="C43" s="1" t="s">
        <v>88</v>
      </c>
      <c r="D43" s="1" t="str">
        <f t="shared" si="0"/>
        <v>LCOR-319 August</v>
      </c>
      <c r="E43" s="1" t="str">
        <f>VLOOKUP(B43,'Names+months'!A:B,2,FALSE)</f>
        <v>August</v>
      </c>
      <c r="F43" s="1" t="s">
        <v>32</v>
      </c>
      <c r="G43" s="3">
        <v>32.192606670000004</v>
      </c>
      <c r="H43" s="3">
        <v>25.047236080000001</v>
      </c>
      <c r="I43" s="3">
        <v>24.225715350000002</v>
      </c>
      <c r="J43" s="5">
        <f t="shared" si="1"/>
        <v>24.225715350000002</v>
      </c>
      <c r="K43" s="6">
        <f t="shared" si="2"/>
        <v>7.966891320000002</v>
      </c>
      <c r="L43" s="7"/>
      <c r="M43" s="2"/>
      <c r="N43" s="2"/>
      <c r="O43" s="8">
        <f t="shared" si="3"/>
        <v>11.434845764166669</v>
      </c>
      <c r="P43" s="9">
        <f t="shared" si="4"/>
        <v>3.6121720611815829E-4</v>
      </c>
      <c r="Q43" s="9"/>
      <c r="R43" s="9"/>
      <c r="S43" s="9"/>
      <c r="T43" s="9"/>
      <c r="U43" s="2" t="str">
        <f ca="1">IFERROR(__xludf.DUMMYFUNCTION("""COMPUTED_VALUE"""),"LCOR-534 July")</f>
        <v>LCOR-534 July</v>
      </c>
      <c r="V43" s="1" t="str">
        <f t="shared" ca="1" si="5"/>
        <v>July</v>
      </c>
      <c r="W43" s="13" t="str">
        <f t="shared" ca="1" si="6"/>
        <v>4A</v>
      </c>
      <c r="X43" s="10">
        <f t="shared" ca="1" si="7"/>
        <v>0.40247062836960512</v>
      </c>
      <c r="Y43" s="10">
        <f t="shared" ca="1" si="8"/>
        <v>5.7505660688250667E-3</v>
      </c>
      <c r="Z43" s="2"/>
      <c r="AA43" s="2"/>
      <c r="AB43" s="2"/>
      <c r="AC43" s="10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5.75" customHeight="1" x14ac:dyDescent="0.15">
      <c r="A44" s="3" t="s">
        <v>76</v>
      </c>
      <c r="B44" s="3">
        <v>2</v>
      </c>
      <c r="C44" s="1" t="s">
        <v>75</v>
      </c>
      <c r="D44" s="1" t="str">
        <f t="shared" si="0"/>
        <v>LCOR-505 August</v>
      </c>
      <c r="E44" s="1" t="str">
        <f>VLOOKUP(B44,'Names+months'!A:B,2,FALSE)</f>
        <v>August</v>
      </c>
      <c r="F44" s="1" t="s">
        <v>32</v>
      </c>
      <c r="G44" s="3">
        <v>37.169378870000003</v>
      </c>
      <c r="H44" s="3">
        <v>25.648676760000001</v>
      </c>
      <c r="I44" s="3">
        <v>24.293205310000001</v>
      </c>
      <c r="J44" s="5">
        <f t="shared" si="1"/>
        <v>24.293205310000001</v>
      </c>
      <c r="K44" s="6">
        <f t="shared" si="2"/>
        <v>12.876173560000002</v>
      </c>
      <c r="L44" s="7">
        <f>(K44+K45)/2</f>
        <v>12.700930039999999</v>
      </c>
      <c r="M44" s="2">
        <f>2^(-L44)</f>
        <v>1.501893318109332E-4</v>
      </c>
      <c r="N44" s="2"/>
      <c r="O44" s="8">
        <f t="shared" si="3"/>
        <v>16.34412800416667</v>
      </c>
      <c r="P44" s="9">
        <f t="shared" si="4"/>
        <v>1.2020629672872308E-5</v>
      </c>
      <c r="Q44" s="9">
        <f>AVERAGE(P44,P45)</f>
        <v>1.3673412036198989E-5</v>
      </c>
      <c r="R44" s="9">
        <f>STDEV(P44:P45)</f>
        <v>2.3373872338676489E-6</v>
      </c>
      <c r="S44" s="9"/>
      <c r="T44" s="9"/>
      <c r="U44" s="2" t="str">
        <f ca="1">IFERROR(__xludf.DUMMYFUNCTION("""COMPUTED_VALUE"""),"LCOR-544 July")</f>
        <v>LCOR-544 July</v>
      </c>
      <c r="V44" s="1" t="str">
        <f t="shared" ca="1" si="5"/>
        <v>July</v>
      </c>
      <c r="W44" s="13" t="str">
        <f t="shared" ca="1" si="6"/>
        <v>4A</v>
      </c>
      <c r="X44" s="10">
        <f t="shared" ca="1" si="7"/>
        <v>0.56130659981688069</v>
      </c>
      <c r="Y44" s="10">
        <f t="shared" ca="1" si="8"/>
        <v>5.6065447317062103E-2</v>
      </c>
      <c r="Z44" s="2"/>
      <c r="AA44" s="2"/>
      <c r="AB44" s="2"/>
      <c r="AC44" s="10"/>
      <c r="AD44" s="11"/>
      <c r="AE44" s="2"/>
      <c r="AF44" s="2"/>
      <c r="AG44" s="2"/>
      <c r="AH44" s="2"/>
      <c r="AI44" s="2"/>
      <c r="AJ44" s="2"/>
      <c r="AK44" s="2"/>
      <c r="AL44" s="2"/>
    </row>
    <row r="45" spans="1:38" ht="15.75" customHeight="1" x14ac:dyDescent="0.15">
      <c r="A45" s="3" t="s">
        <v>78</v>
      </c>
      <c r="B45" s="3">
        <v>2</v>
      </c>
      <c r="C45" s="1" t="s">
        <v>75</v>
      </c>
      <c r="D45" s="1" t="str">
        <f t="shared" si="0"/>
        <v>LCOR-505 August</v>
      </c>
      <c r="E45" s="1" t="str">
        <f>VLOOKUP(B45,'Names+months'!A:B,2,FALSE)</f>
        <v>August</v>
      </c>
      <c r="F45" s="1" t="s">
        <v>32</v>
      </c>
      <c r="G45" s="3">
        <v>36.994640939999996</v>
      </c>
      <c r="H45" s="3">
        <v>25.811283379999999</v>
      </c>
      <c r="I45" s="3">
        <v>24.468954419999999</v>
      </c>
      <c r="J45" s="5">
        <f t="shared" si="1"/>
        <v>24.468954419999999</v>
      </c>
      <c r="K45" s="6">
        <f t="shared" si="2"/>
        <v>12.525686519999997</v>
      </c>
      <c r="L45" s="7"/>
      <c r="M45" s="2"/>
      <c r="N45" s="2"/>
      <c r="O45" s="8">
        <f t="shared" si="3"/>
        <v>15.993640964166664</v>
      </c>
      <c r="P45" s="9">
        <f t="shared" si="4"/>
        <v>1.5326194399525671E-5</v>
      </c>
      <c r="Q45" s="9"/>
      <c r="R45" s="9"/>
      <c r="S45" s="9"/>
      <c r="T45" s="9"/>
      <c r="U45" s="2" t="str">
        <f ca="1">IFERROR(__xludf.DUMMYFUNCTION("""COMPUTED_VALUE"""),"LCOR-001 August")</f>
        <v>LCOR-001 August</v>
      </c>
      <c r="V45" s="1" t="str">
        <f t="shared" ca="1" si="5"/>
        <v>August</v>
      </c>
      <c r="W45" s="13" t="str">
        <f t="shared" ca="1" si="6"/>
        <v>4A</v>
      </c>
      <c r="X45" s="10">
        <f t="shared" ca="1" si="7"/>
        <v>1.5088055688641131</v>
      </c>
      <c r="Y45" s="10">
        <f t="shared" ca="1" si="8"/>
        <v>5.3876860170373103E-2</v>
      </c>
      <c r="Z45" s="2"/>
      <c r="AA45" s="2"/>
      <c r="AB45" s="2"/>
      <c r="AC45" s="10"/>
      <c r="AD45" s="11"/>
      <c r="AE45" s="2"/>
      <c r="AF45" s="2"/>
      <c r="AG45" s="2"/>
      <c r="AH45" s="2"/>
      <c r="AI45" s="2"/>
      <c r="AJ45" s="2"/>
      <c r="AK45" s="2"/>
      <c r="AL45" s="2"/>
    </row>
    <row r="46" spans="1:38" ht="15.75" customHeight="1" x14ac:dyDescent="0.15">
      <c r="A46" s="3" t="s">
        <v>90</v>
      </c>
      <c r="B46" s="3">
        <v>2</v>
      </c>
      <c r="C46" s="1" t="s">
        <v>91</v>
      </c>
      <c r="D46" s="1" t="str">
        <f t="shared" si="0"/>
        <v>LCOR-506 August</v>
      </c>
      <c r="E46" s="1" t="str">
        <f>VLOOKUP(B46,'Names+months'!A:B,2,FALSE)</f>
        <v>August</v>
      </c>
      <c r="F46" s="1" t="s">
        <v>32</v>
      </c>
      <c r="G46" s="3">
        <v>34.673585340000002</v>
      </c>
      <c r="H46" s="3">
        <v>24.687517920000001</v>
      </c>
      <c r="I46" s="3">
        <v>24.034529859999999</v>
      </c>
      <c r="J46" s="5">
        <f t="shared" si="1"/>
        <v>24.034529859999999</v>
      </c>
      <c r="K46" s="6">
        <f t="shared" si="2"/>
        <v>10.639055480000003</v>
      </c>
      <c r="L46" s="7">
        <f>(K46+K47)/2</f>
        <v>10.824343405000002</v>
      </c>
      <c r="M46" s="2">
        <f>2^(-L46)</f>
        <v>5.5150309209397162E-4</v>
      </c>
      <c r="N46" s="1"/>
      <c r="O46" s="8">
        <f t="shared" si="3"/>
        <v>14.10700992416667</v>
      </c>
      <c r="P46" s="9">
        <f t="shared" si="4"/>
        <v>5.6671781319980319E-5</v>
      </c>
      <c r="Q46" s="9">
        <f>AVERAGE(P46,P47)</f>
        <v>5.0252956966168031E-5</v>
      </c>
      <c r="R46" s="9">
        <f>STDEV(P46:P47)</f>
        <v>9.0775884556520615E-6</v>
      </c>
      <c r="S46" s="9"/>
      <c r="T46" s="9"/>
      <c r="U46" s="2" t="str">
        <f ca="1">IFERROR(__xludf.DUMMYFUNCTION("""COMPUTED_VALUE"""),"LCOR-003 August")</f>
        <v>LCOR-003 August</v>
      </c>
      <c r="V46" s="1" t="str">
        <f t="shared" ca="1" si="5"/>
        <v>August</v>
      </c>
      <c r="W46" s="13" t="str">
        <f t="shared" ca="1" si="6"/>
        <v>4A</v>
      </c>
      <c r="X46" s="10">
        <f t="shared" ca="1" si="7"/>
        <v>0.80954120494378357</v>
      </c>
      <c r="Y46" s="10">
        <f t="shared" ca="1" si="8"/>
        <v>1.3545402348858617E-2</v>
      </c>
      <c r="Z46" s="2"/>
      <c r="AA46" s="2"/>
      <c r="AB46" s="2"/>
      <c r="AC46" s="10"/>
      <c r="AD46" s="11"/>
      <c r="AE46" s="2"/>
      <c r="AF46" s="2"/>
      <c r="AG46" s="2"/>
      <c r="AH46" s="2"/>
      <c r="AI46" s="2"/>
      <c r="AJ46" s="2"/>
      <c r="AK46" s="2"/>
      <c r="AL46" s="2"/>
    </row>
    <row r="47" spans="1:38" ht="15.75" customHeight="1" x14ac:dyDescent="0.15">
      <c r="A47" s="3" t="s">
        <v>92</v>
      </c>
      <c r="B47" s="3">
        <v>2</v>
      </c>
      <c r="C47" s="1" t="s">
        <v>91</v>
      </c>
      <c r="D47" s="1" t="str">
        <f t="shared" si="0"/>
        <v>LCOR-506 August</v>
      </c>
      <c r="E47" s="1" t="str">
        <f>VLOOKUP(B47,'Names+months'!A:B,2,FALSE)</f>
        <v>August</v>
      </c>
      <c r="F47" s="1" t="s">
        <v>32</v>
      </c>
      <c r="G47" s="3">
        <v>35.228880140000001</v>
      </c>
      <c r="H47" s="3">
        <v>24.897653850000001</v>
      </c>
      <c r="I47" s="3">
        <v>24.21924881</v>
      </c>
      <c r="J47" s="5">
        <f t="shared" si="1"/>
        <v>24.21924881</v>
      </c>
      <c r="K47" s="6">
        <f t="shared" si="2"/>
        <v>11.009631330000001</v>
      </c>
      <c r="L47" s="7"/>
      <c r="M47" s="2"/>
      <c r="N47" s="2"/>
      <c r="O47" s="8">
        <f t="shared" si="3"/>
        <v>14.477585774166668</v>
      </c>
      <c r="P47" s="9">
        <f t="shared" si="4"/>
        <v>4.3834132612355735E-5</v>
      </c>
      <c r="Q47" s="9"/>
      <c r="R47" s="9"/>
      <c r="S47" s="9"/>
      <c r="T47" s="9"/>
      <c r="U47" s="2" t="str">
        <f ca="1">IFERROR(__xludf.DUMMYFUNCTION("""COMPUTED_VALUE"""),"LCOR-227 August")</f>
        <v>LCOR-227 August</v>
      </c>
      <c r="V47" s="1" t="str">
        <f t="shared" ca="1" si="5"/>
        <v>August</v>
      </c>
      <c r="W47" s="13" t="str">
        <f t="shared" ca="1" si="6"/>
        <v>4A</v>
      </c>
      <c r="X47" s="10">
        <f t="shared" ca="1" si="7"/>
        <v>0.53212878584986179</v>
      </c>
      <c r="Y47" s="10">
        <f t="shared" ca="1" si="8"/>
        <v>5.8390205868818082E-3</v>
      </c>
      <c r="Z47" s="2"/>
      <c r="AA47" s="2"/>
      <c r="AB47" s="2"/>
      <c r="AC47" s="10"/>
      <c r="AD47" s="11"/>
      <c r="AE47" s="2"/>
      <c r="AF47" s="2"/>
      <c r="AG47" s="2"/>
      <c r="AH47" s="2"/>
      <c r="AI47" s="2"/>
      <c r="AJ47" s="2"/>
      <c r="AK47" s="2"/>
    </row>
    <row r="48" spans="1:38" ht="15.75" customHeight="1" x14ac:dyDescent="0.15">
      <c r="A48" s="3" t="s">
        <v>93</v>
      </c>
      <c r="B48" s="3">
        <v>2</v>
      </c>
      <c r="C48" s="1" t="s">
        <v>77</v>
      </c>
      <c r="D48" s="1" t="str">
        <f t="shared" si="0"/>
        <v>LCOR-507 August</v>
      </c>
      <c r="E48" s="1" t="str">
        <f>VLOOKUP(B48,'Names+months'!A:B,2,FALSE)</f>
        <v>August</v>
      </c>
      <c r="F48" s="1" t="s">
        <v>32</v>
      </c>
      <c r="G48" s="3">
        <v>31.263802760000001</v>
      </c>
      <c r="H48" s="3">
        <v>24.799169729999999</v>
      </c>
      <c r="I48" s="3">
        <v>24.024577780000001</v>
      </c>
      <c r="J48" s="5">
        <f t="shared" si="1"/>
        <v>24.024577780000001</v>
      </c>
      <c r="K48" s="6">
        <f t="shared" si="2"/>
        <v>7.2392249799999995</v>
      </c>
      <c r="L48" s="7">
        <f>(K48+K49)/2</f>
        <v>7.26096465</v>
      </c>
      <c r="M48" s="2">
        <f>2^(-L48)</f>
        <v>6.5197635092232621E-3</v>
      </c>
      <c r="N48" s="2"/>
      <c r="O48" s="8">
        <f t="shared" si="3"/>
        <v>10.707179424166666</v>
      </c>
      <c r="P48" s="9">
        <f t="shared" si="4"/>
        <v>5.9816062906249137E-4</v>
      </c>
      <c r="Q48" s="9">
        <f>AVERAGE(P48,P49)</f>
        <v>5.8928154074783278E-4</v>
      </c>
      <c r="R48" s="9">
        <f>STDEV(P48:P49)</f>
        <v>1.2556927116098639E-5</v>
      </c>
      <c r="S48" s="9"/>
      <c r="T48" s="9"/>
      <c r="U48" s="2" t="str">
        <f ca="1">IFERROR(__xludf.DUMMYFUNCTION("""COMPUTED_VALUE"""),"LCOR-230 August")</f>
        <v>LCOR-230 August</v>
      </c>
      <c r="V48" s="1" t="str">
        <f t="shared" ca="1" si="5"/>
        <v>August</v>
      </c>
      <c r="W48" s="13" t="str">
        <f t="shared" ca="1" si="6"/>
        <v>4A</v>
      </c>
      <c r="X48" s="10">
        <f t="shared" ca="1" si="7"/>
        <v>0.37474923112572811</v>
      </c>
      <c r="Y48" s="10">
        <f t="shared" ca="1" si="8"/>
        <v>5.3332254505918828E-3</v>
      </c>
      <c r="Z48" s="2"/>
      <c r="AA48" s="2"/>
      <c r="AB48" s="2"/>
      <c r="AC48" s="10"/>
      <c r="AD48" s="11"/>
      <c r="AE48" s="2"/>
      <c r="AF48" s="2"/>
      <c r="AG48" s="2"/>
      <c r="AH48" s="2"/>
      <c r="AI48" s="2"/>
      <c r="AJ48" s="2"/>
      <c r="AK48" s="2"/>
      <c r="AL48" s="2"/>
    </row>
    <row r="49" spans="1:38" ht="15.75" customHeight="1" x14ac:dyDescent="0.15">
      <c r="A49" s="3" t="s">
        <v>94</v>
      </c>
      <c r="B49" s="3">
        <v>2</v>
      </c>
      <c r="C49" s="1" t="s">
        <v>77</v>
      </c>
      <c r="D49" s="1" t="str">
        <f t="shared" si="0"/>
        <v>LCOR-507 August</v>
      </c>
      <c r="E49" s="1" t="str">
        <f>VLOOKUP(B49,'Names+months'!A:B,2,FALSE)</f>
        <v>August</v>
      </c>
      <c r="F49" s="1" t="s">
        <v>32</v>
      </c>
      <c r="G49" s="3">
        <v>31.28816312</v>
      </c>
      <c r="H49" s="3">
        <v>24.805680150000001</v>
      </c>
      <c r="I49" s="3">
        <v>24.0054588</v>
      </c>
      <c r="J49" s="5">
        <f t="shared" si="1"/>
        <v>24.0054588</v>
      </c>
      <c r="K49" s="6">
        <f t="shared" si="2"/>
        <v>7.2827043200000006</v>
      </c>
      <c r="L49" s="7"/>
      <c r="M49" s="2"/>
      <c r="N49" s="1"/>
      <c r="O49" s="8">
        <f t="shared" si="3"/>
        <v>10.750658764166667</v>
      </c>
      <c r="P49" s="9">
        <f t="shared" si="4"/>
        <v>5.8040245243317419E-4</v>
      </c>
      <c r="Q49" s="9"/>
      <c r="R49" s="9"/>
      <c r="S49" s="9"/>
      <c r="T49" s="9"/>
      <c r="U49" s="2" t="str">
        <f ca="1">IFERROR(__xludf.DUMMYFUNCTION("""COMPUTED_VALUE"""),"LCOR-234 August")</f>
        <v>LCOR-234 August</v>
      </c>
      <c r="V49" s="1" t="str">
        <f t="shared" ca="1" si="5"/>
        <v>August</v>
      </c>
      <c r="W49" s="13" t="str">
        <f t="shared" ca="1" si="6"/>
        <v>4A</v>
      </c>
      <c r="X49" s="10">
        <f t="shared" ca="1" si="7"/>
        <v>0.64567210648529505</v>
      </c>
      <c r="Y49" s="10">
        <f t="shared" ca="1" si="8"/>
        <v>1.2909785007604722E-2</v>
      </c>
      <c r="Z49" s="2"/>
      <c r="AA49" s="2"/>
      <c r="AB49" s="2"/>
      <c r="AC49" s="10"/>
      <c r="AD49" s="11"/>
      <c r="AE49" s="2"/>
      <c r="AF49" s="2"/>
      <c r="AG49" s="2"/>
      <c r="AH49" s="2"/>
      <c r="AI49" s="2"/>
      <c r="AJ49" s="2"/>
      <c r="AK49" s="2"/>
      <c r="AL49" s="2"/>
    </row>
    <row r="50" spans="1:38" ht="15.75" customHeight="1" x14ac:dyDescent="0.15">
      <c r="A50" s="3" t="s">
        <v>95</v>
      </c>
      <c r="B50" s="3">
        <v>1</v>
      </c>
      <c r="C50" s="1" t="s">
        <v>96</v>
      </c>
      <c r="D50" s="1" t="str">
        <f t="shared" si="0"/>
        <v>LCOR-068 July</v>
      </c>
      <c r="E50" s="1" t="str">
        <f>VLOOKUP(B50,'Names+months'!A:B,2,FALSE)</f>
        <v>July</v>
      </c>
      <c r="F50" s="1" t="s">
        <v>35</v>
      </c>
      <c r="G50" s="3">
        <v>20.822505639999999</v>
      </c>
      <c r="H50" s="3">
        <v>24.939015399999999</v>
      </c>
      <c r="I50" s="3">
        <v>23.751179659999998</v>
      </c>
      <c r="J50" s="5">
        <f t="shared" si="1"/>
        <v>23.751179659999998</v>
      </c>
      <c r="K50" s="6">
        <f t="shared" si="2"/>
        <v>-2.928674019999999</v>
      </c>
      <c r="L50" s="7">
        <f>(K50+K51)/2</f>
        <v>-2.939624245000001</v>
      </c>
      <c r="M50" s="2">
        <f>2^(-L50)</f>
        <v>7.6721144651472866</v>
      </c>
      <c r="N50" s="2"/>
      <c r="O50" s="8">
        <f t="shared" si="3"/>
        <v>0.53928042416666777</v>
      </c>
      <c r="P50" s="9">
        <f t="shared" si="4"/>
        <v>0.68811403547807215</v>
      </c>
      <c r="Q50" s="9">
        <f>AVERAGE(P50,P51)</f>
        <v>0.69337674544589967</v>
      </c>
      <c r="R50" s="9">
        <f>STDEV(P50:P51)</f>
        <v>7.4425958113376704E-3</v>
      </c>
      <c r="S50" s="9"/>
      <c r="T50" s="9"/>
      <c r="U50" s="2" t="str">
        <f ca="1">IFERROR(__xludf.DUMMYFUNCTION("""COMPUTED_VALUE"""),"LCOR-544 August")</f>
        <v>LCOR-544 August</v>
      </c>
      <c r="V50" s="1" t="str">
        <f t="shared" ca="1" si="5"/>
        <v>August</v>
      </c>
      <c r="W50" s="13" t="str">
        <f t="shared" ca="1" si="6"/>
        <v>4A</v>
      </c>
      <c r="X50" s="10">
        <f t="shared" ca="1" si="7"/>
        <v>0.61440121318318131</v>
      </c>
      <c r="Y50" s="10">
        <f t="shared" ca="1" si="8"/>
        <v>8.9081368875341647E-3</v>
      </c>
      <c r="Z50" s="2"/>
      <c r="AA50" s="2"/>
      <c r="AB50" s="2"/>
      <c r="AC50" s="10"/>
      <c r="AD50" s="11"/>
      <c r="AE50" s="2"/>
      <c r="AF50" s="2"/>
      <c r="AG50" s="2"/>
      <c r="AH50" s="2"/>
      <c r="AI50" s="2"/>
      <c r="AJ50" s="2"/>
      <c r="AK50" s="2"/>
      <c r="AL50" s="2"/>
    </row>
    <row r="51" spans="1:38" ht="15.75" customHeight="1" x14ac:dyDescent="0.15">
      <c r="A51" s="3" t="s">
        <v>97</v>
      </c>
      <c r="B51" s="3">
        <v>1</v>
      </c>
      <c r="C51" s="1" t="s">
        <v>96</v>
      </c>
      <c r="D51" s="1" t="str">
        <f t="shared" si="0"/>
        <v>LCOR-068 July</v>
      </c>
      <c r="E51" s="1" t="str">
        <f>VLOOKUP(B51,'Names+months'!A:B,2,FALSE)</f>
        <v>July</v>
      </c>
      <c r="F51" s="1" t="s">
        <v>35</v>
      </c>
      <c r="G51" s="3">
        <v>20.843833539999999</v>
      </c>
      <c r="H51" s="3">
        <v>24.972573199999999</v>
      </c>
      <c r="I51" s="3">
        <v>23.794408010000001</v>
      </c>
      <c r="J51" s="5">
        <f t="shared" si="1"/>
        <v>23.794408010000001</v>
      </c>
      <c r="K51" s="6">
        <f t="shared" si="2"/>
        <v>-2.9505744700000029</v>
      </c>
      <c r="L51" s="7"/>
      <c r="M51" s="2"/>
      <c r="N51" s="1"/>
      <c r="O51" s="8">
        <f t="shared" si="3"/>
        <v>0.51737997416666381</v>
      </c>
      <c r="P51" s="9">
        <f t="shared" si="4"/>
        <v>0.69863945541372707</v>
      </c>
      <c r="Q51" s="9"/>
      <c r="R51" s="9"/>
      <c r="S51" s="9"/>
      <c r="T51" s="9"/>
      <c r="U51" s="2" t="str">
        <f ca="1">IFERROR(__xludf.DUMMYFUNCTION("""COMPUTED_VALUE"""),"LCOR-157 July")</f>
        <v>LCOR-157 July</v>
      </c>
      <c r="V51" s="1" t="str">
        <f t="shared" ca="1" si="5"/>
        <v>July</v>
      </c>
      <c r="W51" s="13" t="str">
        <f t="shared" ca="1" si="6"/>
        <v>5A</v>
      </c>
      <c r="X51" s="10">
        <f t="shared" ca="1" si="7"/>
        <v>0.71889759955546528</v>
      </c>
      <c r="Y51" s="10">
        <f t="shared" ca="1" si="8"/>
        <v>5.3285868225492351E-3</v>
      </c>
      <c r="Z51" s="2"/>
      <c r="AA51" s="2"/>
      <c r="AB51" s="2"/>
      <c r="AC51" s="2"/>
      <c r="AD51" s="11"/>
      <c r="AE51" s="2"/>
      <c r="AF51" s="2"/>
      <c r="AG51" s="2"/>
      <c r="AH51" s="2"/>
      <c r="AI51" s="2"/>
      <c r="AJ51" s="2"/>
      <c r="AK51" s="2"/>
      <c r="AL51" s="2"/>
    </row>
    <row r="52" spans="1:38" ht="15.75" customHeight="1" x14ac:dyDescent="0.15">
      <c r="A52" s="3" t="s">
        <v>56</v>
      </c>
      <c r="B52" s="3">
        <v>1</v>
      </c>
      <c r="C52" s="1" t="s">
        <v>98</v>
      </c>
      <c r="D52" s="1" t="str">
        <f t="shared" si="0"/>
        <v>LCOR-069 July</v>
      </c>
      <c r="E52" s="1" t="str">
        <f>VLOOKUP(B52,'Names+months'!A:B,2,FALSE)</f>
        <v>July</v>
      </c>
      <c r="F52" s="1" t="s">
        <v>35</v>
      </c>
      <c r="G52" s="3">
        <v>21.466634259999999</v>
      </c>
      <c r="H52" s="3">
        <v>25.3798098</v>
      </c>
      <c r="I52" s="3">
        <v>23.38002534</v>
      </c>
      <c r="J52" s="5">
        <f t="shared" si="1"/>
        <v>23.38002534</v>
      </c>
      <c r="K52" s="6">
        <f t="shared" si="2"/>
        <v>-1.9133910800000002</v>
      </c>
      <c r="L52" s="7">
        <f>(K52+K53)/2</f>
        <v>-1.9296502500000017</v>
      </c>
      <c r="M52" s="2">
        <f>2^(-L52)</f>
        <v>3.8096283187814577</v>
      </c>
      <c r="N52" s="2"/>
      <c r="O52" s="8">
        <f t="shared" si="3"/>
        <v>1.5545633641666665</v>
      </c>
      <c r="P52" s="9">
        <f t="shared" si="4"/>
        <v>0.34043154612848481</v>
      </c>
      <c r="Q52" s="9">
        <f>AVERAGE(P52,P53)</f>
        <v>0.3443117748099237</v>
      </c>
      <c r="R52" s="9">
        <f>STDEV(P52:P53)</f>
        <v>5.487472026399951E-3</v>
      </c>
      <c r="S52" s="9"/>
      <c r="T52" s="9"/>
      <c r="U52" s="2" t="str">
        <f ca="1">IFERROR(__xludf.DUMMYFUNCTION("""COMPUTED_VALUE"""),"LCOR-162 July")</f>
        <v>LCOR-162 July</v>
      </c>
      <c r="V52" s="1" t="str">
        <f t="shared" ca="1" si="5"/>
        <v>July</v>
      </c>
      <c r="W52" s="13" t="str">
        <f t="shared" ca="1" si="6"/>
        <v>5A</v>
      </c>
      <c r="X52" s="10">
        <f t="shared" ca="1" si="7"/>
        <v>0.49465839502026154</v>
      </c>
      <c r="Y52" s="10">
        <f t="shared" ca="1" si="8"/>
        <v>5.3496538382829988E-3</v>
      </c>
      <c r="Z52" s="2"/>
      <c r="AA52" s="2"/>
      <c r="AB52" s="2"/>
      <c r="AC52" s="2"/>
      <c r="AD52" s="11"/>
      <c r="AE52" s="2"/>
      <c r="AF52" s="2"/>
      <c r="AG52" s="2"/>
      <c r="AH52" s="2"/>
      <c r="AI52" s="2"/>
      <c r="AJ52" s="2"/>
      <c r="AK52" s="2"/>
      <c r="AL52" s="2"/>
    </row>
    <row r="53" spans="1:38" ht="15.75" customHeight="1" x14ac:dyDescent="0.15">
      <c r="A53" s="3" t="s">
        <v>57</v>
      </c>
      <c r="B53" s="3">
        <v>1</v>
      </c>
      <c r="C53" s="1" t="s">
        <v>98</v>
      </c>
      <c r="D53" s="1" t="str">
        <f t="shared" si="0"/>
        <v>LCOR-069 July</v>
      </c>
      <c r="E53" s="1" t="str">
        <f>VLOOKUP(B53,'Names+months'!A:B,2,FALSE)</f>
        <v>July</v>
      </c>
      <c r="F53" s="1" t="s">
        <v>35</v>
      </c>
      <c r="G53" s="3">
        <v>21.482158559999998</v>
      </c>
      <c r="H53" s="3">
        <v>25.381815199999998</v>
      </c>
      <c r="I53" s="3">
        <v>23.428067980000002</v>
      </c>
      <c r="J53" s="5">
        <f t="shared" si="1"/>
        <v>23.428067980000002</v>
      </c>
      <c r="K53" s="6">
        <f t="shared" si="2"/>
        <v>-1.9459094200000031</v>
      </c>
      <c r="L53" s="7"/>
      <c r="M53" s="2"/>
      <c r="N53" s="2"/>
      <c r="O53" s="8">
        <f t="shared" si="3"/>
        <v>1.5220450241666637</v>
      </c>
      <c r="P53" s="9">
        <f t="shared" si="4"/>
        <v>0.34819200349136259</v>
      </c>
      <c r="Q53" s="9"/>
      <c r="R53" s="9"/>
      <c r="S53" s="9"/>
      <c r="T53" s="9"/>
      <c r="U53" s="2" t="str">
        <f ca="1">IFERROR(__xludf.DUMMYFUNCTION("""COMPUTED_VALUE"""),"LCOR-163 July")</f>
        <v>LCOR-163 July</v>
      </c>
      <c r="V53" s="1" t="str">
        <f t="shared" ca="1" si="5"/>
        <v>July</v>
      </c>
      <c r="W53" s="13" t="str">
        <f t="shared" ca="1" si="6"/>
        <v>5A</v>
      </c>
      <c r="X53" s="10">
        <f t="shared" ca="1" si="7"/>
        <v>0.81430128342075969</v>
      </c>
      <c r="Y53" s="10">
        <f t="shared" ca="1" si="8"/>
        <v>5.7510349526802779E-3</v>
      </c>
      <c r="Z53" s="2"/>
      <c r="AA53" s="2"/>
      <c r="AB53" s="2"/>
      <c r="AC53" s="2"/>
      <c r="AD53" s="11"/>
      <c r="AE53" s="2"/>
      <c r="AF53" s="2"/>
      <c r="AG53" s="2"/>
      <c r="AH53" s="2"/>
      <c r="AI53" s="2"/>
      <c r="AJ53" s="2"/>
      <c r="AK53" s="2"/>
      <c r="AL53" s="2"/>
    </row>
    <row r="54" spans="1:38" ht="15.75" customHeight="1" x14ac:dyDescent="0.15">
      <c r="A54" s="3" t="s">
        <v>58</v>
      </c>
      <c r="B54" s="3">
        <v>1</v>
      </c>
      <c r="C54" s="1" t="s">
        <v>99</v>
      </c>
      <c r="D54" s="1" t="str">
        <f t="shared" si="0"/>
        <v>LCOR-217 July</v>
      </c>
      <c r="E54" s="1" t="str">
        <f>VLOOKUP(B54,'Names+months'!A:B,2,FALSE)</f>
        <v>July</v>
      </c>
      <c r="F54" s="1" t="s">
        <v>35</v>
      </c>
      <c r="G54" s="3">
        <v>21.369546700000001</v>
      </c>
      <c r="H54" s="3">
        <v>25.189583299999999</v>
      </c>
      <c r="I54" s="3">
        <v>23.90842842</v>
      </c>
      <c r="J54" s="5">
        <f t="shared" si="1"/>
        <v>23.90842842</v>
      </c>
      <c r="K54" s="6">
        <f t="shared" si="2"/>
        <v>-2.5388817199999991</v>
      </c>
      <c r="L54" s="7">
        <f>(K54+K55)/2</f>
        <v>-2.558823125</v>
      </c>
      <c r="M54" s="2">
        <f>2^(-L54)</f>
        <v>5.8922683044855884</v>
      </c>
      <c r="N54" s="8"/>
      <c r="O54" s="8">
        <f t="shared" si="3"/>
        <v>0.92907272416666764</v>
      </c>
      <c r="P54" s="9">
        <f t="shared" si="4"/>
        <v>0.52519579697893715</v>
      </c>
      <c r="Q54" s="9">
        <f>AVERAGE(P54,P55)</f>
        <v>0.53255649917163872</v>
      </c>
      <c r="R54" s="9">
        <f>STDEV(P54:P55)</f>
        <v>1.0409604869507944E-2</v>
      </c>
      <c r="S54" s="9"/>
      <c r="T54" s="9"/>
      <c r="U54" s="2" t="str">
        <f ca="1">IFERROR(__xludf.DUMMYFUNCTION("""COMPUTED_VALUE"""),"LCOR-241 July")</f>
        <v>LCOR-241 July</v>
      </c>
      <c r="V54" s="1" t="str">
        <f t="shared" ca="1" si="5"/>
        <v>July</v>
      </c>
      <c r="W54" s="13" t="str">
        <f t="shared" ca="1" si="6"/>
        <v>5A</v>
      </c>
      <c r="X54" s="10">
        <f t="shared" ca="1" si="7"/>
        <v>0.55524919299952402</v>
      </c>
      <c r="Y54" s="10">
        <f t="shared" ca="1" si="8"/>
        <v>3.8809127547118323E-3</v>
      </c>
      <c r="Z54" s="2"/>
      <c r="AA54" s="2"/>
      <c r="AB54" s="2"/>
      <c r="AC54" s="2"/>
      <c r="AD54" s="11"/>
      <c r="AE54" s="2"/>
      <c r="AF54" s="2"/>
      <c r="AG54" s="2"/>
      <c r="AH54" s="2"/>
      <c r="AI54" s="2"/>
      <c r="AJ54" s="2"/>
      <c r="AK54" s="2"/>
      <c r="AL54" s="2"/>
    </row>
    <row r="55" spans="1:38" ht="15.75" customHeight="1" x14ac:dyDescent="0.15">
      <c r="A55" s="3" t="s">
        <v>60</v>
      </c>
      <c r="B55" s="3">
        <v>1</v>
      </c>
      <c r="C55" s="1" t="s">
        <v>99</v>
      </c>
      <c r="D55" s="1" t="str">
        <f t="shared" si="0"/>
        <v>LCOR-217 July</v>
      </c>
      <c r="E55" s="1" t="str">
        <f>VLOOKUP(B55,'Names+months'!A:B,2,FALSE)</f>
        <v>July</v>
      </c>
      <c r="F55" s="1" t="s">
        <v>35</v>
      </c>
      <c r="G55" s="3">
        <v>21.323428310000001</v>
      </c>
      <c r="H55" s="3">
        <v>25.175811800000002</v>
      </c>
      <c r="I55" s="3">
        <v>23.902192840000001</v>
      </c>
      <c r="J55" s="5">
        <f t="shared" si="1"/>
        <v>23.902192840000001</v>
      </c>
      <c r="K55" s="6">
        <f t="shared" si="2"/>
        <v>-2.5787645300000008</v>
      </c>
      <c r="L55" s="7"/>
      <c r="M55" s="2"/>
      <c r="N55" s="2"/>
      <c r="O55" s="8">
        <f t="shared" si="3"/>
        <v>0.88918991416666593</v>
      </c>
      <c r="P55" s="9">
        <f t="shared" si="4"/>
        <v>0.53991720136434029</v>
      </c>
      <c r="Q55" s="9"/>
      <c r="R55" s="9"/>
      <c r="S55" s="9"/>
      <c r="T55" s="9"/>
      <c r="U55" s="2" t="str">
        <f ca="1">IFERROR(__xludf.DUMMYFUNCTION("""COMPUTED_VALUE"""),"LCOR-242 July")</f>
        <v>LCOR-242 July</v>
      </c>
      <c r="V55" s="1" t="str">
        <f t="shared" ca="1" si="5"/>
        <v>July</v>
      </c>
      <c r="W55" s="13" t="str">
        <f t="shared" ca="1" si="6"/>
        <v>5A</v>
      </c>
      <c r="X55" s="10">
        <f t="shared" ca="1" si="7"/>
        <v>0.50559065107824974</v>
      </c>
      <c r="Y55" s="10">
        <f t="shared" ca="1" si="8"/>
        <v>5.9415131386738439E-3</v>
      </c>
      <c r="Z55" s="2"/>
      <c r="AA55" s="2"/>
      <c r="AB55" s="2"/>
      <c r="AC55" s="2"/>
      <c r="AD55" s="11"/>
      <c r="AE55" s="2"/>
      <c r="AF55" s="2"/>
      <c r="AG55" s="2"/>
      <c r="AH55" s="2"/>
      <c r="AI55" s="2"/>
      <c r="AJ55" s="2"/>
      <c r="AK55" s="2"/>
      <c r="AL55" s="2"/>
    </row>
    <row r="56" spans="1:38" ht="15.75" customHeight="1" x14ac:dyDescent="0.15">
      <c r="A56" s="3" t="s">
        <v>100</v>
      </c>
      <c r="B56" s="3">
        <v>1</v>
      </c>
      <c r="C56" s="1" t="s">
        <v>101</v>
      </c>
      <c r="D56" s="1" t="str">
        <f t="shared" si="0"/>
        <v>LCOR-449 July</v>
      </c>
      <c r="E56" s="1" t="str">
        <f>VLOOKUP(B56,'Names+months'!A:B,2,FALSE)</f>
        <v>July</v>
      </c>
      <c r="F56" s="1" t="s">
        <v>35</v>
      </c>
      <c r="G56" s="3">
        <v>20.444870559999998</v>
      </c>
      <c r="H56" s="3">
        <v>25.0530759</v>
      </c>
      <c r="I56" s="3">
        <v>23.984247969999998</v>
      </c>
      <c r="J56" s="5">
        <f t="shared" si="1"/>
        <v>23.984247969999998</v>
      </c>
      <c r="K56" s="6">
        <f t="shared" si="2"/>
        <v>-3.5393774100000002</v>
      </c>
      <c r="L56" s="7">
        <f>(K56+K57)/2</f>
        <v>-3.5355559799999998</v>
      </c>
      <c r="M56" s="2">
        <f>2^(-L56)</f>
        <v>11.596005197205971</v>
      </c>
      <c r="N56" s="2"/>
      <c r="O56" s="8">
        <f t="shared" si="3"/>
        <v>-7.1422965833333407E-2</v>
      </c>
      <c r="P56" s="9">
        <f t="shared" si="4"/>
        <v>1.0507525559435684</v>
      </c>
      <c r="Q56" s="9">
        <f>AVERAGE(P56,P57)</f>
        <v>1.0479766677635232</v>
      </c>
      <c r="R56" s="9">
        <f>STDEV(P56:P57)</f>
        <v>3.9256987118511753E-3</v>
      </c>
      <c r="S56" s="9"/>
      <c r="T56" s="9"/>
      <c r="U56" s="2" t="str">
        <f ca="1">IFERROR(__xludf.DUMMYFUNCTION("""COMPUTED_VALUE"""),"LCOR-251 July")</f>
        <v>LCOR-251 July</v>
      </c>
      <c r="V56" s="1" t="str">
        <f t="shared" ca="1" si="5"/>
        <v>July</v>
      </c>
      <c r="W56" s="13" t="str">
        <f t="shared" ca="1" si="6"/>
        <v>5A</v>
      </c>
      <c r="X56" s="10">
        <f t="shared" ca="1" si="7"/>
        <v>1.0441132446813151</v>
      </c>
      <c r="Y56" s="10">
        <f t="shared" ca="1" si="8"/>
        <v>2.7357760153953737E-2</v>
      </c>
      <c r="Z56" s="2"/>
      <c r="AA56" s="2"/>
      <c r="AB56" s="2"/>
      <c r="AC56" s="2"/>
      <c r="AD56" s="11"/>
      <c r="AE56" s="2"/>
      <c r="AF56" s="2"/>
      <c r="AG56" s="2"/>
      <c r="AH56" s="2"/>
      <c r="AI56" s="2"/>
      <c r="AJ56" s="2"/>
      <c r="AK56" s="2"/>
      <c r="AL56" s="2"/>
    </row>
    <row r="57" spans="1:38" ht="15.75" customHeight="1" x14ac:dyDescent="0.15">
      <c r="A57" s="3" t="s">
        <v>102</v>
      </c>
      <c r="B57" s="3">
        <v>1</v>
      </c>
      <c r="C57" s="1" t="s">
        <v>101</v>
      </c>
      <c r="D57" s="1" t="str">
        <f t="shared" si="0"/>
        <v>LCOR-449 July</v>
      </c>
      <c r="E57" s="1" t="str">
        <f>VLOOKUP(B57,'Names+months'!A:B,2,FALSE)</f>
        <v>July</v>
      </c>
      <c r="F57" s="1" t="s">
        <v>35</v>
      </c>
      <c r="G57" s="3">
        <v>20.528647450000001</v>
      </c>
      <c r="H57" s="3">
        <v>25.123259999999998</v>
      </c>
      <c r="I57" s="3">
        <v>24.060382000000001</v>
      </c>
      <c r="J57" s="5">
        <f t="shared" si="1"/>
        <v>24.060382000000001</v>
      </c>
      <c r="K57" s="6">
        <f t="shared" si="2"/>
        <v>-3.5317345499999995</v>
      </c>
      <c r="L57" s="7"/>
      <c r="M57" s="2"/>
      <c r="N57" s="2"/>
      <c r="O57" s="8">
        <f t="shared" si="3"/>
        <v>-6.3780105833332712E-2</v>
      </c>
      <c r="P57" s="9">
        <f t="shared" si="4"/>
        <v>1.0452007795834779</v>
      </c>
      <c r="Q57" s="9"/>
      <c r="R57" s="9"/>
      <c r="S57" s="9"/>
      <c r="T57" s="9"/>
      <c r="U57" s="2" t="str">
        <f ca="1">IFERROR(__xludf.DUMMYFUNCTION("""COMPUTED_VALUE"""),"LCOR-162 August")</f>
        <v>LCOR-162 August</v>
      </c>
      <c r="V57" s="1" t="str">
        <f t="shared" ca="1" si="5"/>
        <v>August</v>
      </c>
      <c r="W57" s="13" t="str">
        <f t="shared" ca="1" si="6"/>
        <v>5A</v>
      </c>
      <c r="X57" s="10">
        <f t="shared" ca="1" si="7"/>
        <v>1.7209644091928131</v>
      </c>
      <c r="Y57" s="10">
        <f t="shared" ca="1" si="8"/>
        <v>1.1670422914807845E-3</v>
      </c>
      <c r="Z57" s="2"/>
      <c r="AA57" s="2"/>
      <c r="AB57" s="2"/>
      <c r="AC57" s="2"/>
      <c r="AD57" s="11"/>
      <c r="AE57" s="2"/>
      <c r="AF57" s="2"/>
      <c r="AG57" s="2"/>
      <c r="AH57" s="2"/>
      <c r="AI57" s="2"/>
      <c r="AJ57" s="2"/>
      <c r="AK57" s="2"/>
      <c r="AL57" s="2"/>
    </row>
    <row r="58" spans="1:38" ht="15.75" customHeight="1" x14ac:dyDescent="0.15">
      <c r="A58" s="3" t="s">
        <v>103</v>
      </c>
      <c r="B58" s="3">
        <v>1</v>
      </c>
      <c r="C58" s="1" t="s">
        <v>104</v>
      </c>
      <c r="D58" s="1" t="str">
        <f t="shared" si="0"/>
        <v>LCOR-450 July</v>
      </c>
      <c r="E58" s="1" t="str">
        <f>VLOOKUP(B58,'Names+months'!A:B,2,FALSE)</f>
        <v>July</v>
      </c>
      <c r="F58" s="1" t="s">
        <v>35</v>
      </c>
      <c r="G58" s="3">
        <v>19.89240358</v>
      </c>
      <c r="H58" s="3">
        <v>24.866610099999999</v>
      </c>
      <c r="I58" s="3">
        <v>24.08923832</v>
      </c>
      <c r="J58" s="5">
        <f t="shared" si="1"/>
        <v>24.08923832</v>
      </c>
      <c r="K58" s="6">
        <f t="shared" si="2"/>
        <v>-4.1968347399999999</v>
      </c>
      <c r="L58" s="7">
        <f>(K58+K59)/2</f>
        <v>-4.1866635599999995</v>
      </c>
      <c r="M58" s="2">
        <f>2^(-L58)</f>
        <v>18.210057340239896</v>
      </c>
      <c r="N58" s="2"/>
      <c r="O58" s="8">
        <f t="shared" si="3"/>
        <v>-0.72888029583333314</v>
      </c>
      <c r="P58" s="9">
        <f t="shared" si="4"/>
        <v>1.6573522884330321</v>
      </c>
      <c r="Q58" s="9">
        <f>AVERAGE(P58,P59)</f>
        <v>1.6457497397087073</v>
      </c>
      <c r="R58" s="9">
        <f>STDEV(P58:P59)</f>
        <v>1.6408481764034723E-2</v>
      </c>
      <c r="S58" s="9"/>
      <c r="T58" s="9"/>
      <c r="U58" s="2" t="str">
        <f ca="1">IFERROR(__xludf.DUMMYFUNCTION("""COMPUTED_VALUE"""),"LCOR-163 August")</f>
        <v>LCOR-163 August</v>
      </c>
      <c r="V58" s="1" t="str">
        <f t="shared" ca="1" si="5"/>
        <v>August</v>
      </c>
      <c r="W58" s="13" t="str">
        <f t="shared" ca="1" si="6"/>
        <v>5A</v>
      </c>
      <c r="X58" s="10">
        <f t="shared" ca="1" si="7"/>
        <v>2.8228611857209476</v>
      </c>
      <c r="Y58" s="10">
        <f t="shared" ca="1" si="8"/>
        <v>3.3855167204036446E-2</v>
      </c>
      <c r="Z58" s="2"/>
      <c r="AA58" s="2"/>
      <c r="AB58" s="2"/>
      <c r="AC58" s="2"/>
      <c r="AD58" s="11"/>
      <c r="AE58" s="2"/>
      <c r="AF58" s="2"/>
      <c r="AG58" s="2"/>
      <c r="AH58" s="2"/>
      <c r="AI58" s="2"/>
      <c r="AJ58" s="2"/>
      <c r="AK58" s="2"/>
      <c r="AL58" s="2"/>
    </row>
    <row r="59" spans="1:38" ht="15.75" customHeight="1" x14ac:dyDescent="0.15">
      <c r="A59" s="3" t="s">
        <v>105</v>
      </c>
      <c r="B59" s="3">
        <v>1</v>
      </c>
      <c r="C59" s="1" t="s">
        <v>104</v>
      </c>
      <c r="D59" s="1" t="str">
        <f t="shared" si="0"/>
        <v>LCOR-450 July</v>
      </c>
      <c r="E59" s="1" t="str">
        <f>VLOOKUP(B59,'Names+months'!A:B,2,FALSE)</f>
        <v>July</v>
      </c>
      <c r="F59" s="1" t="s">
        <v>35</v>
      </c>
      <c r="G59" s="3">
        <v>19.970603300000001</v>
      </c>
      <c r="H59" s="3">
        <v>24.966356699999999</v>
      </c>
      <c r="I59" s="3">
        <v>24.14709568</v>
      </c>
      <c r="J59" s="5">
        <f t="shared" si="1"/>
        <v>24.14709568</v>
      </c>
      <c r="K59" s="6">
        <f t="shared" si="2"/>
        <v>-4.1764923799999991</v>
      </c>
      <c r="L59" s="7"/>
      <c r="M59" s="2"/>
      <c r="N59" s="8"/>
      <c r="O59" s="8">
        <f t="shared" si="3"/>
        <v>-0.70853793583333236</v>
      </c>
      <c r="P59" s="9">
        <f t="shared" si="4"/>
        <v>1.6341471909843825</v>
      </c>
      <c r="Q59" s="9"/>
      <c r="R59" s="9"/>
      <c r="S59" s="9"/>
      <c r="T59" s="9"/>
      <c r="U59" s="2" t="str">
        <f ca="1">IFERROR(__xludf.DUMMYFUNCTION("""COMPUTED_VALUE"""),"LCOR-242 August")</f>
        <v>LCOR-242 August</v>
      </c>
      <c r="V59" s="1" t="str">
        <f t="shared" ca="1" si="5"/>
        <v>August</v>
      </c>
      <c r="W59" s="13" t="str">
        <f t="shared" ca="1" si="6"/>
        <v>5A</v>
      </c>
      <c r="X59" s="10">
        <f t="shared" ca="1" si="7"/>
        <v>1.0906510964679925</v>
      </c>
      <c r="Y59" s="10">
        <f t="shared" ca="1" si="8"/>
        <v>5.8255161204528852E-2</v>
      </c>
      <c r="Z59" s="2"/>
      <c r="AA59" s="2"/>
      <c r="AB59" s="2"/>
      <c r="AC59" s="2"/>
      <c r="AD59" s="11"/>
      <c r="AE59" s="2"/>
      <c r="AF59" s="2"/>
      <c r="AG59" s="2"/>
      <c r="AH59" s="2"/>
      <c r="AI59" s="2"/>
      <c r="AJ59" s="2"/>
      <c r="AK59" s="2"/>
    </row>
    <row r="60" spans="1:38" ht="15.75" customHeight="1" x14ac:dyDescent="0.15">
      <c r="A60" s="3" t="s">
        <v>106</v>
      </c>
      <c r="B60" s="3">
        <v>1</v>
      </c>
      <c r="C60" s="1" t="s">
        <v>107</v>
      </c>
      <c r="D60" s="1" t="str">
        <f t="shared" si="0"/>
        <v>LCOR-457 July</v>
      </c>
      <c r="E60" s="1" t="str">
        <f>VLOOKUP(B60,'Names+months'!A:B,2,FALSE)</f>
        <v>July</v>
      </c>
      <c r="F60" s="1" t="s">
        <v>35</v>
      </c>
      <c r="G60" s="3">
        <v>21.078046459999999</v>
      </c>
      <c r="H60" s="3">
        <v>25.402338799999999</v>
      </c>
      <c r="I60" s="3">
        <v>24.268660449999999</v>
      </c>
      <c r="J60" s="5">
        <f t="shared" si="1"/>
        <v>24.268660449999999</v>
      </c>
      <c r="K60" s="6">
        <f t="shared" si="2"/>
        <v>-3.1906139899999992</v>
      </c>
      <c r="L60" s="7">
        <f>(K60+K61)/2</f>
        <v>-3.2142851399999994</v>
      </c>
      <c r="M60" s="2">
        <f>2^(-L60)</f>
        <v>9.2810313948312224</v>
      </c>
      <c r="N60" s="8"/>
      <c r="O60" s="8">
        <f t="shared" si="3"/>
        <v>0.27734045416666753</v>
      </c>
      <c r="P60" s="9">
        <f t="shared" si="4"/>
        <v>0.82511067192149079</v>
      </c>
      <c r="Q60" s="9">
        <f>AVERAGE(P60,P61)</f>
        <v>0.83887332729018049</v>
      </c>
      <c r="R60" s="9">
        <f>STDEV(P60:P61)</f>
        <v>1.946333387666779E-2</v>
      </c>
      <c r="S60" s="9"/>
      <c r="T60" s="9"/>
      <c r="U60" s="2" t="str">
        <f ca="1">IFERROR(__xludf.DUMMYFUNCTION("""COMPUTED_VALUE"""),"LCOR-582 August")</f>
        <v>LCOR-582 August</v>
      </c>
      <c r="V60" s="1" t="str">
        <f t="shared" ca="1" si="5"/>
        <v>August</v>
      </c>
      <c r="W60" s="13" t="str">
        <f t="shared" ca="1" si="6"/>
        <v>5A</v>
      </c>
      <c r="X60" s="10">
        <f t="shared" ca="1" si="7"/>
        <v>1.9228995714128438</v>
      </c>
      <c r="Y60" s="10">
        <f t="shared" ca="1" si="8"/>
        <v>7.1725852256402378E-2</v>
      </c>
      <c r="Z60" s="2"/>
      <c r="AA60" s="2"/>
      <c r="AB60" s="2"/>
      <c r="AC60" s="2"/>
      <c r="AD60" s="11"/>
      <c r="AE60" s="2"/>
      <c r="AF60" s="2"/>
      <c r="AG60" s="2"/>
      <c r="AH60" s="2"/>
      <c r="AI60" s="2"/>
      <c r="AJ60" s="2"/>
      <c r="AK60" s="2"/>
    </row>
    <row r="61" spans="1:38" ht="15.75" customHeight="1" x14ac:dyDescent="0.15">
      <c r="A61" s="3" t="s">
        <v>108</v>
      </c>
      <c r="B61" s="3">
        <v>1</v>
      </c>
      <c r="C61" s="1" t="s">
        <v>107</v>
      </c>
      <c r="D61" s="1" t="str">
        <f t="shared" si="0"/>
        <v>LCOR-457 July</v>
      </c>
      <c r="E61" s="1" t="str">
        <f>VLOOKUP(B61,'Names+months'!A:B,2,FALSE)</f>
        <v>July</v>
      </c>
      <c r="F61" s="1" t="s">
        <v>35</v>
      </c>
      <c r="G61" s="3">
        <v>20.926433970000001</v>
      </c>
      <c r="H61" s="3">
        <v>25.265694199999999</v>
      </c>
      <c r="I61" s="3">
        <v>24.164390260000001</v>
      </c>
      <c r="J61" s="5">
        <f t="shared" si="1"/>
        <v>24.164390260000001</v>
      </c>
      <c r="K61" s="6">
        <f t="shared" si="2"/>
        <v>-3.2379562899999996</v>
      </c>
      <c r="L61" s="7"/>
      <c r="M61" s="2"/>
      <c r="N61" s="2"/>
      <c r="O61" s="8">
        <f t="shared" si="3"/>
        <v>0.22999815416666713</v>
      </c>
      <c r="P61" s="9">
        <f t="shared" si="4"/>
        <v>0.85263598265887008</v>
      </c>
      <c r="Q61" s="9"/>
      <c r="R61" s="9"/>
      <c r="S61" s="9"/>
      <c r="T61" s="9"/>
      <c r="U61" s="2" t="str">
        <f ca="1">IFERROR(__xludf.DUMMYFUNCTION("""COMPUTED_VALUE"""),"LCOR-585 August")</f>
        <v>LCOR-585 August</v>
      </c>
      <c r="V61" s="1" t="str">
        <f t="shared" ca="1" si="5"/>
        <v>August</v>
      </c>
      <c r="W61" s="13" t="str">
        <f t="shared" ca="1" si="6"/>
        <v>5A</v>
      </c>
      <c r="X61" s="10">
        <f t="shared" ca="1" si="7"/>
        <v>1.1779453864979361</v>
      </c>
      <c r="Y61" s="10">
        <f t="shared" ca="1" si="8"/>
        <v>1.1957469829177121E-2</v>
      </c>
      <c r="Z61" s="2"/>
      <c r="AA61" s="2"/>
      <c r="AB61" s="2"/>
      <c r="AC61" s="2"/>
      <c r="AD61" s="11"/>
      <c r="AE61" s="2"/>
      <c r="AF61" s="2"/>
      <c r="AG61" s="2"/>
      <c r="AH61" s="2"/>
      <c r="AI61" s="2"/>
      <c r="AJ61" s="2"/>
      <c r="AK61" s="2"/>
    </row>
    <row r="62" spans="1:38" ht="15.75" customHeight="1" x14ac:dyDescent="0.15">
      <c r="A62" s="3" t="s">
        <v>66</v>
      </c>
      <c r="B62" s="3">
        <v>2</v>
      </c>
      <c r="C62" s="14" t="s">
        <v>109</v>
      </c>
      <c r="D62" s="1" t="str">
        <f t="shared" si="0"/>
        <v>LCOR-064 August</v>
      </c>
      <c r="E62" s="1" t="str">
        <f>VLOOKUP(B62,'Names+months'!A:B,2,FALSE)</f>
        <v>August</v>
      </c>
      <c r="F62" s="15" t="s">
        <v>35</v>
      </c>
      <c r="G62" s="3">
        <v>20.52161705</v>
      </c>
      <c r="H62" s="3">
        <v>25.56401799</v>
      </c>
      <c r="I62" s="3">
        <v>24.124846080000001</v>
      </c>
      <c r="J62" s="5">
        <f t="shared" si="1"/>
        <v>24.124846080000001</v>
      </c>
      <c r="K62" s="6">
        <f t="shared" si="2"/>
        <v>-3.6032290300000014</v>
      </c>
      <c r="L62" s="7">
        <f>(K62+K63)/2</f>
        <v>-3.6018626149999999</v>
      </c>
      <c r="M62" s="2">
        <f>2^(-L62)</f>
        <v>12.1413977674043</v>
      </c>
      <c r="N62" s="2"/>
      <c r="O62" s="8">
        <f t="shared" si="3"/>
        <v>-0.13527458583333463</v>
      </c>
      <c r="P62" s="9">
        <f t="shared" si="4"/>
        <v>1.0983018319215863</v>
      </c>
      <c r="Q62" s="9">
        <f>AVERAGE(P62,P63)</f>
        <v>1.0972625855354807</v>
      </c>
      <c r="R62" s="9">
        <f>STDEV(P62:P63)</f>
        <v>1.4697163338776669E-3</v>
      </c>
      <c r="S62" s="9"/>
      <c r="T62" s="9"/>
      <c r="U62" s="2" t="str">
        <f ca="1">IFERROR(__xludf.DUMMYFUNCTION("""COMPUTED_VALUE"""),"LCOR-586 August")</f>
        <v>LCOR-586 August</v>
      </c>
      <c r="V62" s="1" t="str">
        <f t="shared" ca="1" si="5"/>
        <v>August</v>
      </c>
      <c r="W62" s="13" t="str">
        <f t="shared" ca="1" si="6"/>
        <v>5A</v>
      </c>
      <c r="X62" s="10">
        <f t="shared" ca="1" si="7"/>
        <v>1.3429904139446032</v>
      </c>
      <c r="Y62" s="10">
        <f t="shared" ca="1" si="8"/>
        <v>6.5261138036786751E-2</v>
      </c>
      <c r="Z62" s="2"/>
      <c r="AA62" s="2"/>
      <c r="AB62" s="2"/>
      <c r="AC62" s="2"/>
      <c r="AD62" s="11"/>
      <c r="AE62" s="2"/>
      <c r="AF62" s="2"/>
      <c r="AG62" s="2"/>
      <c r="AH62" s="2"/>
      <c r="AI62" s="2"/>
      <c r="AJ62" s="2"/>
      <c r="AK62" s="2"/>
      <c r="AL62" s="2"/>
    </row>
    <row r="63" spans="1:38" ht="15.75" customHeight="1" x14ac:dyDescent="0.15">
      <c r="A63" s="3" t="s">
        <v>68</v>
      </c>
      <c r="B63" s="3">
        <v>2</v>
      </c>
      <c r="C63" s="14" t="s">
        <v>109</v>
      </c>
      <c r="D63" s="1" t="str">
        <f t="shared" si="0"/>
        <v>LCOR-064 August</v>
      </c>
      <c r="E63" s="1" t="str">
        <f>VLOOKUP(B63,'Names+months'!A:B,2,FALSE)</f>
        <v>August</v>
      </c>
      <c r="F63" s="15" t="s">
        <v>35</v>
      </c>
      <c r="G63" s="3">
        <v>20.500876980000001</v>
      </c>
      <c r="H63" s="3">
        <v>25.51842491</v>
      </c>
      <c r="I63" s="3">
        <v>24.10137318</v>
      </c>
      <c r="J63" s="5">
        <f t="shared" si="1"/>
        <v>24.10137318</v>
      </c>
      <c r="K63" s="6">
        <f t="shared" si="2"/>
        <v>-3.6004961999999985</v>
      </c>
      <c r="L63" s="7"/>
      <c r="M63" s="2"/>
      <c r="N63" s="2"/>
      <c r="O63" s="8">
        <f t="shared" si="3"/>
        <v>-0.13254175583333172</v>
      </c>
      <c r="P63" s="9">
        <f t="shared" si="4"/>
        <v>1.0962233391493752</v>
      </c>
      <c r="Q63" s="9"/>
      <c r="R63" s="9"/>
      <c r="S63" s="9"/>
      <c r="T63" s="9"/>
      <c r="U63" s="2" t="str">
        <f ca="1">IFERROR(__xludf.DUMMYFUNCTION("""COMPUTED_VALUE"""),"LCOR-033 July")</f>
        <v>LCOR-033 July</v>
      </c>
      <c r="V63" s="1" t="str">
        <f t="shared" ca="1" si="5"/>
        <v>July</v>
      </c>
      <c r="W63" s="13" t="str">
        <f t="shared" ca="1" si="6"/>
        <v>5C</v>
      </c>
      <c r="X63" s="10">
        <f t="shared" ca="1" si="7"/>
        <v>0.99065099656065092</v>
      </c>
      <c r="Y63" s="10">
        <f t="shared" ca="1" si="8"/>
        <v>1.1535278918105088E-2</v>
      </c>
      <c r="Z63" s="2"/>
      <c r="AA63" s="2"/>
      <c r="AB63" s="2"/>
      <c r="AC63" s="2"/>
      <c r="AD63" s="11"/>
      <c r="AE63" s="2"/>
      <c r="AF63" s="2"/>
      <c r="AG63" s="2"/>
      <c r="AH63" s="2"/>
      <c r="AI63" s="2"/>
      <c r="AJ63" s="2"/>
      <c r="AK63" s="2"/>
      <c r="AL63" s="2"/>
    </row>
    <row r="64" spans="1:38" ht="15.75" customHeight="1" x14ac:dyDescent="0.15">
      <c r="A64" s="3" t="s">
        <v>110</v>
      </c>
      <c r="B64" s="3">
        <v>2</v>
      </c>
      <c r="C64" s="1" t="s">
        <v>98</v>
      </c>
      <c r="D64" s="1" t="str">
        <f t="shared" si="0"/>
        <v>LCOR-069 August</v>
      </c>
      <c r="E64" s="1" t="str">
        <f>VLOOKUP(B64,'Names+months'!A:B,2,FALSE)</f>
        <v>August</v>
      </c>
      <c r="F64" s="1" t="s">
        <v>35</v>
      </c>
      <c r="G64" s="3">
        <v>20.009785789999999</v>
      </c>
      <c r="H64" s="3">
        <v>25.165429880000001</v>
      </c>
      <c r="I64" s="3">
        <v>24.353955469999999</v>
      </c>
      <c r="J64" s="5">
        <f t="shared" si="1"/>
        <v>24.353955469999999</v>
      </c>
      <c r="K64" s="6">
        <f t="shared" si="2"/>
        <v>-4.3441696800000003</v>
      </c>
      <c r="L64" s="7">
        <f>(K64+K65)/2</f>
        <v>-4.3392224749999997</v>
      </c>
      <c r="M64" s="2">
        <f>2^(-L64)</f>
        <v>20.241193789378968</v>
      </c>
      <c r="N64" s="2"/>
      <c r="O64" s="8">
        <f t="shared" si="3"/>
        <v>-0.87621523583333349</v>
      </c>
      <c r="P64" s="9">
        <f t="shared" si="4"/>
        <v>1.8355535906401454</v>
      </c>
      <c r="Q64" s="9">
        <f>AVERAGE(P64,P65)</f>
        <v>1.8292807532350439</v>
      </c>
      <c r="R64" s="9">
        <f>STDEV(P64:P65)</f>
        <v>8.8711317328560059E-3</v>
      </c>
      <c r="S64" s="9"/>
      <c r="T64" s="9"/>
      <c r="U64" s="2" t="str">
        <f ca="1">IFERROR(__xludf.DUMMYFUNCTION("""COMPUTED_VALUE"""),"LCOR-274 July")</f>
        <v>LCOR-274 July</v>
      </c>
      <c r="V64" s="1" t="str">
        <f t="shared" ca="1" si="5"/>
        <v>July</v>
      </c>
      <c r="W64" s="13" t="str">
        <f t="shared" ca="1" si="6"/>
        <v>5C</v>
      </c>
      <c r="X64" s="10">
        <f t="shared" ca="1" si="7"/>
        <v>0.68018299087252765</v>
      </c>
      <c r="Y64" s="10">
        <f t="shared" ca="1" si="8"/>
        <v>2.1899327349909421E-3</v>
      </c>
      <c r="Z64" s="2"/>
      <c r="AA64" s="2"/>
      <c r="AB64" s="2"/>
      <c r="AC64" s="2"/>
      <c r="AD64" s="11"/>
      <c r="AE64" s="2"/>
      <c r="AF64" s="2"/>
      <c r="AG64" s="2"/>
      <c r="AH64" s="2"/>
      <c r="AI64" s="2"/>
      <c r="AJ64" s="2"/>
      <c r="AK64" s="2"/>
      <c r="AL64" s="2"/>
    </row>
    <row r="65" spans="1:38" ht="15.75" customHeight="1" x14ac:dyDescent="0.15">
      <c r="A65" s="3" t="s">
        <v>111</v>
      </c>
      <c r="B65" s="3">
        <v>2</v>
      </c>
      <c r="C65" s="1" t="s">
        <v>98</v>
      </c>
      <c r="D65" s="1" t="str">
        <f t="shared" si="0"/>
        <v>LCOR-069 August</v>
      </c>
      <c r="E65" s="1" t="str">
        <f>VLOOKUP(B65,'Names+months'!A:B,2,FALSE)</f>
        <v>August</v>
      </c>
      <c r="F65" s="1" t="s">
        <v>35</v>
      </c>
      <c r="G65" s="3">
        <v>20.091744460000001</v>
      </c>
      <c r="H65" s="3">
        <v>25.25329486</v>
      </c>
      <c r="I65" s="3">
        <v>24.42601973</v>
      </c>
      <c r="J65" s="5">
        <f t="shared" si="1"/>
        <v>24.42601973</v>
      </c>
      <c r="K65" s="6">
        <f t="shared" si="2"/>
        <v>-4.3342752699999991</v>
      </c>
      <c r="L65" s="7"/>
      <c r="M65" s="2"/>
      <c r="N65" s="1"/>
      <c r="O65" s="8">
        <f t="shared" si="3"/>
        <v>-0.86632082583333236</v>
      </c>
      <c r="P65" s="9">
        <f t="shared" si="4"/>
        <v>1.8230079158299421</v>
      </c>
      <c r="Q65" s="9"/>
      <c r="R65" s="9"/>
      <c r="S65" s="9"/>
      <c r="T65" s="9"/>
      <c r="U65" s="2" t="str">
        <f ca="1">IFERROR(__xludf.DUMMYFUNCTION("""COMPUTED_VALUE"""),"LCOR-275 July")</f>
        <v>LCOR-275 July</v>
      </c>
      <c r="V65" s="1" t="str">
        <f t="shared" ca="1" si="5"/>
        <v>July</v>
      </c>
      <c r="W65" s="13" t="str">
        <f t="shared" ca="1" si="6"/>
        <v>5C</v>
      </c>
      <c r="X65" s="10">
        <f t="shared" ca="1" si="7"/>
        <v>0.64513476925953073</v>
      </c>
      <c r="Y65" s="10">
        <f t="shared" ca="1" si="8"/>
        <v>1.1310628546765256E-2</v>
      </c>
      <c r="Z65" s="2"/>
      <c r="AA65" s="2"/>
      <c r="AB65" s="2"/>
      <c r="AC65" s="2"/>
      <c r="AD65" s="11"/>
      <c r="AE65" s="2"/>
      <c r="AF65" s="2"/>
      <c r="AG65" s="2"/>
      <c r="AH65" s="2"/>
      <c r="AI65" s="2"/>
      <c r="AJ65" s="2"/>
      <c r="AK65" s="2"/>
      <c r="AL65" s="2"/>
    </row>
    <row r="66" spans="1:38" ht="15.75" customHeight="1" x14ac:dyDescent="0.15">
      <c r="A66" s="3" t="s">
        <v>112</v>
      </c>
      <c r="B66" s="3">
        <v>2</v>
      </c>
      <c r="C66" s="1" t="s">
        <v>101</v>
      </c>
      <c r="D66" s="1" t="str">
        <f t="shared" si="0"/>
        <v>LCOR-449 August</v>
      </c>
      <c r="E66" s="1" t="str">
        <f>VLOOKUP(B66,'Names+months'!A:B,2,FALSE)</f>
        <v>August</v>
      </c>
      <c r="F66" s="1" t="s">
        <v>35</v>
      </c>
      <c r="G66" s="3">
        <v>20.362037780000001</v>
      </c>
      <c r="H66" s="3">
        <v>25.882754540000001</v>
      </c>
      <c r="I66" s="3">
        <v>24.806914079999999</v>
      </c>
      <c r="J66" s="5">
        <f t="shared" si="1"/>
        <v>24.806914079999999</v>
      </c>
      <c r="K66" s="6">
        <f t="shared" si="2"/>
        <v>-4.4448762999999971</v>
      </c>
      <c r="L66" s="7">
        <f>(K66+K67)/2</f>
        <v>-4.4758291549999996</v>
      </c>
      <c r="M66" s="2">
        <f>2^(-L66)</f>
        <v>22.251476355257228</v>
      </c>
      <c r="N66" s="1"/>
      <c r="O66" s="8">
        <f t="shared" si="3"/>
        <v>-0.97692185583333035</v>
      </c>
      <c r="P66" s="9">
        <f t="shared" si="4"/>
        <v>1.9682614294952532</v>
      </c>
      <c r="Q66" s="9">
        <f>AVERAGE(P66,P67)</f>
        <v>2.011409364126485</v>
      </c>
      <c r="R66" s="9">
        <f>STDEV(P66:P67)</f>
        <v>6.1020394343875746E-2</v>
      </c>
      <c r="S66" s="9"/>
      <c r="T66" s="9"/>
      <c r="U66" s="2" t="str">
        <f ca="1">IFERROR(__xludf.DUMMYFUNCTION("""COMPUTED_VALUE"""),"LCOR-562 July")</f>
        <v>LCOR-562 July</v>
      </c>
      <c r="V66" s="1" t="str">
        <f t="shared" ca="1" si="5"/>
        <v>July</v>
      </c>
      <c r="W66" s="13" t="str">
        <f t="shared" ca="1" si="6"/>
        <v>5C</v>
      </c>
      <c r="X66" s="10">
        <f t="shared" ca="1" si="7"/>
        <v>1.0376734922107569</v>
      </c>
      <c r="Y66" s="10">
        <f t="shared" ca="1" si="8"/>
        <v>9.5415770887756273E-4</v>
      </c>
      <c r="Z66" s="2"/>
      <c r="AA66" s="2"/>
      <c r="AB66" s="2"/>
      <c r="AC66" s="2"/>
      <c r="AD66" s="11"/>
      <c r="AE66" s="2"/>
      <c r="AF66" s="2"/>
      <c r="AG66" s="2"/>
      <c r="AH66" s="2"/>
      <c r="AI66" s="2"/>
      <c r="AJ66" s="2"/>
      <c r="AK66" s="2"/>
      <c r="AL66" s="2"/>
    </row>
    <row r="67" spans="1:38" ht="15.75" customHeight="1" x14ac:dyDescent="0.15">
      <c r="A67" s="3" t="s">
        <v>113</v>
      </c>
      <c r="B67" s="3">
        <v>2</v>
      </c>
      <c r="C67" s="1" t="s">
        <v>101</v>
      </c>
      <c r="D67" s="1" t="str">
        <f t="shared" si="0"/>
        <v>LCOR-449 August</v>
      </c>
      <c r="E67" s="1" t="str">
        <f>VLOOKUP(B67,'Names+months'!A:B,2,FALSE)</f>
        <v>August</v>
      </c>
      <c r="F67" s="1" t="s">
        <v>35</v>
      </c>
      <c r="G67" s="3">
        <v>20.39540744</v>
      </c>
      <c r="H67" s="3">
        <v>25.95051393</v>
      </c>
      <c r="I67" s="3">
        <v>24.902189450000002</v>
      </c>
      <c r="J67" s="5">
        <f t="shared" si="1"/>
        <v>24.902189450000002</v>
      </c>
      <c r="K67" s="6">
        <f t="shared" si="2"/>
        <v>-4.506782010000002</v>
      </c>
      <c r="L67" s="7"/>
      <c r="M67" s="2"/>
      <c r="N67" s="2"/>
      <c r="O67" s="8">
        <f t="shared" si="3"/>
        <v>-1.0388275658333352</v>
      </c>
      <c r="P67" s="9">
        <f t="shared" si="4"/>
        <v>2.0545572987577168</v>
      </c>
      <c r="Q67" s="9"/>
      <c r="R67" s="9"/>
      <c r="S67" s="9"/>
      <c r="T67" s="9"/>
      <c r="U67" s="2" t="str">
        <f ca="1">IFERROR(__xludf.DUMMYFUNCTION("""COMPUTED_VALUE"""),"LCOR-563 July")</f>
        <v>LCOR-563 July</v>
      </c>
      <c r="V67" s="1" t="str">
        <f t="shared" ca="1" si="5"/>
        <v>July</v>
      </c>
      <c r="W67" s="13" t="str">
        <f t="shared" ca="1" si="6"/>
        <v>5C</v>
      </c>
      <c r="X67" s="10">
        <f t="shared" ca="1" si="7"/>
        <v>0.59152861541657087</v>
      </c>
      <c r="Y67" s="10">
        <f t="shared" ca="1" si="8"/>
        <v>1.3544920992342273E-2</v>
      </c>
      <c r="Z67" s="2"/>
      <c r="AA67" s="2"/>
      <c r="AB67" s="2"/>
      <c r="AC67" s="2"/>
      <c r="AD67" s="11"/>
      <c r="AE67" s="2"/>
      <c r="AF67" s="2"/>
      <c r="AG67" s="2"/>
      <c r="AH67" s="2"/>
      <c r="AI67" s="2"/>
      <c r="AJ67" s="2"/>
      <c r="AK67" s="2"/>
      <c r="AL67" s="2"/>
    </row>
    <row r="68" spans="1:38" ht="15.75" customHeight="1" x14ac:dyDescent="0.15">
      <c r="A68" s="3" t="s">
        <v>114</v>
      </c>
      <c r="B68" s="3">
        <v>2</v>
      </c>
      <c r="C68" s="1" t="s">
        <v>104</v>
      </c>
      <c r="D68" s="1" t="str">
        <f t="shared" si="0"/>
        <v>LCOR-450 August</v>
      </c>
      <c r="E68" s="1" t="str">
        <f>VLOOKUP(B68,'Names+months'!A:B,2,FALSE)</f>
        <v>August</v>
      </c>
      <c r="F68" s="1" t="s">
        <v>35</v>
      </c>
      <c r="G68" s="3">
        <v>19.389411819999999</v>
      </c>
      <c r="H68" s="3">
        <v>24.319709809999999</v>
      </c>
      <c r="I68" s="3">
        <v>23.62522075</v>
      </c>
      <c r="J68" s="5">
        <f t="shared" si="1"/>
        <v>23.62522075</v>
      </c>
      <c r="K68" s="6">
        <f t="shared" si="2"/>
        <v>-4.235808930000001</v>
      </c>
      <c r="L68" s="7">
        <f>(K68+K69)/2</f>
        <v>-4.249839960000001</v>
      </c>
      <c r="M68" s="2">
        <f>2^(-L68)</f>
        <v>19.025203232932025</v>
      </c>
      <c r="N68" s="2"/>
      <c r="O68" s="8">
        <f t="shared" si="3"/>
        <v>-0.76785448583333427</v>
      </c>
      <c r="P68" s="9">
        <f t="shared" si="4"/>
        <v>1.7027356642614033</v>
      </c>
      <c r="Q68" s="9">
        <f>AVERAGE(P68,P69)</f>
        <v>1.71945784272693</v>
      </c>
      <c r="R68" s="9">
        <f>STDEV(P68:P69)</f>
        <v>2.3648731578371177E-2</v>
      </c>
      <c r="S68" s="9"/>
      <c r="T68" s="9"/>
      <c r="U68" s="2" t="str">
        <f ca="1">IFERROR(__xludf.DUMMYFUNCTION("""COMPUTED_VALUE"""),"LCOR-572 July")</f>
        <v>LCOR-572 July</v>
      </c>
      <c r="V68" s="1" t="str">
        <f t="shared" ca="1" si="5"/>
        <v>July</v>
      </c>
      <c r="W68" s="13" t="str">
        <f t="shared" ca="1" si="6"/>
        <v>5C</v>
      </c>
      <c r="X68" s="10">
        <f t="shared" ca="1" si="7"/>
        <v>0.92629254824925789</v>
      </c>
      <c r="Y68" s="10">
        <f t="shared" ca="1" si="8"/>
        <v>1.37706357773195E-2</v>
      </c>
      <c r="Z68" s="2"/>
      <c r="AA68" s="2"/>
      <c r="AB68" s="2"/>
      <c r="AC68" s="2"/>
      <c r="AD68" s="11"/>
      <c r="AE68" s="2"/>
      <c r="AF68" s="2"/>
      <c r="AG68" s="2"/>
      <c r="AH68" s="2"/>
      <c r="AI68" s="2"/>
      <c r="AJ68" s="2"/>
      <c r="AK68" s="2"/>
      <c r="AL68" s="2"/>
    </row>
    <row r="69" spans="1:38" ht="15.75" customHeight="1" x14ac:dyDescent="0.15">
      <c r="A69" s="3" t="s">
        <v>115</v>
      </c>
      <c r="B69" s="3">
        <v>2</v>
      </c>
      <c r="C69" s="1" t="s">
        <v>104</v>
      </c>
      <c r="D69" s="1" t="str">
        <f t="shared" si="0"/>
        <v>LCOR-450 August</v>
      </c>
      <c r="E69" s="1" t="str">
        <f>VLOOKUP(B69,'Names+months'!A:B,2,FALSE)</f>
        <v>August</v>
      </c>
      <c r="F69" s="1" t="s">
        <v>35</v>
      </c>
      <c r="G69" s="3">
        <v>19.45122589</v>
      </c>
      <c r="H69" s="3">
        <v>24.422484919999999</v>
      </c>
      <c r="I69" s="3">
        <v>23.715096880000001</v>
      </c>
      <c r="J69" s="5">
        <f t="shared" si="1"/>
        <v>23.715096880000001</v>
      </c>
      <c r="K69" s="6">
        <f t="shared" si="2"/>
        <v>-4.2638709900000009</v>
      </c>
      <c r="L69" s="7"/>
      <c r="M69" s="2"/>
      <c r="N69" s="2"/>
      <c r="O69" s="8">
        <f t="shared" si="3"/>
        <v>-0.79591654583333415</v>
      </c>
      <c r="P69" s="9">
        <f t="shared" si="4"/>
        <v>1.7361800211924567</v>
      </c>
      <c r="Q69" s="9"/>
      <c r="R69" s="9"/>
      <c r="S69" s="9"/>
      <c r="T69" s="9"/>
      <c r="U69" s="2" t="str">
        <f ca="1">IFERROR(__xludf.DUMMYFUNCTION("""COMPUTED_VALUE"""),"LCOR-033 August")</f>
        <v>LCOR-033 August</v>
      </c>
      <c r="V69" s="1" t="str">
        <f t="shared" ca="1" si="5"/>
        <v>August</v>
      </c>
      <c r="W69" s="13" t="str">
        <f t="shared" ca="1" si="6"/>
        <v>5C</v>
      </c>
      <c r="X69" s="10">
        <f t="shared" ca="1" si="7"/>
        <v>1.6381870216297787</v>
      </c>
      <c r="Y69" s="10">
        <f t="shared" ca="1" si="8"/>
        <v>2.6041657149008291E-2</v>
      </c>
      <c r="Z69" s="2"/>
      <c r="AA69" s="2"/>
      <c r="AB69" s="2"/>
      <c r="AC69" s="2"/>
      <c r="AD69" s="11"/>
      <c r="AE69" s="2"/>
      <c r="AF69" s="2"/>
      <c r="AG69" s="2"/>
      <c r="AH69" s="2"/>
      <c r="AI69" s="2"/>
      <c r="AJ69" s="2"/>
      <c r="AK69" s="2"/>
      <c r="AL69" s="2"/>
    </row>
    <row r="70" spans="1:38" ht="15.75" customHeight="1" x14ac:dyDescent="0.15">
      <c r="A70" s="3" t="s">
        <v>116</v>
      </c>
      <c r="B70" s="3">
        <v>2</v>
      </c>
      <c r="C70" s="1" t="s">
        <v>117</v>
      </c>
      <c r="D70" s="1" t="str">
        <f t="shared" si="0"/>
        <v>LCOR-460 August</v>
      </c>
      <c r="E70" s="1" t="str">
        <f>VLOOKUP(B70,'Names+months'!A:B,2,FALSE)</f>
        <v>August</v>
      </c>
      <c r="F70" s="1" t="s">
        <v>35</v>
      </c>
      <c r="G70" s="3">
        <v>20.437225179999999</v>
      </c>
      <c r="H70" s="3">
        <v>25.685661369999998</v>
      </c>
      <c r="I70" s="3">
        <v>24.674821390000002</v>
      </c>
      <c r="J70" s="5">
        <f t="shared" si="1"/>
        <v>24.674821390000002</v>
      </c>
      <c r="K70" s="6">
        <f t="shared" si="2"/>
        <v>-4.2375962100000031</v>
      </c>
      <c r="L70" s="7">
        <f>(K70+K71)/2</f>
        <v>-4.2555367650000022</v>
      </c>
      <c r="M70" s="2">
        <f>2^(-L70)</f>
        <v>19.100477035645483</v>
      </c>
      <c r="N70" s="2"/>
      <c r="O70" s="8">
        <f t="shared" si="3"/>
        <v>-0.76964176583333632</v>
      </c>
      <c r="P70" s="9">
        <f t="shared" si="4"/>
        <v>1.7048464022636605</v>
      </c>
      <c r="Q70" s="9">
        <f>AVERAGE(P70,P71)</f>
        <v>1.7263127633754798</v>
      </c>
      <c r="R70" s="9">
        <f>STDEV(P70:P71)</f>
        <v>3.0358019019133275E-2</v>
      </c>
      <c r="S70" s="9"/>
      <c r="T70" s="9"/>
      <c r="U70" s="2" t="str">
        <f ca="1">IFERROR(__xludf.DUMMYFUNCTION("""COMPUTED_VALUE"""),"LCOR-042 August")</f>
        <v>LCOR-042 August</v>
      </c>
      <c r="V70" s="1" t="str">
        <f t="shared" ca="1" si="5"/>
        <v>August</v>
      </c>
      <c r="W70" s="13" t="str">
        <f t="shared" ca="1" si="6"/>
        <v>5C</v>
      </c>
      <c r="X70" s="10">
        <f t="shared" ca="1" si="7"/>
        <v>1.5543753465158738</v>
      </c>
      <c r="Y70" s="10">
        <f t="shared" ca="1" si="8"/>
        <v>3.3142624761907338E-2</v>
      </c>
      <c r="Z70" s="2"/>
      <c r="AA70" s="2"/>
      <c r="AB70" s="2"/>
      <c r="AC70" s="2"/>
      <c r="AD70" s="11"/>
      <c r="AE70" s="2"/>
      <c r="AF70" s="2"/>
      <c r="AG70" s="2"/>
      <c r="AH70" s="2"/>
      <c r="AI70" s="2"/>
      <c r="AJ70" s="2"/>
      <c r="AK70" s="2"/>
      <c r="AL70" s="2"/>
    </row>
    <row r="71" spans="1:38" ht="15.75" customHeight="1" x14ac:dyDescent="0.15">
      <c r="A71" s="3" t="s">
        <v>118</v>
      </c>
      <c r="B71" s="3">
        <v>2</v>
      </c>
      <c r="C71" s="1" t="s">
        <v>117</v>
      </c>
      <c r="D71" s="1" t="str">
        <f t="shared" si="0"/>
        <v>LCOR-460 August</v>
      </c>
      <c r="E71" s="1" t="str">
        <f>VLOOKUP(B71,'Names+months'!A:B,2,FALSE)</f>
        <v>August</v>
      </c>
      <c r="F71" s="1" t="s">
        <v>35</v>
      </c>
      <c r="G71" s="3">
        <v>20.429253119999998</v>
      </c>
      <c r="H71" s="3">
        <v>25.698522619999999</v>
      </c>
      <c r="I71" s="3">
        <v>24.70273044</v>
      </c>
      <c r="J71" s="5">
        <f t="shared" si="1"/>
        <v>24.70273044</v>
      </c>
      <c r="K71" s="6">
        <f t="shared" si="2"/>
        <v>-4.2734773200000014</v>
      </c>
      <c r="L71" s="7"/>
      <c r="M71" s="2"/>
      <c r="N71" s="1"/>
      <c r="O71" s="8">
        <f t="shared" si="3"/>
        <v>-0.8055228758333346</v>
      </c>
      <c r="P71" s="9">
        <f t="shared" si="4"/>
        <v>1.7477791244872991</v>
      </c>
      <c r="Q71" s="9"/>
      <c r="R71" s="9"/>
      <c r="S71" s="9"/>
      <c r="T71" s="9"/>
      <c r="U71" s="2" t="str">
        <f ca="1">IFERROR(__xludf.DUMMYFUNCTION("""COMPUTED_VALUE"""),"LCOR-275 August")</f>
        <v>LCOR-275 August</v>
      </c>
      <c r="V71" s="1" t="str">
        <f t="shared" ca="1" si="5"/>
        <v>August</v>
      </c>
      <c r="W71" s="13" t="str">
        <f t="shared" ca="1" si="6"/>
        <v>5C</v>
      </c>
      <c r="X71" s="10">
        <f t="shared" ca="1" si="7"/>
        <v>1.3822305938528512</v>
      </c>
      <c r="Y71" s="10">
        <f t="shared" ca="1" si="8"/>
        <v>2.787280016565993E-2</v>
      </c>
      <c r="Z71" s="2"/>
      <c r="AA71" s="2"/>
      <c r="AB71" s="2"/>
      <c r="AC71" s="2"/>
      <c r="AD71" s="11"/>
      <c r="AE71" s="2"/>
      <c r="AF71" s="2"/>
      <c r="AG71" s="2"/>
      <c r="AH71" s="2"/>
      <c r="AI71" s="2"/>
      <c r="AJ71" s="2"/>
      <c r="AK71" s="2"/>
      <c r="AL71" s="2"/>
    </row>
    <row r="72" spans="1:38" ht="15.75" customHeight="1" x14ac:dyDescent="0.15">
      <c r="A72" s="3" t="s">
        <v>119</v>
      </c>
      <c r="B72" s="3">
        <v>2</v>
      </c>
      <c r="C72" s="1" t="s">
        <v>120</v>
      </c>
      <c r="D72" s="1" t="str">
        <f t="shared" si="0"/>
        <v>LCOR-461 August</v>
      </c>
      <c r="E72" s="1" t="str">
        <f>VLOOKUP(B72,'Names+months'!A:B,2,FALSE)</f>
        <v>August</v>
      </c>
      <c r="F72" s="1" t="s">
        <v>35</v>
      </c>
      <c r="G72" s="3">
        <v>20.454724630000001</v>
      </c>
      <c r="H72" s="3">
        <v>25.376477640000001</v>
      </c>
      <c r="I72" s="3">
        <v>24.525523310000001</v>
      </c>
      <c r="J72" s="5">
        <f t="shared" si="1"/>
        <v>24.525523310000001</v>
      </c>
      <c r="K72" s="6">
        <f t="shared" si="2"/>
        <v>-4.0707986799999993</v>
      </c>
      <c r="L72" s="7">
        <f>(K72+K73)/2</f>
        <v>-4.0589709250000006</v>
      </c>
      <c r="M72" s="2">
        <f>2^(-L72)</f>
        <v>16.667558955192966</v>
      </c>
      <c r="N72" s="2"/>
      <c r="O72" s="8">
        <f t="shared" si="3"/>
        <v>-0.60284423583333258</v>
      </c>
      <c r="P72" s="9">
        <f t="shared" si="4"/>
        <v>1.5187077098984654</v>
      </c>
      <c r="Q72" s="9">
        <f>AVERAGE(P72,P73)</f>
        <v>1.5063582963352409</v>
      </c>
      <c r="R72" s="9">
        <f>STDEV(P72:P73)</f>
        <v>1.7464708148466491E-2</v>
      </c>
      <c r="S72" s="9"/>
      <c r="T72" s="9"/>
      <c r="U72" s="2" t="str">
        <f ca="1">IFERROR(__xludf.DUMMYFUNCTION("""COMPUTED_VALUE"""),"LCOR-279 August")</f>
        <v>LCOR-279 August</v>
      </c>
      <c r="V72" s="1" t="str">
        <f t="shared" ca="1" si="5"/>
        <v>August</v>
      </c>
      <c r="W72" s="13" t="str">
        <f t="shared" ca="1" si="6"/>
        <v>5C</v>
      </c>
      <c r="X72" s="10">
        <f t="shared" ca="1" si="7"/>
        <v>1.5901817826826805</v>
      </c>
      <c r="Y72" s="10">
        <f t="shared" ca="1" si="8"/>
        <v>1.2459254548965334E-2</v>
      </c>
      <c r="Z72" s="2"/>
      <c r="AA72" s="2"/>
      <c r="AB72" s="2"/>
      <c r="AC72" s="2"/>
      <c r="AD72" s="11"/>
      <c r="AE72" s="2"/>
      <c r="AF72" s="2"/>
      <c r="AG72" s="2"/>
      <c r="AH72" s="2"/>
      <c r="AI72" s="2"/>
      <c r="AJ72" s="2"/>
      <c r="AK72" s="2"/>
      <c r="AL72" s="2"/>
    </row>
    <row r="73" spans="1:38" ht="15.75" customHeight="1" x14ac:dyDescent="0.15">
      <c r="A73" s="3" t="s">
        <v>121</v>
      </c>
      <c r="B73" s="3">
        <v>2</v>
      </c>
      <c r="C73" s="1" t="s">
        <v>120</v>
      </c>
      <c r="D73" s="1" t="str">
        <f t="shared" si="0"/>
        <v>LCOR-461 August</v>
      </c>
      <c r="E73" s="1" t="str">
        <f>VLOOKUP(B73,'Names+months'!A:B,2,FALSE)</f>
        <v>August</v>
      </c>
      <c r="F73" s="1" t="s">
        <v>35</v>
      </c>
      <c r="G73" s="3">
        <v>20.451664789999999</v>
      </c>
      <c r="H73" s="3">
        <v>25.322856160000001</v>
      </c>
      <c r="I73" s="3">
        <v>24.498807960000001</v>
      </c>
      <c r="J73" s="5">
        <f t="shared" si="1"/>
        <v>24.498807960000001</v>
      </c>
      <c r="K73" s="6">
        <f t="shared" si="2"/>
        <v>-4.0471431700000018</v>
      </c>
      <c r="L73" s="7"/>
      <c r="M73" s="2"/>
      <c r="N73" s="8"/>
      <c r="O73" s="8">
        <f t="shared" si="3"/>
        <v>-0.57918872583333503</v>
      </c>
      <c r="P73" s="9">
        <f t="shared" si="4"/>
        <v>1.4940088827720162</v>
      </c>
      <c r="Q73" s="9"/>
      <c r="R73" s="9"/>
      <c r="S73" s="9"/>
      <c r="T73" s="9"/>
      <c r="U73" s="2" t="str">
        <f ca="1">IFERROR(__xludf.DUMMYFUNCTION("""COMPUTED_VALUE"""),"LCOR-568 August")</f>
        <v>LCOR-568 August</v>
      </c>
      <c r="V73" s="1" t="str">
        <f t="shared" ca="1" si="5"/>
        <v>August</v>
      </c>
      <c r="W73" s="13" t="str">
        <f t="shared" ca="1" si="6"/>
        <v>5C</v>
      </c>
      <c r="X73" s="10">
        <f t="shared" ca="1" si="7"/>
        <v>2.0864302476038388</v>
      </c>
      <c r="Y73" s="10">
        <f t="shared" ca="1" si="8"/>
        <v>7.2747314744272248E-2</v>
      </c>
      <c r="Z73" s="2"/>
      <c r="AA73" s="2"/>
      <c r="AB73" s="2"/>
      <c r="AC73" s="2"/>
      <c r="AD73" s="11"/>
      <c r="AE73" s="2"/>
      <c r="AF73" s="2"/>
      <c r="AG73" s="2"/>
      <c r="AH73" s="2"/>
      <c r="AI73" s="2"/>
      <c r="AJ73" s="2"/>
      <c r="AK73" s="2"/>
      <c r="AL73" s="2"/>
    </row>
    <row r="74" spans="1:38" ht="15.75" customHeight="1" x14ac:dyDescent="0.15">
      <c r="A74" s="3" t="s">
        <v>122</v>
      </c>
      <c r="B74" s="3">
        <v>1</v>
      </c>
      <c r="C74" s="14" t="s">
        <v>123</v>
      </c>
      <c r="D74" s="1" t="str">
        <f t="shared" si="0"/>
        <v>LCOR-012 July</v>
      </c>
      <c r="E74" s="1" t="str">
        <f>VLOOKUP(B74,'Names+months'!A:B,2,FALSE)</f>
        <v>July</v>
      </c>
      <c r="F74" s="15" t="s">
        <v>37</v>
      </c>
      <c r="G74" s="3">
        <v>21.071494099999999</v>
      </c>
      <c r="H74" s="3">
        <v>24.893651699999999</v>
      </c>
      <c r="I74" s="3">
        <v>23.952133369999999</v>
      </c>
      <c r="J74" s="5">
        <f t="shared" si="1"/>
        <v>23.952133369999999</v>
      </c>
      <c r="K74" s="6">
        <f t="shared" si="2"/>
        <v>-2.8806392699999996</v>
      </c>
      <c r="L74" s="7">
        <f>(K74+K75)/2</f>
        <v>-2.9211426300000003</v>
      </c>
      <c r="M74" s="2">
        <f>2^(-L74)</f>
        <v>7.5744578509161293</v>
      </c>
      <c r="N74" s="2"/>
      <c r="O74" s="8">
        <f t="shared" si="3"/>
        <v>0.58731517416666712</v>
      </c>
      <c r="P74" s="9">
        <f t="shared" si="4"/>
        <v>0.66558038665537878</v>
      </c>
      <c r="Q74" s="9">
        <f>AVERAGE(P74,P75)</f>
        <v>0.68480098064731065</v>
      </c>
      <c r="R74" s="9">
        <f>STDEV(P74:P75)</f>
        <v>2.718202470025689E-2</v>
      </c>
      <c r="S74" s="9"/>
      <c r="T74" s="9"/>
      <c r="U74" s="2" t="str">
        <f ca="1">IFERROR(__xludf.DUMMYFUNCTION("""COMPUTED_VALUE"""),"LCOR-572 August")</f>
        <v>LCOR-572 August</v>
      </c>
      <c r="V74" s="1" t="str">
        <f t="shared" ca="1" si="5"/>
        <v>August</v>
      </c>
      <c r="W74" s="13" t="str">
        <f t="shared" ca="1" si="6"/>
        <v>5C</v>
      </c>
      <c r="X74" s="10">
        <f t="shared" ca="1" si="7"/>
        <v>1.8776774304846122</v>
      </c>
      <c r="Y74" s="10">
        <f t="shared" ca="1" si="8"/>
        <v>0.10049059327589135</v>
      </c>
      <c r="Z74" s="2"/>
      <c r="AA74" s="2"/>
      <c r="AB74" s="2"/>
      <c r="AC74" s="2"/>
      <c r="AD74" s="11"/>
      <c r="AE74" s="2"/>
      <c r="AF74" s="2"/>
      <c r="AG74" s="2"/>
      <c r="AH74" s="2"/>
      <c r="AI74" s="2"/>
      <c r="AJ74" s="2"/>
      <c r="AK74" s="2"/>
      <c r="AL74" s="2"/>
    </row>
    <row r="75" spans="1:38" ht="15.75" customHeight="1" x14ac:dyDescent="0.15">
      <c r="A75" s="3" t="s">
        <v>124</v>
      </c>
      <c r="B75" s="3">
        <v>1</v>
      </c>
      <c r="C75" s="14" t="s">
        <v>123</v>
      </c>
      <c r="D75" s="1" t="str">
        <f t="shared" si="0"/>
        <v>LCOR-012 July</v>
      </c>
      <c r="E75" s="1" t="str">
        <f>VLOOKUP(B75,'Names+months'!A:B,2,FALSE)</f>
        <v>July</v>
      </c>
      <c r="F75" s="15" t="s">
        <v>37</v>
      </c>
      <c r="G75" s="3">
        <v>21.067919379999999</v>
      </c>
      <c r="H75" s="3">
        <v>24.9361788</v>
      </c>
      <c r="I75" s="3">
        <v>24.02956537</v>
      </c>
      <c r="J75" s="5">
        <f t="shared" si="1"/>
        <v>24.02956537</v>
      </c>
      <c r="K75" s="6">
        <f t="shared" si="2"/>
        <v>-2.9616459900000009</v>
      </c>
      <c r="L75" s="7"/>
      <c r="M75" s="2"/>
      <c r="N75" s="2"/>
      <c r="O75" s="8">
        <f t="shared" si="3"/>
        <v>0.50630845416666581</v>
      </c>
      <c r="P75" s="9">
        <f t="shared" si="4"/>
        <v>0.70402157463924253</v>
      </c>
      <c r="Q75" s="9"/>
      <c r="R75" s="9"/>
      <c r="S75" s="9"/>
      <c r="T75" s="9"/>
      <c r="U75" s="2" t="str">
        <f ca="1">IFERROR(__xludf.DUMMYFUNCTION("""COMPUTED_VALUE"""),"LCOR-092 July")</f>
        <v>LCOR-092 July</v>
      </c>
      <c r="V75" s="1" t="str">
        <f t="shared" ca="1" si="5"/>
        <v>July</v>
      </c>
      <c r="W75" s="13" t="str">
        <f t="shared" ca="1" si="6"/>
        <v>8-9D</v>
      </c>
      <c r="X75" s="10">
        <f t="shared" ca="1" si="7"/>
        <v>1.0276246005395007E-3</v>
      </c>
      <c r="Y75" s="10">
        <f t="shared" ca="1" si="8"/>
        <v>2.3908451119984859E-5</v>
      </c>
      <c r="Z75" s="2"/>
      <c r="AA75" s="2"/>
      <c r="AB75" s="2"/>
      <c r="AC75" s="2"/>
      <c r="AD75" s="11"/>
      <c r="AE75" s="2"/>
      <c r="AF75" s="2"/>
      <c r="AG75" s="2"/>
      <c r="AH75" s="2"/>
      <c r="AI75" s="2"/>
      <c r="AJ75" s="2"/>
      <c r="AK75" s="2"/>
      <c r="AL75" s="2"/>
    </row>
    <row r="76" spans="1:38" ht="15.75" customHeight="1" x14ac:dyDescent="0.15">
      <c r="A76" s="3" t="s">
        <v>90</v>
      </c>
      <c r="B76" s="3">
        <v>1</v>
      </c>
      <c r="C76" s="14" t="s">
        <v>125</v>
      </c>
      <c r="D76" s="1" t="str">
        <f t="shared" si="0"/>
        <v>LCOR-227 July</v>
      </c>
      <c r="E76" s="1" t="str">
        <f>VLOOKUP(B76,'Names+months'!A:B,2,FALSE)</f>
        <v>July</v>
      </c>
      <c r="F76" s="15" t="s">
        <v>37</v>
      </c>
      <c r="G76" s="3">
        <v>21.729110219999999</v>
      </c>
      <c r="H76" s="3">
        <v>24.742657399999999</v>
      </c>
      <c r="I76" s="3">
        <v>23.772887910000001</v>
      </c>
      <c r="J76" s="5">
        <f t="shared" si="1"/>
        <v>23.772887910000001</v>
      </c>
      <c r="K76" s="6">
        <f t="shared" si="2"/>
        <v>-2.0437776900000024</v>
      </c>
      <c r="L76" s="7">
        <f>(K76+K77)/2</f>
        <v>-2.0404619300000011</v>
      </c>
      <c r="M76" s="2">
        <f>2^(-L76)</f>
        <v>4.1137722659131066</v>
      </c>
      <c r="N76" s="2"/>
      <c r="O76" s="8">
        <f t="shared" si="3"/>
        <v>1.4241767541666643</v>
      </c>
      <c r="P76" s="9">
        <f t="shared" si="4"/>
        <v>0.37263194028509705</v>
      </c>
      <c r="Q76" s="9">
        <f>AVERAGE(P76,P77)</f>
        <v>0.37177748199816441</v>
      </c>
      <c r="R76" s="9">
        <f>STDEV(P76:P77)</f>
        <v>1.2083864978622697E-3</v>
      </c>
      <c r="S76" s="9"/>
      <c r="T76" s="9"/>
      <c r="U76" s="2" t="str">
        <f ca="1">IFERROR(__xludf.DUMMYFUNCTION("""COMPUTED_VALUE"""),"LCOR-098 July")</f>
        <v>LCOR-098 July</v>
      </c>
      <c r="V76" s="1" t="str">
        <f t="shared" ca="1" si="5"/>
        <v>July</v>
      </c>
      <c r="W76" s="13" t="str">
        <f t="shared" ca="1" si="6"/>
        <v>8-9D</v>
      </c>
      <c r="X76" s="10">
        <f t="shared" ca="1" si="7"/>
        <v>3.5539164934519365E-4</v>
      </c>
      <c r="Y76" s="10">
        <f t="shared" ca="1" si="8"/>
        <v>2.7009517446371858E-5</v>
      </c>
      <c r="Z76" s="2"/>
      <c r="AA76" s="2"/>
      <c r="AB76" s="2"/>
      <c r="AC76" s="2"/>
      <c r="AD76" s="11"/>
      <c r="AE76" s="2"/>
      <c r="AF76" s="2"/>
      <c r="AG76" s="2"/>
      <c r="AH76" s="2"/>
      <c r="AI76" s="2"/>
      <c r="AJ76" s="2"/>
      <c r="AK76" s="2"/>
      <c r="AL76" s="2"/>
    </row>
    <row r="77" spans="1:38" ht="15.75" customHeight="1" x14ac:dyDescent="0.15">
      <c r="A77" s="3" t="s">
        <v>92</v>
      </c>
      <c r="B77" s="3">
        <v>1</v>
      </c>
      <c r="C77" s="14" t="s">
        <v>125</v>
      </c>
      <c r="D77" s="1" t="str">
        <f t="shared" si="0"/>
        <v>LCOR-227 July</v>
      </c>
      <c r="E77" s="1" t="str">
        <f>VLOOKUP(B77,'Names+months'!A:B,2,FALSE)</f>
        <v>July</v>
      </c>
      <c r="F77" s="15" t="s">
        <v>37</v>
      </c>
      <c r="G77" s="3">
        <v>21.883959440000002</v>
      </c>
      <c r="H77" s="3">
        <v>24.835314400000001</v>
      </c>
      <c r="I77" s="3">
        <v>23.921105610000001</v>
      </c>
      <c r="J77" s="5">
        <f t="shared" si="1"/>
        <v>23.921105610000001</v>
      </c>
      <c r="K77" s="6">
        <f t="shared" si="2"/>
        <v>-2.0371461699999998</v>
      </c>
      <c r="L77" s="7"/>
      <c r="M77" s="2"/>
      <c r="N77" s="2"/>
      <c r="O77" s="8">
        <f t="shared" si="3"/>
        <v>1.430808274166667</v>
      </c>
      <c r="P77" s="9">
        <f t="shared" si="4"/>
        <v>0.3709230237112317</v>
      </c>
      <c r="Q77" s="9"/>
      <c r="R77" s="9"/>
      <c r="S77" s="9"/>
      <c r="T77" s="9"/>
      <c r="U77" s="2" t="str">
        <f ca="1">IFERROR(__xludf.DUMMYFUNCTION("""COMPUTED_VALUE"""),"LCOR-288 July")</f>
        <v>LCOR-288 July</v>
      </c>
      <c r="V77" s="1" t="str">
        <f t="shared" ca="1" si="5"/>
        <v>July</v>
      </c>
      <c r="W77" s="13" t="str">
        <f t="shared" ca="1" si="6"/>
        <v>8-9D</v>
      </c>
      <c r="X77" s="10">
        <f t="shared" ca="1" si="7"/>
        <v>1.3563834854448558E-5</v>
      </c>
      <c r="Y77" s="10">
        <f t="shared" ca="1" si="8"/>
        <v>1.1112541918394543E-6</v>
      </c>
      <c r="Z77" s="2"/>
      <c r="AA77" s="2"/>
      <c r="AB77" s="2"/>
      <c r="AC77" s="2"/>
      <c r="AD77" s="11"/>
      <c r="AE77" s="2"/>
      <c r="AF77" s="2"/>
      <c r="AG77" s="2"/>
      <c r="AH77" s="2"/>
      <c r="AI77" s="2"/>
      <c r="AJ77" s="2"/>
      <c r="AK77" s="2"/>
      <c r="AL77" s="2"/>
    </row>
    <row r="78" spans="1:38" ht="15.75" customHeight="1" x14ac:dyDescent="0.15">
      <c r="A78" s="3" t="s">
        <v>126</v>
      </c>
      <c r="B78" s="3">
        <v>1</v>
      </c>
      <c r="C78" s="14" t="s">
        <v>127</v>
      </c>
      <c r="D78" s="1" t="str">
        <f t="shared" si="0"/>
        <v>LCOR-230 July</v>
      </c>
      <c r="E78" s="1" t="str">
        <f>VLOOKUP(B78,'Names+months'!A:B,2,FALSE)</f>
        <v>July</v>
      </c>
      <c r="F78" s="15" t="s">
        <v>37</v>
      </c>
      <c r="G78" s="3">
        <v>21.722713370000001</v>
      </c>
      <c r="H78" s="3">
        <v>24.907415700000001</v>
      </c>
      <c r="I78" s="3">
        <v>23.966115590000001</v>
      </c>
      <c r="J78" s="5">
        <f t="shared" si="1"/>
        <v>23.966115590000001</v>
      </c>
      <c r="K78" s="6">
        <f t="shared" si="2"/>
        <v>-2.2434022200000001</v>
      </c>
      <c r="L78" s="7">
        <f>(K78+K79)/2</f>
        <v>-2.232021005</v>
      </c>
      <c r="M78" s="2">
        <f>2^(-L78)</f>
        <v>4.6979162839343802</v>
      </c>
      <c r="N78" s="2"/>
      <c r="O78" s="8">
        <f t="shared" si="3"/>
        <v>1.2245522241666666</v>
      </c>
      <c r="P78" s="9">
        <f t="shared" si="4"/>
        <v>0.4279303109120825</v>
      </c>
      <c r="Q78" s="9">
        <f>AVERAGE(P78,P79)</f>
        <v>0.42458092217622811</v>
      </c>
      <c r="R78" s="9">
        <f>STDEV(P78:P79)</f>
        <v>4.7367509759049884E-3</v>
      </c>
      <c r="S78" s="9"/>
      <c r="T78" s="9"/>
      <c r="U78" s="2" t="str">
        <f ca="1">IFERROR(__xludf.DUMMYFUNCTION("""COMPUTED_VALUE"""),"LCOR-289 July")</f>
        <v>LCOR-289 July</v>
      </c>
      <c r="V78" s="1" t="str">
        <f t="shared" ca="1" si="5"/>
        <v>July</v>
      </c>
      <c r="W78" s="13" t="str">
        <f t="shared" ca="1" si="6"/>
        <v>8-9D</v>
      </c>
      <c r="X78" s="10">
        <f t="shared" ca="1" si="7"/>
        <v>1.4613190409869512E-3</v>
      </c>
      <c r="Y78" s="10">
        <f t="shared" ca="1" si="8"/>
        <v>4.2813929366070726E-5</v>
      </c>
      <c r="Z78" s="2"/>
      <c r="AA78" s="2"/>
      <c r="AB78" s="2"/>
      <c r="AC78" s="2"/>
      <c r="AD78" s="11"/>
      <c r="AE78" s="2"/>
      <c r="AF78" s="2"/>
      <c r="AG78" s="2"/>
      <c r="AH78" s="2"/>
      <c r="AI78" s="2"/>
      <c r="AJ78" s="2"/>
      <c r="AK78" s="2"/>
      <c r="AL78" s="2"/>
    </row>
    <row r="79" spans="1:38" ht="15.75" customHeight="1" x14ac:dyDescent="0.15">
      <c r="A79" s="3" t="s">
        <v>128</v>
      </c>
      <c r="B79" s="3">
        <v>1</v>
      </c>
      <c r="C79" s="14" t="s">
        <v>127</v>
      </c>
      <c r="D79" s="1" t="str">
        <f t="shared" si="0"/>
        <v>LCOR-230 July</v>
      </c>
      <c r="E79" s="1" t="str">
        <f>VLOOKUP(B79,'Names+months'!A:B,2,FALSE)</f>
        <v>July</v>
      </c>
      <c r="F79" s="15" t="s">
        <v>37</v>
      </c>
      <c r="G79" s="3">
        <v>21.700270620000001</v>
      </c>
      <c r="H79" s="3">
        <v>24.8848299</v>
      </c>
      <c r="I79" s="3">
        <v>23.920910410000001</v>
      </c>
      <c r="J79" s="5">
        <f t="shared" si="1"/>
        <v>23.920910410000001</v>
      </c>
      <c r="K79" s="6">
        <f t="shared" si="2"/>
        <v>-2.2206397899999999</v>
      </c>
      <c r="L79" s="7"/>
      <c r="M79" s="2"/>
      <c r="N79" s="2"/>
      <c r="O79" s="8">
        <f t="shared" si="3"/>
        <v>1.2473146541666669</v>
      </c>
      <c r="P79" s="9">
        <f t="shared" si="4"/>
        <v>0.42123153344037367</v>
      </c>
      <c r="Q79" s="9"/>
      <c r="R79" s="9"/>
      <c r="S79" s="9"/>
      <c r="T79" s="9"/>
      <c r="U79" s="2" t="str">
        <f ca="1">IFERROR(__xludf.DUMMYFUNCTION("""COMPUTED_VALUE"""),"LCOR-290 July")</f>
        <v>LCOR-290 July</v>
      </c>
      <c r="V79" s="1" t="str">
        <f t="shared" ca="1" si="5"/>
        <v>July</v>
      </c>
      <c r="W79" s="13" t="str">
        <f t="shared" ca="1" si="6"/>
        <v>8-9D</v>
      </c>
      <c r="X79" s="10">
        <f t="shared" ca="1" si="7"/>
        <v>1.7578385799027241E-4</v>
      </c>
      <c r="Y79" s="10">
        <f t="shared" ca="1" si="8"/>
        <v>1.6531414137369009E-5</v>
      </c>
      <c r="Z79" s="2"/>
      <c r="AA79" s="2"/>
      <c r="AB79" s="2"/>
      <c r="AC79" s="2"/>
      <c r="AD79" s="11"/>
      <c r="AE79" s="2"/>
      <c r="AF79" s="2"/>
      <c r="AG79" s="2"/>
      <c r="AH79" s="2"/>
      <c r="AI79" s="2"/>
      <c r="AJ79" s="2"/>
      <c r="AK79" s="2"/>
      <c r="AL79" s="2"/>
    </row>
    <row r="80" spans="1:38" ht="15.75" customHeight="1" x14ac:dyDescent="0.15">
      <c r="A80" s="3" t="s">
        <v>51</v>
      </c>
      <c r="B80" s="3">
        <v>1</v>
      </c>
      <c r="C80" s="14" t="s">
        <v>129</v>
      </c>
      <c r="D80" s="1" t="str">
        <f t="shared" si="0"/>
        <v>LCOR-234 July</v>
      </c>
      <c r="E80" s="1" t="str">
        <f>VLOOKUP(B80,'Names+months'!A:B,2,FALSE)</f>
        <v>July</v>
      </c>
      <c r="F80" s="15" t="s">
        <v>37</v>
      </c>
      <c r="G80" s="3">
        <v>21.530267290000001</v>
      </c>
      <c r="H80" s="3">
        <v>25.082097099999999</v>
      </c>
      <c r="I80" s="3">
        <v>24.098788670000001</v>
      </c>
      <c r="J80" s="5">
        <f t="shared" si="1"/>
        <v>24.098788670000001</v>
      </c>
      <c r="K80" s="6">
        <f t="shared" si="2"/>
        <v>-2.56852138</v>
      </c>
      <c r="L80" s="7">
        <f>(K80+K81)/2</f>
        <v>-2.6001278050000014</v>
      </c>
      <c r="M80" s="2">
        <f>2^(-L80)</f>
        <v>6.0634033850611484</v>
      </c>
      <c r="N80" s="2"/>
      <c r="O80" s="8">
        <f t="shared" si="3"/>
        <v>0.8994330641666668</v>
      </c>
      <c r="P80" s="9">
        <f t="shared" si="4"/>
        <v>0.53609736004591435</v>
      </c>
      <c r="Q80" s="9">
        <f>AVERAGE(P80,P81)</f>
        <v>0.54810323254981763</v>
      </c>
      <c r="R80" s="9">
        <f>STDEV(P80:P81)</f>
        <v>1.6978867723142329E-2</v>
      </c>
      <c r="S80" s="9"/>
      <c r="T80" s="9"/>
      <c r="U80" s="2" t="str">
        <f ca="1">IFERROR(__xludf.DUMMYFUNCTION("""COMPUTED_VALUE"""),"LCOR-293 July")</f>
        <v>LCOR-293 July</v>
      </c>
      <c r="V80" s="1" t="str">
        <f t="shared" ca="1" si="5"/>
        <v>July</v>
      </c>
      <c r="W80" s="13" t="str">
        <f t="shared" ca="1" si="6"/>
        <v>8-9D</v>
      </c>
      <c r="X80" s="10">
        <f t="shared" ca="1" si="7"/>
        <v>4.875351578378693E-3</v>
      </c>
      <c r="Y80" s="10">
        <f t="shared" ca="1" si="8"/>
        <v>5.4776338815393493E-4</v>
      </c>
      <c r="Z80" s="2"/>
      <c r="AA80" s="2"/>
      <c r="AB80" s="2"/>
      <c r="AC80" s="2"/>
      <c r="AD80" s="11"/>
      <c r="AE80" s="2"/>
      <c r="AF80" s="2"/>
      <c r="AG80" s="2"/>
      <c r="AH80" s="2"/>
      <c r="AI80" s="2"/>
      <c r="AJ80" s="2"/>
      <c r="AK80" s="2"/>
      <c r="AL80" s="2"/>
    </row>
    <row r="81" spans="1:38" ht="15.75" customHeight="1" x14ac:dyDescent="0.15">
      <c r="A81" s="3" t="s">
        <v>53</v>
      </c>
      <c r="B81" s="3">
        <v>1</v>
      </c>
      <c r="C81" s="14" t="s">
        <v>129</v>
      </c>
      <c r="D81" s="1" t="str">
        <f t="shared" si="0"/>
        <v>LCOR-234 July</v>
      </c>
      <c r="E81" s="1" t="str">
        <f>VLOOKUP(B81,'Names+months'!A:B,2,FALSE)</f>
        <v>July</v>
      </c>
      <c r="F81" s="15" t="s">
        <v>37</v>
      </c>
      <c r="G81" s="3">
        <v>21.529668529999999</v>
      </c>
      <c r="H81" s="3">
        <v>25.126419299999998</v>
      </c>
      <c r="I81" s="3">
        <v>24.161402760000001</v>
      </c>
      <c r="J81" s="5">
        <f t="shared" si="1"/>
        <v>24.161402760000001</v>
      </c>
      <c r="K81" s="6">
        <f t="shared" si="2"/>
        <v>-2.6317342300000028</v>
      </c>
      <c r="L81" s="7"/>
      <c r="M81" s="2"/>
      <c r="N81" s="2"/>
      <c r="O81" s="8">
        <f t="shared" si="3"/>
        <v>0.83622021416666392</v>
      </c>
      <c r="P81" s="9">
        <f t="shared" si="4"/>
        <v>0.56010910505372102</v>
      </c>
      <c r="Q81" s="9"/>
      <c r="R81" s="9"/>
      <c r="S81" s="9"/>
      <c r="T81" s="9"/>
      <c r="U81" s="2" t="str">
        <f ca="1">IFERROR(__xludf.DUMMYFUNCTION("""COMPUTED_VALUE"""),"LCOR-092 August")</f>
        <v>LCOR-092 August</v>
      </c>
      <c r="V81" s="1" t="str">
        <f t="shared" ca="1" si="5"/>
        <v>August</v>
      </c>
      <c r="W81" s="13" t="str">
        <f t="shared" ca="1" si="6"/>
        <v>8-9D</v>
      </c>
      <c r="X81" s="10">
        <f t="shared" ca="1" si="7"/>
        <v>7.1469644936786989E-5</v>
      </c>
      <c r="Y81" s="10">
        <f t="shared" ca="1" si="8"/>
        <v>9.4646948918685217E-6</v>
      </c>
      <c r="Z81" s="2"/>
      <c r="AA81" s="2"/>
      <c r="AB81" s="2"/>
      <c r="AC81" s="2"/>
      <c r="AD81" s="11"/>
      <c r="AE81" s="2"/>
      <c r="AF81" s="2"/>
      <c r="AG81" s="2"/>
      <c r="AH81" s="2"/>
      <c r="AI81" s="2"/>
      <c r="AJ81" s="2"/>
      <c r="AK81" s="2"/>
      <c r="AL81" s="2"/>
    </row>
    <row r="82" spans="1:38" ht="15.75" customHeight="1" x14ac:dyDescent="0.15">
      <c r="A82" s="3" t="s">
        <v>130</v>
      </c>
      <c r="B82" s="3">
        <v>1</v>
      </c>
      <c r="C82" s="14" t="s">
        <v>131</v>
      </c>
      <c r="D82" s="1" t="str">
        <f t="shared" si="0"/>
        <v>LCOR-534 July</v>
      </c>
      <c r="E82" s="1" t="str">
        <f>VLOOKUP(B82,'Names+months'!A:B,2,FALSE)</f>
        <v>July</v>
      </c>
      <c r="F82" s="15" t="s">
        <v>37</v>
      </c>
      <c r="G82" s="3">
        <v>21.902982789999999</v>
      </c>
      <c r="H82" s="3">
        <v>24.8646046</v>
      </c>
      <c r="I82" s="3">
        <v>24.072395419999999</v>
      </c>
      <c r="J82" s="5">
        <f t="shared" si="1"/>
        <v>24.072395419999999</v>
      </c>
      <c r="K82" s="6">
        <f t="shared" si="2"/>
        <v>-2.1694126300000001</v>
      </c>
      <c r="L82" s="7">
        <f>(K82+K83)/2</f>
        <v>-2.1548362150000013</v>
      </c>
      <c r="M82" s="2">
        <f>2^(-L82)</f>
        <v>4.4531808874556926</v>
      </c>
      <c r="N82" s="2"/>
      <c r="O82" s="8">
        <f t="shared" si="3"/>
        <v>1.2985418141666667</v>
      </c>
      <c r="P82" s="9">
        <f t="shared" si="4"/>
        <v>0.40653689263253262</v>
      </c>
      <c r="Q82" s="9">
        <f>AVERAGE(P82,P83)</f>
        <v>0.40247062836960512</v>
      </c>
      <c r="R82" s="9">
        <f>STDEV(P82:P83)</f>
        <v>5.7505660688250667E-3</v>
      </c>
      <c r="S82" s="9"/>
      <c r="T82" s="9"/>
      <c r="U82" s="2" t="str">
        <f ca="1">IFERROR(__xludf.DUMMYFUNCTION("""COMPUTED_VALUE"""),"LCOR-095 August")</f>
        <v>LCOR-095 August</v>
      </c>
      <c r="V82" s="1" t="str">
        <f t="shared" ca="1" si="5"/>
        <v>August</v>
      </c>
      <c r="W82" s="13" t="str">
        <f t="shared" ca="1" si="6"/>
        <v>8-9D</v>
      </c>
      <c r="X82" s="10">
        <f t="shared" ca="1" si="7"/>
        <v>1.0423545439575295E-4</v>
      </c>
      <c r="Y82" s="10">
        <f t="shared" ca="1" si="8"/>
        <v>2.1320394052004188E-6</v>
      </c>
      <c r="Z82" s="2"/>
      <c r="AA82" s="2"/>
      <c r="AB82" s="2"/>
      <c r="AC82" s="2"/>
      <c r="AD82" s="11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15">
      <c r="A83" s="3" t="s">
        <v>132</v>
      </c>
      <c r="B83" s="3">
        <v>1</v>
      </c>
      <c r="C83" s="14" t="s">
        <v>131</v>
      </c>
      <c r="D83" s="1" t="str">
        <f t="shared" si="0"/>
        <v>LCOR-534 July</v>
      </c>
      <c r="E83" s="1" t="str">
        <f>VLOOKUP(B83,'Names+months'!A:B,2,FALSE)</f>
        <v>July</v>
      </c>
      <c r="F83" s="15" t="s">
        <v>37</v>
      </c>
      <c r="G83" s="3">
        <v>21.950523369999999</v>
      </c>
      <c r="H83" s="3">
        <v>24.924780999999999</v>
      </c>
      <c r="I83" s="3">
        <v>24.090783170000002</v>
      </c>
      <c r="J83" s="5">
        <f t="shared" si="1"/>
        <v>24.090783170000002</v>
      </c>
      <c r="K83" s="6">
        <f t="shared" si="2"/>
        <v>-2.1402598000000026</v>
      </c>
      <c r="L83" s="7"/>
      <c r="M83" s="2"/>
      <c r="N83" s="2"/>
      <c r="O83" s="8">
        <f t="shared" si="3"/>
        <v>1.3276946441666642</v>
      </c>
      <c r="P83" s="9">
        <f t="shared" si="4"/>
        <v>0.39840436410667768</v>
      </c>
      <c r="Q83" s="9"/>
      <c r="R83" s="9"/>
      <c r="S83" s="9"/>
      <c r="T83" s="9"/>
      <c r="U83" s="2" t="str">
        <f ca="1">IFERROR(__xludf.DUMMYFUNCTION("""COMPUTED_VALUE"""),"LCOR-098 August")</f>
        <v>LCOR-098 August</v>
      </c>
      <c r="V83" s="1" t="str">
        <f t="shared" ca="1" si="5"/>
        <v>August</v>
      </c>
      <c r="W83" s="13" t="str">
        <f t="shared" ca="1" si="6"/>
        <v>8-9D</v>
      </c>
      <c r="X83" s="10">
        <f t="shared" ca="1" si="7"/>
        <v>2.0408043790318382E-5</v>
      </c>
      <c r="Y83" s="10">
        <f t="shared" ca="1" si="8"/>
        <v>3.7798032917869173E-6</v>
      </c>
      <c r="Z83" s="2"/>
      <c r="AA83" s="2"/>
      <c r="AB83" s="2"/>
      <c r="AC83" s="2"/>
      <c r="AD83" s="11"/>
      <c r="AE83" s="2"/>
      <c r="AF83" s="2"/>
      <c r="AG83" s="2"/>
      <c r="AH83" s="2"/>
      <c r="AI83" s="2"/>
      <c r="AJ83" s="2"/>
      <c r="AK83" s="2"/>
      <c r="AL83" s="2"/>
    </row>
    <row r="84" spans="1:38" ht="15.75" customHeight="1" x14ac:dyDescent="0.15">
      <c r="A84" s="3" t="s">
        <v>61</v>
      </c>
      <c r="B84" s="3">
        <v>1</v>
      </c>
      <c r="C84" s="14" t="s">
        <v>133</v>
      </c>
      <c r="D84" s="1" t="str">
        <f t="shared" si="0"/>
        <v>LCOR-544 July</v>
      </c>
      <c r="E84" s="1" t="str">
        <f>VLOOKUP(B84,'Names+months'!A:B,2,FALSE)</f>
        <v>July</v>
      </c>
      <c r="F84" s="15" t="s">
        <v>37</v>
      </c>
      <c r="G84" s="3">
        <v>21.344561769999999</v>
      </c>
      <c r="H84" s="3">
        <v>24.73363196</v>
      </c>
      <c r="I84" s="3">
        <v>23.873704409999998</v>
      </c>
      <c r="J84" s="5">
        <f t="shared" si="1"/>
        <v>23.873704409999998</v>
      </c>
      <c r="K84" s="6">
        <f t="shared" si="2"/>
        <v>-2.5291426399999999</v>
      </c>
      <c r="L84" s="7">
        <f>(K84+K85)/2</f>
        <v>-2.6312080049999995</v>
      </c>
      <c r="M84" s="2">
        <f>2^(-L84)</f>
        <v>6.1954454058544837</v>
      </c>
      <c r="N84" s="2"/>
      <c r="O84" s="8">
        <f t="shared" si="3"/>
        <v>0.93881180416666687</v>
      </c>
      <c r="P84" s="9">
        <f t="shared" si="4"/>
        <v>0.52166234182872895</v>
      </c>
      <c r="Q84" s="9">
        <f>AVERAGE(P84,P85)</f>
        <v>0.56130659981688069</v>
      </c>
      <c r="R84" s="9">
        <f>STDEV(P84:P85)</f>
        <v>5.6065447317062103E-2</v>
      </c>
      <c r="S84" s="9"/>
      <c r="T84" s="9"/>
      <c r="U84" s="2" t="str">
        <f ca="1">IFERROR(__xludf.DUMMYFUNCTION("""COMPUTED_VALUE"""),"LCOR-290 August")</f>
        <v>LCOR-290 August</v>
      </c>
      <c r="V84" s="1" t="str">
        <f t="shared" ca="1" si="5"/>
        <v>August</v>
      </c>
      <c r="W84" s="13" t="str">
        <f t="shared" ca="1" si="6"/>
        <v>8-9D</v>
      </c>
      <c r="X84" s="10">
        <f t="shared" ca="1" si="7"/>
        <v>1.6119156580468737E-5</v>
      </c>
      <c r="Y84" s="10">
        <f t="shared" ca="1" si="8"/>
        <v>4.5249565313946596E-6</v>
      </c>
      <c r="Z84" s="2"/>
      <c r="AA84" s="2"/>
      <c r="AB84" s="2"/>
      <c r="AC84" s="2"/>
      <c r="AD84" s="11"/>
      <c r="AE84" s="2"/>
      <c r="AF84" s="2"/>
      <c r="AG84" s="2"/>
      <c r="AH84" s="2"/>
      <c r="AI84" s="2"/>
      <c r="AJ84" s="2"/>
      <c r="AK84" s="2"/>
      <c r="AL84" s="2"/>
    </row>
    <row r="85" spans="1:38" ht="15.75" customHeight="1" x14ac:dyDescent="0.15">
      <c r="A85" s="3" t="s">
        <v>63</v>
      </c>
      <c r="B85" s="3">
        <v>1</v>
      </c>
      <c r="C85" s="14" t="s">
        <v>133</v>
      </c>
      <c r="D85" s="1" t="str">
        <f t="shared" si="0"/>
        <v>LCOR-544 July</v>
      </c>
      <c r="E85" s="1" t="str">
        <f>VLOOKUP(B85,'Names+months'!A:B,2,FALSE)</f>
        <v>July</v>
      </c>
      <c r="F85" s="15" t="s">
        <v>37</v>
      </c>
      <c r="G85" s="3">
        <v>21.21862935</v>
      </c>
      <c r="H85" s="3">
        <v>24.755512530000001</v>
      </c>
      <c r="I85" s="3">
        <v>23.95190272</v>
      </c>
      <c r="J85" s="5">
        <f t="shared" si="1"/>
        <v>23.95190272</v>
      </c>
      <c r="K85" s="6">
        <f t="shared" si="2"/>
        <v>-2.7332733699999991</v>
      </c>
      <c r="L85" s="7"/>
      <c r="M85" s="2"/>
      <c r="N85" s="2"/>
      <c r="O85" s="8">
        <f t="shared" si="3"/>
        <v>0.73468107416666761</v>
      </c>
      <c r="P85" s="9">
        <f t="shared" si="4"/>
        <v>0.60095085780503243</v>
      </c>
      <c r="Q85" s="9"/>
      <c r="R85" s="9"/>
      <c r="S85" s="9"/>
      <c r="T85" s="9"/>
      <c r="U85" s="2" t="str">
        <f ca="1">IFERROR(__xludf.DUMMYFUNCTION("""COMPUTED_VALUE"""),"LCOR-292 August")</f>
        <v>LCOR-292 August</v>
      </c>
      <c r="V85" s="1" t="str">
        <f t="shared" ca="1" si="5"/>
        <v>August</v>
      </c>
      <c r="W85" s="13" t="str">
        <f t="shared" ca="1" si="6"/>
        <v>8-9D</v>
      </c>
      <c r="X85" s="10">
        <f t="shared" ca="1" si="7"/>
        <v>1.6577149519218163E-4</v>
      </c>
      <c r="Y85" s="10">
        <f t="shared" ca="1" si="8"/>
        <v>1.2037074113120331E-5</v>
      </c>
      <c r="Z85" s="2"/>
      <c r="AA85" s="2"/>
      <c r="AB85" s="2"/>
      <c r="AC85" s="2"/>
      <c r="AD85" s="11"/>
      <c r="AE85" s="2"/>
      <c r="AF85" s="2"/>
      <c r="AG85" s="2"/>
      <c r="AH85" s="2"/>
      <c r="AI85" s="2"/>
      <c r="AJ85" s="2"/>
      <c r="AK85" s="2"/>
      <c r="AL85" s="2"/>
    </row>
    <row r="86" spans="1:38" ht="15.75" customHeight="1" x14ac:dyDescent="0.15">
      <c r="A86" s="3" t="s">
        <v>43</v>
      </c>
      <c r="B86" s="3">
        <v>2</v>
      </c>
      <c r="C86" s="14" t="s">
        <v>134</v>
      </c>
      <c r="D86" s="1" t="str">
        <f t="shared" si="0"/>
        <v>LCOR-001 August</v>
      </c>
      <c r="E86" s="1" t="str">
        <f>VLOOKUP(B86,'Names+months'!A:B,2,FALSE)</f>
        <v>August</v>
      </c>
      <c r="F86" s="15" t="s">
        <v>37</v>
      </c>
      <c r="G86" s="3">
        <v>20.819703279999999</v>
      </c>
      <c r="H86" s="3">
        <v>26.031340579999998</v>
      </c>
      <c r="I86" s="3">
        <v>24.84416942</v>
      </c>
      <c r="J86" s="5">
        <f t="shared" si="1"/>
        <v>24.84416942</v>
      </c>
      <c r="K86" s="6">
        <f t="shared" si="2"/>
        <v>-4.0244661400000012</v>
      </c>
      <c r="L86" s="7">
        <f>(K86+K87)/2</f>
        <v>-4.0609013150000006</v>
      </c>
      <c r="M86" s="2">
        <f>2^(-L86)</f>
        <v>16.689875816024873</v>
      </c>
      <c r="N86" s="2"/>
      <c r="O86" s="8">
        <f t="shared" si="3"/>
        <v>-0.55651169583333449</v>
      </c>
      <c r="P86" s="9">
        <f t="shared" si="4"/>
        <v>1.4707088756886029</v>
      </c>
      <c r="Q86" s="9">
        <f>AVERAGE(P86,P87)</f>
        <v>1.5088055688641131</v>
      </c>
      <c r="R86" s="9">
        <f>STDEV(P86:P87)</f>
        <v>5.3876860170373103E-2</v>
      </c>
      <c r="S86" s="9"/>
      <c r="T86" s="9"/>
      <c r="U86" s="2" t="str">
        <f ca="1">IFERROR(__xludf.DUMMYFUNCTION("""COMPUTED_VALUE"""),"LCOR-417 August")</f>
        <v>LCOR-417 August</v>
      </c>
      <c r="V86" s="1" t="str">
        <f t="shared" ca="1" si="5"/>
        <v>August</v>
      </c>
      <c r="W86" s="13" t="str">
        <f t="shared" ca="1" si="6"/>
        <v>8-9D</v>
      </c>
      <c r="X86" s="10">
        <f t="shared" ca="1" si="7"/>
        <v>4.8027932997517328E-4</v>
      </c>
      <c r="Y86" s="10">
        <f t="shared" ca="1" si="8"/>
        <v>2.4492086159015291E-6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.75" customHeight="1" x14ac:dyDescent="0.15">
      <c r="A87" s="3" t="s">
        <v>46</v>
      </c>
      <c r="B87" s="3">
        <v>2</v>
      </c>
      <c r="C87" s="14" t="s">
        <v>134</v>
      </c>
      <c r="D87" s="1" t="str">
        <f t="shared" si="0"/>
        <v>LCOR-001 August</v>
      </c>
      <c r="E87" s="1" t="str">
        <f>VLOOKUP(B87,'Names+months'!A:B,2,FALSE)</f>
        <v>August</v>
      </c>
      <c r="F87" s="15" t="s">
        <v>37</v>
      </c>
      <c r="G87" s="3">
        <v>20.56843031</v>
      </c>
      <c r="H87" s="3">
        <v>25.81184257</v>
      </c>
      <c r="I87" s="3">
        <v>24.6657668</v>
      </c>
      <c r="J87" s="5">
        <f t="shared" si="1"/>
        <v>24.6657668</v>
      </c>
      <c r="K87" s="6">
        <f t="shared" si="2"/>
        <v>-4.09733649</v>
      </c>
      <c r="L87" s="7"/>
      <c r="M87" s="2"/>
      <c r="N87" s="2"/>
      <c r="O87" s="8">
        <f t="shared" si="3"/>
        <v>-0.62938204583333324</v>
      </c>
      <c r="P87" s="9">
        <f t="shared" si="4"/>
        <v>1.5469022620396233</v>
      </c>
      <c r="Q87" s="9"/>
      <c r="R87" s="9"/>
      <c r="S87" s="9"/>
      <c r="T87" s="9"/>
      <c r="U87" s="2" t="str">
        <f ca="1">IFERROR(__xludf.DUMMYFUNCTION("""COMPUTED_VALUE"""),"LCOR-204 July")</f>
        <v>LCOR-204 July</v>
      </c>
      <c r="V87" s="1" t="str">
        <f t="shared" ca="1" si="5"/>
        <v>July</v>
      </c>
      <c r="W87" s="1" t="str">
        <f t="shared" ca="1" si="6"/>
        <v>CT3</v>
      </c>
      <c r="X87" s="10">
        <f t="shared" ca="1" si="7"/>
        <v>2.487943827038102E-4</v>
      </c>
      <c r="Y87" s="10">
        <f t="shared" ca="1" si="8"/>
        <v>1.2367278365835686E-6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15">
      <c r="A88" s="3" t="s">
        <v>122</v>
      </c>
      <c r="B88" s="3">
        <v>2</v>
      </c>
      <c r="C88" s="14" t="s">
        <v>135</v>
      </c>
      <c r="D88" s="1" t="str">
        <f t="shared" si="0"/>
        <v>LCOR-003 August</v>
      </c>
      <c r="E88" s="1" t="str">
        <f>VLOOKUP(B88,'Names+months'!A:B,2,FALSE)</f>
        <v>August</v>
      </c>
      <c r="F88" s="15" t="s">
        <v>37</v>
      </c>
      <c r="G88" s="3">
        <v>21.075744960000002</v>
      </c>
      <c r="H88" s="3">
        <v>25.16622229</v>
      </c>
      <c r="I88" s="3">
        <v>24.22170487</v>
      </c>
      <c r="J88" s="5">
        <f t="shared" si="1"/>
        <v>24.22170487</v>
      </c>
      <c r="K88" s="6">
        <f t="shared" si="2"/>
        <v>-3.1459599099999984</v>
      </c>
      <c r="L88" s="7">
        <f>(K88+K89)/2</f>
        <v>-3.1630298799999998</v>
      </c>
      <c r="M88" s="2">
        <f>2^(-L88)</f>
        <v>8.9570886197048303</v>
      </c>
      <c r="N88" s="2"/>
      <c r="O88" s="8">
        <f t="shared" si="3"/>
        <v>0.32199453416666834</v>
      </c>
      <c r="P88" s="9">
        <f t="shared" si="4"/>
        <v>0.7999631590890055</v>
      </c>
      <c r="Q88" s="9">
        <f>AVERAGE(P88,P89)</f>
        <v>0.80954120494378357</v>
      </c>
      <c r="R88" s="9">
        <f>STDEV(P88:P89)</f>
        <v>1.3545402348858617E-2</v>
      </c>
      <c r="S88" s="9"/>
      <c r="T88" s="9"/>
      <c r="U88" s="2" t="str">
        <f ca="1">IFERROR(__xludf.DUMMYFUNCTION("""COMPUTED_VALUE"""),"LCOR-207 July")</f>
        <v>LCOR-207 July</v>
      </c>
      <c r="V88" s="1" t="str">
        <f t="shared" ca="1" si="5"/>
        <v>July</v>
      </c>
      <c r="W88" s="1" t="str">
        <f t="shared" ca="1" si="6"/>
        <v>CT3</v>
      </c>
      <c r="X88" s="10">
        <f t="shared" ca="1" si="7"/>
        <v>2.9550812726841762E-5</v>
      </c>
      <c r="Y88" s="10">
        <f t="shared" ca="1" si="8"/>
        <v>1.947899699973948E-6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15">
      <c r="A89" s="3" t="s">
        <v>124</v>
      </c>
      <c r="B89" s="3">
        <v>2</v>
      </c>
      <c r="C89" s="14" t="s">
        <v>135</v>
      </c>
      <c r="D89" s="1" t="str">
        <f t="shared" si="0"/>
        <v>LCOR-003 August</v>
      </c>
      <c r="E89" s="1" t="str">
        <f>VLOOKUP(B89,'Names+months'!A:B,2,FALSE)</f>
        <v>August</v>
      </c>
      <c r="F89" s="15" t="s">
        <v>37</v>
      </c>
      <c r="G89" s="3">
        <v>21.0711628</v>
      </c>
      <c r="H89" s="3">
        <v>25.207219129999999</v>
      </c>
      <c r="I89" s="3">
        <v>24.251262650000001</v>
      </c>
      <c r="J89" s="5">
        <f t="shared" si="1"/>
        <v>24.251262650000001</v>
      </c>
      <c r="K89" s="6">
        <f t="shared" si="2"/>
        <v>-3.1800998500000013</v>
      </c>
      <c r="L89" s="7"/>
      <c r="M89" s="2"/>
      <c r="N89" s="2"/>
      <c r="O89" s="8">
        <f t="shared" si="3"/>
        <v>0.28785459416666548</v>
      </c>
      <c r="P89" s="9">
        <f t="shared" si="4"/>
        <v>0.81911925079856174</v>
      </c>
      <c r="Q89" s="9"/>
      <c r="R89" s="9"/>
      <c r="S89" s="9"/>
      <c r="T89" s="9"/>
      <c r="U89" s="2" t="str">
        <f ca="1">IFERROR(__xludf.DUMMYFUNCTION("""COMPUTED_VALUE"""),"LCOR-341 July")</f>
        <v>LCOR-341 July</v>
      </c>
      <c r="V89" s="1" t="str">
        <f t="shared" ca="1" si="5"/>
        <v>July</v>
      </c>
      <c r="W89" s="1" t="str">
        <f t="shared" ca="1" si="6"/>
        <v>CT3</v>
      </c>
      <c r="X89" s="10">
        <f t="shared" ca="1" si="7"/>
        <v>6.8303046598447824E-5</v>
      </c>
      <c r="Y89" s="10">
        <f t="shared" ca="1" si="8"/>
        <v>1.7605431126091527E-5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.75" customHeight="1" x14ac:dyDescent="0.15">
      <c r="A90" s="3" t="s">
        <v>136</v>
      </c>
      <c r="B90" s="3">
        <v>2</v>
      </c>
      <c r="C90" s="14" t="s">
        <v>125</v>
      </c>
      <c r="D90" s="1" t="str">
        <f t="shared" si="0"/>
        <v>LCOR-227 August</v>
      </c>
      <c r="E90" s="1" t="str">
        <f>VLOOKUP(B90,'Names+months'!A:B,2,FALSE)</f>
        <v>August</v>
      </c>
      <c r="F90" s="15" t="s">
        <v>37</v>
      </c>
      <c r="G90" s="3">
        <v>21.64186668</v>
      </c>
      <c r="H90" s="3">
        <v>25.149560309999998</v>
      </c>
      <c r="I90" s="3">
        <v>24.21081921</v>
      </c>
      <c r="J90" s="5">
        <f t="shared" si="1"/>
        <v>24.21081921</v>
      </c>
      <c r="K90" s="6">
        <f t="shared" si="2"/>
        <v>-2.5689525300000007</v>
      </c>
      <c r="L90" s="7">
        <f>(K90+K91)/2</f>
        <v>-2.5577583700000002</v>
      </c>
      <c r="M90" s="2">
        <f>2^(-L90)</f>
        <v>5.8879212266973386</v>
      </c>
      <c r="N90" s="2"/>
      <c r="O90" s="8">
        <f t="shared" si="3"/>
        <v>0.89900191416666608</v>
      </c>
      <c r="P90" s="9">
        <f t="shared" si="4"/>
        <v>0.53625759690233377</v>
      </c>
      <c r="Q90" s="9">
        <f>AVERAGE(P90,P91)</f>
        <v>0.53212878584986179</v>
      </c>
      <c r="R90" s="9">
        <f>STDEV(P90:P91)</f>
        <v>5.8390205868818082E-3</v>
      </c>
      <c r="S90" s="9"/>
      <c r="T90" s="9"/>
      <c r="U90" s="2" t="str">
        <f ca="1">IFERROR(__xludf.DUMMYFUNCTION("""COMPUTED_VALUE"""),"LCOR-344 July")</f>
        <v>LCOR-344 July</v>
      </c>
      <c r="V90" s="1" t="str">
        <f t="shared" ca="1" si="5"/>
        <v>July</v>
      </c>
      <c r="W90" s="1" t="str">
        <f t="shared" ca="1" si="6"/>
        <v>CT3</v>
      </c>
      <c r="X90" s="10">
        <f t="shared" ca="1" si="7"/>
        <v>6.1312430344818769E-6</v>
      </c>
      <c r="Y90" s="10">
        <f t="shared" ca="1" si="8"/>
        <v>3.6201330860723144E-7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5.75" customHeight="1" x14ac:dyDescent="0.15">
      <c r="A91" s="3" t="s">
        <v>137</v>
      </c>
      <c r="B91" s="3">
        <v>2</v>
      </c>
      <c r="C91" s="14" t="s">
        <v>125</v>
      </c>
      <c r="D91" s="1" t="str">
        <f t="shared" si="0"/>
        <v>LCOR-227 August</v>
      </c>
      <c r="E91" s="1" t="str">
        <f>VLOOKUP(B91,'Names+months'!A:B,2,FALSE)</f>
        <v>August</v>
      </c>
      <c r="F91" s="15" t="s">
        <v>37</v>
      </c>
      <c r="G91" s="3">
        <v>21.567084510000001</v>
      </c>
      <c r="H91" s="3">
        <v>25.13722946</v>
      </c>
      <c r="I91" s="3">
        <v>24.11364872</v>
      </c>
      <c r="J91" s="5">
        <f t="shared" si="1"/>
        <v>24.11364872</v>
      </c>
      <c r="K91" s="6">
        <f t="shared" si="2"/>
        <v>-2.5465642099999997</v>
      </c>
      <c r="L91" s="7"/>
      <c r="M91" s="2"/>
      <c r="N91" s="2"/>
      <c r="O91" s="8">
        <f t="shared" si="3"/>
        <v>0.9213902341666671</v>
      </c>
      <c r="P91" s="9">
        <f t="shared" si="4"/>
        <v>0.5279999747973898</v>
      </c>
      <c r="Q91" s="9"/>
      <c r="R91" s="9"/>
      <c r="S91" s="9"/>
      <c r="T91" s="9"/>
      <c r="U91" s="2" t="str">
        <f ca="1">IFERROR(__xludf.DUMMYFUNCTION("""COMPUTED_VALUE"""),"LCOR-495 July")</f>
        <v>LCOR-495 July</v>
      </c>
      <c r="V91" s="1" t="str">
        <f t="shared" ca="1" si="5"/>
        <v>July</v>
      </c>
      <c r="W91" s="1" t="str">
        <f t="shared" ca="1" si="6"/>
        <v>CT3</v>
      </c>
      <c r="X91" s="10">
        <f t="shared" ca="1" si="7"/>
        <v>4.3346712393337147E-4</v>
      </c>
      <c r="Y91" s="10">
        <f t="shared" ca="1" si="8"/>
        <v>2.4682246545554824E-5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5.75" customHeight="1" x14ac:dyDescent="0.15">
      <c r="A92" s="3" t="s">
        <v>138</v>
      </c>
      <c r="B92" s="3">
        <v>2</v>
      </c>
      <c r="C92" s="14" t="s">
        <v>127</v>
      </c>
      <c r="D92" s="1" t="str">
        <f t="shared" si="0"/>
        <v>LCOR-230 August</v>
      </c>
      <c r="E92" s="1" t="str">
        <f>VLOOKUP(B92,'Names+months'!A:B,2,FALSE)</f>
        <v>August</v>
      </c>
      <c r="F92" s="15" t="s">
        <v>37</v>
      </c>
      <c r="G92" s="3">
        <v>22.191533159999999</v>
      </c>
      <c r="H92" s="3">
        <v>25.110790900000001</v>
      </c>
      <c r="I92" s="3">
        <v>24.228893419999999</v>
      </c>
      <c r="J92" s="5">
        <f t="shared" si="1"/>
        <v>24.228893419999999</v>
      </c>
      <c r="K92" s="6">
        <f t="shared" si="2"/>
        <v>-2.0373602599999998</v>
      </c>
      <c r="L92" s="7">
        <f>(K92+K93)/2</f>
        <v>-2.0518788150000002</v>
      </c>
      <c r="M92" s="2">
        <f>2^(-L92)</f>
        <v>4.1464560911145929</v>
      </c>
      <c r="N92" s="2"/>
      <c r="O92" s="8">
        <f t="shared" si="3"/>
        <v>1.4305941841666669</v>
      </c>
      <c r="P92" s="9">
        <f t="shared" si="4"/>
        <v>0.37097807124401794</v>
      </c>
      <c r="Q92" s="9">
        <f>AVERAGE(P92,P93)</f>
        <v>0.37474923112572811</v>
      </c>
      <c r="R92" s="9">
        <f>STDEV(P92:P93)</f>
        <v>5.3332254505918828E-3</v>
      </c>
      <c r="S92" s="9"/>
      <c r="T92" s="9"/>
      <c r="U92" s="2" t="str">
        <f ca="1">IFERROR(__xludf.DUMMYFUNCTION("""COMPUTED_VALUE"""),"LCOR-501 July")</f>
        <v>LCOR-501 July</v>
      </c>
      <c r="V92" s="1" t="str">
        <f t="shared" ca="1" si="5"/>
        <v>July</v>
      </c>
      <c r="W92" s="1" t="str">
        <f t="shared" ca="1" si="6"/>
        <v>CT3</v>
      </c>
      <c r="X92" s="10">
        <f t="shared" ca="1" si="7"/>
        <v>2.1755033892505817E-5</v>
      </c>
      <c r="Y92" s="10">
        <f t="shared" ca="1" si="8"/>
        <v>1.3763797704434548E-5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5.75" customHeight="1" x14ac:dyDescent="0.15">
      <c r="A93" s="3" t="s">
        <v>139</v>
      </c>
      <c r="B93" s="3">
        <v>2</v>
      </c>
      <c r="C93" s="14" t="s">
        <v>127</v>
      </c>
      <c r="D93" s="1" t="str">
        <f t="shared" si="0"/>
        <v>LCOR-230 August</v>
      </c>
      <c r="E93" s="1" t="str">
        <f>VLOOKUP(B93,'Names+months'!A:B,2,FALSE)</f>
        <v>August</v>
      </c>
      <c r="F93" s="15" t="s">
        <v>37</v>
      </c>
      <c r="G93" s="3">
        <v>22.187250859999999</v>
      </c>
      <c r="H93" s="3">
        <v>25.06923385</v>
      </c>
      <c r="I93" s="3">
        <v>24.25364823</v>
      </c>
      <c r="J93" s="5">
        <f t="shared" si="1"/>
        <v>24.25364823</v>
      </c>
      <c r="K93" s="6">
        <f t="shared" si="2"/>
        <v>-2.0663973700000007</v>
      </c>
      <c r="L93" s="7"/>
      <c r="M93" s="2"/>
      <c r="N93" s="2"/>
      <c r="O93" s="8">
        <f t="shared" si="3"/>
        <v>1.4015570741666661</v>
      </c>
      <c r="P93" s="9">
        <f t="shared" si="4"/>
        <v>0.37852039100743834</v>
      </c>
      <c r="Q93" s="9"/>
      <c r="R93" s="9"/>
      <c r="S93" s="9"/>
      <c r="T93" s="9"/>
      <c r="U93" s="2" t="str">
        <f ca="1">IFERROR(__xludf.DUMMYFUNCTION("""COMPUTED_VALUE"""),"LCOR-207 August")</f>
        <v>LCOR-207 August</v>
      </c>
      <c r="V93" s="1" t="str">
        <f t="shared" ca="1" si="5"/>
        <v>August</v>
      </c>
      <c r="W93" s="1" t="str">
        <f t="shared" ca="1" si="6"/>
        <v>CT3</v>
      </c>
      <c r="X93" s="10">
        <f t="shared" ca="1" si="7"/>
        <v>1.0489748729369229E-5</v>
      </c>
      <c r="Y93" s="10">
        <f t="shared" ca="1" si="8"/>
        <v>1.2807139748365636E-6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5.75" customHeight="1" x14ac:dyDescent="0.15">
      <c r="A94" s="3" t="s">
        <v>126</v>
      </c>
      <c r="B94" s="3">
        <v>2</v>
      </c>
      <c r="C94" s="14" t="s">
        <v>129</v>
      </c>
      <c r="D94" s="1" t="str">
        <f t="shared" si="0"/>
        <v>LCOR-234 August</v>
      </c>
      <c r="E94" s="1" t="str">
        <f>VLOOKUP(B94,'Names+months'!A:B,2,FALSE)</f>
        <v>August</v>
      </c>
      <c r="F94" s="15" t="s">
        <v>37</v>
      </c>
      <c r="G94" s="3">
        <v>22.014621229999999</v>
      </c>
      <c r="H94" s="3">
        <v>26.00794484</v>
      </c>
      <c r="I94" s="3">
        <v>24.871703449999998</v>
      </c>
      <c r="J94" s="5">
        <f t="shared" si="1"/>
        <v>24.871703449999998</v>
      </c>
      <c r="K94" s="6">
        <f t="shared" si="2"/>
        <v>-2.8570822199999988</v>
      </c>
      <c r="L94" s="7">
        <f>(K94+K95)/2</f>
        <v>-2.83668385</v>
      </c>
      <c r="M94" s="2">
        <f>2^(-L94)</f>
        <v>7.143761174308545</v>
      </c>
      <c r="N94" s="2"/>
      <c r="O94" s="8">
        <f t="shared" si="3"/>
        <v>0.61087222416666798</v>
      </c>
      <c r="P94" s="9">
        <f t="shared" si="4"/>
        <v>0.65480070300783277</v>
      </c>
      <c r="Q94" s="9">
        <f>AVERAGE(P94,P95)</f>
        <v>0.64567210648529505</v>
      </c>
      <c r="R94" s="9">
        <f>STDEV(P94:P95)</f>
        <v>1.2909785007604722E-2</v>
      </c>
      <c r="S94" s="9"/>
      <c r="T94" s="9"/>
      <c r="U94" s="2" t="str">
        <f ca="1">IFERROR(__xludf.DUMMYFUNCTION("""COMPUTED_VALUE"""),"LCOR-347 August")</f>
        <v>LCOR-347 August</v>
      </c>
      <c r="V94" s="1" t="str">
        <f t="shared" ca="1" si="5"/>
        <v>August</v>
      </c>
      <c r="W94" s="1" t="str">
        <f t="shared" ca="1" si="6"/>
        <v>CT3</v>
      </c>
      <c r="X94" s="10">
        <f t="shared" ca="1" si="7"/>
        <v>8.7935442031487874E-5</v>
      </c>
      <c r="Y94" s="10">
        <f t="shared" ca="1" si="8"/>
        <v>3.989778794102391E-7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5.75" customHeight="1" x14ac:dyDescent="0.15">
      <c r="A95" s="3" t="s">
        <v>128</v>
      </c>
      <c r="B95" s="3">
        <v>2</v>
      </c>
      <c r="C95" s="14" t="s">
        <v>129</v>
      </c>
      <c r="D95" s="1" t="str">
        <f t="shared" si="0"/>
        <v>LCOR-234 August</v>
      </c>
      <c r="E95" s="1" t="str">
        <f>VLOOKUP(B95,'Names+months'!A:B,2,FALSE)</f>
        <v>August</v>
      </c>
      <c r="F95" s="15" t="s">
        <v>37</v>
      </c>
      <c r="G95" s="3">
        <v>22.03522568</v>
      </c>
      <c r="H95" s="3">
        <v>26.006602170000001</v>
      </c>
      <c r="I95" s="3">
        <v>24.851511160000001</v>
      </c>
      <c r="J95" s="5">
        <f t="shared" si="1"/>
        <v>24.851511160000001</v>
      </c>
      <c r="K95" s="6">
        <f t="shared" si="2"/>
        <v>-2.8162854800000012</v>
      </c>
      <c r="L95" s="7"/>
      <c r="M95" s="2"/>
      <c r="N95" s="2"/>
      <c r="O95" s="8">
        <f t="shared" si="3"/>
        <v>0.65166896416666553</v>
      </c>
      <c r="P95" s="9">
        <f t="shared" si="4"/>
        <v>0.63654350996275733</v>
      </c>
      <c r="Q95" s="9"/>
      <c r="R95" s="9"/>
      <c r="S95" s="9"/>
      <c r="T95" s="9"/>
      <c r="U95" s="2" t="str">
        <f ca="1">IFERROR(__xludf.DUMMYFUNCTION("""COMPUTED_VALUE"""),"LCOR-494 August")</f>
        <v>LCOR-494 August</v>
      </c>
      <c r="V95" s="1" t="str">
        <f t="shared" ca="1" si="5"/>
        <v>August</v>
      </c>
      <c r="W95" s="1" t="str">
        <f t="shared" ca="1" si="6"/>
        <v>CT3</v>
      </c>
      <c r="X95" s="10">
        <f t="shared" ca="1" si="7"/>
        <v>3.3760140556833699E-3</v>
      </c>
      <c r="Y95" s="10">
        <f t="shared" ca="1" si="8"/>
        <v>6.3503222555951266E-5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5.75" customHeight="1" x14ac:dyDescent="0.15">
      <c r="A96" s="3" t="s">
        <v>140</v>
      </c>
      <c r="B96" s="3">
        <v>2</v>
      </c>
      <c r="C96" s="14" t="s">
        <v>133</v>
      </c>
      <c r="D96" s="1" t="str">
        <f t="shared" si="0"/>
        <v>LCOR-544 August</v>
      </c>
      <c r="E96" s="1" t="str">
        <f>VLOOKUP(B96,'Names+months'!A:B,2,FALSE)</f>
        <v>August</v>
      </c>
      <c r="F96" s="15" t="s">
        <v>37</v>
      </c>
      <c r="G96" s="3">
        <v>21.119961190000001</v>
      </c>
      <c r="H96" s="3">
        <v>24.77190641</v>
      </c>
      <c r="I96" s="3">
        <v>23.87030137</v>
      </c>
      <c r="J96" s="5">
        <f t="shared" si="1"/>
        <v>23.87030137</v>
      </c>
      <c r="K96" s="6">
        <f t="shared" si="2"/>
        <v>-2.7503401799999985</v>
      </c>
      <c r="L96" s="7">
        <f>(K96+K97)/2</f>
        <v>-2.7651315899999975</v>
      </c>
      <c r="M96" s="2">
        <f>2^(-L96)</f>
        <v>6.7981000279478172</v>
      </c>
      <c r="N96" s="2"/>
      <c r="O96" s="8">
        <f t="shared" si="3"/>
        <v>0.71761426416666829</v>
      </c>
      <c r="P96" s="9">
        <f t="shared" si="4"/>
        <v>0.60810220918226787</v>
      </c>
      <c r="Q96" s="9">
        <f>AVERAGE(P96,P97)</f>
        <v>0.61440121318318131</v>
      </c>
      <c r="R96" s="9">
        <f>STDEV(P96:P97)</f>
        <v>8.9081368875341647E-3</v>
      </c>
      <c r="S96" s="9"/>
      <c r="T96" s="9"/>
      <c r="U96" s="2" t="str">
        <f ca="1">IFERROR(__xludf.DUMMYFUNCTION("""COMPUTED_VALUE"""),"LCOR-495 August")</f>
        <v>LCOR-495 August</v>
      </c>
      <c r="V96" s="1" t="str">
        <f t="shared" ca="1" si="5"/>
        <v>August</v>
      </c>
      <c r="W96" s="1" t="str">
        <f t="shared" ca="1" si="6"/>
        <v>CT3</v>
      </c>
      <c r="X96" s="10">
        <f t="shared" ca="1" si="7"/>
        <v>1.2509680942507587E-4</v>
      </c>
      <c r="Y96" s="10">
        <f t="shared" ca="1" si="8"/>
        <v>1.6613081174744696E-5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5.75" customHeight="1" x14ac:dyDescent="0.15">
      <c r="A97" s="3" t="s">
        <v>141</v>
      </c>
      <c r="B97" s="3">
        <v>2</v>
      </c>
      <c r="C97" s="14" t="s">
        <v>133</v>
      </c>
      <c r="D97" s="1" t="str">
        <f t="shared" si="0"/>
        <v>LCOR-544 August</v>
      </c>
      <c r="E97" s="1" t="str">
        <f>VLOOKUP(B97,'Names+months'!A:B,2,FALSE)</f>
        <v>August</v>
      </c>
      <c r="F97" s="15" t="s">
        <v>37</v>
      </c>
      <c r="G97" s="3">
        <v>21.122245370000002</v>
      </c>
      <c r="H97" s="3">
        <v>24.795440339999999</v>
      </c>
      <c r="I97" s="3">
        <v>23.902168369999998</v>
      </c>
      <c r="J97" s="5">
        <f t="shared" si="1"/>
        <v>23.902168369999998</v>
      </c>
      <c r="K97" s="6">
        <f t="shared" si="2"/>
        <v>-2.7799229999999966</v>
      </c>
      <c r="L97" s="7"/>
      <c r="M97" s="2"/>
      <c r="N97" s="2"/>
      <c r="O97" s="8">
        <f t="shared" si="3"/>
        <v>0.68803144416667017</v>
      </c>
      <c r="P97" s="9">
        <f t="shared" si="4"/>
        <v>0.62070021718409474</v>
      </c>
      <c r="Q97" s="9"/>
      <c r="R97" s="9"/>
      <c r="S97" s="9"/>
      <c r="T97" s="9"/>
      <c r="U97" s="2" t="str">
        <f ca="1">IFERROR(__xludf.DUMMYFUNCTION("""COMPUTED_VALUE"""),"LCOR-501 August")</f>
        <v>LCOR-501 August</v>
      </c>
      <c r="V97" s="1" t="str">
        <f t="shared" ca="1" si="5"/>
        <v>August</v>
      </c>
      <c r="W97" s="1" t="str">
        <f t="shared" ca="1" si="6"/>
        <v>CT3</v>
      </c>
      <c r="X97" s="10">
        <f t="shared" ca="1" si="7"/>
        <v>1.0664686873951004E-3</v>
      </c>
      <c r="Y97" s="10">
        <f t="shared" ca="1" si="8"/>
        <v>1.0309666085444668E-5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5.75" customHeight="1" x14ac:dyDescent="0.15">
      <c r="A98" s="3" t="s">
        <v>110</v>
      </c>
      <c r="B98" s="3">
        <v>1</v>
      </c>
      <c r="C98" s="14" t="s">
        <v>142</v>
      </c>
      <c r="D98" s="1" t="str">
        <f t="shared" si="0"/>
        <v>LCOR-157 July</v>
      </c>
      <c r="E98" s="1" t="str">
        <f>VLOOKUP(B98,'Names+months'!A:B,2,FALSE)</f>
        <v>July</v>
      </c>
      <c r="F98" s="15" t="s">
        <v>40</v>
      </c>
      <c r="G98" s="3">
        <v>21.075971849999998</v>
      </c>
      <c r="H98" s="3">
        <v>24.937335999999998</v>
      </c>
      <c r="I98" s="3">
        <v>24.075326180000001</v>
      </c>
      <c r="J98" s="5">
        <f t="shared" si="1"/>
        <v>24.075326180000001</v>
      </c>
      <c r="K98" s="6">
        <f t="shared" si="2"/>
        <v>-2.9993543300000027</v>
      </c>
      <c r="L98" s="7">
        <f>(K98+K99)/2</f>
        <v>-2.9917928200000024</v>
      </c>
      <c r="M98" s="2">
        <f>2^(-L98)</f>
        <v>7.9546189344996545</v>
      </c>
      <c r="N98" s="2"/>
      <c r="O98" s="8">
        <f t="shared" si="3"/>
        <v>0.46860011416666403</v>
      </c>
      <c r="P98" s="9">
        <f t="shared" si="4"/>
        <v>0.72266547943183113</v>
      </c>
      <c r="Q98" s="9">
        <f>AVERAGE(P98,P99)</f>
        <v>0.71889759955546528</v>
      </c>
      <c r="R98" s="9">
        <f>STDEV(P98:P99)</f>
        <v>5.3285868225492351E-3</v>
      </c>
      <c r="S98" s="9"/>
      <c r="T98" s="9"/>
      <c r="U98" s="2" t="str">
        <f ca="1">IFERROR(__xludf.DUMMYFUNCTION("""COMPUTED_VALUE"""),"LCOR-502 August")</f>
        <v>LCOR-502 August</v>
      </c>
      <c r="V98" s="1" t="str">
        <f t="shared" ca="1" si="5"/>
        <v>August</v>
      </c>
      <c r="W98" s="1" t="str">
        <f t="shared" ca="1" si="6"/>
        <v>CT3</v>
      </c>
      <c r="X98" s="10">
        <f t="shared" ca="1" si="7"/>
        <v>2.1943994755076142E-4</v>
      </c>
      <c r="Y98" s="10">
        <f t="shared" ca="1" si="8"/>
        <v>1.3108531011693347E-5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5.75" customHeight="1" x14ac:dyDescent="0.15">
      <c r="A99" s="3" t="s">
        <v>111</v>
      </c>
      <c r="B99" s="3">
        <v>1</v>
      </c>
      <c r="C99" s="14" t="s">
        <v>142</v>
      </c>
      <c r="D99" s="1" t="str">
        <f t="shared" si="0"/>
        <v>LCOR-157 July</v>
      </c>
      <c r="E99" s="1" t="str">
        <f>VLOOKUP(B99,'Names+months'!A:B,2,FALSE)</f>
        <v>July</v>
      </c>
      <c r="F99" s="15" t="s">
        <v>40</v>
      </c>
      <c r="G99" s="3">
        <v>21.10319642</v>
      </c>
      <c r="H99" s="3">
        <v>24.9448857</v>
      </c>
      <c r="I99" s="3">
        <v>24.087427730000002</v>
      </c>
      <c r="J99" s="5">
        <f t="shared" si="1"/>
        <v>24.087427730000002</v>
      </c>
      <c r="K99" s="6">
        <f t="shared" si="2"/>
        <v>-2.984231310000002</v>
      </c>
      <c r="L99" s="7"/>
      <c r="M99" s="2"/>
      <c r="N99" s="2"/>
      <c r="O99" s="8">
        <f t="shared" si="3"/>
        <v>0.48372313416666479</v>
      </c>
      <c r="P99" s="9">
        <f t="shared" si="4"/>
        <v>0.71512971967909944</v>
      </c>
      <c r="Q99" s="9"/>
      <c r="R99" s="9"/>
      <c r="S99" s="9"/>
      <c r="T99" s="9"/>
      <c r="U99" s="16"/>
      <c r="V99" s="1"/>
      <c r="W99" s="1"/>
      <c r="X99" s="10"/>
      <c r="Y99" s="10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5.75" customHeight="1" x14ac:dyDescent="0.15">
      <c r="A100" s="3" t="s">
        <v>143</v>
      </c>
      <c r="B100" s="3">
        <v>1</v>
      </c>
      <c r="C100" s="14" t="s">
        <v>144</v>
      </c>
      <c r="D100" s="1" t="str">
        <f t="shared" si="0"/>
        <v>LCOR-162 July</v>
      </c>
      <c r="E100" s="1" t="str">
        <f>VLOOKUP(B100,'Names+months'!A:B,2,FALSE)</f>
        <v>July</v>
      </c>
      <c r="F100" s="15" t="s">
        <v>40</v>
      </c>
      <c r="G100" s="3">
        <v>21.523451439999999</v>
      </c>
      <c r="H100" s="3">
        <v>24.860991200000001</v>
      </c>
      <c r="I100" s="3">
        <v>23.964835300000001</v>
      </c>
      <c r="J100" s="5">
        <f t="shared" si="1"/>
        <v>23.964835300000001</v>
      </c>
      <c r="K100" s="6">
        <f t="shared" si="2"/>
        <v>-2.441383860000002</v>
      </c>
      <c r="L100" s="7">
        <f>(K100+K101)/2</f>
        <v>-2.4524167250000009</v>
      </c>
      <c r="M100" s="2">
        <f>2^(-L100)</f>
        <v>5.4733219659741685</v>
      </c>
      <c r="N100" s="2"/>
      <c r="O100" s="8">
        <f t="shared" si="3"/>
        <v>1.0265705841666648</v>
      </c>
      <c r="P100" s="9">
        <f t="shared" si="4"/>
        <v>0.49087561851421102</v>
      </c>
      <c r="Q100" s="9">
        <f>AVERAGE(P100,P101)</f>
        <v>0.49465839502026154</v>
      </c>
      <c r="R100" s="9">
        <f>STDEV(P100:P101)</f>
        <v>5.3496538382829988E-3</v>
      </c>
      <c r="S100" s="9"/>
      <c r="T100" s="9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5.75" customHeight="1" x14ac:dyDescent="0.15">
      <c r="A101" s="3" t="s">
        <v>145</v>
      </c>
      <c r="B101" s="3">
        <v>1</v>
      </c>
      <c r="C101" s="14" t="s">
        <v>144</v>
      </c>
      <c r="D101" s="1" t="str">
        <f t="shared" si="0"/>
        <v>LCOR-162 July</v>
      </c>
      <c r="E101" s="1" t="str">
        <f>VLOOKUP(B101,'Names+months'!A:B,2,FALSE)</f>
        <v>July</v>
      </c>
      <c r="F101" s="15" t="s">
        <v>40</v>
      </c>
      <c r="G101" s="3">
        <v>21.452176139999999</v>
      </c>
      <c r="H101" s="3">
        <v>24.804609500000002</v>
      </c>
      <c r="I101" s="3">
        <v>23.915625729999999</v>
      </c>
      <c r="J101" s="5">
        <f t="shared" si="1"/>
        <v>23.915625729999999</v>
      </c>
      <c r="K101" s="6">
        <f t="shared" si="2"/>
        <v>-2.4634495899999997</v>
      </c>
      <c r="L101" s="7"/>
      <c r="M101" s="2"/>
      <c r="N101" s="2"/>
      <c r="O101" s="8">
        <f t="shared" si="3"/>
        <v>1.004504854166667</v>
      </c>
      <c r="P101" s="9">
        <f t="shared" si="4"/>
        <v>0.49844117152631212</v>
      </c>
      <c r="Q101" s="9"/>
      <c r="R101" s="9"/>
      <c r="S101" s="9"/>
      <c r="T101" s="9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5.75" customHeight="1" x14ac:dyDescent="0.15">
      <c r="A102" s="3" t="s">
        <v>146</v>
      </c>
      <c r="B102" s="3">
        <v>1</v>
      </c>
      <c r="C102" s="14" t="s">
        <v>147</v>
      </c>
      <c r="D102" s="1" t="str">
        <f t="shared" si="0"/>
        <v>LCOR-163 July</v>
      </c>
      <c r="E102" s="1" t="str">
        <f>VLOOKUP(B102,'Names+months'!A:B,2,FALSE)</f>
        <v>July</v>
      </c>
      <c r="F102" s="15" t="s">
        <v>40</v>
      </c>
      <c r="G102" s="3">
        <v>20.55506828</v>
      </c>
      <c r="H102" s="3">
        <v>25.0506782</v>
      </c>
      <c r="I102" s="3">
        <v>23.733844149999999</v>
      </c>
      <c r="J102" s="5">
        <f t="shared" si="1"/>
        <v>23.733844149999999</v>
      </c>
      <c r="K102" s="6">
        <f t="shared" si="2"/>
        <v>-3.1787758699999991</v>
      </c>
      <c r="L102" s="7">
        <f>(K102+K103)/2</f>
        <v>-3.1715710349999995</v>
      </c>
      <c r="M102" s="2">
        <f>2^(-L102)</f>
        <v>9.0102743517895494</v>
      </c>
      <c r="N102" s="2"/>
      <c r="O102" s="8">
        <f t="shared" si="3"/>
        <v>0.2891785741666677</v>
      </c>
      <c r="P102" s="9">
        <f t="shared" si="4"/>
        <v>0.81836787923464072</v>
      </c>
      <c r="Q102" s="9">
        <f>AVERAGE(P102,P103)</f>
        <v>0.81430128342075969</v>
      </c>
      <c r="R102" s="9">
        <f>STDEV(P102:P103)</f>
        <v>5.7510349526802779E-3</v>
      </c>
      <c r="S102" s="9"/>
      <c r="T102" s="9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5.75" customHeight="1" x14ac:dyDescent="0.15">
      <c r="A103" s="3" t="s">
        <v>148</v>
      </c>
      <c r="B103" s="3">
        <v>1</v>
      </c>
      <c r="C103" s="14" t="s">
        <v>147</v>
      </c>
      <c r="D103" s="1" t="str">
        <f t="shared" si="0"/>
        <v>LCOR-163 July</v>
      </c>
      <c r="E103" s="1" t="str">
        <f>VLOOKUP(B103,'Names+months'!A:B,2,FALSE)</f>
        <v>July</v>
      </c>
      <c r="F103" s="15" t="s">
        <v>40</v>
      </c>
      <c r="G103" s="3">
        <v>20.577539959999999</v>
      </c>
      <c r="H103" s="3">
        <v>25.046872400000002</v>
      </c>
      <c r="I103" s="3">
        <v>23.741906159999999</v>
      </c>
      <c r="J103" s="5">
        <f t="shared" si="1"/>
        <v>23.741906159999999</v>
      </c>
      <c r="K103" s="6">
        <f t="shared" si="2"/>
        <v>-3.1643661999999999</v>
      </c>
      <c r="L103" s="7"/>
      <c r="M103" s="2"/>
      <c r="N103" s="2"/>
      <c r="O103" s="8">
        <f t="shared" si="3"/>
        <v>0.30358824416666685</v>
      </c>
      <c r="P103" s="9">
        <f t="shared" si="4"/>
        <v>0.81023468760687856</v>
      </c>
      <c r="Q103" s="9"/>
      <c r="R103" s="9"/>
      <c r="S103" s="9"/>
      <c r="T103" s="9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5.75" customHeight="1" x14ac:dyDescent="0.15">
      <c r="A104" s="3" t="s">
        <v>61</v>
      </c>
      <c r="B104" s="3">
        <v>1</v>
      </c>
      <c r="C104" s="14" t="s">
        <v>149</v>
      </c>
      <c r="D104" s="1" t="str">
        <f t="shared" si="0"/>
        <v>LCOR-241 July</v>
      </c>
      <c r="E104" s="1" t="str">
        <f>VLOOKUP(B104,'Names+months'!A:B,2,FALSE)</f>
        <v>July</v>
      </c>
      <c r="F104" s="15" t="s">
        <v>40</v>
      </c>
      <c r="G104" s="3">
        <v>21.408630429999999</v>
      </c>
      <c r="H104" s="3">
        <v>25.0578526</v>
      </c>
      <c r="I104" s="3">
        <v>24.020644229999998</v>
      </c>
      <c r="J104" s="5">
        <f t="shared" si="1"/>
        <v>24.020644229999998</v>
      </c>
      <c r="K104" s="6">
        <f t="shared" si="2"/>
        <v>-2.6120137999999997</v>
      </c>
      <c r="L104" s="7">
        <f>(K104+K105)/2</f>
        <v>-2.6191441199999996</v>
      </c>
      <c r="M104" s="2">
        <f>2^(-L104)</f>
        <v>6.143854796956008</v>
      </c>
      <c r="N104" s="2"/>
      <c r="O104" s="8">
        <f t="shared" si="3"/>
        <v>0.85594064416666704</v>
      </c>
      <c r="P104" s="9">
        <f t="shared" si="4"/>
        <v>0.55250497327347392</v>
      </c>
      <c r="Q104" s="9">
        <f>AVERAGE(P104,P105)</f>
        <v>0.55524919299952402</v>
      </c>
      <c r="R104" s="9">
        <f>STDEV(P104:P105)</f>
        <v>3.8809127547118323E-3</v>
      </c>
      <c r="S104" s="9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5.75" customHeight="1" x14ac:dyDescent="0.15">
      <c r="A105" s="3" t="s">
        <v>63</v>
      </c>
      <c r="B105" s="3">
        <v>1</v>
      </c>
      <c r="C105" s="14" t="s">
        <v>149</v>
      </c>
      <c r="D105" s="1" t="str">
        <f t="shared" si="0"/>
        <v>LCOR-241 July</v>
      </c>
      <c r="E105" s="1" t="str">
        <f>VLOOKUP(B105,'Names+months'!A:B,2,FALSE)</f>
        <v>July</v>
      </c>
      <c r="F105" s="15" t="s">
        <v>40</v>
      </c>
      <c r="G105" s="3">
        <v>21.349604129999999</v>
      </c>
      <c r="H105" s="3">
        <v>25.022737800000002</v>
      </c>
      <c r="I105" s="3">
        <v>23.975878569999999</v>
      </c>
      <c r="J105" s="5">
        <f t="shared" si="1"/>
        <v>23.975878569999999</v>
      </c>
      <c r="K105" s="6">
        <f t="shared" si="2"/>
        <v>-2.6262744399999995</v>
      </c>
      <c r="L105" s="7"/>
      <c r="M105" s="2"/>
      <c r="N105" s="2"/>
      <c r="O105" s="8">
        <f t="shared" si="3"/>
        <v>0.84168000416666722</v>
      </c>
      <c r="P105" s="9">
        <f t="shared" si="4"/>
        <v>0.55799341272557412</v>
      </c>
      <c r="Q105" s="9"/>
      <c r="R105" s="9"/>
      <c r="S105" s="9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5.75" customHeight="1" x14ac:dyDescent="0.15">
      <c r="A106" s="3" t="s">
        <v>150</v>
      </c>
      <c r="B106" s="3">
        <v>1</v>
      </c>
      <c r="C106" s="14" t="s">
        <v>151</v>
      </c>
      <c r="D106" s="1" t="str">
        <f t="shared" si="0"/>
        <v>LCOR-242 July</v>
      </c>
      <c r="E106" s="1" t="str">
        <f>VLOOKUP(B106,'Names+months'!A:B,2,FALSE)</f>
        <v>July</v>
      </c>
      <c r="F106" s="15" t="s">
        <v>40</v>
      </c>
      <c r="G106" s="3">
        <v>21.402334150000002</v>
      </c>
      <c r="H106" s="3">
        <v>24.854359800000001</v>
      </c>
      <c r="I106" s="3">
        <v>23.874291899999999</v>
      </c>
      <c r="J106" s="5">
        <f t="shared" si="1"/>
        <v>23.874291899999999</v>
      </c>
      <c r="K106" s="6">
        <f t="shared" si="2"/>
        <v>-2.4719577499999978</v>
      </c>
      <c r="L106" s="7">
        <f>(K106+K107)/2</f>
        <v>-2.4839463249999998</v>
      </c>
      <c r="M106" s="2">
        <f>2^(-L106)</f>
        <v>5.594256194598926</v>
      </c>
      <c r="N106" s="2"/>
      <c r="O106" s="8">
        <f t="shared" si="3"/>
        <v>0.99599669416666892</v>
      </c>
      <c r="P106" s="9">
        <f t="shared" si="4"/>
        <v>0.50138936684738455</v>
      </c>
      <c r="Q106" s="9">
        <f>AVERAGE(P106,P107)</f>
        <v>0.50559065107824974</v>
      </c>
      <c r="R106" s="9">
        <f>STDEV(P106:P107)</f>
        <v>5.9415131386738439E-3</v>
      </c>
      <c r="S106" s="9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5.75" customHeight="1" x14ac:dyDescent="0.15">
      <c r="A107" s="3" t="s">
        <v>152</v>
      </c>
      <c r="B107" s="3">
        <v>1</v>
      </c>
      <c r="C107" s="14" t="s">
        <v>151</v>
      </c>
      <c r="D107" s="1" t="str">
        <f t="shared" si="0"/>
        <v>LCOR-242 July</v>
      </c>
      <c r="E107" s="1" t="str">
        <f>VLOOKUP(B107,'Names+months'!A:B,2,FALSE)</f>
        <v>July</v>
      </c>
      <c r="F107" s="15" t="s">
        <v>40</v>
      </c>
      <c r="G107" s="3">
        <v>21.43292765</v>
      </c>
      <c r="H107" s="3">
        <v>24.9406325</v>
      </c>
      <c r="I107" s="3">
        <v>23.928862550000002</v>
      </c>
      <c r="J107" s="5">
        <f t="shared" si="1"/>
        <v>23.928862550000002</v>
      </c>
      <c r="K107" s="6">
        <f t="shared" si="2"/>
        <v>-2.4959349000000017</v>
      </c>
      <c r="L107" s="7"/>
      <c r="M107" s="2"/>
      <c r="N107" s="2"/>
      <c r="O107" s="8">
        <f t="shared" si="3"/>
        <v>0.97201954416666503</v>
      </c>
      <c r="P107" s="9">
        <f t="shared" si="4"/>
        <v>0.50979193530911504</v>
      </c>
      <c r="Q107" s="9"/>
      <c r="R107" s="9"/>
      <c r="S107" s="9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5.75" customHeight="1" x14ac:dyDescent="0.15">
      <c r="A108" s="3" t="s">
        <v>87</v>
      </c>
      <c r="B108" s="3">
        <v>1</v>
      </c>
      <c r="C108" s="14" t="s">
        <v>153</v>
      </c>
      <c r="D108" s="1" t="str">
        <f t="shared" si="0"/>
        <v>LCOR-251 July</v>
      </c>
      <c r="E108" s="1" t="str">
        <f>VLOOKUP(B108,'Names+months'!A:B,2,FALSE)</f>
        <v>July</v>
      </c>
      <c r="F108" s="15" t="s">
        <v>40</v>
      </c>
      <c r="G108" s="3">
        <v>20.435378440000001</v>
      </c>
      <c r="H108" s="3">
        <v>25.071085</v>
      </c>
      <c r="I108" s="3">
        <v>23.938630759999999</v>
      </c>
      <c r="J108" s="5">
        <f t="shared" si="1"/>
        <v>23.938630759999999</v>
      </c>
      <c r="K108" s="6">
        <f t="shared" si="2"/>
        <v>-3.5032523199999979</v>
      </c>
      <c r="L108" s="7">
        <f>(K108+K109)/2</f>
        <v>-3.5299849799999983</v>
      </c>
      <c r="M108" s="2">
        <f>2^(-L108)</f>
        <v>11.551313302015014</v>
      </c>
      <c r="N108" s="2"/>
      <c r="O108" s="8">
        <f t="shared" si="3"/>
        <v>-3.5297875833331105E-2</v>
      </c>
      <c r="P108" s="9">
        <f t="shared" si="4"/>
        <v>1.0247683869583792</v>
      </c>
      <c r="Q108" s="9">
        <f>AVERAGE(P108,P109)</f>
        <v>1.0441132446813151</v>
      </c>
      <c r="R108" s="9">
        <f>STDEV(P108:P109)</f>
        <v>2.7357760153953737E-2</v>
      </c>
      <c r="S108" s="9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5.75" customHeight="1" x14ac:dyDescent="0.15">
      <c r="A109" s="3" t="s">
        <v>89</v>
      </c>
      <c r="B109" s="3">
        <v>1</v>
      </c>
      <c r="C109" s="14" t="s">
        <v>153</v>
      </c>
      <c r="D109" s="1" t="str">
        <f t="shared" si="0"/>
        <v>LCOR-251 July</v>
      </c>
      <c r="E109" s="1" t="str">
        <f>VLOOKUP(B109,'Names+months'!A:B,2,FALSE)</f>
        <v>July</v>
      </c>
      <c r="F109" s="15" t="s">
        <v>40</v>
      </c>
      <c r="G109" s="3">
        <v>20.460585810000001</v>
      </c>
      <c r="H109" s="3">
        <v>25.160890699999999</v>
      </c>
      <c r="I109" s="3">
        <v>24.01730345</v>
      </c>
      <c r="J109" s="5">
        <f t="shared" si="1"/>
        <v>24.01730345</v>
      </c>
      <c r="K109" s="6">
        <f t="shared" si="2"/>
        <v>-3.5567176399999987</v>
      </c>
      <c r="L109" s="7"/>
      <c r="M109" s="2"/>
      <c r="N109" s="2"/>
      <c r="O109" s="8">
        <f t="shared" si="3"/>
        <v>-8.876319583333192E-2</v>
      </c>
      <c r="P109" s="9">
        <f t="shared" si="4"/>
        <v>1.0634581024042509</v>
      </c>
      <c r="Q109" s="9"/>
      <c r="R109" s="9"/>
      <c r="S109" s="9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5.75" customHeight="1" x14ac:dyDescent="0.15">
      <c r="A110" s="3" t="s">
        <v>93</v>
      </c>
      <c r="B110" s="3">
        <v>2</v>
      </c>
      <c r="C110" s="14" t="s">
        <v>144</v>
      </c>
      <c r="D110" s="1" t="str">
        <f t="shared" si="0"/>
        <v>LCOR-162 August</v>
      </c>
      <c r="E110" s="1" t="str">
        <f>VLOOKUP(B110,'Names+months'!A:B,2,FALSE)</f>
        <v>August</v>
      </c>
      <c r="F110" s="15" t="s">
        <v>40</v>
      </c>
      <c r="G110" s="3">
        <v>19.914254790000001</v>
      </c>
      <c r="H110" s="3">
        <v>25.227700639999998</v>
      </c>
      <c r="I110" s="3">
        <v>24.16611812</v>
      </c>
      <c r="J110" s="5">
        <f t="shared" si="1"/>
        <v>24.16611812</v>
      </c>
      <c r="K110" s="6">
        <f t="shared" si="2"/>
        <v>-4.2518633299999991</v>
      </c>
      <c r="L110" s="7">
        <f>(K110+K111)/2</f>
        <v>-4.2511715399999996</v>
      </c>
      <c r="M110" s="2">
        <f>2^(-L110)</f>
        <v>19.042771238786255</v>
      </c>
      <c r="N110" s="2"/>
      <c r="O110" s="8">
        <f t="shared" si="3"/>
        <v>-0.78390888583333229</v>
      </c>
      <c r="P110" s="9">
        <f t="shared" si="4"/>
        <v>1.7217896327110507</v>
      </c>
      <c r="Q110" s="9">
        <f>AVERAGE(P110,P111)</f>
        <v>1.7209644091928131</v>
      </c>
      <c r="R110" s="9">
        <f>STDEV(P110:P111)</f>
        <v>1.1670422914807845E-3</v>
      </c>
      <c r="S110" s="9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5.75" customHeight="1" x14ac:dyDescent="0.15">
      <c r="A111" s="3" t="s">
        <v>94</v>
      </c>
      <c r="B111" s="3">
        <v>2</v>
      </c>
      <c r="C111" s="14" t="s">
        <v>144</v>
      </c>
      <c r="D111" s="1" t="str">
        <f t="shared" si="0"/>
        <v>LCOR-162 August</v>
      </c>
      <c r="E111" s="1" t="str">
        <f>VLOOKUP(B111,'Names+months'!A:B,2,FALSE)</f>
        <v>August</v>
      </c>
      <c r="F111" s="15" t="s">
        <v>40</v>
      </c>
      <c r="G111" s="3">
        <v>19.915970380000001</v>
      </c>
      <c r="H111" s="3">
        <v>25.263505219999999</v>
      </c>
      <c r="I111" s="3">
        <v>24.166450130000001</v>
      </c>
      <c r="J111" s="5">
        <f t="shared" si="1"/>
        <v>24.166450130000001</v>
      </c>
      <c r="K111" s="6">
        <f t="shared" si="2"/>
        <v>-4.2504797500000002</v>
      </c>
      <c r="L111" s="7"/>
      <c r="M111" s="2"/>
      <c r="N111" s="2"/>
      <c r="O111" s="8">
        <f t="shared" si="3"/>
        <v>-0.78252530583333346</v>
      </c>
      <c r="P111" s="9">
        <f t="shared" si="4"/>
        <v>1.7201391856745756</v>
      </c>
      <c r="Q111" s="9"/>
      <c r="R111" s="9"/>
      <c r="S111" s="9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5.75" customHeight="1" x14ac:dyDescent="0.15">
      <c r="A112" s="3" t="s">
        <v>48</v>
      </c>
      <c r="B112" s="3">
        <v>2</v>
      </c>
      <c r="C112" s="14" t="s">
        <v>147</v>
      </c>
      <c r="D112" s="1" t="str">
        <f t="shared" si="0"/>
        <v>LCOR-163 August</v>
      </c>
      <c r="E112" s="1" t="str">
        <f>VLOOKUP(B112,'Names+months'!A:B,2,FALSE)</f>
        <v>August</v>
      </c>
      <c r="F112" s="15" t="s">
        <v>40</v>
      </c>
      <c r="G112" s="3">
        <v>19.92115712</v>
      </c>
      <c r="H112" s="3">
        <v>26.062573969999999</v>
      </c>
      <c r="I112" s="3">
        <v>24.873982829999999</v>
      </c>
      <c r="J112" s="5">
        <f t="shared" si="1"/>
        <v>24.873982829999999</v>
      </c>
      <c r="K112" s="6">
        <f t="shared" si="2"/>
        <v>-4.952825709999999</v>
      </c>
      <c r="L112" s="7">
        <f>(K112+K113)/2</f>
        <v>-4.9650607499999992</v>
      </c>
      <c r="M112" s="2">
        <f>2^(-L112)</f>
        <v>31.234331553970943</v>
      </c>
      <c r="N112" s="2"/>
      <c r="O112" s="8">
        <f t="shared" si="3"/>
        <v>-1.4848712658333323</v>
      </c>
      <c r="P112" s="9">
        <f t="shared" si="4"/>
        <v>2.798921967412769</v>
      </c>
      <c r="Q112" s="9">
        <f>AVERAGE(P112,P113)</f>
        <v>2.8228611857209476</v>
      </c>
      <c r="R112" s="9">
        <f>STDEV(P112:P113)</f>
        <v>3.3855167204036446E-2</v>
      </c>
      <c r="S112" s="9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5.75" customHeight="1" x14ac:dyDescent="0.15">
      <c r="A113" s="3" t="s">
        <v>50</v>
      </c>
      <c r="B113" s="3">
        <v>2</v>
      </c>
      <c r="C113" s="14" t="s">
        <v>147</v>
      </c>
      <c r="D113" s="1" t="str">
        <f t="shared" si="0"/>
        <v>LCOR-163 August</v>
      </c>
      <c r="E113" s="1" t="str">
        <f>VLOOKUP(B113,'Names+months'!A:B,2,FALSE)</f>
        <v>August</v>
      </c>
      <c r="F113" s="15" t="s">
        <v>40</v>
      </c>
      <c r="G113" s="3">
        <v>19.8460134</v>
      </c>
      <c r="H113" s="3">
        <v>26.061340609999998</v>
      </c>
      <c r="I113" s="3">
        <v>24.82330919</v>
      </c>
      <c r="J113" s="5">
        <f t="shared" si="1"/>
        <v>24.82330919</v>
      </c>
      <c r="K113" s="6">
        <f t="shared" si="2"/>
        <v>-4.9772957899999994</v>
      </c>
      <c r="L113" s="7"/>
      <c r="M113" s="2"/>
      <c r="N113" s="2"/>
      <c r="O113" s="8">
        <f t="shared" si="3"/>
        <v>-1.5093413458333327</v>
      </c>
      <c r="P113" s="9">
        <f t="shared" si="4"/>
        <v>2.8468004040291262</v>
      </c>
      <c r="Q113" s="9"/>
      <c r="R113" s="9"/>
      <c r="S113" s="9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5.75" customHeight="1" x14ac:dyDescent="0.15">
      <c r="A114" s="3" t="s">
        <v>72</v>
      </c>
      <c r="B114" s="3">
        <v>2</v>
      </c>
      <c r="C114" s="14" t="s">
        <v>151</v>
      </c>
      <c r="D114" s="1" t="str">
        <f t="shared" si="0"/>
        <v>LCOR-242 August</v>
      </c>
      <c r="E114" s="1" t="str">
        <f>VLOOKUP(B114,'Names+months'!A:B,2,FALSE)</f>
        <v>August</v>
      </c>
      <c r="F114" s="15" t="s">
        <v>40</v>
      </c>
      <c r="G114" s="3">
        <v>20.965431949999999</v>
      </c>
      <c r="H114" s="3">
        <v>25.374681970000001</v>
      </c>
      <c r="I114" s="3">
        <v>24.503031480000001</v>
      </c>
      <c r="J114" s="5">
        <f t="shared" si="1"/>
        <v>24.503031480000001</v>
      </c>
      <c r="K114" s="6">
        <f t="shared" si="2"/>
        <v>-3.5375995300000014</v>
      </c>
      <c r="L114" s="7">
        <f>(K114+K115)/2</f>
        <v>-3.5921143700000009</v>
      </c>
      <c r="M114" s="2">
        <f>2^(-L114)</f>
        <v>12.05963526909022</v>
      </c>
      <c r="N114" s="2"/>
      <c r="O114" s="8">
        <f t="shared" si="3"/>
        <v>-6.9645085833334619E-2</v>
      </c>
      <c r="P114" s="9">
        <f t="shared" si="4"/>
        <v>1.0494584769411548</v>
      </c>
      <c r="Q114" s="9">
        <f>AVERAGE(P114,P115)</f>
        <v>1.0906510964679925</v>
      </c>
      <c r="R114" s="9">
        <f>STDEV(P114:P115)</f>
        <v>5.8255161204528852E-2</v>
      </c>
      <c r="S114" s="9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5.75" customHeight="1" x14ac:dyDescent="0.15">
      <c r="A115" s="3" t="s">
        <v>74</v>
      </c>
      <c r="B115" s="3">
        <v>2</v>
      </c>
      <c r="C115" s="14" t="s">
        <v>151</v>
      </c>
      <c r="D115" s="1" t="str">
        <f t="shared" si="0"/>
        <v>LCOR-242 August</v>
      </c>
      <c r="E115" s="1" t="str">
        <f>VLOOKUP(B115,'Names+months'!A:B,2,FALSE)</f>
        <v>August</v>
      </c>
      <c r="F115" s="15" t="s">
        <v>40</v>
      </c>
      <c r="G115" s="3">
        <v>20.919042099999999</v>
      </c>
      <c r="H115" s="3">
        <v>25.398378409999999</v>
      </c>
      <c r="I115" s="3">
        <v>24.565671309999999</v>
      </c>
      <c r="J115" s="5">
        <f t="shared" si="1"/>
        <v>24.565671309999999</v>
      </c>
      <c r="K115" s="6">
        <f t="shared" si="2"/>
        <v>-3.6466292100000004</v>
      </c>
      <c r="L115" s="7"/>
      <c r="M115" s="2"/>
      <c r="N115" s="2"/>
      <c r="O115" s="8">
        <f t="shared" si="3"/>
        <v>-0.17867476583333364</v>
      </c>
      <c r="P115" s="9">
        <f t="shared" si="4"/>
        <v>1.1318437159948305</v>
      </c>
      <c r="Q115" s="9"/>
      <c r="R115" s="9"/>
      <c r="S115" s="9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5.75" customHeight="1" x14ac:dyDescent="0.15">
      <c r="A116" s="3" t="s">
        <v>29</v>
      </c>
      <c r="B116" s="3">
        <v>2</v>
      </c>
      <c r="C116" s="14" t="s">
        <v>154</v>
      </c>
      <c r="D116" s="1" t="str">
        <f t="shared" si="0"/>
        <v>LCOR-582 August</v>
      </c>
      <c r="E116" s="1" t="str">
        <f>VLOOKUP(B116,'Names+months'!A:B,2,FALSE)</f>
        <v>August</v>
      </c>
      <c r="F116" s="15" t="s">
        <v>40</v>
      </c>
      <c r="G116" s="3">
        <v>20.220649380000001</v>
      </c>
      <c r="H116" s="3">
        <v>25.59345579</v>
      </c>
      <c r="I116" s="3">
        <v>24.59332431</v>
      </c>
      <c r="J116" s="5">
        <f t="shared" si="1"/>
        <v>24.59332431</v>
      </c>
      <c r="K116" s="6">
        <f t="shared" si="2"/>
        <v>-4.3726749299999987</v>
      </c>
      <c r="L116" s="7">
        <f>(K116+K117)/2</f>
        <v>-4.4107358599999991</v>
      </c>
      <c r="M116" s="2">
        <f>2^(-L116)</f>
        <v>21.269819127952719</v>
      </c>
      <c r="N116" s="2"/>
      <c r="O116" s="8">
        <f t="shared" si="3"/>
        <v>-0.90472048583333198</v>
      </c>
      <c r="P116" s="9">
        <f t="shared" si="4"/>
        <v>1.8721817348959573</v>
      </c>
      <c r="Q116" s="9">
        <f>AVERAGE(P116,P117)</f>
        <v>1.9228995714128438</v>
      </c>
      <c r="R116" s="9">
        <f>STDEV(P116:P117)</f>
        <v>7.1725852256402378E-2</v>
      </c>
      <c r="S116" s="9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5.75" customHeight="1" x14ac:dyDescent="0.15">
      <c r="A117" s="3" t="s">
        <v>31</v>
      </c>
      <c r="B117" s="3">
        <v>2</v>
      </c>
      <c r="C117" s="14" t="s">
        <v>154</v>
      </c>
      <c r="D117" s="1" t="str">
        <f t="shared" si="0"/>
        <v>LCOR-582 August</v>
      </c>
      <c r="E117" s="1" t="str">
        <f>VLOOKUP(B117,'Names+months'!A:B,2,FALSE)</f>
        <v>August</v>
      </c>
      <c r="F117" s="15" t="s">
        <v>40</v>
      </c>
      <c r="G117" s="3">
        <v>20.2546845</v>
      </c>
      <c r="H117" s="3">
        <v>25.703282219999998</v>
      </c>
      <c r="I117" s="3">
        <v>24.703481289999999</v>
      </c>
      <c r="J117" s="5">
        <f t="shared" si="1"/>
        <v>24.703481289999999</v>
      </c>
      <c r="K117" s="6">
        <f t="shared" si="2"/>
        <v>-4.4487967899999994</v>
      </c>
      <c r="L117" s="7"/>
      <c r="M117" s="2"/>
      <c r="N117" s="2"/>
      <c r="O117" s="8">
        <f t="shared" si="3"/>
        <v>-0.98084234583333263</v>
      </c>
      <c r="P117" s="9">
        <f t="shared" si="4"/>
        <v>1.9736174079297304</v>
      </c>
      <c r="Q117" s="9"/>
      <c r="R117" s="9"/>
      <c r="S117" s="9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5.75" customHeight="1" x14ac:dyDescent="0.15">
      <c r="A118" s="3" t="s">
        <v>18</v>
      </c>
      <c r="B118" s="3">
        <v>2</v>
      </c>
      <c r="C118" s="14" t="s">
        <v>155</v>
      </c>
      <c r="D118" s="1" t="str">
        <f t="shared" si="0"/>
        <v>LCOR-585 August</v>
      </c>
      <c r="E118" s="1" t="str">
        <f>VLOOKUP(B118,'Names+months'!A:B,2,FALSE)</f>
        <v>August</v>
      </c>
      <c r="F118" s="15" t="s">
        <v>40</v>
      </c>
      <c r="G118" s="3">
        <v>20.30674797</v>
      </c>
      <c r="H118" s="3">
        <v>24.852860799999998</v>
      </c>
      <c r="I118" s="3">
        <v>24.00058216</v>
      </c>
      <c r="J118" s="5">
        <f t="shared" si="1"/>
        <v>24.00058216</v>
      </c>
      <c r="K118" s="6">
        <f t="shared" si="2"/>
        <v>-3.6938341900000005</v>
      </c>
      <c r="L118" s="7">
        <f>(K118+K119)/2</f>
        <v>-3.7041899300000001</v>
      </c>
      <c r="M118" s="2">
        <f>2^(-L118)</f>
        <v>13.033836793547041</v>
      </c>
      <c r="N118" s="2"/>
      <c r="O118" s="8">
        <f t="shared" si="3"/>
        <v>-0.2258797458333337</v>
      </c>
      <c r="P118" s="9">
        <f t="shared" si="4"/>
        <v>1.1694901784958915</v>
      </c>
      <c r="Q118" s="9">
        <f>AVERAGE(P118,P119)</f>
        <v>1.1779453864979361</v>
      </c>
      <c r="R118" s="9">
        <f>STDEV(P118:P119)</f>
        <v>1.1957469829177121E-2</v>
      </c>
      <c r="S118" s="9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5.75" customHeight="1" x14ac:dyDescent="0.15">
      <c r="A119" s="3" t="s">
        <v>26</v>
      </c>
      <c r="B119" s="3">
        <v>2</v>
      </c>
      <c r="C119" s="14" t="s">
        <v>155</v>
      </c>
      <c r="D119" s="1" t="str">
        <f t="shared" si="0"/>
        <v>LCOR-585 August</v>
      </c>
      <c r="E119" s="1" t="str">
        <f>VLOOKUP(B119,'Names+months'!A:B,2,FALSE)</f>
        <v>August</v>
      </c>
      <c r="F119" s="15" t="s">
        <v>40</v>
      </c>
      <c r="G119" s="3">
        <v>20.28657441</v>
      </c>
      <c r="H119" s="3">
        <v>24.881464810000001</v>
      </c>
      <c r="I119" s="3">
        <v>24.00112008</v>
      </c>
      <c r="J119" s="5">
        <f t="shared" si="1"/>
        <v>24.00112008</v>
      </c>
      <c r="K119" s="6">
        <f t="shared" si="2"/>
        <v>-3.7145456699999997</v>
      </c>
      <c r="L119" s="7"/>
      <c r="M119" s="2"/>
      <c r="N119" s="2"/>
      <c r="O119" s="8">
        <f t="shared" si="3"/>
        <v>-0.24659122583333293</v>
      </c>
      <c r="P119" s="9">
        <f t="shared" si="4"/>
        <v>1.1864005944999809</v>
      </c>
      <c r="Q119" s="9"/>
      <c r="R119" s="9"/>
      <c r="S119" s="9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5.75" customHeight="1" x14ac:dyDescent="0.15">
      <c r="A120" s="3" t="s">
        <v>103</v>
      </c>
      <c r="B120" s="3">
        <v>2</v>
      </c>
      <c r="C120" s="14" t="s">
        <v>156</v>
      </c>
      <c r="D120" s="1" t="str">
        <f t="shared" si="0"/>
        <v>LCOR-586 August</v>
      </c>
      <c r="E120" s="1" t="str">
        <f>VLOOKUP(B120,'Names+months'!A:B,2,FALSE)</f>
        <v>August</v>
      </c>
      <c r="F120" s="15" t="s">
        <v>40</v>
      </c>
      <c r="G120" s="3">
        <v>20.378363790000002</v>
      </c>
      <c r="H120" s="3">
        <v>24.902431960000001</v>
      </c>
      <c r="I120" s="3">
        <v>24.22132298</v>
      </c>
      <c r="J120" s="5">
        <f t="shared" si="1"/>
        <v>24.22132298</v>
      </c>
      <c r="K120" s="6">
        <f t="shared" si="2"/>
        <v>-3.8429591899999984</v>
      </c>
      <c r="L120" s="7">
        <f>(K120+K121)/2</f>
        <v>-3.8925512649999998</v>
      </c>
      <c r="M120" s="2">
        <f>2^(-L120)</f>
        <v>14.851649470276715</v>
      </c>
      <c r="N120" s="2"/>
      <c r="O120" s="8">
        <f t="shared" si="3"/>
        <v>-0.37500474583333165</v>
      </c>
      <c r="P120" s="9">
        <f t="shared" si="4"/>
        <v>1.2968438206908399</v>
      </c>
      <c r="Q120" s="9">
        <f>AVERAGE(P120,P121)</f>
        <v>1.3429904139446032</v>
      </c>
      <c r="R120" s="9">
        <f>STDEV(P120:P121)</f>
        <v>6.5261138036786751E-2</v>
      </c>
      <c r="S120" s="9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5.75" customHeight="1" x14ac:dyDescent="0.15">
      <c r="A121" s="3" t="s">
        <v>105</v>
      </c>
      <c r="B121" s="3">
        <v>2</v>
      </c>
      <c r="C121" s="14" t="s">
        <v>156</v>
      </c>
      <c r="D121" s="1" t="str">
        <f t="shared" si="0"/>
        <v>LCOR-586 August</v>
      </c>
      <c r="E121" s="1" t="str">
        <f>VLOOKUP(B121,'Names+months'!A:B,2,FALSE)</f>
        <v>August</v>
      </c>
      <c r="F121" s="15" t="s">
        <v>40</v>
      </c>
      <c r="G121" s="3">
        <v>20.069576529999999</v>
      </c>
      <c r="H121" s="3">
        <v>24.70485158</v>
      </c>
      <c r="I121" s="3">
        <v>24.01171987</v>
      </c>
      <c r="J121" s="5">
        <f t="shared" si="1"/>
        <v>24.01171987</v>
      </c>
      <c r="K121" s="6">
        <f t="shared" si="2"/>
        <v>-3.9421433400000012</v>
      </c>
      <c r="L121" s="7"/>
      <c r="M121" s="2"/>
      <c r="N121" s="2"/>
      <c r="O121" s="8">
        <f t="shared" si="3"/>
        <v>-0.47418889583333446</v>
      </c>
      <c r="P121" s="9">
        <f t="shared" si="4"/>
        <v>1.3891370071983664</v>
      </c>
      <c r="Q121" s="9"/>
      <c r="R121" s="9"/>
      <c r="S121" s="9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5.75" customHeight="1" x14ac:dyDescent="0.15">
      <c r="A122" s="3" t="s">
        <v>138</v>
      </c>
      <c r="B122" s="3">
        <v>1</v>
      </c>
      <c r="C122" s="14" t="s">
        <v>157</v>
      </c>
      <c r="D122" s="1" t="str">
        <f t="shared" si="0"/>
        <v>LCOR-033 July</v>
      </c>
      <c r="E122" s="1" t="str">
        <f>VLOOKUP(B122,'Names+months'!A:B,2,FALSE)</f>
        <v>July</v>
      </c>
      <c r="F122" s="15" t="s">
        <v>42</v>
      </c>
      <c r="G122" s="3">
        <v>20.388408340000002</v>
      </c>
      <c r="H122" s="3">
        <v>24.526061500000001</v>
      </c>
      <c r="I122" s="3">
        <v>23.830883759999999</v>
      </c>
      <c r="J122" s="5">
        <f t="shared" si="1"/>
        <v>23.830883759999999</v>
      </c>
      <c r="K122" s="6">
        <f t="shared" si="2"/>
        <v>-3.4424754199999974</v>
      </c>
      <c r="L122" s="7">
        <f>(K122+K123)/2</f>
        <v>-3.4543543349999997</v>
      </c>
      <c r="M122" s="2">
        <f>2^(-L122)</f>
        <v>10.961355687225172</v>
      </c>
      <c r="N122" s="2"/>
      <c r="O122" s="8">
        <f t="shared" si="3"/>
        <v>2.5479024166669362E-2</v>
      </c>
      <c r="P122" s="9">
        <f t="shared" si="4"/>
        <v>0.98249432261478065</v>
      </c>
      <c r="Q122" s="9">
        <f>AVERAGE(P122,P123)</f>
        <v>0.99065099656065092</v>
      </c>
      <c r="R122" s="9">
        <f>STDEV(P122:P123)</f>
        <v>1.1535278918105088E-2</v>
      </c>
      <c r="S122" s="9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5.75" customHeight="1" x14ac:dyDescent="0.15">
      <c r="A123" s="3" t="s">
        <v>139</v>
      </c>
      <c r="B123" s="3">
        <v>1</v>
      </c>
      <c r="C123" s="14" t="s">
        <v>157</v>
      </c>
      <c r="D123" s="1" t="str">
        <f t="shared" si="0"/>
        <v>LCOR-033 July</v>
      </c>
      <c r="E123" s="1" t="str">
        <f>VLOOKUP(B123,'Names+months'!A:B,2,FALSE)</f>
        <v>July</v>
      </c>
      <c r="F123" s="15" t="s">
        <v>42</v>
      </c>
      <c r="G123" s="3">
        <v>20.358312389999998</v>
      </c>
      <c r="H123" s="3">
        <v>24.488554100000002</v>
      </c>
      <c r="I123" s="3">
        <v>23.82454564</v>
      </c>
      <c r="J123" s="5">
        <f t="shared" si="1"/>
        <v>23.82454564</v>
      </c>
      <c r="K123" s="6">
        <f t="shared" si="2"/>
        <v>-3.4662332500000019</v>
      </c>
      <c r="L123" s="7"/>
      <c r="M123" s="2"/>
      <c r="N123" s="2"/>
      <c r="O123" s="8">
        <f t="shared" si="3"/>
        <v>1.72119416666483E-3</v>
      </c>
      <c r="P123" s="9">
        <f t="shared" si="4"/>
        <v>0.99880767050652131</v>
      </c>
      <c r="Q123" s="9"/>
      <c r="R123" s="9"/>
      <c r="S123" s="9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5.75" customHeight="1" x14ac:dyDescent="0.15">
      <c r="A124" s="3" t="s">
        <v>158</v>
      </c>
      <c r="B124" s="3">
        <v>1</v>
      </c>
      <c r="C124" s="14" t="s">
        <v>159</v>
      </c>
      <c r="D124" s="1" t="str">
        <f t="shared" si="0"/>
        <v>LCOR-274 July</v>
      </c>
      <c r="E124" s="1" t="str">
        <f>VLOOKUP(B124,'Names+months'!A:B,2,FALSE)</f>
        <v>July</v>
      </c>
      <c r="F124" s="15" t="s">
        <v>42</v>
      </c>
      <c r="G124" s="3">
        <v>20.305652760000001</v>
      </c>
      <c r="H124" s="3">
        <v>24.680845399999999</v>
      </c>
      <c r="I124" s="3">
        <v>23.220882769999999</v>
      </c>
      <c r="J124" s="5">
        <f t="shared" si="1"/>
        <v>23.220882769999999</v>
      </c>
      <c r="K124" s="6">
        <f t="shared" si="2"/>
        <v>-2.9152300099999984</v>
      </c>
      <c r="L124" s="7">
        <f>(K124+K125)/2</f>
        <v>-2.9119455399999996</v>
      </c>
      <c r="M124" s="2">
        <f>2^(-L124)</f>
        <v>7.5263247450545148</v>
      </c>
      <c r="N124" s="2"/>
      <c r="O124" s="8">
        <f t="shared" si="3"/>
        <v>0.55272443416666839</v>
      </c>
      <c r="P124" s="9">
        <f t="shared" si="4"/>
        <v>0.68173150715978215</v>
      </c>
      <c r="Q124" s="9">
        <f>AVERAGE(P124,P125)</f>
        <v>0.68018299087252765</v>
      </c>
      <c r="R124" s="9">
        <f>STDEV(P124:P125)</f>
        <v>2.1899327349909421E-3</v>
      </c>
      <c r="S124" s="9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5.75" customHeight="1" x14ac:dyDescent="0.15">
      <c r="A125" s="3" t="s">
        <v>160</v>
      </c>
      <c r="B125" s="3">
        <v>1</v>
      </c>
      <c r="C125" s="14" t="s">
        <v>159</v>
      </c>
      <c r="D125" s="1" t="str">
        <f t="shared" si="0"/>
        <v>LCOR-274 July</v>
      </c>
      <c r="E125" s="1" t="str">
        <f>VLOOKUP(B125,'Names+months'!A:B,2,FALSE)</f>
        <v>July</v>
      </c>
      <c r="F125" s="15" t="s">
        <v>42</v>
      </c>
      <c r="G125" s="3">
        <v>20.27072326</v>
      </c>
      <c r="H125" s="3">
        <v>24.639866300000001</v>
      </c>
      <c r="I125" s="3">
        <v>23.179384330000001</v>
      </c>
      <c r="J125" s="5">
        <f t="shared" si="1"/>
        <v>23.179384330000001</v>
      </c>
      <c r="K125" s="6">
        <f t="shared" si="2"/>
        <v>-2.9086610700000008</v>
      </c>
      <c r="L125" s="7"/>
      <c r="M125" s="2"/>
      <c r="N125" s="2"/>
      <c r="O125" s="8">
        <f t="shared" si="3"/>
        <v>0.55929337416666591</v>
      </c>
      <c r="P125" s="9">
        <f t="shared" si="4"/>
        <v>0.67863447458527315</v>
      </c>
      <c r="Q125" s="9"/>
      <c r="R125" s="9"/>
      <c r="S125" s="9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5.75" customHeight="1" x14ac:dyDescent="0.15">
      <c r="A126" s="3" t="s">
        <v>85</v>
      </c>
      <c r="B126" s="3">
        <v>1</v>
      </c>
      <c r="C126" s="14" t="s">
        <v>161</v>
      </c>
      <c r="D126" s="1" t="str">
        <f t="shared" si="0"/>
        <v>LCOR-275 July</v>
      </c>
      <c r="E126" s="1" t="str">
        <f>VLOOKUP(B126,'Names+months'!A:B,2,FALSE)</f>
        <v>July</v>
      </c>
      <c r="F126" s="15" t="s">
        <v>42</v>
      </c>
      <c r="G126" s="3">
        <v>21.104804420000001</v>
      </c>
      <c r="H126" s="3">
        <v>24.841069099999999</v>
      </c>
      <c r="I126" s="3">
        <v>23.92243427</v>
      </c>
      <c r="J126" s="5">
        <f t="shared" si="1"/>
        <v>23.92243427</v>
      </c>
      <c r="K126" s="6">
        <f t="shared" si="2"/>
        <v>-2.8176298499999994</v>
      </c>
      <c r="L126" s="7">
        <f>(K126+K127)/2</f>
        <v>-2.835516049999999</v>
      </c>
      <c r="M126" s="2">
        <f>2^(-L126)</f>
        <v>7.1379809445776958</v>
      </c>
      <c r="N126" s="2"/>
      <c r="O126" s="8">
        <f t="shared" si="3"/>
        <v>0.65032459416666732</v>
      </c>
      <c r="P126" s="9">
        <f t="shared" si="4"/>
        <v>0.63713694711463087</v>
      </c>
      <c r="Q126" s="9">
        <f>AVERAGE(P126,P127)</f>
        <v>0.64513476925953073</v>
      </c>
      <c r="R126" s="9">
        <f>STDEV(P126:P127)</f>
        <v>1.1310628546765256E-2</v>
      </c>
      <c r="S126" s="9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5.75" customHeight="1" x14ac:dyDescent="0.15">
      <c r="A127" s="3" t="s">
        <v>86</v>
      </c>
      <c r="B127" s="3">
        <v>1</v>
      </c>
      <c r="C127" s="14" t="s">
        <v>161</v>
      </c>
      <c r="D127" s="1" t="str">
        <f t="shared" si="0"/>
        <v>LCOR-275 July</v>
      </c>
      <c r="E127" s="1" t="str">
        <f>VLOOKUP(B127,'Names+months'!A:B,2,FALSE)</f>
        <v>July</v>
      </c>
      <c r="F127" s="15" t="s">
        <v>42</v>
      </c>
      <c r="G127" s="3">
        <v>20.922808960000001</v>
      </c>
      <c r="H127" s="3">
        <v>24.743119400000001</v>
      </c>
      <c r="I127" s="3">
        <v>23.77621121</v>
      </c>
      <c r="J127" s="5">
        <f t="shared" si="1"/>
        <v>23.77621121</v>
      </c>
      <c r="K127" s="6">
        <f t="shared" si="2"/>
        <v>-2.8534022499999985</v>
      </c>
      <c r="L127" s="7"/>
      <c r="M127" s="2"/>
      <c r="N127" s="2"/>
      <c r="O127" s="8">
        <f t="shared" si="3"/>
        <v>0.61455219416666829</v>
      </c>
      <c r="P127" s="9">
        <f t="shared" si="4"/>
        <v>0.65313259140443058</v>
      </c>
      <c r="Q127" s="9"/>
      <c r="R127" s="9"/>
      <c r="S127" s="9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5.75" customHeight="1" x14ac:dyDescent="0.15">
      <c r="A128" s="3" t="s">
        <v>93</v>
      </c>
      <c r="B128" s="3">
        <v>1</v>
      </c>
      <c r="C128" s="14" t="s">
        <v>162</v>
      </c>
      <c r="D128" s="1" t="str">
        <f t="shared" si="0"/>
        <v>LCOR-562 July</v>
      </c>
      <c r="E128" s="1" t="str">
        <f>VLOOKUP(B128,'Names+months'!A:B,2,FALSE)</f>
        <v>July</v>
      </c>
      <c r="F128" s="15" t="s">
        <v>42</v>
      </c>
      <c r="G128" s="3">
        <v>20.281971989999999</v>
      </c>
      <c r="H128" s="3">
        <v>24.809842499999998</v>
      </c>
      <c r="I128" s="3">
        <v>23.80421673</v>
      </c>
      <c r="J128" s="5">
        <f t="shared" si="1"/>
        <v>23.80421673</v>
      </c>
      <c r="K128" s="6">
        <f t="shared" si="2"/>
        <v>-3.5222447400000014</v>
      </c>
      <c r="L128" s="7">
        <f>(K128+K129)/2</f>
        <v>-3.5213067050000006</v>
      </c>
      <c r="M128" s="2">
        <f>2^(-L128)</f>
        <v>11.482037003240377</v>
      </c>
      <c r="N128" s="2"/>
      <c r="O128" s="8">
        <f t="shared" si="3"/>
        <v>-5.4290295833334667E-2</v>
      </c>
      <c r="P128" s="9">
        <f t="shared" si="4"/>
        <v>1.0383481835970256</v>
      </c>
      <c r="Q128" s="9">
        <f>AVERAGE(P128,P129)</f>
        <v>1.0376734922107569</v>
      </c>
      <c r="R128" s="9">
        <f>STDEV(P128:P129)</f>
        <v>9.5415770887756273E-4</v>
      </c>
      <c r="S128" s="9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5.75" customHeight="1" x14ac:dyDescent="0.15">
      <c r="A129" s="3" t="s">
        <v>94</v>
      </c>
      <c r="B129" s="3">
        <v>1</v>
      </c>
      <c r="C129" s="14" t="s">
        <v>162</v>
      </c>
      <c r="D129" s="1" t="str">
        <f t="shared" si="0"/>
        <v>LCOR-562 July</v>
      </c>
      <c r="E129" s="1" t="str">
        <f>VLOOKUP(B129,'Names+months'!A:B,2,FALSE)</f>
        <v>July</v>
      </c>
      <c r="F129" s="15" t="s">
        <v>42</v>
      </c>
      <c r="G129" s="3">
        <v>20.275383829999999</v>
      </c>
      <c r="H129" s="3">
        <v>24.822750299999999</v>
      </c>
      <c r="I129" s="3">
        <v>23.795752499999999</v>
      </c>
      <c r="J129" s="5">
        <f t="shared" si="1"/>
        <v>23.795752499999999</v>
      </c>
      <c r="K129" s="6">
        <f t="shared" si="2"/>
        <v>-3.5203686699999999</v>
      </c>
      <c r="L129" s="7"/>
      <c r="M129" s="2"/>
      <c r="N129" s="2"/>
      <c r="O129" s="8">
        <f t="shared" si="3"/>
        <v>-5.2414225833333106E-2</v>
      </c>
      <c r="P129" s="9">
        <f t="shared" si="4"/>
        <v>1.0369988008244881</v>
      </c>
      <c r="Q129" s="9"/>
      <c r="R129" s="9"/>
      <c r="S129" s="9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5.75" customHeight="1" x14ac:dyDescent="0.15">
      <c r="A130" s="3" t="s">
        <v>163</v>
      </c>
      <c r="B130" s="3">
        <v>1</v>
      </c>
      <c r="C130" s="14" t="s">
        <v>164</v>
      </c>
      <c r="D130" s="1" t="str">
        <f t="shared" si="0"/>
        <v>LCOR-563 July</v>
      </c>
      <c r="E130" s="1" t="str">
        <f>VLOOKUP(B130,'Names+months'!A:B,2,FALSE)</f>
        <v>July</v>
      </c>
      <c r="F130" s="15" t="s">
        <v>42</v>
      </c>
      <c r="G130" s="3">
        <v>20.594927389999999</v>
      </c>
      <c r="H130" s="3">
        <v>24.570291900000001</v>
      </c>
      <c r="I130" s="3">
        <v>23.281851199999998</v>
      </c>
      <c r="J130" s="5">
        <f t="shared" si="1"/>
        <v>23.281851199999998</v>
      </c>
      <c r="K130" s="6">
        <f t="shared" si="2"/>
        <v>-2.6869238099999997</v>
      </c>
      <c r="L130" s="7">
        <f>(K130+K131)/2</f>
        <v>-2.7102851749999992</v>
      </c>
      <c r="M130" s="2">
        <f>2^(-L130)</f>
        <v>6.5445099824318298</v>
      </c>
      <c r="N130" s="2"/>
      <c r="O130" s="8">
        <f t="shared" si="3"/>
        <v>0.78103063416666707</v>
      </c>
      <c r="P130" s="9">
        <f t="shared" si="4"/>
        <v>0.58195090993224963</v>
      </c>
      <c r="Q130" s="9">
        <f>AVERAGE(P130,P131)</f>
        <v>0.59152861541657087</v>
      </c>
      <c r="R130" s="9">
        <f>STDEV(P130:P131)</f>
        <v>1.3544920992342273E-2</v>
      </c>
      <c r="S130" s="9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5.75" customHeight="1" x14ac:dyDescent="0.15">
      <c r="A131" s="3" t="s">
        <v>165</v>
      </c>
      <c r="B131" s="3">
        <v>1</v>
      </c>
      <c r="C131" s="14" t="s">
        <v>164</v>
      </c>
      <c r="D131" s="1" t="str">
        <f t="shared" si="0"/>
        <v>LCOR-563 July</v>
      </c>
      <c r="E131" s="1" t="str">
        <f>VLOOKUP(B131,'Names+months'!A:B,2,FALSE)</f>
        <v>July</v>
      </c>
      <c r="F131" s="15" t="s">
        <v>42</v>
      </c>
      <c r="G131" s="3">
        <v>20.550339300000001</v>
      </c>
      <c r="H131" s="3">
        <v>24.518283700000001</v>
      </c>
      <c r="I131" s="3">
        <v>23.28398584</v>
      </c>
      <c r="J131" s="5">
        <f t="shared" si="1"/>
        <v>23.28398584</v>
      </c>
      <c r="K131" s="6">
        <f t="shared" si="2"/>
        <v>-2.7336465399999987</v>
      </c>
      <c r="L131" s="7"/>
      <c r="M131" s="2"/>
      <c r="N131" s="2"/>
      <c r="O131" s="8">
        <f t="shared" si="3"/>
        <v>0.73430790416666802</v>
      </c>
      <c r="P131" s="9">
        <f t="shared" si="4"/>
        <v>0.60110632090089211</v>
      </c>
      <c r="Q131" s="9"/>
      <c r="R131" s="9"/>
      <c r="S131" s="9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5.75" customHeight="1" x14ac:dyDescent="0.15">
      <c r="A132" s="3" t="s">
        <v>166</v>
      </c>
      <c r="B132" s="3">
        <v>1</v>
      </c>
      <c r="C132" s="14" t="s">
        <v>167</v>
      </c>
      <c r="D132" s="1" t="str">
        <f t="shared" si="0"/>
        <v>LCOR-572 July</v>
      </c>
      <c r="E132" s="1" t="str">
        <f>VLOOKUP(B132,'Names+months'!A:B,2,FALSE)</f>
        <v>July</v>
      </c>
      <c r="F132" s="15" t="s">
        <v>42</v>
      </c>
      <c r="G132" s="3">
        <v>20.515648129999999</v>
      </c>
      <c r="H132" s="3">
        <v>24.793333499999999</v>
      </c>
      <c r="I132" s="3">
        <v>23.888229030000002</v>
      </c>
      <c r="J132" s="5">
        <f t="shared" si="1"/>
        <v>23.888229030000002</v>
      </c>
      <c r="K132" s="6">
        <f t="shared" si="2"/>
        <v>-3.3725809000000027</v>
      </c>
      <c r="L132" s="7">
        <f>(K132+K133)/2</f>
        <v>-3.3574145400000024</v>
      </c>
      <c r="M132" s="2">
        <f>2^(-L132)</f>
        <v>10.249023393600226</v>
      </c>
      <c r="N132" s="2"/>
      <c r="O132" s="8">
        <f t="shared" si="3"/>
        <v>9.5373544166664104E-2</v>
      </c>
      <c r="P132" s="9">
        <f t="shared" si="4"/>
        <v>0.93602985818865059</v>
      </c>
      <c r="Q132" s="9">
        <f>AVERAGE(P132,P133)</f>
        <v>0.92629254824925789</v>
      </c>
      <c r="R132" s="9">
        <f>STDEV(P132:P133)</f>
        <v>1.37706357773195E-2</v>
      </c>
      <c r="S132" s="9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5.75" customHeight="1" x14ac:dyDescent="0.15">
      <c r="A133" s="3" t="s">
        <v>168</v>
      </c>
      <c r="B133" s="3">
        <v>1</v>
      </c>
      <c r="C133" s="14" t="s">
        <v>167</v>
      </c>
      <c r="D133" s="1" t="str">
        <f t="shared" si="0"/>
        <v>LCOR-572 July</v>
      </c>
      <c r="E133" s="1" t="str">
        <f>VLOOKUP(B133,'Names+months'!A:B,2,FALSE)</f>
        <v>July</v>
      </c>
      <c r="F133" s="15" t="s">
        <v>42</v>
      </c>
      <c r="G133" s="3">
        <v>20.51683937</v>
      </c>
      <c r="H133" s="3">
        <v>24.709923499999999</v>
      </c>
      <c r="I133" s="3">
        <v>23.859087550000002</v>
      </c>
      <c r="J133" s="5">
        <f t="shared" si="1"/>
        <v>23.859087550000002</v>
      </c>
      <c r="K133" s="6">
        <f t="shared" si="2"/>
        <v>-3.3422481800000021</v>
      </c>
      <c r="L133" s="7"/>
      <c r="M133" s="2"/>
      <c r="N133" s="2"/>
      <c r="O133" s="8">
        <f t="shared" si="3"/>
        <v>0.12570626416666464</v>
      </c>
      <c r="P133" s="9">
        <f t="shared" si="4"/>
        <v>0.91655523830986518</v>
      </c>
      <c r="Q133" s="9"/>
      <c r="R133" s="9"/>
      <c r="S133" s="9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5.75" customHeight="1" x14ac:dyDescent="0.15">
      <c r="A134" s="3" t="s">
        <v>33</v>
      </c>
      <c r="B134" s="3">
        <v>2</v>
      </c>
      <c r="C134" s="14" t="s">
        <v>157</v>
      </c>
      <c r="D134" s="1" t="str">
        <f t="shared" si="0"/>
        <v>LCOR-033 August</v>
      </c>
      <c r="E134" s="1" t="str">
        <f>VLOOKUP(B134,'Names+months'!A:B,2,FALSE)</f>
        <v>August</v>
      </c>
      <c r="F134" s="15" t="s">
        <v>42</v>
      </c>
      <c r="G134" s="3">
        <v>19.971999060000002</v>
      </c>
      <c r="H134" s="3">
        <v>25.08129027</v>
      </c>
      <c r="I134" s="3">
        <v>24.13574496</v>
      </c>
      <c r="J134" s="5">
        <f t="shared" si="1"/>
        <v>24.13574496</v>
      </c>
      <c r="K134" s="6">
        <f t="shared" si="2"/>
        <v>-4.1637458999999986</v>
      </c>
      <c r="L134" s="7">
        <f>(K134+K135)/2</f>
        <v>-4.179963364999999</v>
      </c>
      <c r="M134" s="2">
        <f>2^(-L134)</f>
        <v>18.125681885347184</v>
      </c>
      <c r="N134" s="2"/>
      <c r="O134" s="8">
        <f t="shared" si="3"/>
        <v>-0.6957914558333318</v>
      </c>
      <c r="P134" s="9">
        <f t="shared" si="4"/>
        <v>1.6197727892663798</v>
      </c>
      <c r="Q134" s="9">
        <f>AVERAGE(P134,P135)</f>
        <v>1.6381870216297787</v>
      </c>
      <c r="R134" s="9">
        <f>STDEV(P134:P135)</f>
        <v>2.6041657149008291E-2</v>
      </c>
      <c r="S134" s="9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5.75" customHeight="1" x14ac:dyDescent="0.15">
      <c r="A135" s="3" t="s">
        <v>36</v>
      </c>
      <c r="B135" s="3">
        <v>2</v>
      </c>
      <c r="C135" s="14" t="s">
        <v>157</v>
      </c>
      <c r="D135" s="1" t="str">
        <f t="shared" si="0"/>
        <v>LCOR-033 August</v>
      </c>
      <c r="E135" s="1" t="str">
        <f>VLOOKUP(B135,'Names+months'!A:B,2,FALSE)</f>
        <v>August</v>
      </c>
      <c r="F135" s="15" t="s">
        <v>42</v>
      </c>
      <c r="G135" s="3">
        <v>19.911623649999999</v>
      </c>
      <c r="H135" s="3">
        <v>25.039942270000001</v>
      </c>
      <c r="I135" s="3">
        <v>24.107804479999999</v>
      </c>
      <c r="J135" s="5">
        <f t="shared" si="1"/>
        <v>24.107804479999999</v>
      </c>
      <c r="K135" s="6">
        <f t="shared" si="2"/>
        <v>-4.1961808299999994</v>
      </c>
      <c r="L135" s="7"/>
      <c r="M135" s="2"/>
      <c r="N135" s="2"/>
      <c r="O135" s="8">
        <f t="shared" si="3"/>
        <v>-0.72822638583333266</v>
      </c>
      <c r="P135" s="9">
        <f t="shared" si="4"/>
        <v>1.6566012539931776</v>
      </c>
      <c r="Q135" s="9"/>
      <c r="R135" s="9"/>
      <c r="S135" s="9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5.75" customHeight="1" x14ac:dyDescent="0.15">
      <c r="A136" s="3" t="s">
        <v>130</v>
      </c>
      <c r="B136" s="3">
        <v>2</v>
      </c>
      <c r="C136" s="14" t="s">
        <v>169</v>
      </c>
      <c r="D136" s="1" t="str">
        <f t="shared" si="0"/>
        <v>LCOR-042 August</v>
      </c>
      <c r="E136" s="1" t="str">
        <f>VLOOKUP(B136,'Names+months'!A:B,2,FALSE)</f>
        <v>August</v>
      </c>
      <c r="F136" s="15" t="s">
        <v>42</v>
      </c>
      <c r="G136" s="3">
        <v>20.719045139999999</v>
      </c>
      <c r="H136" s="3">
        <v>25.665345689999999</v>
      </c>
      <c r="I136" s="3">
        <v>24.801417300000001</v>
      </c>
      <c r="J136" s="5">
        <f t="shared" si="1"/>
        <v>24.801417300000001</v>
      </c>
      <c r="K136" s="6">
        <f t="shared" si="2"/>
        <v>-4.082372160000002</v>
      </c>
      <c r="L136" s="7">
        <f>(K136+K137)/2</f>
        <v>-4.1041253750000006</v>
      </c>
      <c r="M136" s="2">
        <f>2^(-L136)</f>
        <v>17.197481219097675</v>
      </c>
      <c r="N136" s="2"/>
      <c r="O136" s="8">
        <f t="shared" si="3"/>
        <v>-0.61441771583333527</v>
      </c>
      <c r="P136" s="9">
        <f t="shared" si="4"/>
        <v>1.530939971800408</v>
      </c>
      <c r="Q136" s="9">
        <f>AVERAGE(P136,P137)</f>
        <v>1.5543753465158738</v>
      </c>
      <c r="R136" s="9">
        <f>STDEV(P136:P137)</f>
        <v>3.3142624761907338E-2</v>
      </c>
      <c r="S136" s="9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5.75" customHeight="1" x14ac:dyDescent="0.15">
      <c r="A137" s="3" t="s">
        <v>132</v>
      </c>
      <c r="B137" s="3">
        <v>2</v>
      </c>
      <c r="C137" s="14" t="s">
        <v>169</v>
      </c>
      <c r="D137" s="1" t="str">
        <f t="shared" si="0"/>
        <v>LCOR-042 August</v>
      </c>
      <c r="E137" s="1" t="str">
        <f>VLOOKUP(B137,'Names+months'!A:B,2,FALSE)</f>
        <v>August</v>
      </c>
      <c r="F137" s="15" t="s">
        <v>42</v>
      </c>
      <c r="G137" s="3">
        <v>20.748278389999999</v>
      </c>
      <c r="H137" s="3">
        <v>25.75514033</v>
      </c>
      <c r="I137" s="3">
        <v>24.874156979999999</v>
      </c>
      <c r="J137" s="5">
        <f t="shared" si="1"/>
        <v>24.874156979999999</v>
      </c>
      <c r="K137" s="6">
        <f t="shared" si="2"/>
        <v>-4.1258785899999992</v>
      </c>
      <c r="L137" s="7"/>
      <c r="M137" s="2"/>
      <c r="N137" s="2"/>
      <c r="O137" s="8">
        <f t="shared" si="3"/>
        <v>-0.65792414583333247</v>
      </c>
      <c r="P137" s="9">
        <f t="shared" si="4"/>
        <v>1.5778107212313397</v>
      </c>
      <c r="Q137" s="9"/>
      <c r="R137" s="9"/>
      <c r="S137" s="9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5.75" customHeight="1" x14ac:dyDescent="0.15">
      <c r="A138" s="3" t="s">
        <v>38</v>
      </c>
      <c r="B138" s="3">
        <v>2</v>
      </c>
      <c r="C138" s="14" t="s">
        <v>161</v>
      </c>
      <c r="D138" s="1" t="str">
        <f t="shared" si="0"/>
        <v>LCOR-275 August</v>
      </c>
      <c r="E138" s="1" t="str">
        <f>VLOOKUP(B138,'Names+months'!A:B,2,FALSE)</f>
        <v>August</v>
      </c>
      <c r="F138" s="15" t="s">
        <v>42</v>
      </c>
      <c r="G138" s="3">
        <v>20.581164380000001</v>
      </c>
      <c r="H138" s="3">
        <v>25.824386369999999</v>
      </c>
      <c r="I138" s="3">
        <v>24.495397870000001</v>
      </c>
      <c r="J138" s="5">
        <f t="shared" si="1"/>
        <v>24.495397870000001</v>
      </c>
      <c r="K138" s="6">
        <f t="shared" si="2"/>
        <v>-3.9142334900000009</v>
      </c>
      <c r="L138" s="7">
        <f>(K138+K139)/2</f>
        <v>-3.934806085</v>
      </c>
      <c r="M138" s="2">
        <f>2^(-L138)</f>
        <v>15.293069376880618</v>
      </c>
      <c r="N138" s="2"/>
      <c r="O138" s="8">
        <f t="shared" si="3"/>
        <v>-0.44627904583333411</v>
      </c>
      <c r="P138" s="9">
        <f t="shared" si="4"/>
        <v>1.3625215478450554</v>
      </c>
      <c r="Q138" s="9">
        <f>AVERAGE(P138,P139)</f>
        <v>1.3822305938528512</v>
      </c>
      <c r="R138" s="9">
        <f>STDEV(P138:P139)</f>
        <v>2.787280016565993E-2</v>
      </c>
      <c r="S138" s="9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5.75" customHeight="1" x14ac:dyDescent="0.15">
      <c r="A139" s="3" t="s">
        <v>41</v>
      </c>
      <c r="B139" s="3">
        <v>2</v>
      </c>
      <c r="C139" s="14" t="s">
        <v>161</v>
      </c>
      <c r="D139" s="1" t="str">
        <f t="shared" si="0"/>
        <v>LCOR-275 August</v>
      </c>
      <c r="E139" s="1" t="str">
        <f>VLOOKUP(B139,'Names+months'!A:B,2,FALSE)</f>
        <v>August</v>
      </c>
      <c r="F139" s="15" t="s">
        <v>42</v>
      </c>
      <c r="G139" s="3">
        <v>20.599922020000001</v>
      </c>
      <c r="H139" s="3">
        <v>25.811126890000001</v>
      </c>
      <c r="I139" s="3">
        <v>24.5553007</v>
      </c>
      <c r="J139" s="5">
        <f t="shared" si="1"/>
        <v>24.5553007</v>
      </c>
      <c r="K139" s="6">
        <f t="shared" si="2"/>
        <v>-3.955378679999999</v>
      </c>
      <c r="L139" s="7"/>
      <c r="M139" s="2"/>
      <c r="N139" s="2"/>
      <c r="O139" s="8">
        <f t="shared" si="3"/>
        <v>-0.48742423583333228</v>
      </c>
      <c r="P139" s="9">
        <f t="shared" si="4"/>
        <v>1.4019396398606467</v>
      </c>
      <c r="Q139" s="9"/>
      <c r="R139" s="9"/>
      <c r="S139" s="9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5.75" customHeight="1" x14ac:dyDescent="0.15">
      <c r="A140" s="3" t="s">
        <v>166</v>
      </c>
      <c r="B140" s="3">
        <v>2</v>
      </c>
      <c r="C140" s="14" t="s">
        <v>170</v>
      </c>
      <c r="D140" s="1" t="str">
        <f t="shared" si="0"/>
        <v>LCOR-279 August</v>
      </c>
      <c r="E140" s="1" t="str">
        <f>VLOOKUP(B140,'Names+months'!A:B,2,FALSE)</f>
        <v>August</v>
      </c>
      <c r="F140" s="15" t="s">
        <v>42</v>
      </c>
      <c r="G140" s="3">
        <v>20.457322040000001</v>
      </c>
      <c r="H140" s="3">
        <v>25.609207619999999</v>
      </c>
      <c r="I140" s="3">
        <v>24.602439029999999</v>
      </c>
      <c r="J140" s="5">
        <f t="shared" si="1"/>
        <v>24.602439029999999</v>
      </c>
      <c r="K140" s="6">
        <f t="shared" si="2"/>
        <v>-4.1451169899999982</v>
      </c>
      <c r="L140" s="7">
        <f>(K140+K141)/2</f>
        <v>-4.1371239999999982</v>
      </c>
      <c r="M140" s="2">
        <f>2^(-L140)</f>
        <v>17.595370650555349</v>
      </c>
      <c r="N140" s="2"/>
      <c r="O140" s="8">
        <f t="shared" si="3"/>
        <v>-0.67716254583333146</v>
      </c>
      <c r="P140" s="9">
        <f t="shared" si="4"/>
        <v>1.5989918060627832</v>
      </c>
      <c r="Q140" s="9">
        <f>AVERAGE(P140,P141)</f>
        <v>1.5901817826826805</v>
      </c>
      <c r="R140" s="9">
        <f>STDEV(P140:P141)</f>
        <v>1.2459254548965334E-2</v>
      </c>
      <c r="S140" s="9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5.75" customHeight="1" x14ac:dyDescent="0.15">
      <c r="A141" s="3" t="s">
        <v>168</v>
      </c>
      <c r="B141" s="3">
        <v>2</v>
      </c>
      <c r="C141" s="14" t="s">
        <v>170</v>
      </c>
      <c r="D141" s="1" t="str">
        <f t="shared" si="0"/>
        <v>LCOR-279 August</v>
      </c>
      <c r="E141" s="1" t="str">
        <f>VLOOKUP(B141,'Names+months'!A:B,2,FALSE)</f>
        <v>August</v>
      </c>
      <c r="F141" s="15" t="s">
        <v>42</v>
      </c>
      <c r="G141" s="3">
        <v>20.468980030000001</v>
      </c>
      <c r="H141" s="3">
        <v>25.612527849999999</v>
      </c>
      <c r="I141" s="3">
        <v>24.598111039999999</v>
      </c>
      <c r="J141" s="5">
        <f t="shared" si="1"/>
        <v>24.598111039999999</v>
      </c>
      <c r="K141" s="6">
        <f t="shared" si="2"/>
        <v>-4.1291310099999983</v>
      </c>
      <c r="L141" s="7"/>
      <c r="M141" s="2"/>
      <c r="N141" s="2"/>
      <c r="O141" s="8">
        <f t="shared" si="3"/>
        <v>-0.66117656583333151</v>
      </c>
      <c r="P141" s="9">
        <f t="shared" si="4"/>
        <v>1.5813717593025778</v>
      </c>
      <c r="Q141" s="9"/>
      <c r="R141" s="9"/>
      <c r="S141" s="9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5.75" customHeight="1" x14ac:dyDescent="0.15">
      <c r="A142" s="3" t="s">
        <v>69</v>
      </c>
      <c r="B142" s="3">
        <v>2</v>
      </c>
      <c r="C142" s="14" t="s">
        <v>171</v>
      </c>
      <c r="D142" s="1" t="str">
        <f t="shared" si="0"/>
        <v>LCOR-568 August</v>
      </c>
      <c r="E142" s="1" t="str">
        <f>VLOOKUP(B142,'Names+months'!A:B,2,FALSE)</f>
        <v>August</v>
      </c>
      <c r="F142" s="15" t="s">
        <v>42</v>
      </c>
      <c r="G142" s="3">
        <v>19.226794640000001</v>
      </c>
      <c r="H142" s="3">
        <v>24.522161440000001</v>
      </c>
      <c r="I142" s="3">
        <v>23.719770879999999</v>
      </c>
      <c r="J142" s="5">
        <f t="shared" si="1"/>
        <v>23.719770879999999</v>
      </c>
      <c r="K142" s="6">
        <f t="shared" si="2"/>
        <v>-4.4929762399999973</v>
      </c>
      <c r="L142" s="7">
        <f>(K142+K143)/2</f>
        <v>-4.5285525299999971</v>
      </c>
      <c r="M142" s="2">
        <f>2^(-L142)</f>
        <v>23.07969942066682</v>
      </c>
      <c r="N142" s="2"/>
      <c r="O142" s="8">
        <f t="shared" si="3"/>
        <v>-1.0250217958333305</v>
      </c>
      <c r="P142" s="9">
        <f t="shared" si="4"/>
        <v>2.0349901280350515</v>
      </c>
      <c r="Q142" s="9">
        <f>AVERAGE(P142,P143)</f>
        <v>2.0864302476038388</v>
      </c>
      <c r="R142" s="9">
        <f>STDEV(P142:P143)</f>
        <v>7.2747314744272248E-2</v>
      </c>
      <c r="S142" s="9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5.75" customHeight="1" x14ac:dyDescent="0.15">
      <c r="A143" s="3" t="s">
        <v>71</v>
      </c>
      <c r="B143" s="3">
        <v>2</v>
      </c>
      <c r="C143" s="14" t="s">
        <v>171</v>
      </c>
      <c r="D143" s="1" t="str">
        <f t="shared" si="0"/>
        <v>LCOR-568 August</v>
      </c>
      <c r="E143" s="1" t="str">
        <f>VLOOKUP(B143,'Names+months'!A:B,2,FALSE)</f>
        <v>August</v>
      </c>
      <c r="F143" s="15" t="s">
        <v>42</v>
      </c>
      <c r="G143" s="3">
        <v>19.404995880000001</v>
      </c>
      <c r="H143" s="3">
        <v>24.753110960000001</v>
      </c>
      <c r="I143" s="3">
        <v>23.969124699999998</v>
      </c>
      <c r="J143" s="5">
        <f t="shared" si="1"/>
        <v>23.969124699999998</v>
      </c>
      <c r="K143" s="6">
        <f t="shared" si="2"/>
        <v>-4.564128819999997</v>
      </c>
      <c r="L143" s="7"/>
      <c r="M143" s="2"/>
      <c r="N143" s="2"/>
      <c r="O143" s="8">
        <f t="shared" si="3"/>
        <v>-1.0961743758333302</v>
      </c>
      <c r="P143" s="9">
        <f t="shared" si="4"/>
        <v>2.1378703671726256</v>
      </c>
      <c r="Q143" s="9"/>
      <c r="R143" s="9"/>
      <c r="S143" s="9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5.75" customHeight="1" x14ac:dyDescent="0.15">
      <c r="A144" s="3" t="s">
        <v>143</v>
      </c>
      <c r="B144" s="3">
        <v>2</v>
      </c>
      <c r="C144" s="14" t="s">
        <v>167</v>
      </c>
      <c r="D144" s="1" t="str">
        <f t="shared" si="0"/>
        <v>LCOR-572 August</v>
      </c>
      <c r="E144" s="1" t="str">
        <f>VLOOKUP(B144,'Names+months'!A:B,2,FALSE)</f>
        <v>August</v>
      </c>
      <c r="F144" s="15" t="s">
        <v>42</v>
      </c>
      <c r="G144" s="3">
        <v>19.844076869999999</v>
      </c>
      <c r="H144" s="3">
        <v>24.8737797</v>
      </c>
      <c r="I144" s="3">
        <v>24.16532428</v>
      </c>
      <c r="J144" s="5">
        <f t="shared" si="1"/>
        <v>24.16532428</v>
      </c>
      <c r="K144" s="6">
        <f t="shared" si="2"/>
        <v>-4.3212474100000016</v>
      </c>
      <c r="L144" s="7">
        <f>(K144+K145)/2</f>
        <v>-4.3758698900000006</v>
      </c>
      <c r="M144" s="2">
        <f>2^(-L144)</f>
        <v>20.761947762450266</v>
      </c>
      <c r="N144" s="2"/>
      <c r="O144" s="8">
        <f t="shared" si="3"/>
        <v>-0.8532929658333348</v>
      </c>
      <c r="P144" s="9">
        <f t="shared" si="4"/>
        <v>1.8066198505337701</v>
      </c>
      <c r="Q144" s="9">
        <f>AVERAGE(P144,P145)</f>
        <v>1.8776774304846122</v>
      </c>
      <c r="R144" s="9">
        <f>STDEV(P144:P145)</f>
        <v>0.10049059327589135</v>
      </c>
      <c r="S144" s="9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5.75" customHeight="1" x14ac:dyDescent="0.15">
      <c r="A145" s="3" t="s">
        <v>145</v>
      </c>
      <c r="B145" s="3">
        <v>2</v>
      </c>
      <c r="C145" s="14" t="s">
        <v>167</v>
      </c>
      <c r="D145" s="1" t="str">
        <f t="shared" si="0"/>
        <v>LCOR-572 August</v>
      </c>
      <c r="E145" s="1" t="str">
        <f>VLOOKUP(B145,'Names+months'!A:B,2,FALSE)</f>
        <v>August</v>
      </c>
      <c r="F145" s="15" t="s">
        <v>42</v>
      </c>
      <c r="G145" s="3">
        <v>19.68361367</v>
      </c>
      <c r="H145" s="3">
        <v>24.781905900000002</v>
      </c>
      <c r="I145" s="3">
        <v>24.114106039999999</v>
      </c>
      <c r="J145" s="5">
        <f t="shared" si="1"/>
        <v>24.114106039999999</v>
      </c>
      <c r="K145" s="6">
        <f t="shared" si="2"/>
        <v>-4.4304923699999996</v>
      </c>
      <c r="L145" s="7"/>
      <c r="M145" s="2"/>
      <c r="N145" s="2"/>
      <c r="O145" s="8">
        <f t="shared" si="3"/>
        <v>-0.96253792583333286</v>
      </c>
      <c r="P145" s="9">
        <f t="shared" si="4"/>
        <v>1.9487350104354542</v>
      </c>
      <c r="Q145" s="9"/>
      <c r="R145" s="9"/>
      <c r="S145" s="9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5.75" customHeight="1" x14ac:dyDescent="0.15">
      <c r="A146" s="3" t="s">
        <v>54</v>
      </c>
      <c r="B146" s="3">
        <v>1</v>
      </c>
      <c r="C146" s="14" t="s">
        <v>172</v>
      </c>
      <c r="D146" s="1" t="str">
        <f t="shared" si="0"/>
        <v>LCOR-092 July</v>
      </c>
      <c r="E146" s="1" t="str">
        <f>VLOOKUP(B146,'Names+months'!A:B,2,FALSE)</f>
        <v>July</v>
      </c>
      <c r="F146" s="15" t="s">
        <v>45</v>
      </c>
      <c r="G146" s="3">
        <v>30.134734479999999</v>
      </c>
      <c r="H146" s="3">
        <v>24.8746039</v>
      </c>
      <c r="I146" s="3">
        <v>23.652286270000001</v>
      </c>
      <c r="J146" s="5">
        <f t="shared" si="1"/>
        <v>23.652286270000001</v>
      </c>
      <c r="K146" s="6">
        <f t="shared" si="2"/>
        <v>6.4824482099999976</v>
      </c>
      <c r="L146" s="7">
        <f>(K146+K147)/2</f>
        <v>6.4587117649999986</v>
      </c>
      <c r="M146" s="2">
        <f>2^(-L146)</f>
        <v>1.1369307829802413E-2</v>
      </c>
      <c r="N146" s="2"/>
      <c r="O146" s="8">
        <f t="shared" si="3"/>
        <v>9.9504026541666644</v>
      </c>
      <c r="P146" s="9">
        <f t="shared" si="4"/>
        <v>1.0107187726248923E-3</v>
      </c>
      <c r="Q146" s="9">
        <f>AVERAGE(P146,P147)</f>
        <v>1.0276246005395007E-3</v>
      </c>
      <c r="R146" s="9">
        <f>STDEV(P146:P147)</f>
        <v>2.3908451119984859E-5</v>
      </c>
      <c r="S146" s="9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5.75" customHeight="1" x14ac:dyDescent="0.15">
      <c r="A147" s="3" t="s">
        <v>55</v>
      </c>
      <c r="B147" s="3">
        <v>1</v>
      </c>
      <c r="C147" s="14" t="s">
        <v>172</v>
      </c>
      <c r="D147" s="1" t="str">
        <f t="shared" si="0"/>
        <v>LCOR-092 July</v>
      </c>
      <c r="E147" s="1" t="str">
        <f>VLOOKUP(B147,'Names+months'!A:B,2,FALSE)</f>
        <v>July</v>
      </c>
      <c r="F147" s="15" t="s">
        <v>45</v>
      </c>
      <c r="G147" s="3">
        <v>30.076018739999999</v>
      </c>
      <c r="H147" s="3">
        <v>24.849594199999999</v>
      </c>
      <c r="I147" s="3">
        <v>23.641043419999999</v>
      </c>
      <c r="J147" s="5">
        <f t="shared" si="1"/>
        <v>23.641043419999999</v>
      </c>
      <c r="K147" s="6">
        <f t="shared" si="2"/>
        <v>6.4349753199999995</v>
      </c>
      <c r="L147" s="7"/>
      <c r="M147" s="2"/>
      <c r="N147" s="2"/>
      <c r="O147" s="8">
        <f t="shared" si="3"/>
        <v>9.9029297641666663</v>
      </c>
      <c r="P147" s="9">
        <f t="shared" si="4"/>
        <v>1.0445304284541091E-3</v>
      </c>
      <c r="Q147" s="9"/>
      <c r="R147" s="9"/>
      <c r="S147" s="9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5.75" customHeight="1" x14ac:dyDescent="0.15">
      <c r="A148" s="3" t="s">
        <v>140</v>
      </c>
      <c r="B148" s="3">
        <v>1</v>
      </c>
      <c r="C148" s="14" t="s">
        <v>173</v>
      </c>
      <c r="D148" s="1" t="str">
        <f t="shared" si="0"/>
        <v>LCOR-098 July</v>
      </c>
      <c r="E148" s="1" t="str">
        <f>VLOOKUP(B148,'Names+months'!A:B,2,FALSE)</f>
        <v>July</v>
      </c>
      <c r="F148" s="15" t="s">
        <v>45</v>
      </c>
      <c r="G148" s="3">
        <v>31.717036400000001</v>
      </c>
      <c r="H148" s="3">
        <v>24.386213600000001</v>
      </c>
      <c r="I148" s="3">
        <v>23.646997370000001</v>
      </c>
      <c r="J148" s="5">
        <f t="shared" si="1"/>
        <v>23.646997370000001</v>
      </c>
      <c r="K148" s="6">
        <f t="shared" si="2"/>
        <v>8.0700390300000002</v>
      </c>
      <c r="L148" s="7">
        <f>(K148+K149)/2</f>
        <v>7.9924343800000006</v>
      </c>
      <c r="M148" s="2">
        <f>2^(-L148)</f>
        <v>3.9267885252731154E-3</v>
      </c>
      <c r="N148" s="2"/>
      <c r="O148" s="8">
        <f t="shared" si="3"/>
        <v>11.537993474166667</v>
      </c>
      <c r="P148" s="9">
        <f t="shared" si="4"/>
        <v>3.3629303640228775E-4</v>
      </c>
      <c r="Q148" s="9">
        <f>AVERAGE(P148,P149)</f>
        <v>3.5539164934519365E-4</v>
      </c>
      <c r="R148" s="9">
        <f>STDEV(P148:P149)</f>
        <v>2.7009517446371858E-5</v>
      </c>
      <c r="S148" s="9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5.75" customHeight="1" x14ac:dyDescent="0.15">
      <c r="A149" s="3" t="s">
        <v>141</v>
      </c>
      <c r="B149" s="3">
        <v>1</v>
      </c>
      <c r="C149" s="14" t="s">
        <v>173</v>
      </c>
      <c r="D149" s="1" t="str">
        <f t="shared" si="0"/>
        <v>LCOR-098 July</v>
      </c>
      <c r="E149" s="1" t="str">
        <f>VLOOKUP(B149,'Names+months'!A:B,2,FALSE)</f>
        <v>July</v>
      </c>
      <c r="F149" s="15" t="s">
        <v>45</v>
      </c>
      <c r="G149" s="3">
        <v>31.605041180000001</v>
      </c>
      <c r="H149" s="3">
        <v>24.415260700000001</v>
      </c>
      <c r="I149" s="3">
        <v>23.69021145</v>
      </c>
      <c r="J149" s="5">
        <f t="shared" si="1"/>
        <v>23.69021145</v>
      </c>
      <c r="K149" s="6">
        <f t="shared" si="2"/>
        <v>7.914829730000001</v>
      </c>
      <c r="L149" s="7"/>
      <c r="M149" s="2"/>
      <c r="N149" s="2"/>
      <c r="O149" s="8">
        <f t="shared" si="3"/>
        <v>11.382784174166668</v>
      </c>
      <c r="P149" s="9">
        <f t="shared" si="4"/>
        <v>3.7449026228809955E-4</v>
      </c>
      <c r="Q149" s="9"/>
      <c r="R149" s="9"/>
      <c r="S149" s="9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5.75" customHeight="1" x14ac:dyDescent="0.15">
      <c r="A150" s="3" t="s">
        <v>136</v>
      </c>
      <c r="B150" s="3">
        <v>1</v>
      </c>
      <c r="C150" s="14" t="s">
        <v>174</v>
      </c>
      <c r="D150" s="1" t="str">
        <f t="shared" si="0"/>
        <v>LCOR-288 July</v>
      </c>
      <c r="E150" s="1" t="str">
        <f>VLOOKUP(B150,'Names+months'!A:B,2,FALSE)</f>
        <v>July</v>
      </c>
      <c r="F150" s="15" t="s">
        <v>45</v>
      </c>
      <c r="G150" s="3">
        <v>36.460008330000001</v>
      </c>
      <c r="H150" s="3">
        <v>24.6704355</v>
      </c>
      <c r="I150" s="3">
        <v>23.67199106</v>
      </c>
      <c r="J150" s="5">
        <f t="shared" si="1"/>
        <v>23.67199106</v>
      </c>
      <c r="K150" s="6">
        <f t="shared" si="2"/>
        <v>12.788017270000001</v>
      </c>
      <c r="L150" s="7">
        <f>(K150+K151)/2</f>
        <v>12.704345875000001</v>
      </c>
      <c r="M150" s="2">
        <f>2^(-L150)</f>
        <v>1.498341527150523E-4</v>
      </c>
      <c r="N150" s="2"/>
      <c r="O150" s="8">
        <f t="shared" si="3"/>
        <v>16.25597171416667</v>
      </c>
      <c r="P150" s="9">
        <f t="shared" si="4"/>
        <v>1.2778059479776903E-5</v>
      </c>
      <c r="Q150" s="9">
        <f>AVERAGE(P150,P151)</f>
        <v>1.3563834854448558E-5</v>
      </c>
      <c r="R150" s="9">
        <f>STDEV(P150:P151)</f>
        <v>1.1112541918394543E-6</v>
      </c>
      <c r="S150" s="9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5.75" customHeight="1" x14ac:dyDescent="0.15">
      <c r="A151" s="3" t="s">
        <v>137</v>
      </c>
      <c r="B151" s="3">
        <v>1</v>
      </c>
      <c r="C151" s="14" t="s">
        <v>174</v>
      </c>
      <c r="D151" s="1" t="str">
        <f t="shared" si="0"/>
        <v>LCOR-288 July</v>
      </c>
      <c r="E151" s="1" t="str">
        <f>VLOOKUP(B151,'Names+months'!A:B,2,FALSE)</f>
        <v>July</v>
      </c>
      <c r="F151" s="15" t="s">
        <v>45</v>
      </c>
      <c r="G151" s="3">
        <v>36.21438895</v>
      </c>
      <c r="H151" s="3">
        <v>24.6045993</v>
      </c>
      <c r="I151" s="3">
        <v>23.593714469999998</v>
      </c>
      <c r="J151" s="5">
        <f t="shared" si="1"/>
        <v>23.593714469999998</v>
      </c>
      <c r="K151" s="6">
        <f t="shared" si="2"/>
        <v>12.620674480000002</v>
      </c>
      <c r="L151" s="7"/>
      <c r="M151" s="2"/>
      <c r="N151" s="2"/>
      <c r="O151" s="8">
        <f t="shared" si="3"/>
        <v>16.08862892416667</v>
      </c>
      <c r="P151" s="9">
        <f t="shared" si="4"/>
        <v>1.4349610229120213E-5</v>
      </c>
      <c r="Q151" s="9"/>
      <c r="R151" s="9"/>
      <c r="S151" s="9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5.75" customHeight="1" x14ac:dyDescent="0.15">
      <c r="A152" s="3" t="s">
        <v>119</v>
      </c>
      <c r="B152" s="3">
        <v>1</v>
      </c>
      <c r="C152" s="14" t="s">
        <v>175</v>
      </c>
      <c r="D152" s="1" t="str">
        <f t="shared" si="0"/>
        <v>LCOR-289 July</v>
      </c>
      <c r="E152" s="1" t="str">
        <f>VLOOKUP(B152,'Names+months'!A:B,2,FALSE)</f>
        <v>July</v>
      </c>
      <c r="F152" s="15" t="s">
        <v>45</v>
      </c>
      <c r="G152" s="3">
        <v>30.14098611</v>
      </c>
      <c r="H152" s="3">
        <v>25.219239699999999</v>
      </c>
      <c r="I152" s="3">
        <v>24.160225329999999</v>
      </c>
      <c r="J152" s="5">
        <f t="shared" si="1"/>
        <v>24.160225329999999</v>
      </c>
      <c r="K152" s="6">
        <f t="shared" si="2"/>
        <v>5.9807607800000007</v>
      </c>
      <c r="L152" s="7">
        <f>(K152+K153)/2</f>
        <v>5.950868315000001</v>
      </c>
      <c r="M152" s="2">
        <f>2^(-L152)</f>
        <v>1.6166281504965123E-2</v>
      </c>
      <c r="N152" s="2"/>
      <c r="O152" s="8">
        <f t="shared" si="3"/>
        <v>9.4487152241666674</v>
      </c>
      <c r="P152" s="9">
        <f t="shared" si="4"/>
        <v>1.4310450212029608E-3</v>
      </c>
      <c r="Q152" s="9">
        <f>AVERAGE(P152,P153)</f>
        <v>1.4613190409869512E-3</v>
      </c>
      <c r="R152" s="9">
        <f>STDEV(P152:P153)</f>
        <v>4.2813929366070726E-5</v>
      </c>
      <c r="S152" s="9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5.75" customHeight="1" x14ac:dyDescent="0.15">
      <c r="A153" s="3" t="s">
        <v>121</v>
      </c>
      <c r="B153" s="3">
        <v>1</v>
      </c>
      <c r="C153" s="14" t="s">
        <v>175</v>
      </c>
      <c r="D153" s="1" t="str">
        <f t="shared" si="0"/>
        <v>LCOR-289 July</v>
      </c>
      <c r="E153" s="1" t="str">
        <f>VLOOKUP(B153,'Names+months'!A:B,2,FALSE)</f>
        <v>July</v>
      </c>
      <c r="F153" s="15" t="s">
        <v>45</v>
      </c>
      <c r="G153" s="3">
        <v>29.950401110000001</v>
      </c>
      <c r="H153" s="3">
        <v>25.077058300000001</v>
      </c>
      <c r="I153" s="3">
        <v>24.02942526</v>
      </c>
      <c r="J153" s="5">
        <f t="shared" si="1"/>
        <v>24.02942526</v>
      </c>
      <c r="K153" s="6">
        <f t="shared" si="2"/>
        <v>5.9209758500000014</v>
      </c>
      <c r="L153" s="7"/>
      <c r="M153" s="2"/>
      <c r="N153" s="2"/>
      <c r="O153" s="8">
        <f t="shared" si="3"/>
        <v>9.3889302941666681</v>
      </c>
      <c r="P153" s="9">
        <f t="shared" si="4"/>
        <v>1.4915930607709417E-3</v>
      </c>
      <c r="Q153" s="9"/>
      <c r="R153" s="9"/>
      <c r="S153" s="9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5.75" customHeight="1" x14ac:dyDescent="0.15">
      <c r="A154" s="3" t="s">
        <v>176</v>
      </c>
      <c r="B154" s="3">
        <v>1</v>
      </c>
      <c r="C154" s="14" t="s">
        <v>177</v>
      </c>
      <c r="D154" s="1" t="str">
        <f t="shared" si="0"/>
        <v>LCOR-290 July</v>
      </c>
      <c r="E154" s="1" t="str">
        <f>VLOOKUP(B154,'Names+months'!A:B,2,FALSE)</f>
        <v>July</v>
      </c>
      <c r="F154" s="15" t="s">
        <v>45</v>
      </c>
      <c r="G154" s="3">
        <v>32.918618199999997</v>
      </c>
      <c r="H154" s="3">
        <v>24.841599200000001</v>
      </c>
      <c r="I154" s="3">
        <v>23.813386120000001</v>
      </c>
      <c r="J154" s="5">
        <f t="shared" si="1"/>
        <v>23.813386120000001</v>
      </c>
      <c r="K154" s="6">
        <f t="shared" si="2"/>
        <v>9.1052320799999968</v>
      </c>
      <c r="L154" s="7">
        <f>(K154+K155)/2</f>
        <v>9.0091523099999993</v>
      </c>
      <c r="M154" s="2">
        <f>2^(-L154)</f>
        <v>1.9407737932883959E-3</v>
      </c>
      <c r="N154" s="2"/>
      <c r="O154" s="8">
        <f t="shared" si="3"/>
        <v>12.573186524166664</v>
      </c>
      <c r="P154" s="9">
        <f t="shared" si="4"/>
        <v>1.6409438295113564E-4</v>
      </c>
      <c r="Q154" s="9">
        <f>AVERAGE(P154,P155)</f>
        <v>1.7578385799027241E-4</v>
      </c>
      <c r="R154" s="9">
        <f>STDEV(P154:P155)</f>
        <v>1.6531414137369009E-5</v>
      </c>
      <c r="S154" s="9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5.75" customHeight="1" x14ac:dyDescent="0.15">
      <c r="A155" s="3" t="s">
        <v>178</v>
      </c>
      <c r="B155" s="3">
        <v>1</v>
      </c>
      <c r="C155" s="14" t="s">
        <v>177</v>
      </c>
      <c r="D155" s="1" t="str">
        <f t="shared" si="0"/>
        <v>LCOR-290 July</v>
      </c>
      <c r="E155" s="1" t="str">
        <f>VLOOKUP(B155,'Names+months'!A:B,2,FALSE)</f>
        <v>July</v>
      </c>
      <c r="F155" s="15" t="s">
        <v>45</v>
      </c>
      <c r="G155" s="3">
        <v>32.840587550000002</v>
      </c>
      <c r="H155" s="3">
        <v>24.934933000000001</v>
      </c>
      <c r="I155" s="3">
        <v>23.92751501</v>
      </c>
      <c r="J155" s="5">
        <f t="shared" si="1"/>
        <v>23.92751501</v>
      </c>
      <c r="K155" s="6">
        <f t="shared" si="2"/>
        <v>8.9130725400000017</v>
      </c>
      <c r="L155" s="7"/>
      <c r="M155" s="2"/>
      <c r="N155" s="2"/>
      <c r="O155" s="8">
        <f t="shared" si="3"/>
        <v>12.381026984166668</v>
      </c>
      <c r="P155" s="9">
        <f t="shared" si="4"/>
        <v>1.8747333302940921E-4</v>
      </c>
      <c r="Q155" s="9"/>
      <c r="R155" s="9"/>
      <c r="S155" s="9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5.75" customHeight="1" x14ac:dyDescent="0.15">
      <c r="A156" s="3" t="s">
        <v>82</v>
      </c>
      <c r="B156" s="3">
        <v>1</v>
      </c>
      <c r="C156" s="14" t="s">
        <v>179</v>
      </c>
      <c r="D156" s="1" t="str">
        <f t="shared" si="0"/>
        <v>LCOR-293 July</v>
      </c>
      <c r="E156" s="1" t="str">
        <f>VLOOKUP(B156,'Names+months'!A:B,2,FALSE)</f>
        <v>July</v>
      </c>
      <c r="F156" s="15" t="s">
        <v>45</v>
      </c>
      <c r="G156" s="3">
        <v>27.628194359999998</v>
      </c>
      <c r="H156" s="3">
        <v>24.506138100000001</v>
      </c>
      <c r="I156" s="3">
        <v>23.296445030000001</v>
      </c>
      <c r="J156" s="5">
        <f t="shared" si="1"/>
        <v>23.296445030000001</v>
      </c>
      <c r="K156" s="6">
        <f t="shared" si="2"/>
        <v>4.3317493299999974</v>
      </c>
      <c r="L156" s="7">
        <f>(K156+K157)/2</f>
        <v>4.2168909149999987</v>
      </c>
      <c r="M156" s="2">
        <f>2^(-L156)</f>
        <v>5.3776105376234347E-2</v>
      </c>
      <c r="N156" s="2"/>
      <c r="O156" s="8">
        <f t="shared" si="3"/>
        <v>7.7997037741666642</v>
      </c>
      <c r="P156" s="9">
        <f t="shared" si="4"/>
        <v>4.4880243721293267E-3</v>
      </c>
      <c r="Q156" s="9">
        <f>AVERAGE(P156,P157)</f>
        <v>4.875351578378693E-3</v>
      </c>
      <c r="R156" s="9">
        <f>STDEV(P156:P157)</f>
        <v>5.4776338815393493E-4</v>
      </c>
      <c r="S156" s="9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5.75" customHeight="1" x14ac:dyDescent="0.15">
      <c r="A157" s="3" t="s">
        <v>84</v>
      </c>
      <c r="B157" s="3">
        <v>1</v>
      </c>
      <c r="C157" s="14" t="s">
        <v>179</v>
      </c>
      <c r="D157" s="1" t="str">
        <f t="shared" si="0"/>
        <v>LCOR-293 July</v>
      </c>
      <c r="E157" s="1" t="str">
        <f>VLOOKUP(B157,'Names+months'!A:B,2,FALSE)</f>
        <v>July</v>
      </c>
      <c r="F157" s="15" t="s">
        <v>45</v>
      </c>
      <c r="G157" s="3">
        <v>27.59777261</v>
      </c>
      <c r="H157" s="3">
        <v>24.539232299999998</v>
      </c>
      <c r="I157" s="3">
        <v>23.49574011</v>
      </c>
      <c r="J157" s="5">
        <f t="shared" si="1"/>
        <v>23.49574011</v>
      </c>
      <c r="K157" s="6">
        <f t="shared" si="2"/>
        <v>4.1020325</v>
      </c>
      <c r="L157" s="7"/>
      <c r="M157" s="2"/>
      <c r="N157" s="2"/>
      <c r="O157" s="8">
        <f t="shared" si="3"/>
        <v>7.5699869441666667</v>
      </c>
      <c r="P157" s="9">
        <f t="shared" si="4"/>
        <v>5.2626787846280594E-3</v>
      </c>
      <c r="Q157" s="9"/>
      <c r="R157" s="9"/>
      <c r="S157" s="9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5.75" customHeight="1" x14ac:dyDescent="0.15">
      <c r="A158" s="3" t="s">
        <v>95</v>
      </c>
      <c r="B158" s="3">
        <v>2</v>
      </c>
      <c r="C158" s="14" t="s">
        <v>172</v>
      </c>
      <c r="D158" s="1" t="str">
        <f t="shared" si="0"/>
        <v>LCOR-092 August</v>
      </c>
      <c r="E158" s="1" t="str">
        <f>VLOOKUP(B158,'Names+months'!A:B,2,FALSE)</f>
        <v>August</v>
      </c>
      <c r="F158" s="15" t="s">
        <v>45</v>
      </c>
      <c r="G158" s="3">
        <v>35.133359609999999</v>
      </c>
      <c r="H158" s="3">
        <v>26.0374312</v>
      </c>
      <c r="I158" s="3">
        <v>24.68715735</v>
      </c>
      <c r="J158" s="5">
        <f t="shared" si="1"/>
        <v>24.68715735</v>
      </c>
      <c r="K158" s="6">
        <f t="shared" si="2"/>
        <v>10.44620226</v>
      </c>
      <c r="L158" s="7">
        <f>(K158+K159)/2</f>
        <v>10.310708655000001</v>
      </c>
      <c r="M158" s="2">
        <f>2^(-L158)</f>
        <v>7.8734925029322962E-4</v>
      </c>
      <c r="N158" s="2"/>
      <c r="O158" s="8">
        <f t="shared" si="3"/>
        <v>13.914156704166667</v>
      </c>
      <c r="P158" s="9">
        <f t="shared" si="4"/>
        <v>6.477709499688508E-5</v>
      </c>
      <c r="Q158" s="9">
        <f>AVERAGE(P158,P159)</f>
        <v>7.1469644936786989E-5</v>
      </c>
      <c r="R158" s="9">
        <f>STDEV(P158:P159)</f>
        <v>9.4646948918685217E-6</v>
      </c>
      <c r="S158" s="9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5.75" customHeight="1" x14ac:dyDescent="0.15">
      <c r="A159" s="3" t="s">
        <v>97</v>
      </c>
      <c r="B159" s="3">
        <v>2</v>
      </c>
      <c r="C159" s="14" t="s">
        <v>172</v>
      </c>
      <c r="D159" s="1" t="str">
        <f t="shared" si="0"/>
        <v>LCOR-092 August</v>
      </c>
      <c r="E159" s="1" t="str">
        <f>VLOOKUP(B159,'Names+months'!A:B,2,FALSE)</f>
        <v>August</v>
      </c>
      <c r="F159" s="15" t="s">
        <v>45</v>
      </c>
      <c r="G159" s="3">
        <v>34.838216340000002</v>
      </c>
      <c r="H159" s="3">
        <v>26.02249527</v>
      </c>
      <c r="I159" s="3">
        <v>24.66300129</v>
      </c>
      <c r="J159" s="5">
        <f t="shared" si="1"/>
        <v>24.66300129</v>
      </c>
      <c r="K159" s="6">
        <f t="shared" si="2"/>
        <v>10.175215050000002</v>
      </c>
      <c r="L159" s="7"/>
      <c r="M159" s="2"/>
      <c r="N159" s="2"/>
      <c r="O159" s="8">
        <f t="shared" si="3"/>
        <v>13.643169494166669</v>
      </c>
      <c r="P159" s="9">
        <f t="shared" si="4"/>
        <v>7.8162194876688898E-5</v>
      </c>
      <c r="Q159" s="9"/>
      <c r="R159" s="9"/>
      <c r="S159" s="9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5.75" customHeight="1" x14ac:dyDescent="0.15">
      <c r="A160" s="3" t="s">
        <v>100</v>
      </c>
      <c r="B160" s="3">
        <v>2</v>
      </c>
      <c r="C160" s="14" t="s">
        <v>180</v>
      </c>
      <c r="D160" s="1" t="str">
        <f t="shared" si="0"/>
        <v>LCOR-095 August</v>
      </c>
      <c r="E160" s="1" t="str">
        <f>VLOOKUP(B160,'Names+months'!A:B,2,FALSE)</f>
        <v>August</v>
      </c>
      <c r="F160" s="15" t="s">
        <v>45</v>
      </c>
      <c r="G160" s="3">
        <v>33.522948300000003</v>
      </c>
      <c r="H160" s="3">
        <v>24.56580924</v>
      </c>
      <c r="I160" s="3">
        <v>23.78375299</v>
      </c>
      <c r="J160" s="5">
        <f t="shared" si="1"/>
        <v>23.78375299</v>
      </c>
      <c r="K160" s="6">
        <f t="shared" si="2"/>
        <v>9.739195310000003</v>
      </c>
      <c r="L160" s="7">
        <f>(K160+K161)/2</f>
        <v>9.7600627700000011</v>
      </c>
      <c r="M160" s="2">
        <f>2^(-L160)</f>
        <v>1.1532629676919146E-3</v>
      </c>
      <c r="N160" s="2"/>
      <c r="O160" s="8">
        <f t="shared" si="3"/>
        <v>13.20714975416667</v>
      </c>
      <c r="P160" s="9">
        <f t="shared" si="4"/>
        <v>1.0574303391692711E-4</v>
      </c>
      <c r="Q160" s="9">
        <f>AVERAGE(P160,P161)</f>
        <v>1.0423545439575295E-4</v>
      </c>
      <c r="R160" s="9">
        <f>STDEV(P160:P161)</f>
        <v>2.1320394052004188E-6</v>
      </c>
      <c r="S160" s="9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5.75" customHeight="1" x14ac:dyDescent="0.15">
      <c r="A161" s="3" t="s">
        <v>102</v>
      </c>
      <c r="B161" s="3">
        <v>2</v>
      </c>
      <c r="C161" s="14" t="s">
        <v>180</v>
      </c>
      <c r="D161" s="1" t="str">
        <f t="shared" si="0"/>
        <v>LCOR-095 August</v>
      </c>
      <c r="E161" s="1" t="str">
        <f>VLOOKUP(B161,'Names+months'!A:B,2,FALSE)</f>
        <v>August</v>
      </c>
      <c r="F161" s="15" t="s">
        <v>45</v>
      </c>
      <c r="G161" s="3">
        <v>33.572889549999999</v>
      </c>
      <c r="H161" s="3">
        <v>24.607376089999999</v>
      </c>
      <c r="I161" s="3">
        <v>23.79195932</v>
      </c>
      <c r="J161" s="5">
        <f t="shared" si="1"/>
        <v>23.79195932</v>
      </c>
      <c r="K161" s="6">
        <f t="shared" si="2"/>
        <v>9.7809302299999992</v>
      </c>
      <c r="L161" s="7"/>
      <c r="M161" s="2"/>
      <c r="N161" s="2"/>
      <c r="O161" s="8">
        <f t="shared" si="3"/>
        <v>13.248884674166666</v>
      </c>
      <c r="P161" s="9">
        <f t="shared" si="4"/>
        <v>1.0272787487457881E-4</v>
      </c>
      <c r="Q161" s="9"/>
      <c r="R161" s="9"/>
      <c r="S161" s="9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5.75" customHeight="1" x14ac:dyDescent="0.15">
      <c r="A162" s="3" t="s">
        <v>181</v>
      </c>
      <c r="B162" s="3">
        <v>2</v>
      </c>
      <c r="C162" s="14" t="s">
        <v>173</v>
      </c>
      <c r="D162" s="1" t="str">
        <f t="shared" si="0"/>
        <v>LCOR-098 August</v>
      </c>
      <c r="E162" s="1" t="str">
        <f>VLOOKUP(B162,'Names+months'!A:B,2,FALSE)</f>
        <v>August</v>
      </c>
      <c r="F162" s="15" t="s">
        <v>45</v>
      </c>
      <c r="G162" s="3">
        <v>36.583469379999997</v>
      </c>
      <c r="H162" s="3">
        <v>25.375164340000001</v>
      </c>
      <c r="I162" s="3">
        <v>24.268408650000001</v>
      </c>
      <c r="J162" s="5">
        <f t="shared" si="1"/>
        <v>24.268408650000001</v>
      </c>
      <c r="K162" s="6">
        <f t="shared" si="2"/>
        <v>12.315060729999995</v>
      </c>
      <c r="L162" s="7">
        <f>(K162+K163)/2</f>
        <v>12.125027754999998</v>
      </c>
      <c r="M162" s="2">
        <f>2^(-L162)</f>
        <v>2.2387363324596879E-4</v>
      </c>
      <c r="N162" s="2"/>
      <c r="O162" s="8">
        <f t="shared" si="3"/>
        <v>15.783015174166662</v>
      </c>
      <c r="P162" s="9">
        <f t="shared" si="4"/>
        <v>1.7735319251144616E-5</v>
      </c>
      <c r="Q162" s="9">
        <f>AVERAGE(P162,P163)</f>
        <v>2.0408043790318382E-5</v>
      </c>
      <c r="R162" s="9">
        <f>STDEV(P162:P163)</f>
        <v>3.7798032917869173E-6</v>
      </c>
      <c r="S162" s="9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5.75" customHeight="1" x14ac:dyDescent="0.15">
      <c r="A163" s="3" t="s">
        <v>182</v>
      </c>
      <c r="B163" s="3">
        <v>2</v>
      </c>
      <c r="C163" s="14" t="s">
        <v>173</v>
      </c>
      <c r="D163" s="1" t="str">
        <f t="shared" si="0"/>
        <v>LCOR-098 August</v>
      </c>
      <c r="E163" s="1" t="str">
        <f>VLOOKUP(B163,'Names+months'!A:B,2,FALSE)</f>
        <v>August</v>
      </c>
      <c r="F163" s="15" t="s">
        <v>45</v>
      </c>
      <c r="G163" s="3">
        <v>36.189343229999999</v>
      </c>
      <c r="H163" s="3">
        <v>25.321540639999998</v>
      </c>
      <c r="I163" s="3">
        <v>24.254348449999998</v>
      </c>
      <c r="J163" s="5">
        <f t="shared" si="1"/>
        <v>24.254348449999998</v>
      </c>
      <c r="K163" s="6">
        <f t="shared" si="2"/>
        <v>11.93499478</v>
      </c>
      <c r="L163" s="7"/>
      <c r="M163" s="2"/>
      <c r="N163" s="2"/>
      <c r="O163" s="8">
        <f t="shared" si="3"/>
        <v>15.402949224166667</v>
      </c>
      <c r="P163" s="9">
        <f t="shared" si="4"/>
        <v>2.3080768329492144E-5</v>
      </c>
      <c r="Q163" s="9"/>
      <c r="R163" s="9"/>
      <c r="S163" s="9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5.75" customHeight="1" x14ac:dyDescent="0.15">
      <c r="A164" s="3" t="s">
        <v>158</v>
      </c>
      <c r="B164" s="3">
        <v>2</v>
      </c>
      <c r="C164" s="14" t="s">
        <v>177</v>
      </c>
      <c r="D164" s="1" t="str">
        <f t="shared" si="0"/>
        <v>LCOR-290 August</v>
      </c>
      <c r="E164" s="1" t="str">
        <f>VLOOKUP(B164,'Names+months'!A:B,2,FALSE)</f>
        <v>August</v>
      </c>
      <c r="F164" s="15" t="s">
        <v>45</v>
      </c>
      <c r="G164" s="3">
        <v>37.478784449999999</v>
      </c>
      <c r="H164" s="3">
        <v>26.13243834</v>
      </c>
      <c r="I164" s="3">
        <v>24.706651910000001</v>
      </c>
      <c r="J164" s="5">
        <f t="shared" si="1"/>
        <v>24.706651910000001</v>
      </c>
      <c r="K164" s="6">
        <f t="shared" si="2"/>
        <v>12.772132539999998</v>
      </c>
      <c r="L164" s="7">
        <f>(K164+K165)/2</f>
        <v>12.481907139999999</v>
      </c>
      <c r="M164" s="2">
        <f>2^(-L164)</f>
        <v>1.7481212326199541E-4</v>
      </c>
      <c r="N164" s="2"/>
      <c r="O164" s="8">
        <f t="shared" si="3"/>
        <v>16.240086984166666</v>
      </c>
      <c r="P164" s="9">
        <f t="shared" si="4"/>
        <v>1.2919529132545213E-5</v>
      </c>
      <c r="Q164" s="9">
        <f>AVERAGE(P164,P165)</f>
        <v>1.6119156580468737E-5</v>
      </c>
      <c r="R164" s="9">
        <f>STDEV(P164:P165)</f>
        <v>4.5249565313946596E-6</v>
      </c>
      <c r="S164" s="9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5.75" customHeight="1" x14ac:dyDescent="0.15">
      <c r="A165" s="3" t="s">
        <v>160</v>
      </c>
      <c r="B165" s="3">
        <v>2</v>
      </c>
      <c r="C165" s="14" t="s">
        <v>177</v>
      </c>
      <c r="D165" s="1" t="str">
        <f t="shared" si="0"/>
        <v>LCOR-290 August</v>
      </c>
      <c r="E165" s="1" t="str">
        <f>VLOOKUP(B165,'Names+months'!A:B,2,FALSE)</f>
        <v>August</v>
      </c>
      <c r="F165" s="15" t="s">
        <v>45</v>
      </c>
      <c r="G165" s="3">
        <v>36.83696827</v>
      </c>
      <c r="H165" s="3">
        <v>26.090060319999999</v>
      </c>
      <c r="I165" s="3">
        <v>24.64528653</v>
      </c>
      <c r="J165" s="5">
        <f t="shared" si="1"/>
        <v>24.64528653</v>
      </c>
      <c r="K165" s="6">
        <f t="shared" si="2"/>
        <v>12.19168174</v>
      </c>
      <c r="L165" s="7"/>
      <c r="M165" s="2"/>
      <c r="N165" s="2"/>
      <c r="O165" s="8">
        <f t="shared" si="3"/>
        <v>15.659636184166667</v>
      </c>
      <c r="P165" s="9">
        <f t="shared" si="4"/>
        <v>1.9318784028392258E-5</v>
      </c>
      <c r="Q165" s="9"/>
      <c r="R165" s="9"/>
      <c r="S165" s="9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5.75" customHeight="1" x14ac:dyDescent="0.15">
      <c r="A166" s="3" t="s">
        <v>183</v>
      </c>
      <c r="B166" s="3">
        <v>2</v>
      </c>
      <c r="C166" s="14" t="s">
        <v>184</v>
      </c>
      <c r="D166" s="1" t="str">
        <f t="shared" si="0"/>
        <v>LCOR-292 August</v>
      </c>
      <c r="E166" s="1" t="str">
        <f>VLOOKUP(B166,'Names+months'!A:B,2,FALSE)</f>
        <v>August</v>
      </c>
      <c r="F166" s="15" t="s">
        <v>45</v>
      </c>
      <c r="G166" s="3">
        <v>33.730405859999998</v>
      </c>
      <c r="H166" s="3">
        <v>25.692386330000001</v>
      </c>
      <c r="I166" s="3">
        <v>24.563799670000002</v>
      </c>
      <c r="J166" s="5">
        <f t="shared" si="1"/>
        <v>24.563799670000002</v>
      </c>
      <c r="K166" s="6">
        <f t="shared" si="2"/>
        <v>9.166606189999996</v>
      </c>
      <c r="L166" s="7">
        <f>(K166+K167)/2</f>
        <v>9.0924661699999998</v>
      </c>
      <c r="M166" s="2">
        <f>2^(-L166)</f>
        <v>1.831871256433413E-3</v>
      </c>
      <c r="N166" s="2"/>
      <c r="O166" s="8">
        <f t="shared" si="3"/>
        <v>12.634560634166663</v>
      </c>
      <c r="P166" s="9">
        <f t="shared" si="4"/>
        <v>1.5725999846114919E-4</v>
      </c>
      <c r="Q166" s="9">
        <f>AVERAGE(P166,P167)</f>
        <v>1.6577149519218163E-4</v>
      </c>
      <c r="R166" s="9">
        <f>STDEV(P166:P167)</f>
        <v>1.2037074113120331E-5</v>
      </c>
      <c r="S166" s="9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5.75" customHeight="1" x14ac:dyDescent="0.15">
      <c r="A167" s="3" t="s">
        <v>185</v>
      </c>
      <c r="B167" s="3">
        <v>2</v>
      </c>
      <c r="C167" s="14" t="s">
        <v>184</v>
      </c>
      <c r="D167" s="1" t="str">
        <f t="shared" si="0"/>
        <v>LCOR-292 August</v>
      </c>
      <c r="E167" s="1" t="str">
        <f>VLOOKUP(B167,'Names+months'!A:B,2,FALSE)</f>
        <v>August</v>
      </c>
      <c r="F167" s="15" t="s">
        <v>45</v>
      </c>
      <c r="G167" s="3">
        <v>33.559027880000002</v>
      </c>
      <c r="H167" s="3">
        <v>25.681004430000002</v>
      </c>
      <c r="I167" s="3">
        <v>24.540701729999999</v>
      </c>
      <c r="J167" s="5">
        <f t="shared" si="1"/>
        <v>24.540701729999999</v>
      </c>
      <c r="K167" s="6">
        <f t="shared" si="2"/>
        <v>9.0183261500000036</v>
      </c>
      <c r="L167" s="7"/>
      <c r="M167" s="2"/>
      <c r="N167" s="2"/>
      <c r="O167" s="8">
        <f t="shared" si="3"/>
        <v>12.48628059416667</v>
      </c>
      <c r="P167" s="9">
        <f t="shared" si="4"/>
        <v>1.7428299192321405E-4</v>
      </c>
      <c r="Q167" s="9"/>
      <c r="R167" s="9"/>
      <c r="S167" s="9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5.75" customHeight="1" x14ac:dyDescent="0.15">
      <c r="A168" s="3" t="s">
        <v>186</v>
      </c>
      <c r="B168" s="3">
        <v>2</v>
      </c>
      <c r="C168" s="14" t="s">
        <v>187</v>
      </c>
      <c r="D168" s="1" t="str">
        <f t="shared" si="0"/>
        <v>LCOR-417 August</v>
      </c>
      <c r="E168" s="1" t="str">
        <f>VLOOKUP(B168,'Names+months'!A:B,2,FALSE)</f>
        <v>August</v>
      </c>
      <c r="F168" s="15" t="s">
        <v>45</v>
      </c>
      <c r="G168" s="3">
        <v>31.872831089999998</v>
      </c>
      <c r="H168" s="3">
        <v>25.330663309999998</v>
      </c>
      <c r="I168" s="3">
        <v>24.32213977</v>
      </c>
      <c r="J168" s="5">
        <f t="shared" si="1"/>
        <v>24.32213977</v>
      </c>
      <c r="K168" s="6">
        <f t="shared" si="2"/>
        <v>7.5506913199999985</v>
      </c>
      <c r="L168" s="7">
        <f>(K168+K169)/2</f>
        <v>7.5558935949999988</v>
      </c>
      <c r="M168" s="2">
        <f>2^(-L168)</f>
        <v>5.3143405833634312E-3</v>
      </c>
      <c r="N168" s="2"/>
      <c r="O168" s="8">
        <f t="shared" si="3"/>
        <v>11.018645764166665</v>
      </c>
      <c r="P168" s="9">
        <f t="shared" si="4"/>
        <v>4.8201118199601777E-4</v>
      </c>
      <c r="Q168" s="9">
        <f>AVERAGE(P168,P169)</f>
        <v>4.8027932997517328E-4</v>
      </c>
      <c r="R168" s="9">
        <f>STDEV(P168:P169)</f>
        <v>2.4492086159015291E-6</v>
      </c>
      <c r="S168" s="9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5.75" customHeight="1" x14ac:dyDescent="0.15">
      <c r="A169" s="3" t="s">
        <v>188</v>
      </c>
      <c r="B169" s="3">
        <v>2</v>
      </c>
      <c r="C169" s="14" t="s">
        <v>187</v>
      </c>
      <c r="D169" s="1" t="str">
        <f t="shared" si="0"/>
        <v>LCOR-417 August</v>
      </c>
      <c r="E169" s="1" t="str">
        <f>VLOOKUP(B169,'Names+months'!A:B,2,FALSE)</f>
        <v>August</v>
      </c>
      <c r="F169" s="15" t="s">
        <v>45</v>
      </c>
      <c r="G169" s="3">
        <v>31.833450849999998</v>
      </c>
      <c r="H169" s="3">
        <v>25.328185730000001</v>
      </c>
      <c r="I169" s="3">
        <v>24.272354979999999</v>
      </c>
      <c r="J169" s="5">
        <f t="shared" si="1"/>
        <v>24.272354979999999</v>
      </c>
      <c r="K169" s="6">
        <f t="shared" si="2"/>
        <v>7.5610958699999991</v>
      </c>
      <c r="L169" s="7"/>
      <c r="M169" s="2"/>
      <c r="N169" s="2"/>
      <c r="O169" s="8">
        <f t="shared" si="3"/>
        <v>11.029050314166666</v>
      </c>
      <c r="P169" s="9">
        <f t="shared" si="4"/>
        <v>4.7854747795432879E-4</v>
      </c>
      <c r="Q169" s="9"/>
      <c r="R169" s="9"/>
      <c r="S169" s="9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5.75" customHeight="1" x14ac:dyDescent="0.15">
      <c r="A170" s="3" t="s">
        <v>114</v>
      </c>
      <c r="B170" s="3">
        <v>1</v>
      </c>
      <c r="C170" s="1" t="s">
        <v>189</v>
      </c>
      <c r="D170" s="1" t="str">
        <f t="shared" si="0"/>
        <v>LCOR-204 July</v>
      </c>
      <c r="E170" s="1" t="str">
        <f>VLOOKUP(B170,'Names+months'!A:B,2,FALSE)</f>
        <v>July</v>
      </c>
      <c r="F170" s="1" t="s">
        <v>28</v>
      </c>
      <c r="G170" s="3">
        <v>32.207707030000002</v>
      </c>
      <c r="H170" s="3">
        <v>24.504010300000001</v>
      </c>
      <c r="I170" s="3">
        <v>23.697823079999999</v>
      </c>
      <c r="J170" s="5">
        <f t="shared" si="1"/>
        <v>23.697823079999999</v>
      </c>
      <c r="K170" s="6">
        <f t="shared" si="2"/>
        <v>8.5098839500000025</v>
      </c>
      <c r="L170" s="7">
        <f>(K170+K171)/2</f>
        <v>8.5048129350000004</v>
      </c>
      <c r="M170" s="2">
        <f>2^(-L170)</f>
        <v>2.7529365323446377E-3</v>
      </c>
      <c r="N170" s="2"/>
      <c r="O170" s="8">
        <f t="shared" si="3"/>
        <v>11.977838394166669</v>
      </c>
      <c r="P170" s="9">
        <f t="shared" si="4"/>
        <v>2.4791988406407979E-4</v>
      </c>
      <c r="Q170" s="9">
        <f>AVERAGE(P170,P171)</f>
        <v>2.487943827038102E-4</v>
      </c>
      <c r="R170" s="9">
        <f>STDEV(P170:P171)</f>
        <v>1.2367278365835686E-6</v>
      </c>
      <c r="S170" s="9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5.75" customHeight="1" x14ac:dyDescent="0.15">
      <c r="A171" s="3" t="s">
        <v>115</v>
      </c>
      <c r="B171" s="3">
        <v>1</v>
      </c>
      <c r="C171" s="1" t="s">
        <v>189</v>
      </c>
      <c r="D171" s="1" t="str">
        <f t="shared" si="0"/>
        <v>LCOR-204 July</v>
      </c>
      <c r="E171" s="1" t="str">
        <f>VLOOKUP(B171,'Names+months'!A:B,2,FALSE)</f>
        <v>July</v>
      </c>
      <c r="F171" s="1" t="s">
        <v>28</v>
      </c>
      <c r="G171" s="3">
        <v>32.306733489999999</v>
      </c>
      <c r="H171" s="3">
        <v>24.572310000000002</v>
      </c>
      <c r="I171" s="3">
        <v>23.806991570000001</v>
      </c>
      <c r="J171" s="5">
        <f t="shared" si="1"/>
        <v>23.806991570000001</v>
      </c>
      <c r="K171" s="6">
        <f t="shared" si="2"/>
        <v>8.4997419199999982</v>
      </c>
      <c r="L171" s="7"/>
      <c r="M171" s="2"/>
      <c r="N171" s="2"/>
      <c r="O171" s="8">
        <f t="shared" si="3"/>
        <v>11.967696364166665</v>
      </c>
      <c r="P171" s="9">
        <f t="shared" si="4"/>
        <v>2.4966888134354061E-4</v>
      </c>
      <c r="Q171" s="9"/>
      <c r="R171" s="9"/>
      <c r="S171" s="9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5.75" customHeight="1" x14ac:dyDescent="0.15">
      <c r="A172" s="3" t="s">
        <v>116</v>
      </c>
      <c r="B172" s="3">
        <v>1</v>
      </c>
      <c r="C172" s="1" t="s">
        <v>190</v>
      </c>
      <c r="D172" s="1" t="str">
        <f t="shared" si="0"/>
        <v>LCOR-207 July</v>
      </c>
      <c r="E172" s="1" t="str">
        <f>VLOOKUP(B172,'Names+months'!A:B,2,FALSE)</f>
        <v>July</v>
      </c>
      <c r="F172" s="1" t="s">
        <v>28</v>
      </c>
      <c r="G172" s="3">
        <v>35.352354769999998</v>
      </c>
      <c r="H172" s="3">
        <v>24.532439700000001</v>
      </c>
      <c r="I172" s="3">
        <v>23.705004450000001</v>
      </c>
      <c r="J172" s="5">
        <f t="shared" si="1"/>
        <v>23.705004450000001</v>
      </c>
      <c r="K172" s="6">
        <f t="shared" si="2"/>
        <v>11.647350319999997</v>
      </c>
      <c r="L172" s="7">
        <f>(K172+K173)/2</f>
        <v>11.580057069999997</v>
      </c>
      <c r="M172" s="2">
        <f>2^(-L172)</f>
        <v>3.2662954839249482E-4</v>
      </c>
      <c r="N172" s="2"/>
      <c r="O172" s="8">
        <f t="shared" si="3"/>
        <v>15.115304764166664</v>
      </c>
      <c r="P172" s="9">
        <f t="shared" si="4"/>
        <v>2.8173439639918942E-5</v>
      </c>
      <c r="Q172" s="9">
        <f>AVERAGE(P172,P173)</f>
        <v>2.9550812726841762E-5</v>
      </c>
      <c r="R172" s="9">
        <f>STDEV(P172:P173)</f>
        <v>1.947899699973948E-6</v>
      </c>
      <c r="S172" s="9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5.75" customHeight="1" x14ac:dyDescent="0.15">
      <c r="A173" s="3" t="s">
        <v>118</v>
      </c>
      <c r="B173" s="3">
        <v>1</v>
      </c>
      <c r="C173" s="1" t="s">
        <v>190</v>
      </c>
      <c r="D173" s="1" t="str">
        <f t="shared" si="0"/>
        <v>LCOR-207 July</v>
      </c>
      <c r="E173" s="1" t="str">
        <f>VLOOKUP(B173,'Names+months'!A:B,2,FALSE)</f>
        <v>July</v>
      </c>
      <c r="F173" s="1" t="s">
        <v>28</v>
      </c>
      <c r="G173" s="3">
        <v>35.208068249999997</v>
      </c>
      <c r="H173" s="3">
        <v>24.525072300000001</v>
      </c>
      <c r="I173" s="3">
        <v>23.69530443</v>
      </c>
      <c r="J173" s="5">
        <f t="shared" si="1"/>
        <v>23.69530443</v>
      </c>
      <c r="K173" s="6">
        <f t="shared" si="2"/>
        <v>11.512763819999996</v>
      </c>
      <c r="L173" s="7"/>
      <c r="M173" s="2"/>
      <c r="N173" s="2"/>
      <c r="O173" s="8">
        <f t="shared" si="3"/>
        <v>14.980718264166663</v>
      </c>
      <c r="P173" s="9">
        <f t="shared" si="4"/>
        <v>3.0928185813764582E-5</v>
      </c>
      <c r="Q173" s="9"/>
      <c r="R173" s="9"/>
      <c r="S173" s="9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5.75" customHeight="1" x14ac:dyDescent="0.15">
      <c r="A174" s="3" t="s">
        <v>186</v>
      </c>
      <c r="B174" s="3">
        <v>1</v>
      </c>
      <c r="C174" s="1" t="s">
        <v>191</v>
      </c>
      <c r="D174" s="1" t="str">
        <f t="shared" si="0"/>
        <v>LCOR-341 July</v>
      </c>
      <c r="E174" s="1" t="str">
        <f>VLOOKUP(B174,'Names+months'!A:B,2,FALSE)</f>
        <v>July</v>
      </c>
      <c r="F174" s="1" t="s">
        <v>28</v>
      </c>
      <c r="G174" s="3">
        <v>34.431287140000002</v>
      </c>
      <c r="H174" s="3">
        <v>24.327856300000001</v>
      </c>
      <c r="I174" s="3">
        <v>23.771264989999999</v>
      </c>
      <c r="J174" s="5">
        <f t="shared" si="1"/>
        <v>23.771264989999999</v>
      </c>
      <c r="K174" s="6">
        <f t="shared" si="2"/>
        <v>10.660022150000003</v>
      </c>
      <c r="L174" s="7">
        <f>(K174+K175)/2</f>
        <v>10.394105395</v>
      </c>
      <c r="M174" s="2">
        <f>2^(-L174)</f>
        <v>7.4312607123928497E-4</v>
      </c>
      <c r="N174" s="8"/>
      <c r="O174" s="8">
        <f t="shared" si="3"/>
        <v>14.12797659416667</v>
      </c>
      <c r="P174" s="9">
        <f t="shared" si="4"/>
        <v>5.585412686347579E-5</v>
      </c>
      <c r="Q174" s="9">
        <f>AVERAGE(P174,P175)</f>
        <v>6.8303046598447824E-5</v>
      </c>
      <c r="R174" s="9">
        <f>STDEV(P174:P175)</f>
        <v>1.7605431126091527E-5</v>
      </c>
      <c r="S174" s="9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5.75" customHeight="1" x14ac:dyDescent="0.15">
      <c r="A175" s="3" t="s">
        <v>188</v>
      </c>
      <c r="B175" s="3">
        <v>1</v>
      </c>
      <c r="C175" s="1" t="s">
        <v>191</v>
      </c>
      <c r="D175" s="1" t="str">
        <f t="shared" si="0"/>
        <v>LCOR-341 July</v>
      </c>
      <c r="E175" s="1" t="str">
        <f>VLOOKUP(B175,'Names+months'!A:B,2,FALSE)</f>
        <v>July</v>
      </c>
      <c r="F175" s="1" t="s">
        <v>28</v>
      </c>
      <c r="G175" s="3">
        <v>33.741345879999997</v>
      </c>
      <c r="H175" s="3">
        <v>24.248626300000002</v>
      </c>
      <c r="I175" s="3">
        <v>23.61315724</v>
      </c>
      <c r="J175" s="5">
        <f t="shared" si="1"/>
        <v>23.61315724</v>
      </c>
      <c r="K175" s="6">
        <f t="shared" si="2"/>
        <v>10.128188639999998</v>
      </c>
      <c r="L175" s="7"/>
      <c r="M175" s="2"/>
      <c r="N175" s="2"/>
      <c r="O175" s="8">
        <f t="shared" si="3"/>
        <v>13.596143084166664</v>
      </c>
      <c r="P175" s="9">
        <f t="shared" si="4"/>
        <v>8.0751966333419858E-5</v>
      </c>
      <c r="Q175" s="9"/>
      <c r="R175" s="9"/>
      <c r="S175" s="9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5.75" customHeight="1" x14ac:dyDescent="0.15">
      <c r="A176" s="3" t="s">
        <v>183</v>
      </c>
      <c r="B176" s="3">
        <v>1</v>
      </c>
      <c r="C176" s="1" t="s">
        <v>192</v>
      </c>
      <c r="D176" s="1" t="str">
        <f t="shared" si="0"/>
        <v>LCOR-344 July</v>
      </c>
      <c r="E176" s="1" t="str">
        <f>VLOOKUP(B176,'Names+months'!A:B,2,FALSE)</f>
        <v>July</v>
      </c>
      <c r="F176" s="1" t="s">
        <v>28</v>
      </c>
      <c r="G176" s="3">
        <v>37.274438910000001</v>
      </c>
      <c r="H176" s="3">
        <v>24.255076200000001</v>
      </c>
      <c r="I176" s="3">
        <v>23.48601408</v>
      </c>
      <c r="J176" s="5">
        <f t="shared" si="1"/>
        <v>23.48601408</v>
      </c>
      <c r="K176" s="6">
        <f t="shared" si="2"/>
        <v>13.78842483</v>
      </c>
      <c r="L176" s="7">
        <f>(K176+K177)/2</f>
        <v>13.84869301</v>
      </c>
      <c r="M176" s="2">
        <f>2^(-L176)</f>
        <v>6.7784126400087093E-5</v>
      </c>
      <c r="N176" s="1"/>
      <c r="O176" s="8">
        <f t="shared" si="3"/>
        <v>17.256379274166669</v>
      </c>
      <c r="P176" s="9">
        <f t="shared" si="4"/>
        <v>6.3872250998778286E-6</v>
      </c>
      <c r="Q176" s="9">
        <f>AVERAGE(P176,P177)</f>
        <v>6.1312430344818769E-6</v>
      </c>
      <c r="R176" s="9">
        <f>STDEV(P176:P177)</f>
        <v>3.6201330860723144E-7</v>
      </c>
      <c r="S176" s="9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5.75" customHeight="1" x14ac:dyDescent="0.15">
      <c r="A177" s="3" t="s">
        <v>185</v>
      </c>
      <c r="B177" s="3">
        <v>1</v>
      </c>
      <c r="C177" s="1" t="s">
        <v>192</v>
      </c>
      <c r="D177" s="1" t="str">
        <f t="shared" si="0"/>
        <v>LCOR-344 July</v>
      </c>
      <c r="E177" s="1" t="str">
        <f>VLOOKUP(B177,'Names+months'!A:B,2,FALSE)</f>
        <v>July</v>
      </c>
      <c r="F177" s="1" t="s">
        <v>28</v>
      </c>
      <c r="G177" s="3">
        <v>37.42638986</v>
      </c>
      <c r="H177" s="3">
        <v>24.259226000000002</v>
      </c>
      <c r="I177" s="3">
        <v>23.517428670000001</v>
      </c>
      <c r="J177" s="5">
        <f t="shared" si="1"/>
        <v>23.517428670000001</v>
      </c>
      <c r="K177" s="6">
        <f t="shared" si="2"/>
        <v>13.908961189999999</v>
      </c>
      <c r="L177" s="7"/>
      <c r="M177" s="2"/>
      <c r="N177" s="2"/>
      <c r="O177" s="8">
        <f t="shared" si="3"/>
        <v>17.376915634166664</v>
      </c>
      <c r="P177" s="9">
        <f t="shared" si="4"/>
        <v>5.8752609690859252E-6</v>
      </c>
      <c r="Q177" s="9"/>
      <c r="R177" s="9"/>
      <c r="S177" s="9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5.75" customHeight="1" x14ac:dyDescent="0.15">
      <c r="A178" s="3" t="s">
        <v>112</v>
      </c>
      <c r="B178" s="3">
        <v>1</v>
      </c>
      <c r="C178" s="1" t="s">
        <v>193</v>
      </c>
      <c r="D178" s="1" t="str">
        <f t="shared" si="0"/>
        <v>LCOR-495 July</v>
      </c>
      <c r="E178" s="1" t="str">
        <f>VLOOKUP(B178,'Names+months'!A:B,2,FALSE)</f>
        <v>July</v>
      </c>
      <c r="F178" s="1" t="s">
        <v>28</v>
      </c>
      <c r="G178" s="3">
        <v>31.442456289999999</v>
      </c>
      <c r="H178" s="3">
        <v>24.429706199999998</v>
      </c>
      <c r="I178" s="3">
        <v>23.679330920000002</v>
      </c>
      <c r="J178" s="5">
        <f t="shared" si="1"/>
        <v>23.679330920000002</v>
      </c>
      <c r="K178" s="6">
        <f t="shared" si="2"/>
        <v>7.7631253699999974</v>
      </c>
      <c r="L178" s="7">
        <f>(K178+K179)/2</f>
        <v>7.7050057299999999</v>
      </c>
      <c r="M178" s="2">
        <f>2^(-L178)</f>
        <v>4.7925004078261998E-3</v>
      </c>
      <c r="N178" s="1"/>
      <c r="O178" s="8">
        <f t="shared" si="3"/>
        <v>11.231079814166664</v>
      </c>
      <c r="P178" s="9">
        <f t="shared" si="4"/>
        <v>4.1601414002609145E-4</v>
      </c>
      <c r="Q178" s="9">
        <f>AVERAGE(P178,P179)</f>
        <v>4.3346712393337147E-4</v>
      </c>
      <c r="R178" s="9">
        <f>STDEV(P178:P179)</f>
        <v>2.4682246545554824E-5</v>
      </c>
      <c r="S178" s="9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5.75" customHeight="1" x14ac:dyDescent="0.15">
      <c r="A179" s="3" t="s">
        <v>113</v>
      </c>
      <c r="B179" s="3">
        <v>1</v>
      </c>
      <c r="C179" s="1" t="s">
        <v>193</v>
      </c>
      <c r="D179" s="1" t="str">
        <f t="shared" si="0"/>
        <v>LCOR-495 July</v>
      </c>
      <c r="E179" s="1" t="str">
        <f>VLOOKUP(B179,'Names+months'!A:B,2,FALSE)</f>
        <v>July</v>
      </c>
      <c r="F179" s="1" t="s">
        <v>28</v>
      </c>
      <c r="G179" s="3">
        <v>31.358982180000002</v>
      </c>
      <c r="H179" s="3">
        <v>24.423983100000001</v>
      </c>
      <c r="I179" s="3">
        <v>23.712096089999999</v>
      </c>
      <c r="J179" s="5">
        <f t="shared" si="1"/>
        <v>23.712096089999999</v>
      </c>
      <c r="K179" s="6">
        <f t="shared" si="2"/>
        <v>7.6468860900000024</v>
      </c>
      <c r="L179" s="7"/>
      <c r="M179" s="2"/>
      <c r="N179" s="2"/>
      <c r="O179" s="8">
        <f t="shared" si="3"/>
        <v>11.114840534166669</v>
      </c>
      <c r="P179" s="9">
        <f t="shared" si="4"/>
        <v>4.5092010784065156E-4</v>
      </c>
      <c r="Q179" s="9"/>
      <c r="R179" s="9"/>
      <c r="S179" s="9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5.75" customHeight="1" x14ac:dyDescent="0.15">
      <c r="A180" s="3" t="s">
        <v>181</v>
      </c>
      <c r="B180" s="3">
        <v>1</v>
      </c>
      <c r="C180" s="1" t="s">
        <v>194</v>
      </c>
      <c r="D180" s="1" t="str">
        <f t="shared" si="0"/>
        <v>LCOR-501 July</v>
      </c>
      <c r="E180" s="1" t="str">
        <f>VLOOKUP(B180,'Names+months'!A:B,2,FALSE)</f>
        <v>July</v>
      </c>
      <c r="F180" s="1" t="s">
        <v>28</v>
      </c>
      <c r="G180" s="3">
        <v>35.618690299999997</v>
      </c>
      <c r="H180" s="3">
        <v>24.938686199999999</v>
      </c>
      <c r="I180" s="3">
        <v>24.13178388</v>
      </c>
      <c r="J180" s="5">
        <f t="shared" si="1"/>
        <v>24.13178388</v>
      </c>
      <c r="K180" s="6">
        <f t="shared" si="2"/>
        <v>11.486906419999997</v>
      </c>
      <c r="L180" s="7">
        <f>(K180+K181)/2</f>
        <v>12.181424209999998</v>
      </c>
      <c r="M180" s="2">
        <f>2^(-L180)</f>
        <v>2.1529102373326914E-4</v>
      </c>
      <c r="N180" s="1"/>
      <c r="O180" s="8">
        <f t="shared" si="3"/>
        <v>14.954860864166664</v>
      </c>
      <c r="P180" s="9">
        <f t="shared" si="4"/>
        <v>3.148750858419132E-5</v>
      </c>
      <c r="Q180" s="9">
        <f>AVERAGE(P180,P181)</f>
        <v>2.1755033892505817E-5</v>
      </c>
      <c r="R180" s="9">
        <f>STDEV(P180:P181)</f>
        <v>1.3763797704434548E-5</v>
      </c>
      <c r="S180" s="9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5.75" customHeight="1" x14ac:dyDescent="0.15">
      <c r="A181" s="3" t="s">
        <v>182</v>
      </c>
      <c r="B181" s="3">
        <v>1</v>
      </c>
      <c r="C181" s="1" t="s">
        <v>194</v>
      </c>
      <c r="D181" s="1" t="str">
        <f t="shared" si="0"/>
        <v>LCOR-501 July</v>
      </c>
      <c r="E181" s="1" t="str">
        <f>VLOOKUP(B181,'Names+months'!A:B,2,FALSE)</f>
        <v>July</v>
      </c>
      <c r="F181" s="1" t="s">
        <v>28</v>
      </c>
      <c r="G181" s="3">
        <v>36.916498259999997</v>
      </c>
      <c r="H181" s="3">
        <v>24.8033848</v>
      </c>
      <c r="I181" s="3">
        <v>24.040556259999999</v>
      </c>
      <c r="J181" s="5">
        <f t="shared" si="1"/>
        <v>24.040556259999999</v>
      </c>
      <c r="K181" s="6">
        <f t="shared" si="2"/>
        <v>12.875941999999998</v>
      </c>
      <c r="L181" s="7"/>
      <c r="M181" s="2"/>
      <c r="N181" s="2"/>
      <c r="O181" s="8">
        <f t="shared" si="3"/>
        <v>16.343896444166667</v>
      </c>
      <c r="P181" s="9">
        <f t="shared" si="4"/>
        <v>1.2022559200820311E-5</v>
      </c>
      <c r="Q181" s="9"/>
      <c r="R181" s="9"/>
      <c r="S181" s="9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5.75" customHeight="1" x14ac:dyDescent="0.15">
      <c r="A182" s="3" t="s">
        <v>176</v>
      </c>
      <c r="B182" s="3">
        <v>2</v>
      </c>
      <c r="C182" s="1" t="s">
        <v>190</v>
      </c>
      <c r="D182" s="1" t="str">
        <f t="shared" si="0"/>
        <v>LCOR-207 August</v>
      </c>
      <c r="E182" s="1" t="str">
        <f>VLOOKUP(B182,'Names+months'!A:B,2,FALSE)</f>
        <v>August</v>
      </c>
      <c r="F182" s="1" t="s">
        <v>28</v>
      </c>
      <c r="G182" s="3">
        <v>36.779900390000002</v>
      </c>
      <c r="H182" s="3">
        <v>25.07023504</v>
      </c>
      <c r="I182" s="3">
        <v>23.826659630000002</v>
      </c>
      <c r="J182" s="5">
        <f t="shared" si="1"/>
        <v>23.826659630000002</v>
      </c>
      <c r="K182" s="6">
        <f t="shared" si="2"/>
        <v>12.95324076</v>
      </c>
      <c r="L182" s="7">
        <f>(K182+K183)/2</f>
        <v>13.078102410000001</v>
      </c>
      <c r="M182" s="2">
        <f>2^(-L182)</f>
        <v>1.156375517247937E-4</v>
      </c>
      <c r="N182" s="1"/>
      <c r="O182" s="8">
        <f t="shared" si="3"/>
        <v>16.421195204166665</v>
      </c>
      <c r="P182" s="9">
        <f t="shared" si="4"/>
        <v>1.1395350265736541E-5</v>
      </c>
      <c r="Q182" s="9">
        <f>AVERAGE(P182,P183)</f>
        <v>1.0489748729369229E-5</v>
      </c>
      <c r="R182" s="9">
        <f>STDEV(P182:P183)</f>
        <v>1.2807139748365636E-6</v>
      </c>
      <c r="S182" s="9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5.75" customHeight="1" x14ac:dyDescent="0.15">
      <c r="A183" s="3" t="s">
        <v>178</v>
      </c>
      <c r="B183" s="3">
        <v>2</v>
      </c>
      <c r="C183" s="1" t="s">
        <v>190</v>
      </c>
      <c r="D183" s="1" t="str">
        <f t="shared" si="0"/>
        <v>LCOR-207 August</v>
      </c>
      <c r="E183" s="1" t="str">
        <f>VLOOKUP(B183,'Names+months'!A:B,2,FALSE)</f>
        <v>August</v>
      </c>
      <c r="F183" s="1" t="s">
        <v>28</v>
      </c>
      <c r="G183" s="3">
        <v>37.045021660000003</v>
      </c>
      <c r="H183" s="3">
        <v>25.079527509999998</v>
      </c>
      <c r="I183" s="3">
        <v>23.8420576</v>
      </c>
      <c r="J183" s="5">
        <f t="shared" si="1"/>
        <v>23.8420576</v>
      </c>
      <c r="K183" s="6">
        <f t="shared" si="2"/>
        <v>13.202964060000003</v>
      </c>
      <c r="L183" s="7"/>
      <c r="M183" s="2"/>
      <c r="N183" s="2"/>
      <c r="O183" s="8">
        <f t="shared" si="3"/>
        <v>16.670918504166671</v>
      </c>
      <c r="P183" s="9">
        <f t="shared" si="4"/>
        <v>9.5841471930019175E-6</v>
      </c>
      <c r="Q183" s="9"/>
      <c r="R183" s="9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5.75" customHeight="1" x14ac:dyDescent="0.15">
      <c r="A184" s="3" t="s">
        <v>150</v>
      </c>
      <c r="B184" s="3">
        <v>2</v>
      </c>
      <c r="C184" s="1" t="s">
        <v>195</v>
      </c>
      <c r="D184" s="1" t="str">
        <f t="shared" si="0"/>
        <v>LCOR-347 August</v>
      </c>
      <c r="E184" s="1" t="str">
        <f>VLOOKUP(B184,'Names+months'!A:B,2,FALSE)</f>
        <v>August</v>
      </c>
      <c r="F184" s="1" t="s">
        <v>28</v>
      </c>
      <c r="G184" s="3">
        <v>34.275569300000001</v>
      </c>
      <c r="H184" s="3">
        <v>25.10092285</v>
      </c>
      <c r="I184" s="3">
        <v>24.274949159999998</v>
      </c>
      <c r="J184" s="5">
        <f t="shared" si="1"/>
        <v>24.274949159999998</v>
      </c>
      <c r="K184" s="6">
        <f t="shared" si="2"/>
        <v>10.000620140000002</v>
      </c>
      <c r="L184" s="7">
        <f>(K184+K185)/2</f>
        <v>10.005248700000001</v>
      </c>
      <c r="M184" s="2">
        <f>2^(-L184)</f>
        <v>9.7301610189399243E-4</v>
      </c>
      <c r="N184" s="1"/>
      <c r="O184" s="8">
        <f t="shared" si="3"/>
        <v>13.468574584166669</v>
      </c>
      <c r="P184" s="9">
        <f t="shared" si="4"/>
        <v>8.8217561995562282E-5</v>
      </c>
      <c r="Q184" s="9">
        <f>AVERAGE(P184,P185)</f>
        <v>8.7935442031487874E-5</v>
      </c>
      <c r="R184" s="9">
        <f>STDEV(P184:P185)</f>
        <v>3.989778794102391E-7</v>
      </c>
      <c r="S184" s="9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5.75" customHeight="1" x14ac:dyDescent="0.15">
      <c r="A185" s="3" t="s">
        <v>152</v>
      </c>
      <c r="B185" s="3">
        <v>2</v>
      </c>
      <c r="C185" s="1" t="s">
        <v>195</v>
      </c>
      <c r="D185" s="1" t="str">
        <f t="shared" si="0"/>
        <v>LCOR-347 August</v>
      </c>
      <c r="E185" s="1" t="str">
        <f>VLOOKUP(B185,'Names+months'!A:B,2,FALSE)</f>
        <v>August</v>
      </c>
      <c r="F185" s="1" t="s">
        <v>28</v>
      </c>
      <c r="G185" s="3">
        <v>34.335818830000001</v>
      </c>
      <c r="H185" s="3">
        <v>25.186674320000002</v>
      </c>
      <c r="I185" s="3">
        <v>24.325941570000001</v>
      </c>
      <c r="J185" s="5">
        <f t="shared" si="1"/>
        <v>24.325941570000001</v>
      </c>
      <c r="K185" s="6">
        <f t="shared" si="2"/>
        <v>10.00987726</v>
      </c>
      <c r="L185" s="7"/>
      <c r="M185" s="2"/>
      <c r="N185" s="2"/>
      <c r="O185" s="8">
        <f t="shared" si="3"/>
        <v>13.477831704166666</v>
      </c>
      <c r="P185" s="9">
        <f t="shared" si="4"/>
        <v>8.7653322067413465E-5</v>
      </c>
      <c r="Q185" s="9"/>
      <c r="R185" s="9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5.75" customHeight="1" x14ac:dyDescent="0.15">
      <c r="A186" s="3" t="s">
        <v>79</v>
      </c>
      <c r="B186" s="3">
        <v>2</v>
      </c>
      <c r="C186" s="1" t="s">
        <v>196</v>
      </c>
      <c r="D186" s="1" t="str">
        <f t="shared" si="0"/>
        <v>LCOR-494 August</v>
      </c>
      <c r="E186" s="1" t="str">
        <f>VLOOKUP(B186,'Names+months'!A:B,2,FALSE)</f>
        <v>August</v>
      </c>
      <c r="F186" s="1" t="s">
        <v>28</v>
      </c>
      <c r="G186" s="3">
        <v>29.048809240000001</v>
      </c>
      <c r="H186" s="3">
        <v>25.438573980000001</v>
      </c>
      <c r="I186" s="3">
        <v>24.286982609999999</v>
      </c>
      <c r="J186" s="5">
        <f t="shared" si="1"/>
        <v>24.286982609999999</v>
      </c>
      <c r="K186" s="6">
        <f t="shared" si="2"/>
        <v>4.7618266300000016</v>
      </c>
      <c r="L186" s="7">
        <f>(K186+K187)/2</f>
        <v>4.7426365550000007</v>
      </c>
      <c r="M186" s="2">
        <f>2^(-L186)</f>
        <v>3.7352883937871388E-2</v>
      </c>
      <c r="N186" s="2"/>
      <c r="O186" s="8">
        <f t="shared" si="3"/>
        <v>8.2297810741666684</v>
      </c>
      <c r="P186" s="9">
        <f t="shared" si="4"/>
        <v>3.3311104963868582E-3</v>
      </c>
      <c r="Q186" s="9">
        <f>AVERAGE(P186,P187)</f>
        <v>3.3760140556833699E-3</v>
      </c>
      <c r="R186" s="9">
        <f>STDEV(P186:P187)</f>
        <v>6.3503222555951266E-5</v>
      </c>
      <c r="S186" s="9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5.75" customHeight="1" x14ac:dyDescent="0.15">
      <c r="A187" s="3" t="s">
        <v>81</v>
      </c>
      <c r="B187" s="3">
        <v>2</v>
      </c>
      <c r="C187" s="1" t="s">
        <v>196</v>
      </c>
      <c r="D187" s="1" t="str">
        <f t="shared" si="0"/>
        <v>LCOR-494 August</v>
      </c>
      <c r="E187" s="1" t="str">
        <f>VLOOKUP(B187,'Names+months'!A:B,2,FALSE)</f>
        <v>August</v>
      </c>
      <c r="F187" s="1" t="s">
        <v>28</v>
      </c>
      <c r="G187" s="3">
        <v>28.896297650000001</v>
      </c>
      <c r="H187" s="3">
        <v>25.371134860000002</v>
      </c>
      <c r="I187" s="3">
        <v>24.172851170000001</v>
      </c>
      <c r="J187" s="5">
        <f t="shared" si="1"/>
        <v>24.172851170000001</v>
      </c>
      <c r="K187" s="6">
        <f t="shared" si="2"/>
        <v>4.7234464799999998</v>
      </c>
      <c r="L187" s="7"/>
      <c r="M187" s="2"/>
      <c r="N187" s="2"/>
      <c r="O187" s="8">
        <f t="shared" si="3"/>
        <v>8.1914009241666665</v>
      </c>
      <c r="P187" s="9">
        <f t="shared" si="4"/>
        <v>3.4209176149798816E-3</v>
      </c>
      <c r="Q187" s="9"/>
      <c r="R187" s="9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5.75" customHeight="1" x14ac:dyDescent="0.15">
      <c r="A188" s="3" t="s">
        <v>106</v>
      </c>
      <c r="B188" s="3">
        <v>2</v>
      </c>
      <c r="C188" s="1" t="s">
        <v>193</v>
      </c>
      <c r="D188" s="1" t="str">
        <f t="shared" si="0"/>
        <v>LCOR-495 August</v>
      </c>
      <c r="E188" s="1" t="str">
        <f>VLOOKUP(B188,'Names+months'!A:B,2,FALSE)</f>
        <v>August</v>
      </c>
      <c r="F188" s="1" t="s">
        <v>28</v>
      </c>
      <c r="G188" s="3">
        <v>33.16081251</v>
      </c>
      <c r="H188" s="3">
        <v>24.622354479999998</v>
      </c>
      <c r="I188" s="3">
        <v>23.521833709999999</v>
      </c>
      <c r="J188" s="5">
        <f t="shared" si="1"/>
        <v>23.521833709999999</v>
      </c>
      <c r="K188" s="6">
        <f t="shared" si="2"/>
        <v>9.6389788000000003</v>
      </c>
      <c r="L188" s="7">
        <f>(K188+K189)/2</f>
        <v>9.5031021100000004</v>
      </c>
      <c r="M188" s="2">
        <f>2^(-L188)</f>
        <v>1.3781015241290152E-3</v>
      </c>
      <c r="N188" s="2"/>
      <c r="O188" s="8">
        <f t="shared" si="3"/>
        <v>13.106933244166667</v>
      </c>
      <c r="P188" s="9">
        <f t="shared" si="4"/>
        <v>1.1334958707001133E-4</v>
      </c>
      <c r="Q188" s="9">
        <f>AVERAGE(P188,P189)</f>
        <v>1.2509680942507587E-4</v>
      </c>
      <c r="R188" s="9">
        <f>STDEV(P188:P189)</f>
        <v>1.6613081174744696E-5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5.75" customHeight="1" x14ac:dyDescent="0.15">
      <c r="A189" s="3" t="s">
        <v>108</v>
      </c>
      <c r="B189" s="3">
        <v>2</v>
      </c>
      <c r="C189" s="1" t="s">
        <v>193</v>
      </c>
      <c r="D189" s="1" t="str">
        <f t="shared" si="0"/>
        <v>LCOR-495 August</v>
      </c>
      <c r="E189" s="1" t="str">
        <f>VLOOKUP(B189,'Names+months'!A:B,2,FALSE)</f>
        <v>August</v>
      </c>
      <c r="F189" s="1" t="s">
        <v>28</v>
      </c>
      <c r="G189" s="3">
        <v>33.025263680000002</v>
      </c>
      <c r="H189" s="3">
        <v>24.674852260000002</v>
      </c>
      <c r="I189" s="3">
        <v>23.658038260000001</v>
      </c>
      <c r="J189" s="5">
        <f t="shared" si="1"/>
        <v>23.658038260000001</v>
      </c>
      <c r="K189" s="6">
        <f t="shared" si="2"/>
        <v>9.3672254200000005</v>
      </c>
      <c r="L189" s="7"/>
      <c r="M189" s="2"/>
      <c r="N189" s="1"/>
      <c r="O189" s="8">
        <f t="shared" si="3"/>
        <v>12.835179864166667</v>
      </c>
      <c r="P189" s="9">
        <f t="shared" si="4"/>
        <v>1.3684403178014043E-4</v>
      </c>
      <c r="Q189" s="9"/>
      <c r="R189" s="9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5.75" customHeight="1" x14ac:dyDescent="0.15">
      <c r="A190" s="3" t="s">
        <v>146</v>
      </c>
      <c r="B190" s="3">
        <v>2</v>
      </c>
      <c r="C190" s="1" t="s">
        <v>194</v>
      </c>
      <c r="D190" s="1" t="str">
        <f t="shared" si="0"/>
        <v>LCOR-501 August</v>
      </c>
      <c r="E190" s="1" t="str">
        <f>VLOOKUP(B190,'Names+months'!A:B,2,FALSE)</f>
        <v>August</v>
      </c>
      <c r="F190" s="1" t="s">
        <v>28</v>
      </c>
      <c r="G190" s="3">
        <v>30.680726979999999</v>
      </c>
      <c r="H190" s="3">
        <v>25.114874270000001</v>
      </c>
      <c r="I190" s="3">
        <v>24.265843090000001</v>
      </c>
      <c r="J190" s="5">
        <f t="shared" si="1"/>
        <v>24.265843090000001</v>
      </c>
      <c r="K190" s="6">
        <f t="shared" si="2"/>
        <v>6.4148838899999987</v>
      </c>
      <c r="L190" s="7">
        <f>(K190+K191)/2</f>
        <v>6.4050219399999992</v>
      </c>
      <c r="M190" s="2">
        <f>2^(-L190)</f>
        <v>1.1800387617190404E-2</v>
      </c>
      <c r="N190" s="2"/>
      <c r="O190" s="8">
        <f t="shared" si="3"/>
        <v>9.8828383341666655</v>
      </c>
      <c r="P190" s="9">
        <f t="shared" si="4"/>
        <v>1.0591786525943135E-3</v>
      </c>
      <c r="Q190" s="9">
        <f>AVERAGE(P190,P191)</f>
        <v>1.0664686873951004E-3</v>
      </c>
      <c r="R190" s="9">
        <f>STDEV(P190:P191)</f>
        <v>1.0309666085444668E-5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5.75" customHeight="1" x14ac:dyDescent="0.15">
      <c r="A191" s="3" t="s">
        <v>148</v>
      </c>
      <c r="B191" s="3">
        <v>2</v>
      </c>
      <c r="C191" s="1" t="s">
        <v>194</v>
      </c>
      <c r="D191" s="1" t="str">
        <f t="shared" si="0"/>
        <v>LCOR-501 August</v>
      </c>
      <c r="E191" s="1" t="str">
        <f>VLOOKUP(B191,'Names+months'!A:B,2,FALSE)</f>
        <v>August</v>
      </c>
      <c r="F191" s="1" t="s">
        <v>28</v>
      </c>
      <c r="G191" s="3">
        <v>30.567702090000001</v>
      </c>
      <c r="H191" s="3">
        <v>25.040430619999999</v>
      </c>
      <c r="I191" s="3">
        <v>24.172542100000001</v>
      </c>
      <c r="J191" s="5">
        <f t="shared" si="1"/>
        <v>24.172542100000001</v>
      </c>
      <c r="K191" s="6">
        <f t="shared" si="2"/>
        <v>6.3951599899999998</v>
      </c>
      <c r="L191" s="7"/>
      <c r="M191" s="2"/>
      <c r="N191" s="2"/>
      <c r="O191" s="8">
        <f t="shared" si="3"/>
        <v>9.8631144341666666</v>
      </c>
      <c r="P191" s="9">
        <f t="shared" si="4"/>
        <v>1.0737587221958873E-3</v>
      </c>
      <c r="Q191" s="9"/>
      <c r="R191" s="9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5.75" customHeight="1" x14ac:dyDescent="0.15">
      <c r="A192" s="3" t="s">
        <v>163</v>
      </c>
      <c r="B192" s="3">
        <v>2</v>
      </c>
      <c r="C192" s="1" t="s">
        <v>197</v>
      </c>
      <c r="D192" s="1" t="str">
        <f t="shared" si="0"/>
        <v>LCOR-502 August</v>
      </c>
      <c r="E192" s="1" t="str">
        <f>VLOOKUP(B192,'Names+months'!A:B,2,FALSE)</f>
        <v>August</v>
      </c>
      <c r="F192" s="1" t="s">
        <v>28</v>
      </c>
      <c r="G192" s="3">
        <v>32.315676940000003</v>
      </c>
      <c r="H192" s="3">
        <v>24.560323390000001</v>
      </c>
      <c r="I192" s="3">
        <v>23.68943264</v>
      </c>
      <c r="J192" s="5">
        <f t="shared" si="1"/>
        <v>23.68943264</v>
      </c>
      <c r="K192" s="6">
        <f t="shared" si="2"/>
        <v>8.6262443000000033</v>
      </c>
      <c r="L192" s="7">
        <f>(K192+K193)/2</f>
        <v>8.6872199400000021</v>
      </c>
      <c r="M192" s="2">
        <f>2^(-L192)</f>
        <v>2.4259744304468592E-3</v>
      </c>
      <c r="N192" s="1"/>
      <c r="O192" s="8">
        <f t="shared" si="3"/>
        <v>12.09419874416667</v>
      </c>
      <c r="P192" s="9">
        <f t="shared" si="4"/>
        <v>2.2870907872052392E-4</v>
      </c>
      <c r="Q192" s="9">
        <f>AVERAGE(P192,P193)</f>
        <v>2.1943994755076142E-4</v>
      </c>
      <c r="R192" s="9">
        <f>STDEV(P192:P193)</f>
        <v>1.3108531011693347E-5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5.75" customHeight="1" x14ac:dyDescent="0.15">
      <c r="A193" s="3" t="s">
        <v>165</v>
      </c>
      <c r="B193" s="3">
        <v>2</v>
      </c>
      <c r="C193" s="1" t="s">
        <v>197</v>
      </c>
      <c r="D193" s="1" t="str">
        <f t="shared" si="0"/>
        <v>LCOR-502 August</v>
      </c>
      <c r="E193" s="1" t="str">
        <f>VLOOKUP(B193,'Names+months'!A:B,2,FALSE)</f>
        <v>August</v>
      </c>
      <c r="F193" s="1" t="s">
        <v>28</v>
      </c>
      <c r="G193" s="3">
        <v>32.482706700000001</v>
      </c>
      <c r="H193" s="3">
        <v>24.577043809999999</v>
      </c>
      <c r="I193" s="3">
        <v>23.734511120000001</v>
      </c>
      <c r="J193" s="5">
        <f t="shared" si="1"/>
        <v>23.734511120000001</v>
      </c>
      <c r="K193" s="6">
        <f t="shared" si="2"/>
        <v>8.7481955800000009</v>
      </c>
      <c r="L193" s="7"/>
      <c r="M193" s="2"/>
      <c r="N193" s="2"/>
      <c r="O193" s="8">
        <f t="shared" si="3"/>
        <v>12.216150024166668</v>
      </c>
      <c r="P193" s="9">
        <f t="shared" si="4"/>
        <v>2.1017081638099888E-4</v>
      </c>
      <c r="Q193" s="9"/>
      <c r="R193" s="9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5.75" customHeight="1" x14ac:dyDescent="0.15">
      <c r="A194" s="14"/>
      <c r="B194" s="14"/>
      <c r="C194" s="14"/>
      <c r="D194" s="14"/>
      <c r="E194" s="14"/>
      <c r="F194" s="15"/>
      <c r="J194" s="2"/>
      <c r="K194" s="6"/>
      <c r="L194" s="7"/>
      <c r="M194" s="2"/>
      <c r="N194" s="1"/>
      <c r="O194" s="8"/>
      <c r="P194" s="9"/>
      <c r="Q194" s="9"/>
      <c r="R194" s="9"/>
      <c r="S194" s="9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5.75" customHeight="1" x14ac:dyDescent="0.15">
      <c r="A195" s="14"/>
      <c r="B195" s="14"/>
      <c r="C195" s="14"/>
      <c r="D195" s="14"/>
      <c r="E195" s="14"/>
      <c r="F195" s="15"/>
      <c r="J195" s="2"/>
      <c r="K195" s="6"/>
      <c r="L195" s="2"/>
      <c r="M195" s="2"/>
      <c r="N195" s="2"/>
      <c r="O195" s="8"/>
      <c r="P195" s="9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5.75" customHeight="1" x14ac:dyDescent="0.15">
      <c r="A196" s="14"/>
      <c r="B196" s="14"/>
      <c r="C196" s="14"/>
      <c r="D196" s="14"/>
      <c r="E196" s="14"/>
      <c r="F196" s="15"/>
      <c r="J196" s="2"/>
      <c r="K196" s="6"/>
      <c r="L196" s="7"/>
      <c r="M196" s="2"/>
      <c r="N196" s="2"/>
      <c r="O196" s="8"/>
      <c r="P196" s="9"/>
      <c r="Q196" s="9"/>
      <c r="R196" s="9"/>
      <c r="S196" s="9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5.75" customHeight="1" x14ac:dyDescent="0.15">
      <c r="A197" s="14"/>
      <c r="B197" s="14"/>
      <c r="C197" s="14"/>
      <c r="D197" s="14"/>
      <c r="E197" s="14"/>
      <c r="F197" s="15"/>
      <c r="J197" s="2"/>
      <c r="K197" s="6"/>
      <c r="L197" s="2"/>
      <c r="M197" s="2"/>
      <c r="N197" s="2"/>
      <c r="O197" s="8"/>
      <c r="P197" s="9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5.75" customHeight="1" x14ac:dyDescent="0.15">
      <c r="A198" s="14"/>
      <c r="B198" s="14"/>
      <c r="C198" s="14"/>
      <c r="D198" s="14"/>
      <c r="E198" s="14"/>
      <c r="F198" s="15"/>
      <c r="J198" s="2"/>
      <c r="K198" s="6"/>
      <c r="L198" s="7"/>
      <c r="M198" s="2"/>
      <c r="N198" s="2"/>
      <c r="O198" s="8"/>
      <c r="P198" s="9"/>
      <c r="Q198" s="9"/>
      <c r="R198" s="9"/>
      <c r="S198" s="9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5.75" customHeight="1" x14ac:dyDescent="0.15">
      <c r="A199" s="14"/>
      <c r="B199" s="14"/>
      <c r="C199" s="14"/>
      <c r="D199" s="14"/>
      <c r="E199" s="14"/>
      <c r="F199" s="15"/>
      <c r="J199" s="2"/>
      <c r="K199" s="6"/>
      <c r="L199" s="2"/>
      <c r="M199" s="2"/>
      <c r="N199" s="2"/>
      <c r="O199" s="8"/>
      <c r="P199" s="9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5.75" customHeight="1" x14ac:dyDescent="0.15">
      <c r="A200" s="14"/>
      <c r="B200" s="14"/>
      <c r="C200" s="14"/>
      <c r="D200" s="14"/>
      <c r="E200" s="14"/>
      <c r="F200" s="15"/>
      <c r="J200" s="2"/>
      <c r="K200" s="6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5.75" customHeight="1" x14ac:dyDescent="0.15">
      <c r="A201" s="14"/>
      <c r="B201" s="14"/>
      <c r="C201" s="14"/>
      <c r="D201" s="14"/>
      <c r="E201" s="14"/>
      <c r="F201" s="15"/>
      <c r="J201" s="2"/>
      <c r="K201" s="6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5.75" customHeight="1" x14ac:dyDescent="0.15">
      <c r="A202" s="14"/>
      <c r="B202" s="14"/>
      <c r="C202" s="14"/>
      <c r="D202" s="14"/>
      <c r="E202" s="14"/>
      <c r="F202" s="15"/>
      <c r="J202" s="2"/>
      <c r="K202" s="6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5.75" customHeight="1" x14ac:dyDescent="0.15">
      <c r="A203" s="14"/>
      <c r="B203" s="14"/>
      <c r="C203" s="14"/>
      <c r="D203" s="14"/>
      <c r="E203" s="14"/>
      <c r="F203" s="15"/>
      <c r="J203" s="2"/>
      <c r="K203" s="6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5.75" customHeight="1" x14ac:dyDescent="0.15">
      <c r="A204" s="14"/>
      <c r="B204" s="14"/>
      <c r="C204" s="14"/>
      <c r="D204" s="14"/>
      <c r="E204" s="14"/>
      <c r="F204" s="15"/>
      <c r="J204" s="2"/>
      <c r="K204" s="6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5.75" customHeight="1" x14ac:dyDescent="0.15">
      <c r="A205" s="14"/>
      <c r="B205" s="14"/>
      <c r="C205" s="14"/>
      <c r="D205" s="14"/>
      <c r="E205" s="14"/>
      <c r="F205" s="15"/>
      <c r="J205" s="2"/>
      <c r="K205" s="6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5.75" customHeight="1" x14ac:dyDescent="0.15">
      <c r="A206" s="14"/>
      <c r="B206" s="14"/>
      <c r="C206" s="14"/>
      <c r="D206" s="14"/>
      <c r="E206" s="14"/>
      <c r="F206" s="15"/>
      <c r="J206" s="2"/>
      <c r="K206" s="6"/>
      <c r="L206" s="7"/>
      <c r="M206" s="2"/>
      <c r="N206" s="1"/>
      <c r="O206" s="8"/>
      <c r="P206" s="9"/>
      <c r="Q206" s="9"/>
      <c r="R206" s="9"/>
      <c r="S206" s="9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5.75" customHeight="1" x14ac:dyDescent="0.15">
      <c r="A207" s="14"/>
      <c r="B207" s="14"/>
      <c r="C207" s="14"/>
      <c r="D207" s="14"/>
      <c r="E207" s="14"/>
      <c r="F207" s="15"/>
      <c r="J207" s="2"/>
      <c r="K207" s="6"/>
      <c r="L207" s="2"/>
      <c r="M207" s="2"/>
      <c r="N207" s="2"/>
      <c r="O207" s="8"/>
      <c r="P207" s="9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5.75" customHeight="1" x14ac:dyDescent="0.15">
      <c r="A208" s="14"/>
      <c r="B208" s="14"/>
      <c r="C208" s="14"/>
      <c r="D208" s="14"/>
      <c r="E208" s="14"/>
      <c r="F208" s="15"/>
      <c r="J208" s="2"/>
      <c r="K208" s="6"/>
      <c r="L208" s="7"/>
      <c r="M208" s="2"/>
      <c r="N208" s="2"/>
      <c r="O208" s="8"/>
      <c r="P208" s="9"/>
      <c r="Q208" s="9"/>
      <c r="R208" s="9"/>
      <c r="S208" s="9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5.75" customHeight="1" x14ac:dyDescent="0.15">
      <c r="A209" s="14"/>
      <c r="B209" s="14"/>
      <c r="C209" s="14"/>
      <c r="D209" s="14"/>
      <c r="E209" s="14"/>
      <c r="F209" s="15"/>
      <c r="J209" s="2"/>
      <c r="K209" s="6"/>
      <c r="L209" s="2"/>
      <c r="M209" s="2"/>
      <c r="N209" s="2"/>
      <c r="O209" s="8"/>
      <c r="P209" s="9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5.75" customHeight="1" x14ac:dyDescent="0.15">
      <c r="A210" s="14"/>
      <c r="B210" s="14"/>
      <c r="C210" s="14"/>
      <c r="D210" s="14"/>
      <c r="E210" s="14"/>
      <c r="F210" s="15"/>
      <c r="J210" s="2"/>
      <c r="K210" s="6"/>
      <c r="L210" s="7"/>
      <c r="M210" s="2"/>
      <c r="N210" s="2"/>
      <c r="O210" s="8"/>
      <c r="P210" s="9"/>
      <c r="Q210" s="9"/>
      <c r="R210" s="9"/>
      <c r="S210" s="9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5.75" customHeight="1" x14ac:dyDescent="0.15">
      <c r="A211" s="14"/>
      <c r="B211" s="14"/>
      <c r="C211" s="14"/>
      <c r="D211" s="14"/>
      <c r="E211" s="14"/>
      <c r="F211" s="15"/>
      <c r="J211" s="2"/>
      <c r="K211" s="6"/>
      <c r="L211" s="2"/>
      <c r="M211" s="2"/>
      <c r="N211" s="2"/>
      <c r="O211" s="8"/>
      <c r="P211" s="9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5.75" customHeight="1" x14ac:dyDescent="0.15">
      <c r="A212" s="14"/>
      <c r="B212" s="14"/>
      <c r="C212" s="14"/>
      <c r="D212" s="14"/>
      <c r="E212" s="14"/>
      <c r="F212" s="15"/>
      <c r="J212" s="2"/>
      <c r="K212" s="6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5.75" customHeight="1" x14ac:dyDescent="0.15">
      <c r="A213" s="14"/>
      <c r="B213" s="14"/>
      <c r="C213" s="14"/>
      <c r="D213" s="14"/>
      <c r="E213" s="14"/>
      <c r="F213" s="15"/>
      <c r="J213" s="2"/>
      <c r="K213" s="6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5.75" customHeight="1" x14ac:dyDescent="0.15">
      <c r="A214" s="14"/>
      <c r="B214" s="14"/>
      <c r="C214" s="14"/>
      <c r="D214" s="14"/>
      <c r="E214" s="14"/>
      <c r="F214" s="15"/>
      <c r="J214" s="2"/>
      <c r="K214" s="6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5.75" customHeight="1" x14ac:dyDescent="0.15">
      <c r="A215" s="14"/>
      <c r="B215" s="14"/>
      <c r="C215" s="14"/>
      <c r="D215" s="14"/>
      <c r="E215" s="14"/>
      <c r="F215" s="15"/>
      <c r="J215" s="2"/>
      <c r="K215" s="6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5.75" customHeight="1" x14ac:dyDescent="0.15">
      <c r="A216" s="14"/>
      <c r="B216" s="14"/>
      <c r="C216" s="14"/>
      <c r="D216" s="14"/>
      <c r="E216" s="14"/>
      <c r="F216" s="15"/>
      <c r="J216" s="2"/>
      <c r="K216" s="6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5.75" customHeight="1" x14ac:dyDescent="0.15">
      <c r="A217" s="14"/>
      <c r="B217" s="14"/>
      <c r="C217" s="14"/>
      <c r="D217" s="14"/>
      <c r="E217" s="14"/>
      <c r="F217" s="15"/>
      <c r="J217" s="2"/>
      <c r="K217" s="6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5.75" customHeight="1" x14ac:dyDescent="0.15">
      <c r="C218" s="2"/>
      <c r="D218" s="2"/>
      <c r="E218" s="2"/>
      <c r="F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5.75" customHeight="1" x14ac:dyDescent="0.15">
      <c r="C219" s="2"/>
      <c r="D219" s="2"/>
      <c r="E219" s="2"/>
      <c r="F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5.75" customHeight="1" x14ac:dyDescent="0.15">
      <c r="C220" s="2"/>
      <c r="D220" s="2"/>
      <c r="E220" s="2"/>
      <c r="F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5.75" customHeight="1" x14ac:dyDescent="0.15">
      <c r="C221" s="2"/>
      <c r="D221" s="2"/>
      <c r="E221" s="2"/>
      <c r="F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5.75" customHeight="1" x14ac:dyDescent="0.15">
      <c r="C222" s="2"/>
      <c r="D222" s="2"/>
      <c r="E222" s="2"/>
      <c r="F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5.75" customHeight="1" x14ac:dyDescent="0.15">
      <c r="C223" s="2"/>
      <c r="D223" s="2"/>
      <c r="E223" s="2"/>
      <c r="F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5.75" customHeight="1" x14ac:dyDescent="0.15">
      <c r="C224" s="2"/>
      <c r="D224" s="2"/>
      <c r="E224" s="2"/>
      <c r="F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3:38" ht="15.75" customHeight="1" x14ac:dyDescent="0.15">
      <c r="C225" s="2"/>
      <c r="D225" s="2"/>
      <c r="E225" s="2"/>
      <c r="F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3:38" ht="15.75" customHeight="1" x14ac:dyDescent="0.15">
      <c r="C226" s="2"/>
      <c r="D226" s="2"/>
      <c r="E226" s="2"/>
      <c r="F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3:38" ht="15.75" customHeight="1" x14ac:dyDescent="0.15">
      <c r="C227" s="2"/>
      <c r="D227" s="2"/>
      <c r="E227" s="2"/>
      <c r="F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3:38" ht="15.75" customHeight="1" x14ac:dyDescent="0.15">
      <c r="C228" s="2"/>
      <c r="D228" s="2"/>
      <c r="E228" s="2"/>
      <c r="F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3:38" ht="15.75" customHeight="1" x14ac:dyDescent="0.15">
      <c r="C229" s="2"/>
      <c r="D229" s="2"/>
      <c r="E229" s="2"/>
      <c r="F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3:38" ht="15.75" customHeight="1" x14ac:dyDescent="0.15">
      <c r="C230" s="2"/>
      <c r="D230" s="2"/>
      <c r="E230" s="2"/>
      <c r="F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3:38" ht="15.75" customHeight="1" x14ac:dyDescent="0.15">
      <c r="C231" s="2"/>
      <c r="D231" s="2"/>
      <c r="E231" s="2"/>
      <c r="F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3:38" ht="15.75" customHeight="1" x14ac:dyDescent="0.15">
      <c r="C232" s="2"/>
      <c r="D232" s="2"/>
      <c r="E232" s="2"/>
      <c r="F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3:38" ht="15.75" customHeight="1" x14ac:dyDescent="0.15">
      <c r="C233" s="2"/>
      <c r="D233" s="2"/>
      <c r="E233" s="2"/>
      <c r="F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3:38" ht="15.75" customHeight="1" x14ac:dyDescent="0.15">
      <c r="C234" s="2"/>
      <c r="D234" s="2"/>
      <c r="E234" s="2"/>
      <c r="F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3:38" ht="15.75" customHeight="1" x14ac:dyDescent="0.15">
      <c r="C235" s="2"/>
      <c r="D235" s="2"/>
      <c r="E235" s="2"/>
      <c r="F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3:38" ht="15.75" customHeight="1" x14ac:dyDescent="0.15">
      <c r="C236" s="2"/>
      <c r="D236" s="2"/>
      <c r="E236" s="2"/>
      <c r="F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3:38" ht="15.75" customHeight="1" x14ac:dyDescent="0.15">
      <c r="C237" s="2"/>
      <c r="D237" s="2"/>
      <c r="E237" s="2"/>
      <c r="F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3:38" ht="15.75" customHeight="1" x14ac:dyDescent="0.15">
      <c r="C238" s="2"/>
      <c r="D238" s="2"/>
      <c r="E238" s="2"/>
      <c r="F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3:38" ht="15.75" customHeight="1" x14ac:dyDescent="0.15">
      <c r="C239" s="2"/>
      <c r="D239" s="2"/>
      <c r="E239" s="2"/>
      <c r="F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3:38" ht="15.75" customHeight="1" x14ac:dyDescent="0.15">
      <c r="C240" s="2"/>
      <c r="D240" s="2"/>
      <c r="E240" s="2"/>
      <c r="F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3:38" ht="15.75" customHeight="1" x14ac:dyDescent="0.15">
      <c r="C241" s="2"/>
      <c r="D241" s="2"/>
      <c r="E241" s="2"/>
      <c r="F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3:38" ht="15.75" customHeight="1" x14ac:dyDescent="0.15">
      <c r="C242" s="2"/>
      <c r="D242" s="2"/>
      <c r="E242" s="2"/>
      <c r="F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3:38" ht="15.75" customHeight="1" x14ac:dyDescent="0.1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3:38" ht="15.75" customHeight="1" x14ac:dyDescent="0.1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3:38" ht="15.75" customHeight="1" x14ac:dyDescent="0.1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3:38" ht="15.75" customHeight="1" x14ac:dyDescent="0.1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3:38" ht="15.75" customHeight="1" x14ac:dyDescent="0.1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3:38" ht="15.75" customHeight="1" x14ac:dyDescent="0.1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3:38" ht="15.75" customHeight="1" x14ac:dyDescent="0.1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3:38" ht="15.75" customHeight="1" x14ac:dyDescent="0.1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3:38" ht="15.75" customHeight="1" x14ac:dyDescent="0.1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3:38" ht="15.75" customHeight="1" x14ac:dyDescent="0.1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3:38" ht="15.75" customHeight="1" x14ac:dyDescent="0.1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3:38" ht="15.75" customHeight="1" x14ac:dyDescent="0.1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3:38" ht="15.75" customHeight="1" x14ac:dyDescent="0.1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3:38" ht="15.75" customHeight="1" x14ac:dyDescent="0.1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3:38" ht="15.75" customHeight="1" x14ac:dyDescent="0.1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3:38" ht="15.75" customHeight="1" x14ac:dyDescent="0.1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3:38" ht="15.75" customHeight="1" x14ac:dyDescent="0.15">
      <c r="C259" s="2"/>
      <c r="D259" s="2"/>
      <c r="E259" s="2"/>
      <c r="F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3:38" ht="15.75" customHeight="1" x14ac:dyDescent="0.15">
      <c r="C260" s="2"/>
      <c r="D260" s="2"/>
      <c r="E260" s="2"/>
      <c r="F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3:38" ht="15.75" customHeight="1" x14ac:dyDescent="0.15">
      <c r="C261" s="2"/>
      <c r="D261" s="2"/>
      <c r="E261" s="2"/>
      <c r="F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3:38" ht="15.75" customHeight="1" x14ac:dyDescent="0.15">
      <c r="C262" s="2"/>
      <c r="D262" s="2"/>
      <c r="E262" s="2"/>
      <c r="F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3:38" ht="15.75" customHeight="1" x14ac:dyDescent="0.15">
      <c r="C263" s="2"/>
      <c r="D263" s="2"/>
      <c r="E263" s="2"/>
      <c r="F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3:38" ht="15.75" customHeight="1" x14ac:dyDescent="0.15">
      <c r="C264" s="2"/>
      <c r="D264" s="2"/>
      <c r="E264" s="2"/>
      <c r="F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3:38" ht="15.75" customHeight="1" x14ac:dyDescent="0.15">
      <c r="C265" s="2"/>
      <c r="D265" s="2"/>
      <c r="E265" s="2"/>
      <c r="F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3:38" ht="15.75" customHeight="1" x14ac:dyDescent="0.15">
      <c r="C266" s="2"/>
      <c r="D266" s="2"/>
      <c r="E266" s="2"/>
      <c r="F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3:38" ht="15.75" customHeight="1" x14ac:dyDescent="0.15">
      <c r="C267" s="2"/>
      <c r="D267" s="2"/>
      <c r="E267" s="2"/>
      <c r="F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3:38" ht="15.75" customHeight="1" x14ac:dyDescent="0.15">
      <c r="C268" s="2"/>
      <c r="D268" s="2"/>
      <c r="E268" s="2"/>
      <c r="F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3:38" ht="15.75" customHeight="1" x14ac:dyDescent="0.15">
      <c r="C269" s="2"/>
      <c r="D269" s="2"/>
      <c r="E269" s="2"/>
      <c r="F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3:38" ht="15.75" customHeight="1" x14ac:dyDescent="0.15">
      <c r="C270" s="2"/>
      <c r="D270" s="2"/>
      <c r="E270" s="2"/>
      <c r="F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3:38" ht="15.75" customHeight="1" x14ac:dyDescent="0.15">
      <c r="C271" s="2"/>
      <c r="D271" s="2"/>
      <c r="E271" s="2"/>
      <c r="F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3:38" ht="15.75" customHeight="1" x14ac:dyDescent="0.15">
      <c r="C272" s="2"/>
      <c r="D272" s="2"/>
      <c r="E272" s="2"/>
      <c r="F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3:38" ht="15.75" customHeight="1" x14ac:dyDescent="0.15">
      <c r="C273" s="2"/>
      <c r="D273" s="2"/>
      <c r="E273" s="2"/>
      <c r="F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3:38" ht="15.75" customHeight="1" x14ac:dyDescent="0.15">
      <c r="C274" s="2"/>
      <c r="D274" s="2"/>
      <c r="E274" s="2"/>
      <c r="F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3:38" ht="15.75" customHeight="1" x14ac:dyDescent="0.15">
      <c r="C275" s="2"/>
      <c r="D275" s="2"/>
      <c r="E275" s="2"/>
      <c r="F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3:38" ht="15.75" customHeight="1" x14ac:dyDescent="0.15">
      <c r="C276" s="2"/>
      <c r="D276" s="2"/>
      <c r="E276" s="2"/>
      <c r="F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3:38" ht="15.75" customHeight="1" x14ac:dyDescent="0.15">
      <c r="C277" s="2"/>
      <c r="D277" s="2"/>
      <c r="E277" s="2"/>
      <c r="F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3:38" ht="15.75" customHeight="1" x14ac:dyDescent="0.15">
      <c r="C278" s="2"/>
      <c r="D278" s="2"/>
      <c r="E278" s="2"/>
      <c r="F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3:38" ht="15.75" customHeight="1" x14ac:dyDescent="0.15">
      <c r="C279" s="2"/>
      <c r="D279" s="2"/>
      <c r="E279" s="2"/>
      <c r="F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3:38" ht="15.75" customHeight="1" x14ac:dyDescent="0.15">
      <c r="C280" s="2"/>
      <c r="D280" s="2"/>
      <c r="E280" s="2"/>
      <c r="F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3:38" ht="15.75" customHeight="1" x14ac:dyDescent="0.15">
      <c r="C281" s="2"/>
      <c r="D281" s="2"/>
      <c r="E281" s="2"/>
      <c r="F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3:38" ht="15.75" customHeight="1" x14ac:dyDescent="0.15">
      <c r="C282" s="2"/>
      <c r="D282" s="2"/>
      <c r="E282" s="2"/>
      <c r="F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3:38" ht="15.75" customHeight="1" x14ac:dyDescent="0.15">
      <c r="C283" s="2"/>
      <c r="D283" s="2"/>
      <c r="E283" s="2"/>
      <c r="F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3:38" ht="15.75" customHeight="1" x14ac:dyDescent="0.15">
      <c r="C284" s="2"/>
      <c r="D284" s="2"/>
      <c r="E284" s="2"/>
      <c r="F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3:38" ht="15.75" customHeight="1" x14ac:dyDescent="0.15">
      <c r="C285" s="2"/>
      <c r="D285" s="2"/>
      <c r="E285" s="2"/>
      <c r="F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3:38" ht="15.75" customHeight="1" x14ac:dyDescent="0.15">
      <c r="C286" s="2"/>
      <c r="D286" s="2"/>
      <c r="E286" s="2"/>
      <c r="F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3:38" ht="15.75" customHeight="1" x14ac:dyDescent="0.15">
      <c r="C287" s="2"/>
      <c r="D287" s="2"/>
      <c r="E287" s="2"/>
      <c r="F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3:38" ht="15.75" customHeight="1" x14ac:dyDescent="0.15">
      <c r="C288" s="2"/>
      <c r="D288" s="2"/>
      <c r="E288" s="2"/>
      <c r="F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3:38" ht="15.75" customHeight="1" x14ac:dyDescent="0.15">
      <c r="C289" s="2"/>
      <c r="D289" s="2"/>
      <c r="E289" s="2"/>
      <c r="F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3:38" ht="15.75" customHeight="1" x14ac:dyDescent="0.15">
      <c r="C290" s="2"/>
      <c r="D290" s="2"/>
      <c r="E290" s="2"/>
      <c r="F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3:38" ht="15.75" customHeight="1" x14ac:dyDescent="0.15">
      <c r="C291" s="2"/>
      <c r="D291" s="2"/>
      <c r="E291" s="2"/>
      <c r="F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3:38" ht="15.75" customHeight="1" x14ac:dyDescent="0.15">
      <c r="C292" s="2"/>
      <c r="D292" s="2"/>
      <c r="E292" s="2"/>
      <c r="F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3:38" ht="15.75" customHeight="1" x14ac:dyDescent="0.15">
      <c r="C293" s="2"/>
      <c r="D293" s="2"/>
      <c r="E293" s="2"/>
      <c r="F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3:38" ht="15.75" customHeight="1" x14ac:dyDescent="0.15">
      <c r="C294" s="2"/>
      <c r="D294" s="2"/>
      <c r="E294" s="2"/>
      <c r="F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3:38" ht="15.75" customHeight="1" x14ac:dyDescent="0.15">
      <c r="C295" s="2"/>
      <c r="D295" s="2"/>
      <c r="E295" s="2"/>
      <c r="F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3:38" ht="15.75" customHeight="1" x14ac:dyDescent="0.15">
      <c r="C296" s="2"/>
      <c r="D296" s="2"/>
      <c r="E296" s="2"/>
      <c r="F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3:38" ht="15.75" customHeight="1" x14ac:dyDescent="0.15">
      <c r="C297" s="2"/>
      <c r="D297" s="2"/>
      <c r="E297" s="2"/>
      <c r="F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3:38" ht="15.75" customHeight="1" x14ac:dyDescent="0.15">
      <c r="C298" s="2"/>
      <c r="D298" s="2"/>
      <c r="E298" s="2"/>
      <c r="F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3:38" ht="15.75" customHeight="1" x14ac:dyDescent="0.15">
      <c r="C299" s="2"/>
      <c r="D299" s="2"/>
      <c r="E299" s="2"/>
      <c r="F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3:38" ht="15.75" customHeight="1" x14ac:dyDescent="0.15">
      <c r="C300" s="2"/>
      <c r="D300" s="2"/>
      <c r="E300" s="2"/>
      <c r="F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3:38" ht="15.75" customHeight="1" x14ac:dyDescent="0.15">
      <c r="C301" s="2"/>
      <c r="D301" s="2"/>
      <c r="E301" s="2"/>
      <c r="F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3:38" ht="15.75" customHeight="1" x14ac:dyDescent="0.15">
      <c r="C302" s="2"/>
      <c r="D302" s="2"/>
      <c r="E302" s="2"/>
      <c r="F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3:38" ht="15.75" customHeight="1" x14ac:dyDescent="0.15">
      <c r="C303" s="2"/>
      <c r="D303" s="2"/>
      <c r="E303" s="2"/>
      <c r="F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3:38" ht="15.75" customHeight="1" x14ac:dyDescent="0.15">
      <c r="C304" s="2"/>
      <c r="D304" s="2"/>
      <c r="E304" s="2"/>
      <c r="F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3:38" ht="15.75" customHeight="1" x14ac:dyDescent="0.15">
      <c r="C305" s="2"/>
      <c r="D305" s="2"/>
      <c r="E305" s="2"/>
      <c r="F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3:38" ht="15.75" customHeight="1" x14ac:dyDescent="0.15">
      <c r="C306" s="2"/>
      <c r="D306" s="2"/>
      <c r="E306" s="2"/>
      <c r="F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3:38" ht="15.75" customHeight="1" x14ac:dyDescent="0.15">
      <c r="C307" s="2"/>
      <c r="D307" s="2"/>
      <c r="E307" s="2"/>
      <c r="F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3:38" ht="15.75" customHeight="1" x14ac:dyDescent="0.15">
      <c r="C308" s="2"/>
      <c r="D308" s="2"/>
      <c r="E308" s="2"/>
      <c r="F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3:38" ht="15.75" customHeight="1" x14ac:dyDescent="0.15">
      <c r="C309" s="2"/>
      <c r="D309" s="2"/>
      <c r="E309" s="2"/>
      <c r="F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3:38" ht="15.75" customHeight="1" x14ac:dyDescent="0.15">
      <c r="C310" s="2"/>
      <c r="D310" s="2"/>
      <c r="E310" s="2"/>
      <c r="F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3:38" ht="15.75" customHeight="1" x14ac:dyDescent="0.15">
      <c r="C311" s="2"/>
      <c r="D311" s="2"/>
      <c r="E311" s="2"/>
      <c r="F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3:38" ht="15.75" customHeight="1" x14ac:dyDescent="0.15">
      <c r="C312" s="2"/>
      <c r="D312" s="2"/>
      <c r="E312" s="2"/>
      <c r="F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3:38" ht="15.75" customHeight="1" x14ac:dyDescent="0.15">
      <c r="C313" s="2"/>
      <c r="D313" s="2"/>
      <c r="E313" s="2"/>
      <c r="F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3:38" ht="15.75" customHeight="1" x14ac:dyDescent="0.15">
      <c r="C314" s="2"/>
      <c r="D314" s="2"/>
      <c r="E314" s="2"/>
      <c r="F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3:38" ht="15.75" customHeight="1" x14ac:dyDescent="0.15">
      <c r="C315" s="2"/>
      <c r="D315" s="2"/>
      <c r="E315" s="2"/>
      <c r="F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3:38" ht="15.75" customHeight="1" x14ac:dyDescent="0.15">
      <c r="C316" s="2"/>
      <c r="D316" s="2"/>
      <c r="E316" s="2"/>
      <c r="F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3:38" ht="15.75" customHeight="1" x14ac:dyDescent="0.15">
      <c r="C317" s="2"/>
      <c r="D317" s="2"/>
      <c r="E317" s="2"/>
      <c r="F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3:38" ht="15.75" customHeight="1" x14ac:dyDescent="0.15">
      <c r="C318" s="2"/>
      <c r="D318" s="2"/>
      <c r="E318" s="2"/>
      <c r="F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3:38" ht="15.75" customHeight="1" x14ac:dyDescent="0.15">
      <c r="C319" s="2"/>
      <c r="D319" s="2"/>
      <c r="E319" s="2"/>
      <c r="F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3:38" ht="15.75" customHeight="1" x14ac:dyDescent="0.15">
      <c r="C320" s="2"/>
      <c r="D320" s="2"/>
      <c r="E320" s="2"/>
      <c r="F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3:38" ht="15.75" customHeight="1" x14ac:dyDescent="0.15">
      <c r="C321" s="2"/>
      <c r="D321" s="2"/>
      <c r="E321" s="2"/>
      <c r="F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3:38" ht="15.75" customHeight="1" x14ac:dyDescent="0.15">
      <c r="C322" s="2"/>
      <c r="D322" s="2"/>
      <c r="E322" s="2"/>
      <c r="F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3:38" ht="15.75" customHeight="1" x14ac:dyDescent="0.15">
      <c r="C323" s="2"/>
      <c r="D323" s="2"/>
      <c r="E323" s="2"/>
      <c r="F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3:38" ht="15.75" customHeight="1" x14ac:dyDescent="0.15">
      <c r="C324" s="2"/>
      <c r="D324" s="2"/>
      <c r="E324" s="2"/>
      <c r="F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3:38" ht="15.75" customHeight="1" x14ac:dyDescent="0.15">
      <c r="C325" s="2"/>
      <c r="D325" s="2"/>
      <c r="E325" s="2"/>
      <c r="F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3:38" ht="15.75" customHeight="1" x14ac:dyDescent="0.15">
      <c r="C326" s="2"/>
      <c r="D326" s="2"/>
      <c r="E326" s="2"/>
      <c r="F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3:38" ht="15.75" customHeight="1" x14ac:dyDescent="0.15">
      <c r="C327" s="2"/>
      <c r="D327" s="2"/>
      <c r="E327" s="2"/>
      <c r="F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3:38" ht="15.75" customHeight="1" x14ac:dyDescent="0.15">
      <c r="C328" s="2"/>
      <c r="D328" s="2"/>
      <c r="E328" s="2"/>
      <c r="F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3:38" ht="15.75" customHeight="1" x14ac:dyDescent="0.15">
      <c r="C329" s="2"/>
      <c r="D329" s="2"/>
      <c r="E329" s="2"/>
      <c r="F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3:38" ht="15.75" customHeight="1" x14ac:dyDescent="0.15">
      <c r="C330" s="2"/>
      <c r="D330" s="2"/>
      <c r="E330" s="2"/>
      <c r="F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3:38" ht="15.75" customHeight="1" x14ac:dyDescent="0.15">
      <c r="C331" s="2"/>
      <c r="D331" s="2"/>
      <c r="E331" s="2"/>
      <c r="F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3:38" ht="15.75" customHeight="1" x14ac:dyDescent="0.15">
      <c r="C332" s="2"/>
      <c r="D332" s="2"/>
      <c r="E332" s="2"/>
      <c r="F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3:38" ht="15.75" customHeight="1" x14ac:dyDescent="0.15">
      <c r="C333" s="2"/>
      <c r="D333" s="2"/>
      <c r="E333" s="2"/>
      <c r="F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3:38" ht="15.75" customHeight="1" x14ac:dyDescent="0.15">
      <c r="C334" s="2"/>
      <c r="D334" s="2"/>
      <c r="E334" s="2"/>
      <c r="F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3:38" ht="15.75" customHeight="1" x14ac:dyDescent="0.15">
      <c r="C335" s="2"/>
      <c r="D335" s="2"/>
      <c r="E335" s="2"/>
      <c r="F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3:38" ht="15.75" customHeight="1" x14ac:dyDescent="0.15">
      <c r="C336" s="2"/>
      <c r="D336" s="2"/>
      <c r="E336" s="2"/>
      <c r="F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3:38" ht="15.75" customHeight="1" x14ac:dyDescent="0.15">
      <c r="C337" s="2"/>
      <c r="D337" s="2"/>
      <c r="E337" s="2"/>
      <c r="F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3:38" ht="15.75" customHeight="1" x14ac:dyDescent="0.15">
      <c r="C338" s="2"/>
      <c r="D338" s="2"/>
      <c r="E338" s="2"/>
      <c r="F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3:38" ht="15.75" customHeight="1" x14ac:dyDescent="0.15">
      <c r="C339" s="2"/>
      <c r="D339" s="2"/>
      <c r="E339" s="2"/>
      <c r="F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3:38" ht="15.75" customHeight="1" x14ac:dyDescent="0.15">
      <c r="C340" s="2"/>
      <c r="D340" s="2"/>
      <c r="E340" s="2"/>
      <c r="F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3:38" ht="15.75" customHeight="1" x14ac:dyDescent="0.15">
      <c r="C341" s="2"/>
      <c r="D341" s="2"/>
      <c r="E341" s="2"/>
      <c r="F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3:38" ht="15.75" customHeight="1" x14ac:dyDescent="0.15">
      <c r="C342" s="2"/>
      <c r="D342" s="2"/>
      <c r="E342" s="2"/>
      <c r="F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3:38" ht="15.75" customHeight="1" x14ac:dyDescent="0.15">
      <c r="C343" s="2"/>
      <c r="D343" s="2"/>
      <c r="E343" s="2"/>
      <c r="F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3:38" ht="15.75" customHeight="1" x14ac:dyDescent="0.15">
      <c r="C344" s="2"/>
      <c r="D344" s="2"/>
      <c r="E344" s="2"/>
      <c r="F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3:38" ht="15.75" customHeight="1" x14ac:dyDescent="0.15">
      <c r="C345" s="2"/>
      <c r="D345" s="2"/>
      <c r="E345" s="2"/>
      <c r="F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3:38" ht="15.75" customHeight="1" x14ac:dyDescent="0.15">
      <c r="C346" s="2"/>
      <c r="D346" s="2"/>
      <c r="E346" s="2"/>
      <c r="F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3:38" ht="15.75" customHeight="1" x14ac:dyDescent="0.15">
      <c r="C347" s="2"/>
      <c r="D347" s="2"/>
      <c r="E347" s="2"/>
      <c r="F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3:38" ht="15.75" customHeight="1" x14ac:dyDescent="0.15">
      <c r="C348" s="2"/>
      <c r="D348" s="2"/>
      <c r="E348" s="2"/>
      <c r="F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3:38" ht="15.75" customHeight="1" x14ac:dyDescent="0.15">
      <c r="C349" s="2"/>
      <c r="D349" s="2"/>
      <c r="E349" s="2"/>
      <c r="F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3:38" ht="15.75" customHeight="1" x14ac:dyDescent="0.15">
      <c r="C350" s="2"/>
      <c r="D350" s="2"/>
      <c r="E350" s="2"/>
      <c r="F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3:38" ht="15.75" customHeight="1" x14ac:dyDescent="0.15">
      <c r="C351" s="2"/>
      <c r="D351" s="2"/>
      <c r="E351" s="2"/>
      <c r="F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3:38" ht="15.75" customHeight="1" x14ac:dyDescent="0.15">
      <c r="C352" s="2"/>
      <c r="D352" s="2"/>
      <c r="E352" s="2"/>
      <c r="F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3:38" ht="15.75" customHeight="1" x14ac:dyDescent="0.15">
      <c r="C353" s="2"/>
      <c r="D353" s="2"/>
      <c r="E353" s="2"/>
      <c r="F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3:38" ht="15.75" customHeight="1" x14ac:dyDescent="0.15">
      <c r="C354" s="2"/>
      <c r="D354" s="2"/>
      <c r="E354" s="2"/>
      <c r="F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3:38" ht="15.75" customHeight="1" x14ac:dyDescent="0.15">
      <c r="C355" s="2"/>
      <c r="D355" s="2"/>
      <c r="E355" s="2"/>
      <c r="F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3:38" ht="15.75" customHeight="1" x14ac:dyDescent="0.15">
      <c r="C356" s="2"/>
      <c r="D356" s="2"/>
      <c r="E356" s="2"/>
      <c r="F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3:38" ht="15.75" customHeight="1" x14ac:dyDescent="0.15">
      <c r="C357" s="2"/>
      <c r="D357" s="2"/>
      <c r="E357" s="2"/>
      <c r="F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3:38" ht="15.75" customHeight="1" x14ac:dyDescent="0.15">
      <c r="C358" s="2"/>
      <c r="D358" s="2"/>
      <c r="E358" s="2"/>
      <c r="F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3:38" ht="15.75" customHeight="1" x14ac:dyDescent="0.15">
      <c r="C359" s="2"/>
      <c r="D359" s="2"/>
      <c r="E359" s="2"/>
      <c r="F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3:38" ht="15.75" customHeight="1" x14ac:dyDescent="0.15">
      <c r="C360" s="2"/>
      <c r="D360" s="2"/>
      <c r="E360" s="2"/>
      <c r="F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3:38" ht="15.75" customHeight="1" x14ac:dyDescent="0.15">
      <c r="C361" s="2"/>
      <c r="D361" s="2"/>
      <c r="E361" s="2"/>
      <c r="F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3:38" ht="15.75" customHeight="1" x14ac:dyDescent="0.15">
      <c r="C362" s="2"/>
      <c r="D362" s="2"/>
      <c r="E362" s="2"/>
      <c r="F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3:38" ht="15.75" customHeight="1" x14ac:dyDescent="0.15">
      <c r="C363" s="2"/>
      <c r="D363" s="2"/>
      <c r="E363" s="2"/>
      <c r="F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3:38" ht="15.75" customHeight="1" x14ac:dyDescent="0.15">
      <c r="C364" s="2"/>
      <c r="D364" s="2"/>
      <c r="E364" s="2"/>
      <c r="F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3:38" ht="15.75" customHeight="1" x14ac:dyDescent="0.15">
      <c r="C365" s="2"/>
      <c r="D365" s="2"/>
      <c r="E365" s="2"/>
      <c r="F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3:38" ht="15.75" customHeight="1" x14ac:dyDescent="0.15">
      <c r="C366" s="2"/>
      <c r="D366" s="2"/>
      <c r="E366" s="2"/>
      <c r="F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3:38" ht="15.75" customHeight="1" x14ac:dyDescent="0.15">
      <c r="C367" s="2"/>
      <c r="D367" s="2"/>
      <c r="E367" s="2"/>
      <c r="F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3:38" ht="15.75" customHeight="1" x14ac:dyDescent="0.15">
      <c r="C368" s="2"/>
      <c r="D368" s="2"/>
      <c r="E368" s="2"/>
      <c r="F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3:38" ht="15.75" customHeight="1" x14ac:dyDescent="0.15">
      <c r="C369" s="2"/>
      <c r="D369" s="2"/>
      <c r="E369" s="2"/>
      <c r="F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3:38" ht="15.75" customHeight="1" x14ac:dyDescent="0.15">
      <c r="C370" s="2"/>
      <c r="D370" s="2"/>
      <c r="E370" s="2"/>
      <c r="F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3:38" ht="15.75" customHeight="1" x14ac:dyDescent="0.15">
      <c r="C371" s="2"/>
      <c r="D371" s="2"/>
      <c r="E371" s="2"/>
      <c r="F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3:38" ht="15.75" customHeight="1" x14ac:dyDescent="0.15">
      <c r="C372" s="2"/>
      <c r="D372" s="2"/>
      <c r="E372" s="2"/>
      <c r="F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3:38" ht="15.75" customHeight="1" x14ac:dyDescent="0.15">
      <c r="C373" s="2"/>
      <c r="D373" s="2"/>
      <c r="E373" s="2"/>
      <c r="F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3:38" ht="15.75" customHeight="1" x14ac:dyDescent="0.15">
      <c r="C374" s="2"/>
      <c r="D374" s="2"/>
      <c r="E374" s="2"/>
      <c r="F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3:38" ht="15.75" customHeight="1" x14ac:dyDescent="0.15">
      <c r="C375" s="2"/>
      <c r="D375" s="2"/>
      <c r="E375" s="2"/>
      <c r="F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3:38" ht="15.75" customHeight="1" x14ac:dyDescent="0.15">
      <c r="C376" s="2"/>
      <c r="D376" s="2"/>
      <c r="E376" s="2"/>
      <c r="F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3:38" ht="15.75" customHeight="1" x14ac:dyDescent="0.15">
      <c r="C377" s="2"/>
      <c r="D377" s="2"/>
      <c r="E377" s="2"/>
      <c r="F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3:38" ht="15.75" customHeight="1" x14ac:dyDescent="0.15">
      <c r="C378" s="2"/>
      <c r="D378" s="2"/>
      <c r="E378" s="2"/>
      <c r="F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3:38" ht="15.75" customHeight="1" x14ac:dyDescent="0.15">
      <c r="C379" s="2"/>
      <c r="D379" s="2"/>
      <c r="E379" s="2"/>
      <c r="F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3:38" ht="15.75" customHeight="1" x14ac:dyDescent="0.15">
      <c r="C380" s="2"/>
      <c r="D380" s="2"/>
      <c r="E380" s="2"/>
      <c r="F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3:38" ht="15.75" customHeight="1" x14ac:dyDescent="0.15">
      <c r="C381" s="2"/>
      <c r="D381" s="2"/>
      <c r="E381" s="2"/>
      <c r="F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3:38" ht="15.75" customHeight="1" x14ac:dyDescent="0.15">
      <c r="C382" s="2"/>
      <c r="D382" s="2"/>
      <c r="E382" s="2"/>
      <c r="F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3:38" ht="15.75" customHeight="1" x14ac:dyDescent="0.15">
      <c r="C383" s="2"/>
      <c r="D383" s="2"/>
      <c r="E383" s="2"/>
      <c r="F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3:38" ht="15.75" customHeight="1" x14ac:dyDescent="0.15">
      <c r="C384" s="2"/>
      <c r="D384" s="2"/>
      <c r="E384" s="2"/>
      <c r="F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3:38" ht="15.75" customHeight="1" x14ac:dyDescent="0.15">
      <c r="C385" s="2"/>
      <c r="D385" s="2"/>
      <c r="E385" s="2"/>
      <c r="F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3:38" ht="15.75" customHeight="1" x14ac:dyDescent="0.15">
      <c r="C386" s="2"/>
      <c r="D386" s="2"/>
      <c r="E386" s="2"/>
      <c r="F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3:38" ht="15.75" customHeight="1" x14ac:dyDescent="0.15">
      <c r="C387" s="2"/>
      <c r="D387" s="2"/>
      <c r="E387" s="2"/>
      <c r="F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3:38" ht="15.75" customHeight="1" x14ac:dyDescent="0.15">
      <c r="C388" s="2"/>
      <c r="D388" s="2"/>
      <c r="E388" s="2"/>
      <c r="F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3:38" ht="15.75" customHeight="1" x14ac:dyDescent="0.15">
      <c r="C389" s="2"/>
      <c r="D389" s="2"/>
      <c r="E389" s="2"/>
      <c r="F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3:38" ht="15.75" customHeight="1" x14ac:dyDescent="0.15">
      <c r="C390" s="2"/>
      <c r="D390" s="2"/>
      <c r="E390" s="2"/>
      <c r="F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3:38" ht="15.75" customHeight="1" x14ac:dyDescent="0.15">
      <c r="C391" s="2"/>
      <c r="D391" s="2"/>
      <c r="E391" s="2"/>
      <c r="F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3:38" ht="15.75" customHeight="1" x14ac:dyDescent="0.15">
      <c r="C392" s="2"/>
      <c r="D392" s="2"/>
      <c r="E392" s="2"/>
      <c r="F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3:38" ht="15.75" customHeight="1" x14ac:dyDescent="0.15">
      <c r="C393" s="2"/>
      <c r="D393" s="2"/>
      <c r="E393" s="2"/>
      <c r="F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3:38" ht="15.75" customHeight="1" x14ac:dyDescent="0.15">
      <c r="C394" s="2"/>
      <c r="D394" s="2"/>
      <c r="E394" s="2"/>
      <c r="F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3:38" ht="15.75" customHeight="1" x14ac:dyDescent="0.15">
      <c r="C395" s="2"/>
      <c r="D395" s="2"/>
      <c r="E395" s="2"/>
      <c r="F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3:38" ht="15.75" customHeight="1" x14ac:dyDescent="0.15">
      <c r="C396" s="2"/>
      <c r="D396" s="2"/>
      <c r="E396" s="2"/>
      <c r="F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3:38" ht="15.75" customHeight="1" x14ac:dyDescent="0.15">
      <c r="C397" s="2"/>
      <c r="D397" s="2"/>
      <c r="E397" s="2"/>
      <c r="F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3:38" ht="15.75" customHeight="1" x14ac:dyDescent="0.15">
      <c r="C398" s="2"/>
      <c r="D398" s="2"/>
      <c r="E398" s="2"/>
      <c r="F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3:38" ht="15.75" customHeight="1" x14ac:dyDescent="0.15">
      <c r="C399" s="2"/>
      <c r="D399" s="2"/>
      <c r="E399" s="2"/>
      <c r="F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3:38" ht="15.75" customHeight="1" x14ac:dyDescent="0.15">
      <c r="C400" s="2"/>
      <c r="D400" s="2"/>
      <c r="E400" s="2"/>
      <c r="F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3:38" ht="15.75" customHeight="1" x14ac:dyDescent="0.15">
      <c r="C401" s="2"/>
      <c r="D401" s="2"/>
      <c r="E401" s="2"/>
      <c r="F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3:38" ht="15.75" customHeight="1" x14ac:dyDescent="0.15">
      <c r="C402" s="2"/>
      <c r="D402" s="2"/>
      <c r="E402" s="2"/>
      <c r="F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3:38" ht="15.75" customHeight="1" x14ac:dyDescent="0.15">
      <c r="C403" s="2"/>
      <c r="D403" s="2"/>
      <c r="E403" s="2"/>
      <c r="F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3:38" ht="15.75" customHeight="1" x14ac:dyDescent="0.15">
      <c r="C404" s="2"/>
      <c r="D404" s="2"/>
      <c r="E404" s="2"/>
      <c r="F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3:38" ht="15.75" customHeight="1" x14ac:dyDescent="0.15">
      <c r="C405" s="2"/>
      <c r="D405" s="2"/>
      <c r="E405" s="2"/>
      <c r="F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3:38" ht="15.75" customHeight="1" x14ac:dyDescent="0.15">
      <c r="C406" s="2"/>
      <c r="D406" s="2"/>
      <c r="E406" s="2"/>
      <c r="F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3:38" ht="15.75" customHeight="1" x14ac:dyDescent="0.15">
      <c r="C407" s="2"/>
      <c r="D407" s="2"/>
      <c r="E407" s="2"/>
      <c r="F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3:38" ht="15.75" customHeight="1" x14ac:dyDescent="0.15">
      <c r="C408" s="2"/>
      <c r="D408" s="2"/>
      <c r="E408" s="2"/>
      <c r="F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3:38" ht="15.75" customHeight="1" x14ac:dyDescent="0.15">
      <c r="C409" s="2"/>
      <c r="D409" s="2"/>
      <c r="E409" s="2"/>
      <c r="F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3:38" ht="15.75" customHeight="1" x14ac:dyDescent="0.15">
      <c r="C410" s="2"/>
      <c r="D410" s="2"/>
      <c r="E410" s="2"/>
      <c r="F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3:38" ht="15.75" customHeight="1" x14ac:dyDescent="0.15">
      <c r="C411" s="2"/>
      <c r="D411" s="2"/>
      <c r="E411" s="2"/>
      <c r="F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3:38" ht="15.75" customHeight="1" x14ac:dyDescent="0.15">
      <c r="C412" s="2"/>
      <c r="D412" s="2"/>
      <c r="E412" s="2"/>
      <c r="F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3:38" ht="15.75" customHeight="1" x14ac:dyDescent="0.15">
      <c r="C413" s="2"/>
      <c r="D413" s="2"/>
      <c r="E413" s="2"/>
      <c r="F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3:38" ht="15.75" customHeight="1" x14ac:dyDescent="0.15">
      <c r="C414" s="2"/>
      <c r="D414" s="2"/>
      <c r="E414" s="2"/>
      <c r="F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3:38" ht="15.75" customHeight="1" x14ac:dyDescent="0.15">
      <c r="C415" s="2"/>
      <c r="D415" s="2"/>
      <c r="E415" s="2"/>
      <c r="F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3:38" ht="15.75" customHeight="1" x14ac:dyDescent="0.15">
      <c r="C416" s="2"/>
      <c r="D416" s="2"/>
      <c r="E416" s="2"/>
      <c r="F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3:38" ht="15.75" customHeight="1" x14ac:dyDescent="0.15">
      <c r="C417" s="2"/>
      <c r="D417" s="2"/>
      <c r="E417" s="2"/>
      <c r="F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3:38" ht="15.75" customHeight="1" x14ac:dyDescent="0.15">
      <c r="C418" s="2"/>
      <c r="D418" s="2"/>
      <c r="E418" s="2"/>
      <c r="F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3:38" ht="15.75" customHeight="1" x14ac:dyDescent="0.15">
      <c r="C419" s="2"/>
      <c r="D419" s="2"/>
      <c r="E419" s="2"/>
      <c r="F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3:38" ht="15.75" customHeight="1" x14ac:dyDescent="0.15">
      <c r="C420" s="2"/>
      <c r="D420" s="2"/>
      <c r="E420" s="2"/>
      <c r="F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3:38" ht="15.75" customHeight="1" x14ac:dyDescent="0.15">
      <c r="C421" s="2"/>
      <c r="D421" s="2"/>
      <c r="E421" s="2"/>
      <c r="F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3:38" ht="15.75" customHeight="1" x14ac:dyDescent="0.15">
      <c r="C422" s="2"/>
      <c r="D422" s="2"/>
      <c r="E422" s="2"/>
      <c r="F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3:38" ht="15.75" customHeight="1" x14ac:dyDescent="0.15">
      <c r="C423" s="2"/>
      <c r="D423" s="2"/>
      <c r="E423" s="2"/>
      <c r="F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3:38" ht="15.75" customHeight="1" x14ac:dyDescent="0.15">
      <c r="C424" s="2"/>
      <c r="D424" s="2"/>
      <c r="E424" s="2"/>
      <c r="F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3:38" ht="15.75" customHeight="1" x14ac:dyDescent="0.15">
      <c r="C425" s="2"/>
      <c r="D425" s="2"/>
      <c r="E425" s="2"/>
      <c r="F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3:38" ht="15.75" customHeight="1" x14ac:dyDescent="0.15">
      <c r="C426" s="2"/>
      <c r="D426" s="2"/>
      <c r="E426" s="2"/>
      <c r="F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3:38" ht="15.75" customHeight="1" x14ac:dyDescent="0.15">
      <c r="C427" s="2"/>
      <c r="D427" s="2"/>
      <c r="E427" s="2"/>
      <c r="F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3:38" ht="15.75" customHeight="1" x14ac:dyDescent="0.15">
      <c r="C428" s="2"/>
      <c r="D428" s="2"/>
      <c r="E428" s="2"/>
      <c r="F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3:38" ht="15.75" customHeight="1" x14ac:dyDescent="0.15">
      <c r="C429" s="2"/>
      <c r="D429" s="2"/>
      <c r="E429" s="2"/>
      <c r="F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3:38" ht="15.75" customHeight="1" x14ac:dyDescent="0.15">
      <c r="C430" s="2"/>
      <c r="D430" s="2"/>
      <c r="E430" s="2"/>
      <c r="F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3:38" ht="15.75" customHeight="1" x14ac:dyDescent="0.15">
      <c r="C431" s="2"/>
      <c r="D431" s="2"/>
      <c r="E431" s="2"/>
      <c r="F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3:38" ht="15.75" customHeight="1" x14ac:dyDescent="0.15">
      <c r="C432" s="2"/>
      <c r="D432" s="2"/>
      <c r="E432" s="2"/>
      <c r="F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3:38" ht="15.75" customHeight="1" x14ac:dyDescent="0.15">
      <c r="C433" s="2"/>
      <c r="D433" s="2"/>
      <c r="E433" s="2"/>
      <c r="F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3:38" ht="15.75" customHeight="1" x14ac:dyDescent="0.15">
      <c r="C434" s="2"/>
      <c r="D434" s="2"/>
      <c r="E434" s="2"/>
      <c r="F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3:38" ht="15.75" customHeight="1" x14ac:dyDescent="0.15">
      <c r="C435" s="2"/>
      <c r="D435" s="2"/>
      <c r="E435" s="2"/>
      <c r="F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3:38" ht="15.75" customHeight="1" x14ac:dyDescent="0.15">
      <c r="C436" s="2"/>
      <c r="D436" s="2"/>
      <c r="E436" s="2"/>
      <c r="F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3:38" ht="15.75" customHeight="1" x14ac:dyDescent="0.15">
      <c r="C437" s="2"/>
      <c r="D437" s="2"/>
      <c r="E437" s="2"/>
      <c r="F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3:38" ht="15.75" customHeight="1" x14ac:dyDescent="0.15">
      <c r="C438" s="2"/>
      <c r="D438" s="2"/>
      <c r="E438" s="2"/>
      <c r="F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3:38" ht="15.75" customHeight="1" x14ac:dyDescent="0.15">
      <c r="C439" s="2"/>
      <c r="D439" s="2"/>
      <c r="E439" s="2"/>
      <c r="F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3:38" ht="15.75" customHeight="1" x14ac:dyDescent="0.15">
      <c r="C440" s="2"/>
      <c r="D440" s="2"/>
      <c r="E440" s="2"/>
      <c r="F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3:38" ht="15.75" customHeight="1" x14ac:dyDescent="0.15">
      <c r="C441" s="2"/>
      <c r="D441" s="2"/>
      <c r="E441" s="2"/>
      <c r="F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3:38" ht="15.75" customHeight="1" x14ac:dyDescent="0.15">
      <c r="C442" s="2"/>
      <c r="D442" s="2"/>
      <c r="E442" s="2"/>
      <c r="F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3:38" ht="15.75" customHeight="1" x14ac:dyDescent="0.15">
      <c r="C443" s="2"/>
      <c r="D443" s="2"/>
      <c r="E443" s="2"/>
      <c r="F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3:38" ht="15.75" customHeight="1" x14ac:dyDescent="0.15">
      <c r="C444" s="2"/>
      <c r="D444" s="2"/>
      <c r="E444" s="2"/>
      <c r="F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3:38" ht="15.75" customHeight="1" x14ac:dyDescent="0.15">
      <c r="C445" s="2"/>
      <c r="D445" s="2"/>
      <c r="E445" s="2"/>
      <c r="F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3:38" ht="15.75" customHeight="1" x14ac:dyDescent="0.15">
      <c r="C446" s="2"/>
      <c r="D446" s="2"/>
      <c r="E446" s="2"/>
      <c r="F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3:38" ht="15.75" customHeight="1" x14ac:dyDescent="0.15">
      <c r="C447" s="2"/>
      <c r="D447" s="2"/>
      <c r="E447" s="2"/>
      <c r="F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3:38" ht="15.75" customHeight="1" x14ac:dyDescent="0.15">
      <c r="C448" s="2"/>
      <c r="D448" s="2"/>
      <c r="E448" s="2"/>
      <c r="F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3:38" ht="15.75" customHeight="1" x14ac:dyDescent="0.15">
      <c r="C449" s="2"/>
      <c r="D449" s="2"/>
      <c r="E449" s="2"/>
      <c r="F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3:38" ht="15.75" customHeight="1" x14ac:dyDescent="0.15">
      <c r="C450" s="2"/>
      <c r="D450" s="2"/>
      <c r="E450" s="2"/>
      <c r="F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3:38" ht="15.75" customHeight="1" x14ac:dyDescent="0.15">
      <c r="C451" s="2"/>
      <c r="D451" s="2"/>
      <c r="E451" s="2"/>
      <c r="F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3:38" ht="15.75" customHeight="1" x14ac:dyDescent="0.15">
      <c r="C452" s="2"/>
      <c r="D452" s="2"/>
      <c r="E452" s="2"/>
      <c r="F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3:38" ht="15.75" customHeight="1" x14ac:dyDescent="0.15">
      <c r="C453" s="2"/>
      <c r="D453" s="2"/>
      <c r="E453" s="2"/>
      <c r="F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3:38" ht="15.75" customHeight="1" x14ac:dyDescent="0.15">
      <c r="C454" s="2"/>
      <c r="D454" s="2"/>
      <c r="E454" s="2"/>
      <c r="F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3:38" ht="15.75" customHeight="1" x14ac:dyDescent="0.15">
      <c r="C455" s="2"/>
      <c r="D455" s="2"/>
      <c r="E455" s="2"/>
      <c r="F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3:38" ht="15.75" customHeight="1" x14ac:dyDescent="0.15">
      <c r="C456" s="2"/>
      <c r="D456" s="2"/>
      <c r="E456" s="2"/>
      <c r="F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3:38" ht="15.75" customHeight="1" x14ac:dyDescent="0.15">
      <c r="C457" s="2"/>
      <c r="D457" s="2"/>
      <c r="E457" s="2"/>
      <c r="F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3:38" ht="15.75" customHeight="1" x14ac:dyDescent="0.15">
      <c r="C458" s="2"/>
      <c r="D458" s="2"/>
      <c r="E458" s="2"/>
      <c r="F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3:38" ht="15.75" customHeight="1" x14ac:dyDescent="0.15">
      <c r="C459" s="2"/>
      <c r="D459" s="2"/>
      <c r="E459" s="2"/>
      <c r="F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3:38" ht="15.75" customHeight="1" x14ac:dyDescent="0.15">
      <c r="C460" s="2"/>
      <c r="D460" s="2"/>
      <c r="E460" s="2"/>
      <c r="F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3:38" ht="15.75" customHeight="1" x14ac:dyDescent="0.15">
      <c r="C461" s="2"/>
      <c r="D461" s="2"/>
      <c r="E461" s="2"/>
      <c r="F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3:38" ht="15.75" customHeight="1" x14ac:dyDescent="0.15">
      <c r="C462" s="2"/>
      <c r="D462" s="2"/>
      <c r="E462" s="2"/>
      <c r="F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3:38" ht="15.75" customHeight="1" x14ac:dyDescent="0.15">
      <c r="C463" s="2"/>
      <c r="D463" s="2"/>
      <c r="E463" s="2"/>
      <c r="F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3:38" ht="15.75" customHeight="1" x14ac:dyDescent="0.15">
      <c r="C464" s="2"/>
      <c r="D464" s="2"/>
      <c r="E464" s="2"/>
      <c r="F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3:38" ht="15.75" customHeight="1" x14ac:dyDescent="0.15">
      <c r="C465" s="2"/>
      <c r="D465" s="2"/>
      <c r="E465" s="2"/>
      <c r="F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3:38" ht="15.75" customHeight="1" x14ac:dyDescent="0.15">
      <c r="C466" s="2"/>
      <c r="D466" s="2"/>
      <c r="E466" s="2"/>
      <c r="F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3:38" ht="15.75" customHeight="1" x14ac:dyDescent="0.15">
      <c r="C467" s="2"/>
      <c r="D467" s="2"/>
      <c r="E467" s="2"/>
      <c r="F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3:38" ht="15.75" customHeight="1" x14ac:dyDescent="0.15">
      <c r="C468" s="2"/>
      <c r="D468" s="2"/>
      <c r="E468" s="2"/>
      <c r="F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3:38" ht="15.75" customHeight="1" x14ac:dyDescent="0.15">
      <c r="C469" s="2"/>
      <c r="D469" s="2"/>
      <c r="E469" s="2"/>
      <c r="F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3:38" ht="15.75" customHeight="1" x14ac:dyDescent="0.15">
      <c r="C470" s="2"/>
      <c r="D470" s="2"/>
      <c r="E470" s="2"/>
      <c r="F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3:38" ht="15.75" customHeight="1" x14ac:dyDescent="0.15">
      <c r="C471" s="2"/>
      <c r="D471" s="2"/>
      <c r="E471" s="2"/>
      <c r="F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3:38" ht="15.75" customHeight="1" x14ac:dyDescent="0.15">
      <c r="C472" s="2"/>
      <c r="D472" s="2"/>
      <c r="E472" s="2"/>
      <c r="F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3:38" ht="15.75" customHeight="1" x14ac:dyDescent="0.15">
      <c r="C473" s="2"/>
      <c r="D473" s="2"/>
      <c r="E473" s="2"/>
      <c r="F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3:38" ht="15.75" customHeight="1" x14ac:dyDescent="0.15">
      <c r="C474" s="2"/>
      <c r="D474" s="2"/>
      <c r="E474" s="2"/>
      <c r="F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3:38" ht="15.75" customHeight="1" x14ac:dyDescent="0.15">
      <c r="C475" s="2"/>
      <c r="D475" s="2"/>
      <c r="E475" s="2"/>
      <c r="F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3:38" ht="15.75" customHeight="1" x14ac:dyDescent="0.15">
      <c r="C476" s="2"/>
      <c r="D476" s="2"/>
      <c r="E476" s="2"/>
      <c r="F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3:38" ht="15.75" customHeight="1" x14ac:dyDescent="0.15">
      <c r="C477" s="2"/>
      <c r="D477" s="2"/>
      <c r="E477" s="2"/>
      <c r="F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3:38" ht="15.75" customHeight="1" x14ac:dyDescent="0.15">
      <c r="C478" s="2"/>
      <c r="D478" s="2"/>
      <c r="E478" s="2"/>
      <c r="F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3:38" ht="15.75" customHeight="1" x14ac:dyDescent="0.15">
      <c r="C479" s="2"/>
      <c r="D479" s="2"/>
      <c r="E479" s="2"/>
      <c r="F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3:38" ht="15.75" customHeight="1" x14ac:dyDescent="0.15">
      <c r="C480" s="2"/>
      <c r="D480" s="2"/>
      <c r="E480" s="2"/>
      <c r="F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3:38" ht="15.75" customHeight="1" x14ac:dyDescent="0.15">
      <c r="C481" s="2"/>
      <c r="D481" s="2"/>
      <c r="E481" s="2"/>
      <c r="F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3:38" ht="15.75" customHeight="1" x14ac:dyDescent="0.15">
      <c r="C482" s="2"/>
      <c r="D482" s="2"/>
      <c r="E482" s="2"/>
      <c r="F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3:38" ht="15.75" customHeight="1" x14ac:dyDescent="0.15">
      <c r="C483" s="2"/>
      <c r="D483" s="2"/>
      <c r="E483" s="2"/>
      <c r="F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3:38" ht="15.75" customHeight="1" x14ac:dyDescent="0.15">
      <c r="C484" s="2"/>
      <c r="D484" s="2"/>
      <c r="E484" s="2"/>
      <c r="F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3:38" ht="15.75" customHeight="1" x14ac:dyDescent="0.15">
      <c r="C485" s="2"/>
      <c r="D485" s="2"/>
      <c r="E485" s="2"/>
      <c r="F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3:38" ht="15.75" customHeight="1" x14ac:dyDescent="0.15">
      <c r="C486" s="2"/>
      <c r="D486" s="2"/>
      <c r="E486" s="2"/>
      <c r="F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3:38" ht="15.75" customHeight="1" x14ac:dyDescent="0.15">
      <c r="C487" s="2"/>
      <c r="D487" s="2"/>
      <c r="E487" s="2"/>
      <c r="F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3:38" ht="15.75" customHeight="1" x14ac:dyDescent="0.15">
      <c r="C488" s="2"/>
      <c r="D488" s="2"/>
      <c r="E488" s="2"/>
      <c r="F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3:38" ht="15.75" customHeight="1" x14ac:dyDescent="0.15">
      <c r="C489" s="2"/>
      <c r="D489" s="2"/>
      <c r="E489" s="2"/>
      <c r="F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3:38" ht="15.75" customHeight="1" x14ac:dyDescent="0.15">
      <c r="C490" s="2"/>
      <c r="D490" s="2"/>
      <c r="E490" s="2"/>
      <c r="F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3:38" ht="15.75" customHeight="1" x14ac:dyDescent="0.15">
      <c r="C491" s="2"/>
      <c r="D491" s="2"/>
      <c r="E491" s="2"/>
      <c r="F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3:38" ht="15.75" customHeight="1" x14ac:dyDescent="0.15">
      <c r="C492" s="2"/>
      <c r="D492" s="2"/>
      <c r="E492" s="2"/>
      <c r="F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3:38" ht="15.75" customHeight="1" x14ac:dyDescent="0.15">
      <c r="C493" s="2"/>
      <c r="D493" s="2"/>
      <c r="E493" s="2"/>
      <c r="F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3:38" ht="15.75" customHeight="1" x14ac:dyDescent="0.15">
      <c r="C494" s="2"/>
      <c r="D494" s="2"/>
      <c r="E494" s="2"/>
      <c r="F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3:38" ht="15.75" customHeight="1" x14ac:dyDescent="0.15">
      <c r="C495" s="2"/>
      <c r="D495" s="2"/>
      <c r="E495" s="2"/>
      <c r="F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3:38" ht="15.75" customHeight="1" x14ac:dyDescent="0.15">
      <c r="C496" s="2"/>
      <c r="D496" s="2"/>
      <c r="E496" s="2"/>
      <c r="F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3:38" ht="15.75" customHeight="1" x14ac:dyDescent="0.15">
      <c r="C497" s="2"/>
      <c r="D497" s="2"/>
      <c r="E497" s="2"/>
      <c r="F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3:38" ht="15.75" customHeight="1" x14ac:dyDescent="0.15">
      <c r="C498" s="2"/>
      <c r="D498" s="2"/>
      <c r="E498" s="2"/>
      <c r="F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3:38" ht="15.75" customHeight="1" x14ac:dyDescent="0.15">
      <c r="C499" s="2"/>
      <c r="D499" s="2"/>
      <c r="E499" s="2"/>
      <c r="F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3:38" ht="15.75" customHeight="1" x14ac:dyDescent="0.15">
      <c r="C500" s="2"/>
      <c r="D500" s="2"/>
      <c r="E500" s="2"/>
      <c r="F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3:38" ht="15.75" customHeight="1" x14ac:dyDescent="0.15">
      <c r="C501" s="2"/>
      <c r="D501" s="2"/>
      <c r="E501" s="2"/>
      <c r="F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3:38" ht="15.75" customHeight="1" x14ac:dyDescent="0.15">
      <c r="C502" s="2"/>
      <c r="D502" s="2"/>
      <c r="E502" s="2"/>
      <c r="F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3:38" ht="15.75" customHeight="1" x14ac:dyDescent="0.15">
      <c r="C503" s="2"/>
      <c r="D503" s="2"/>
      <c r="E503" s="2"/>
      <c r="F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3:38" ht="15.75" customHeight="1" x14ac:dyDescent="0.15">
      <c r="C504" s="2"/>
      <c r="D504" s="2"/>
      <c r="E504" s="2"/>
      <c r="F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3:38" ht="15.75" customHeight="1" x14ac:dyDescent="0.15">
      <c r="C505" s="2"/>
      <c r="D505" s="2"/>
      <c r="E505" s="2"/>
      <c r="F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3:38" ht="15.75" customHeight="1" x14ac:dyDescent="0.15">
      <c r="C506" s="2"/>
      <c r="D506" s="2"/>
      <c r="E506" s="2"/>
      <c r="F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3:38" ht="15.75" customHeight="1" x14ac:dyDescent="0.15">
      <c r="C507" s="2"/>
      <c r="D507" s="2"/>
      <c r="E507" s="2"/>
      <c r="F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3:38" ht="15.75" customHeight="1" x14ac:dyDescent="0.15">
      <c r="C508" s="2"/>
      <c r="D508" s="2"/>
      <c r="E508" s="2"/>
      <c r="F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3:38" ht="15.75" customHeight="1" x14ac:dyDescent="0.15">
      <c r="C509" s="2"/>
      <c r="D509" s="2"/>
      <c r="E509" s="2"/>
      <c r="F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3:38" ht="15.75" customHeight="1" x14ac:dyDescent="0.15">
      <c r="C510" s="2"/>
      <c r="D510" s="2"/>
      <c r="E510" s="2"/>
      <c r="F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3:38" ht="15.75" customHeight="1" x14ac:dyDescent="0.15">
      <c r="C511" s="2"/>
      <c r="D511" s="2"/>
      <c r="E511" s="2"/>
      <c r="F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3:38" ht="15.75" customHeight="1" x14ac:dyDescent="0.15">
      <c r="C512" s="2"/>
      <c r="D512" s="2"/>
      <c r="E512" s="2"/>
      <c r="F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3:38" ht="15.75" customHeight="1" x14ac:dyDescent="0.15">
      <c r="C513" s="2"/>
      <c r="D513" s="2"/>
      <c r="E513" s="2"/>
      <c r="F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3:38" ht="15.75" customHeight="1" x14ac:dyDescent="0.15">
      <c r="C514" s="2"/>
      <c r="D514" s="2"/>
      <c r="E514" s="2"/>
      <c r="F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3:38" ht="15.75" customHeight="1" x14ac:dyDescent="0.15">
      <c r="C515" s="2"/>
      <c r="D515" s="2"/>
      <c r="E515" s="2"/>
      <c r="F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3:38" ht="15.75" customHeight="1" x14ac:dyDescent="0.15">
      <c r="C516" s="2"/>
      <c r="D516" s="2"/>
      <c r="E516" s="2"/>
      <c r="F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3:38" ht="15.75" customHeight="1" x14ac:dyDescent="0.15">
      <c r="C517" s="2"/>
      <c r="D517" s="2"/>
      <c r="E517" s="2"/>
      <c r="F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3:38" ht="15.75" customHeight="1" x14ac:dyDescent="0.15">
      <c r="C518" s="2"/>
      <c r="D518" s="2"/>
      <c r="E518" s="2"/>
      <c r="F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3:38" ht="15.75" customHeight="1" x14ac:dyDescent="0.15">
      <c r="C519" s="2"/>
      <c r="D519" s="2"/>
      <c r="E519" s="2"/>
      <c r="F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3:38" ht="15.75" customHeight="1" x14ac:dyDescent="0.15">
      <c r="C520" s="2"/>
      <c r="D520" s="2"/>
      <c r="E520" s="2"/>
      <c r="F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3:38" ht="15.75" customHeight="1" x14ac:dyDescent="0.15">
      <c r="C521" s="2"/>
      <c r="D521" s="2"/>
      <c r="E521" s="2"/>
      <c r="F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3:38" ht="15.75" customHeight="1" x14ac:dyDescent="0.15">
      <c r="C522" s="2"/>
      <c r="D522" s="2"/>
      <c r="E522" s="2"/>
      <c r="F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3:38" ht="15.75" customHeight="1" x14ac:dyDescent="0.15">
      <c r="C523" s="2"/>
      <c r="D523" s="2"/>
      <c r="E523" s="2"/>
      <c r="F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3:38" ht="15.75" customHeight="1" x14ac:dyDescent="0.15">
      <c r="C524" s="2"/>
      <c r="D524" s="2"/>
      <c r="E524" s="2"/>
      <c r="F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3:38" ht="15.75" customHeight="1" x14ac:dyDescent="0.15">
      <c r="C525" s="2"/>
      <c r="D525" s="2"/>
      <c r="E525" s="2"/>
      <c r="F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3:38" ht="15.75" customHeight="1" x14ac:dyDescent="0.15">
      <c r="C526" s="2"/>
      <c r="D526" s="2"/>
      <c r="E526" s="2"/>
      <c r="F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3:38" ht="15.75" customHeight="1" x14ac:dyDescent="0.15">
      <c r="C527" s="2"/>
      <c r="D527" s="2"/>
      <c r="E527" s="2"/>
      <c r="F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3:38" ht="15.75" customHeight="1" x14ac:dyDescent="0.15">
      <c r="C528" s="2"/>
      <c r="D528" s="2"/>
      <c r="E528" s="2"/>
      <c r="F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3:38" ht="15.75" customHeight="1" x14ac:dyDescent="0.15">
      <c r="C529" s="2"/>
      <c r="D529" s="2"/>
      <c r="E529" s="2"/>
      <c r="F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3:38" ht="15.75" customHeight="1" x14ac:dyDescent="0.15">
      <c r="C530" s="2"/>
      <c r="D530" s="2"/>
      <c r="E530" s="2"/>
      <c r="F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3:38" ht="15.75" customHeight="1" x14ac:dyDescent="0.15">
      <c r="C531" s="2"/>
      <c r="D531" s="2"/>
      <c r="E531" s="2"/>
      <c r="F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3:38" ht="15.75" customHeight="1" x14ac:dyDescent="0.15">
      <c r="C532" s="2"/>
      <c r="D532" s="2"/>
      <c r="E532" s="2"/>
      <c r="F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3:38" ht="15.75" customHeight="1" x14ac:dyDescent="0.15">
      <c r="C533" s="2"/>
      <c r="D533" s="2"/>
      <c r="E533" s="2"/>
      <c r="F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3:38" ht="15.75" customHeight="1" x14ac:dyDescent="0.15">
      <c r="C534" s="2"/>
      <c r="D534" s="2"/>
      <c r="E534" s="2"/>
      <c r="F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3:38" ht="15.75" customHeight="1" x14ac:dyDescent="0.15">
      <c r="C535" s="2"/>
      <c r="D535" s="2"/>
      <c r="E535" s="2"/>
      <c r="F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3:38" ht="15.75" customHeight="1" x14ac:dyDescent="0.15">
      <c r="C536" s="2"/>
      <c r="D536" s="2"/>
      <c r="E536" s="2"/>
      <c r="F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3:38" ht="15.75" customHeight="1" x14ac:dyDescent="0.15">
      <c r="C537" s="2"/>
      <c r="D537" s="2"/>
      <c r="E537" s="2"/>
      <c r="F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3:38" ht="15.75" customHeight="1" x14ac:dyDescent="0.15">
      <c r="C538" s="2"/>
      <c r="D538" s="2"/>
      <c r="E538" s="2"/>
      <c r="F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3:38" ht="15.75" customHeight="1" x14ac:dyDescent="0.15">
      <c r="C539" s="2"/>
      <c r="D539" s="2"/>
      <c r="E539" s="2"/>
      <c r="F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3:38" ht="15.75" customHeight="1" x14ac:dyDescent="0.15">
      <c r="C540" s="2"/>
      <c r="D540" s="2"/>
      <c r="E540" s="2"/>
      <c r="F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3:38" ht="15.75" customHeight="1" x14ac:dyDescent="0.15">
      <c r="C541" s="2"/>
      <c r="D541" s="2"/>
      <c r="E541" s="2"/>
      <c r="F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3:38" ht="15.75" customHeight="1" x14ac:dyDescent="0.15">
      <c r="C542" s="2"/>
      <c r="D542" s="2"/>
      <c r="E542" s="2"/>
      <c r="F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3:38" ht="15.75" customHeight="1" x14ac:dyDescent="0.15">
      <c r="C543" s="2"/>
      <c r="D543" s="2"/>
      <c r="E543" s="2"/>
      <c r="F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3:38" ht="15.75" customHeight="1" x14ac:dyDescent="0.15">
      <c r="C544" s="2"/>
      <c r="D544" s="2"/>
      <c r="E544" s="2"/>
      <c r="F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3:38" ht="15.75" customHeight="1" x14ac:dyDescent="0.15">
      <c r="C545" s="2"/>
      <c r="D545" s="2"/>
      <c r="E545" s="2"/>
      <c r="F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3:38" ht="15.75" customHeight="1" x14ac:dyDescent="0.15">
      <c r="C546" s="2"/>
      <c r="D546" s="2"/>
      <c r="E546" s="2"/>
      <c r="F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3:38" ht="15.75" customHeight="1" x14ac:dyDescent="0.15">
      <c r="C547" s="2"/>
      <c r="D547" s="2"/>
      <c r="E547" s="2"/>
      <c r="F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3:38" ht="15.75" customHeight="1" x14ac:dyDescent="0.15">
      <c r="C548" s="2"/>
      <c r="D548" s="2"/>
      <c r="E548" s="2"/>
      <c r="F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3:38" ht="15.75" customHeight="1" x14ac:dyDescent="0.15">
      <c r="C549" s="2"/>
      <c r="D549" s="2"/>
      <c r="E549" s="2"/>
      <c r="F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3:38" ht="15.75" customHeight="1" x14ac:dyDescent="0.15">
      <c r="C550" s="2"/>
      <c r="D550" s="2"/>
      <c r="E550" s="2"/>
      <c r="F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3:38" ht="15.75" customHeight="1" x14ac:dyDescent="0.15">
      <c r="C551" s="2"/>
      <c r="D551" s="2"/>
      <c r="E551" s="2"/>
      <c r="F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3:38" ht="15.75" customHeight="1" x14ac:dyDescent="0.15">
      <c r="C552" s="2"/>
      <c r="D552" s="2"/>
      <c r="E552" s="2"/>
      <c r="F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3:38" ht="15.75" customHeight="1" x14ac:dyDescent="0.15">
      <c r="C553" s="2"/>
      <c r="D553" s="2"/>
      <c r="E553" s="2"/>
      <c r="F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3:38" ht="15.75" customHeight="1" x14ac:dyDescent="0.15">
      <c r="C554" s="2"/>
      <c r="D554" s="2"/>
      <c r="E554" s="2"/>
      <c r="F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3:38" ht="15.75" customHeight="1" x14ac:dyDescent="0.15">
      <c r="C555" s="2"/>
      <c r="D555" s="2"/>
      <c r="E555" s="2"/>
      <c r="F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3:38" ht="15.75" customHeight="1" x14ac:dyDescent="0.15">
      <c r="C556" s="2"/>
      <c r="D556" s="2"/>
      <c r="E556" s="2"/>
      <c r="F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3:38" ht="15.75" customHeight="1" x14ac:dyDescent="0.15">
      <c r="C557" s="2"/>
      <c r="D557" s="2"/>
      <c r="E557" s="2"/>
      <c r="F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3:38" ht="15.75" customHeight="1" x14ac:dyDescent="0.15">
      <c r="C558" s="2"/>
      <c r="D558" s="2"/>
      <c r="E558" s="2"/>
      <c r="F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3:38" ht="15.75" customHeight="1" x14ac:dyDescent="0.15">
      <c r="C559" s="2"/>
      <c r="D559" s="2"/>
      <c r="E559" s="2"/>
      <c r="F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3:38" ht="15.75" customHeight="1" x14ac:dyDescent="0.15">
      <c r="C560" s="2"/>
      <c r="D560" s="2"/>
      <c r="E560" s="2"/>
      <c r="F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3:38" ht="15.75" customHeight="1" x14ac:dyDescent="0.15">
      <c r="C561" s="2"/>
      <c r="D561" s="2"/>
      <c r="E561" s="2"/>
      <c r="F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3:38" ht="15.75" customHeight="1" x14ac:dyDescent="0.15">
      <c r="C562" s="2"/>
      <c r="D562" s="2"/>
      <c r="E562" s="2"/>
      <c r="F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3:38" ht="15.75" customHeight="1" x14ac:dyDescent="0.15">
      <c r="C563" s="2"/>
      <c r="D563" s="2"/>
      <c r="E563" s="2"/>
      <c r="F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3:38" ht="15.75" customHeight="1" x14ac:dyDescent="0.15">
      <c r="C564" s="2"/>
      <c r="D564" s="2"/>
      <c r="E564" s="2"/>
      <c r="F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3:38" ht="15.75" customHeight="1" x14ac:dyDescent="0.15">
      <c r="C565" s="2"/>
      <c r="D565" s="2"/>
      <c r="E565" s="2"/>
      <c r="F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3:38" ht="15.75" customHeight="1" x14ac:dyDescent="0.15">
      <c r="C566" s="2"/>
      <c r="D566" s="2"/>
      <c r="E566" s="2"/>
      <c r="F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3:38" ht="15.75" customHeight="1" x14ac:dyDescent="0.15">
      <c r="C567" s="2"/>
      <c r="D567" s="2"/>
      <c r="E567" s="2"/>
      <c r="F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3:38" ht="15.75" customHeight="1" x14ac:dyDescent="0.15">
      <c r="C568" s="2"/>
      <c r="D568" s="2"/>
      <c r="E568" s="2"/>
      <c r="F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3:38" ht="15.75" customHeight="1" x14ac:dyDescent="0.15">
      <c r="C569" s="2"/>
      <c r="D569" s="2"/>
      <c r="E569" s="2"/>
      <c r="F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3:38" ht="15.75" customHeight="1" x14ac:dyDescent="0.15">
      <c r="C570" s="2"/>
      <c r="D570" s="2"/>
      <c r="E570" s="2"/>
      <c r="F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3:38" ht="15.75" customHeight="1" x14ac:dyDescent="0.15">
      <c r="C571" s="2"/>
      <c r="D571" s="2"/>
      <c r="E571" s="2"/>
      <c r="F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3:38" ht="15.75" customHeight="1" x14ac:dyDescent="0.15">
      <c r="C572" s="2"/>
      <c r="D572" s="2"/>
      <c r="E572" s="2"/>
      <c r="F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3:38" ht="15.75" customHeight="1" x14ac:dyDescent="0.15">
      <c r="C573" s="2"/>
      <c r="D573" s="2"/>
      <c r="E573" s="2"/>
      <c r="F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3:38" ht="15.75" customHeight="1" x14ac:dyDescent="0.15">
      <c r="C574" s="2"/>
      <c r="D574" s="2"/>
      <c r="E574" s="2"/>
      <c r="F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3:38" ht="15.75" customHeight="1" x14ac:dyDescent="0.15">
      <c r="C575" s="2"/>
      <c r="D575" s="2"/>
      <c r="E575" s="2"/>
      <c r="F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3:38" ht="15.75" customHeight="1" x14ac:dyDescent="0.15">
      <c r="C576" s="2"/>
      <c r="D576" s="2"/>
      <c r="E576" s="2"/>
      <c r="F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3:38" ht="15.75" customHeight="1" x14ac:dyDescent="0.15">
      <c r="C577" s="2"/>
      <c r="D577" s="2"/>
      <c r="E577" s="2"/>
      <c r="F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3:38" ht="15.75" customHeight="1" x14ac:dyDescent="0.15">
      <c r="C578" s="2"/>
      <c r="D578" s="2"/>
      <c r="E578" s="2"/>
      <c r="F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3:38" ht="15.75" customHeight="1" x14ac:dyDescent="0.15">
      <c r="C579" s="2"/>
      <c r="D579" s="2"/>
      <c r="E579" s="2"/>
      <c r="F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3:38" ht="15.75" customHeight="1" x14ac:dyDescent="0.15">
      <c r="C580" s="2"/>
      <c r="D580" s="2"/>
      <c r="E580" s="2"/>
      <c r="F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3:38" ht="15.75" customHeight="1" x14ac:dyDescent="0.15">
      <c r="C581" s="2"/>
      <c r="D581" s="2"/>
      <c r="E581" s="2"/>
      <c r="F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3:38" ht="15.75" customHeight="1" x14ac:dyDescent="0.15">
      <c r="C582" s="2"/>
      <c r="D582" s="2"/>
      <c r="E582" s="2"/>
      <c r="F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3:38" ht="15.75" customHeight="1" x14ac:dyDescent="0.15">
      <c r="C583" s="2"/>
      <c r="D583" s="2"/>
      <c r="E583" s="2"/>
      <c r="F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3:38" ht="15.75" customHeight="1" x14ac:dyDescent="0.15">
      <c r="C584" s="2"/>
      <c r="D584" s="2"/>
      <c r="E584" s="2"/>
      <c r="F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3:38" ht="15.75" customHeight="1" x14ac:dyDescent="0.15">
      <c r="C585" s="2"/>
      <c r="D585" s="2"/>
      <c r="E585" s="2"/>
      <c r="F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3:38" ht="15.75" customHeight="1" x14ac:dyDescent="0.15">
      <c r="C586" s="2"/>
      <c r="D586" s="2"/>
      <c r="E586" s="2"/>
      <c r="F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3:38" ht="15.75" customHeight="1" x14ac:dyDescent="0.15">
      <c r="C587" s="2"/>
      <c r="D587" s="2"/>
      <c r="E587" s="2"/>
      <c r="F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3:38" ht="15.75" customHeight="1" x14ac:dyDescent="0.15">
      <c r="C588" s="2"/>
      <c r="D588" s="2"/>
      <c r="E588" s="2"/>
      <c r="F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3:38" ht="15.75" customHeight="1" x14ac:dyDescent="0.15">
      <c r="C589" s="2"/>
      <c r="D589" s="2"/>
      <c r="E589" s="2"/>
      <c r="F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3:38" ht="15.75" customHeight="1" x14ac:dyDescent="0.15">
      <c r="C590" s="2"/>
      <c r="D590" s="2"/>
      <c r="E590" s="2"/>
      <c r="F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3:38" ht="15.75" customHeight="1" x14ac:dyDescent="0.15">
      <c r="C591" s="2"/>
      <c r="D591" s="2"/>
      <c r="E591" s="2"/>
      <c r="F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3:38" ht="15.75" customHeight="1" x14ac:dyDescent="0.15">
      <c r="C592" s="2"/>
      <c r="D592" s="2"/>
      <c r="E592" s="2"/>
      <c r="F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3:38" ht="15.75" customHeight="1" x14ac:dyDescent="0.15">
      <c r="C593" s="2"/>
      <c r="D593" s="2"/>
      <c r="E593" s="2"/>
      <c r="F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3:38" ht="15.75" customHeight="1" x14ac:dyDescent="0.15">
      <c r="C594" s="2"/>
      <c r="D594" s="2"/>
      <c r="E594" s="2"/>
      <c r="F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3:38" ht="15.75" customHeight="1" x14ac:dyDescent="0.15">
      <c r="C595" s="2"/>
      <c r="D595" s="2"/>
      <c r="E595" s="2"/>
      <c r="F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3:38" ht="15.75" customHeight="1" x14ac:dyDescent="0.15">
      <c r="C596" s="2"/>
      <c r="D596" s="2"/>
      <c r="E596" s="2"/>
      <c r="F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3:38" ht="15.75" customHeight="1" x14ac:dyDescent="0.15">
      <c r="C597" s="2"/>
      <c r="D597" s="2"/>
      <c r="E597" s="2"/>
      <c r="F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3:38" ht="15.75" customHeight="1" x14ac:dyDescent="0.15">
      <c r="C598" s="2"/>
      <c r="D598" s="2"/>
      <c r="E598" s="2"/>
      <c r="F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3:38" ht="15.75" customHeight="1" x14ac:dyDescent="0.15">
      <c r="C599" s="2"/>
      <c r="D599" s="2"/>
      <c r="E599" s="2"/>
      <c r="F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3:38" ht="15.75" customHeight="1" x14ac:dyDescent="0.15">
      <c r="C600" s="2"/>
      <c r="D600" s="2"/>
      <c r="E600" s="2"/>
      <c r="F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3:38" ht="15.75" customHeight="1" x14ac:dyDescent="0.15">
      <c r="C601" s="2"/>
      <c r="D601" s="2"/>
      <c r="E601" s="2"/>
      <c r="F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3:38" ht="15.75" customHeight="1" x14ac:dyDescent="0.15">
      <c r="C602" s="2"/>
      <c r="D602" s="2"/>
      <c r="E602" s="2"/>
      <c r="F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3:38" ht="15.75" customHeight="1" x14ac:dyDescent="0.15">
      <c r="C603" s="2"/>
      <c r="D603" s="2"/>
      <c r="E603" s="2"/>
      <c r="F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3:38" ht="15.75" customHeight="1" x14ac:dyDescent="0.15">
      <c r="C604" s="2"/>
      <c r="D604" s="2"/>
      <c r="E604" s="2"/>
      <c r="F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3:38" ht="15.75" customHeight="1" x14ac:dyDescent="0.15">
      <c r="C605" s="2"/>
      <c r="D605" s="2"/>
      <c r="E605" s="2"/>
      <c r="F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3:38" ht="15.75" customHeight="1" x14ac:dyDescent="0.15">
      <c r="C606" s="2"/>
      <c r="D606" s="2"/>
      <c r="E606" s="2"/>
      <c r="F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3:38" ht="15.75" customHeight="1" x14ac:dyDescent="0.15">
      <c r="C607" s="2"/>
      <c r="D607" s="2"/>
      <c r="E607" s="2"/>
      <c r="F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3:38" ht="15.75" customHeight="1" x14ac:dyDescent="0.15">
      <c r="C608" s="2"/>
      <c r="D608" s="2"/>
      <c r="E608" s="2"/>
      <c r="F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3:38" ht="15.75" customHeight="1" x14ac:dyDescent="0.15">
      <c r="C609" s="2"/>
      <c r="D609" s="2"/>
      <c r="E609" s="2"/>
      <c r="F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3:38" ht="15.75" customHeight="1" x14ac:dyDescent="0.15">
      <c r="C610" s="2"/>
      <c r="D610" s="2"/>
      <c r="E610" s="2"/>
      <c r="F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3:38" ht="15.75" customHeight="1" x14ac:dyDescent="0.15">
      <c r="C611" s="2"/>
      <c r="D611" s="2"/>
      <c r="E611" s="2"/>
      <c r="F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3:38" ht="15.75" customHeight="1" x14ac:dyDescent="0.15">
      <c r="C612" s="2"/>
      <c r="D612" s="2"/>
      <c r="E612" s="2"/>
      <c r="F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3:38" ht="15.75" customHeight="1" x14ac:dyDescent="0.15">
      <c r="C613" s="2"/>
      <c r="D613" s="2"/>
      <c r="E613" s="2"/>
      <c r="F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3:38" ht="15.75" customHeight="1" x14ac:dyDescent="0.15">
      <c r="C614" s="2"/>
      <c r="D614" s="2"/>
      <c r="E614" s="2"/>
      <c r="F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3:38" ht="15.75" customHeight="1" x14ac:dyDescent="0.15">
      <c r="C615" s="2"/>
      <c r="D615" s="2"/>
      <c r="E615" s="2"/>
      <c r="F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3:38" ht="15.75" customHeight="1" x14ac:dyDescent="0.15">
      <c r="C616" s="2"/>
      <c r="D616" s="2"/>
      <c r="E616" s="2"/>
      <c r="F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3:38" ht="15.75" customHeight="1" x14ac:dyDescent="0.15">
      <c r="C617" s="2"/>
      <c r="D617" s="2"/>
      <c r="E617" s="2"/>
      <c r="F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3:38" ht="15.75" customHeight="1" x14ac:dyDescent="0.15">
      <c r="C618" s="2"/>
      <c r="D618" s="2"/>
      <c r="E618" s="2"/>
      <c r="F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3:38" ht="15.75" customHeight="1" x14ac:dyDescent="0.15">
      <c r="C619" s="2"/>
      <c r="D619" s="2"/>
      <c r="E619" s="2"/>
      <c r="F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3:38" ht="15.75" customHeight="1" x14ac:dyDescent="0.15">
      <c r="C620" s="2"/>
      <c r="D620" s="2"/>
      <c r="E620" s="2"/>
      <c r="F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3:38" ht="15.75" customHeight="1" x14ac:dyDescent="0.15">
      <c r="C621" s="2"/>
      <c r="D621" s="2"/>
      <c r="E621" s="2"/>
      <c r="F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3:38" ht="15.75" customHeight="1" x14ac:dyDescent="0.15">
      <c r="C622" s="2"/>
      <c r="D622" s="2"/>
      <c r="E622" s="2"/>
      <c r="F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3:38" ht="15.75" customHeight="1" x14ac:dyDescent="0.15">
      <c r="C623" s="2"/>
      <c r="D623" s="2"/>
      <c r="E623" s="2"/>
      <c r="F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3:38" ht="15.75" customHeight="1" x14ac:dyDescent="0.15">
      <c r="C624" s="2"/>
      <c r="D624" s="2"/>
      <c r="E624" s="2"/>
      <c r="F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3:38" ht="15.75" customHeight="1" x14ac:dyDescent="0.15">
      <c r="C625" s="2"/>
      <c r="D625" s="2"/>
      <c r="E625" s="2"/>
      <c r="F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3:38" ht="15.75" customHeight="1" x14ac:dyDescent="0.15">
      <c r="C626" s="2"/>
      <c r="D626" s="2"/>
      <c r="E626" s="2"/>
      <c r="F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3:38" ht="15.75" customHeight="1" x14ac:dyDescent="0.15">
      <c r="C627" s="2"/>
      <c r="D627" s="2"/>
      <c r="E627" s="2"/>
      <c r="F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3:38" ht="15.75" customHeight="1" x14ac:dyDescent="0.15">
      <c r="C628" s="2"/>
      <c r="D628" s="2"/>
      <c r="E628" s="2"/>
      <c r="F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3:38" ht="15.75" customHeight="1" x14ac:dyDescent="0.15">
      <c r="C629" s="2"/>
      <c r="D629" s="2"/>
      <c r="E629" s="2"/>
      <c r="F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3:38" ht="15.75" customHeight="1" x14ac:dyDescent="0.15">
      <c r="C630" s="2"/>
      <c r="D630" s="2"/>
      <c r="E630" s="2"/>
      <c r="F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3:38" ht="15.75" customHeight="1" x14ac:dyDescent="0.15">
      <c r="C631" s="2"/>
      <c r="D631" s="2"/>
      <c r="E631" s="2"/>
      <c r="F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3:38" ht="15.75" customHeight="1" x14ac:dyDescent="0.15">
      <c r="C632" s="2"/>
      <c r="D632" s="2"/>
      <c r="E632" s="2"/>
      <c r="F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3:38" ht="15.75" customHeight="1" x14ac:dyDescent="0.15">
      <c r="C633" s="2"/>
      <c r="D633" s="2"/>
      <c r="E633" s="2"/>
      <c r="F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3:38" ht="15.75" customHeight="1" x14ac:dyDescent="0.15">
      <c r="C634" s="2"/>
      <c r="D634" s="2"/>
      <c r="E634" s="2"/>
      <c r="F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3:38" ht="15.75" customHeight="1" x14ac:dyDescent="0.15">
      <c r="C635" s="2"/>
      <c r="D635" s="2"/>
      <c r="E635" s="2"/>
      <c r="F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3:38" ht="15.75" customHeight="1" x14ac:dyDescent="0.15">
      <c r="C636" s="2"/>
      <c r="D636" s="2"/>
      <c r="E636" s="2"/>
      <c r="F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3:38" ht="15.75" customHeight="1" x14ac:dyDescent="0.15">
      <c r="C637" s="2"/>
      <c r="D637" s="2"/>
      <c r="E637" s="2"/>
      <c r="F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3:38" ht="15.75" customHeight="1" x14ac:dyDescent="0.15">
      <c r="C638" s="2"/>
      <c r="D638" s="2"/>
      <c r="E638" s="2"/>
      <c r="F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3:38" ht="15.75" customHeight="1" x14ac:dyDescent="0.15">
      <c r="C639" s="2"/>
      <c r="D639" s="2"/>
      <c r="E639" s="2"/>
      <c r="F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3:38" ht="15.75" customHeight="1" x14ac:dyDescent="0.15">
      <c r="C640" s="2"/>
      <c r="D640" s="2"/>
      <c r="E640" s="2"/>
      <c r="F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3:38" ht="15.75" customHeight="1" x14ac:dyDescent="0.15">
      <c r="C641" s="2"/>
      <c r="D641" s="2"/>
      <c r="E641" s="2"/>
      <c r="F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3:38" ht="15.75" customHeight="1" x14ac:dyDescent="0.15">
      <c r="C642" s="2"/>
      <c r="D642" s="2"/>
      <c r="E642" s="2"/>
      <c r="F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3:38" ht="15.75" customHeight="1" x14ac:dyDescent="0.15">
      <c r="C643" s="2"/>
      <c r="D643" s="2"/>
      <c r="E643" s="2"/>
      <c r="F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3:38" ht="15.75" customHeight="1" x14ac:dyDescent="0.15">
      <c r="C644" s="2"/>
      <c r="D644" s="2"/>
      <c r="E644" s="2"/>
      <c r="F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3:38" ht="15.75" customHeight="1" x14ac:dyDescent="0.15">
      <c r="C645" s="2"/>
      <c r="D645" s="2"/>
      <c r="E645" s="2"/>
      <c r="F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3:38" ht="15.75" customHeight="1" x14ac:dyDescent="0.15">
      <c r="C646" s="2"/>
      <c r="D646" s="2"/>
      <c r="E646" s="2"/>
      <c r="F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3:38" ht="15.75" customHeight="1" x14ac:dyDescent="0.15">
      <c r="C647" s="2"/>
      <c r="D647" s="2"/>
      <c r="E647" s="2"/>
      <c r="F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3:38" ht="15.75" customHeight="1" x14ac:dyDescent="0.15">
      <c r="C648" s="2"/>
      <c r="D648" s="2"/>
      <c r="E648" s="2"/>
      <c r="F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3:38" ht="15.75" customHeight="1" x14ac:dyDescent="0.15">
      <c r="C649" s="2"/>
      <c r="D649" s="2"/>
      <c r="E649" s="2"/>
      <c r="F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3:38" ht="15.75" customHeight="1" x14ac:dyDescent="0.15">
      <c r="C650" s="2"/>
      <c r="D650" s="2"/>
      <c r="E650" s="2"/>
      <c r="F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3:38" ht="15.75" customHeight="1" x14ac:dyDescent="0.15">
      <c r="C651" s="2"/>
      <c r="D651" s="2"/>
      <c r="E651" s="2"/>
      <c r="F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3:38" ht="15.75" customHeight="1" x14ac:dyDescent="0.15">
      <c r="C652" s="2"/>
      <c r="D652" s="2"/>
      <c r="E652" s="2"/>
      <c r="F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3:38" ht="15.75" customHeight="1" x14ac:dyDescent="0.15">
      <c r="C653" s="2"/>
      <c r="D653" s="2"/>
      <c r="E653" s="2"/>
      <c r="F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3:38" ht="15.75" customHeight="1" x14ac:dyDescent="0.15">
      <c r="C654" s="2"/>
      <c r="D654" s="2"/>
      <c r="E654" s="2"/>
      <c r="F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3:38" ht="15.75" customHeight="1" x14ac:dyDescent="0.15">
      <c r="C655" s="2"/>
      <c r="D655" s="2"/>
      <c r="E655" s="2"/>
      <c r="F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3:38" ht="15.75" customHeight="1" x14ac:dyDescent="0.15">
      <c r="C656" s="2"/>
      <c r="D656" s="2"/>
      <c r="E656" s="2"/>
      <c r="F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3:38" ht="15.75" customHeight="1" x14ac:dyDescent="0.15">
      <c r="C657" s="2"/>
      <c r="D657" s="2"/>
      <c r="E657" s="2"/>
      <c r="F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3:38" ht="15.75" customHeight="1" x14ac:dyDescent="0.15">
      <c r="C658" s="2"/>
      <c r="D658" s="2"/>
      <c r="E658" s="2"/>
      <c r="F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3:38" ht="15.75" customHeight="1" x14ac:dyDescent="0.15">
      <c r="C659" s="2"/>
      <c r="D659" s="2"/>
      <c r="E659" s="2"/>
      <c r="F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3:38" ht="15.75" customHeight="1" x14ac:dyDescent="0.15">
      <c r="C660" s="2"/>
      <c r="D660" s="2"/>
      <c r="E660" s="2"/>
      <c r="F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3:38" ht="15.75" customHeight="1" x14ac:dyDescent="0.15">
      <c r="C661" s="2"/>
      <c r="D661" s="2"/>
      <c r="E661" s="2"/>
      <c r="F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3:38" ht="15.75" customHeight="1" x14ac:dyDescent="0.15">
      <c r="C662" s="2"/>
      <c r="D662" s="2"/>
      <c r="E662" s="2"/>
      <c r="F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3:38" ht="15.75" customHeight="1" x14ac:dyDescent="0.15">
      <c r="C663" s="2"/>
      <c r="D663" s="2"/>
      <c r="E663" s="2"/>
      <c r="F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3:38" ht="15.75" customHeight="1" x14ac:dyDescent="0.15">
      <c r="C664" s="2"/>
      <c r="D664" s="2"/>
      <c r="E664" s="2"/>
      <c r="F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3:38" ht="15.75" customHeight="1" x14ac:dyDescent="0.15">
      <c r="C665" s="2"/>
      <c r="D665" s="2"/>
      <c r="E665" s="2"/>
      <c r="F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3:38" ht="15.75" customHeight="1" x14ac:dyDescent="0.15">
      <c r="C666" s="2"/>
      <c r="D666" s="2"/>
      <c r="E666" s="2"/>
      <c r="F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3:38" ht="15.75" customHeight="1" x14ac:dyDescent="0.15">
      <c r="C667" s="2"/>
      <c r="D667" s="2"/>
      <c r="E667" s="2"/>
      <c r="F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3:38" ht="15.75" customHeight="1" x14ac:dyDescent="0.15">
      <c r="C668" s="2"/>
      <c r="D668" s="2"/>
      <c r="E668" s="2"/>
      <c r="F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3:38" ht="15.75" customHeight="1" x14ac:dyDescent="0.15">
      <c r="C669" s="2"/>
      <c r="D669" s="2"/>
      <c r="E669" s="2"/>
      <c r="F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3:38" ht="15.75" customHeight="1" x14ac:dyDescent="0.15">
      <c r="C670" s="2"/>
      <c r="D670" s="2"/>
      <c r="E670" s="2"/>
      <c r="F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3:38" ht="15.75" customHeight="1" x14ac:dyDescent="0.15">
      <c r="C671" s="2"/>
      <c r="D671" s="2"/>
      <c r="E671" s="2"/>
      <c r="F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3:38" ht="15.75" customHeight="1" x14ac:dyDescent="0.15">
      <c r="C672" s="2"/>
      <c r="D672" s="2"/>
      <c r="E672" s="2"/>
      <c r="F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3:38" ht="15.75" customHeight="1" x14ac:dyDescent="0.15">
      <c r="C673" s="2"/>
      <c r="D673" s="2"/>
      <c r="E673" s="2"/>
      <c r="F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3:38" ht="15.75" customHeight="1" x14ac:dyDescent="0.15">
      <c r="C674" s="2"/>
      <c r="D674" s="2"/>
      <c r="E674" s="2"/>
      <c r="F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3:38" ht="15.75" customHeight="1" x14ac:dyDescent="0.15">
      <c r="C675" s="2"/>
      <c r="D675" s="2"/>
      <c r="E675" s="2"/>
      <c r="F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3:38" ht="15.75" customHeight="1" x14ac:dyDescent="0.15">
      <c r="C676" s="2"/>
      <c r="D676" s="2"/>
      <c r="E676" s="2"/>
      <c r="F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3:38" ht="15.75" customHeight="1" x14ac:dyDescent="0.15">
      <c r="C677" s="2"/>
      <c r="D677" s="2"/>
      <c r="E677" s="2"/>
      <c r="F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3:38" ht="15.75" customHeight="1" x14ac:dyDescent="0.15">
      <c r="C678" s="2"/>
      <c r="D678" s="2"/>
      <c r="E678" s="2"/>
      <c r="F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3:38" ht="15.75" customHeight="1" x14ac:dyDescent="0.15">
      <c r="C679" s="2"/>
      <c r="D679" s="2"/>
      <c r="E679" s="2"/>
      <c r="F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3:38" ht="15.75" customHeight="1" x14ac:dyDescent="0.15">
      <c r="C680" s="2"/>
      <c r="D680" s="2"/>
      <c r="E680" s="2"/>
      <c r="F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3:38" ht="15.75" customHeight="1" x14ac:dyDescent="0.15">
      <c r="C681" s="2"/>
      <c r="D681" s="2"/>
      <c r="E681" s="2"/>
      <c r="F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3:38" ht="15.75" customHeight="1" x14ac:dyDescent="0.15">
      <c r="C682" s="2"/>
      <c r="D682" s="2"/>
      <c r="E682" s="2"/>
      <c r="F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3:38" ht="15.75" customHeight="1" x14ac:dyDescent="0.15">
      <c r="C683" s="2"/>
      <c r="D683" s="2"/>
      <c r="E683" s="2"/>
      <c r="F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3:38" ht="15.75" customHeight="1" x14ac:dyDescent="0.15">
      <c r="C684" s="2"/>
      <c r="D684" s="2"/>
      <c r="E684" s="2"/>
      <c r="F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3:38" ht="15.75" customHeight="1" x14ac:dyDescent="0.15">
      <c r="C685" s="2"/>
      <c r="D685" s="2"/>
      <c r="E685" s="2"/>
      <c r="F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3:38" ht="15.75" customHeight="1" x14ac:dyDescent="0.15">
      <c r="C686" s="2"/>
      <c r="D686" s="2"/>
      <c r="E686" s="2"/>
      <c r="F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3:38" ht="15.75" customHeight="1" x14ac:dyDescent="0.15">
      <c r="C687" s="2"/>
      <c r="D687" s="2"/>
      <c r="E687" s="2"/>
      <c r="F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3:38" ht="15.75" customHeight="1" x14ac:dyDescent="0.15">
      <c r="C688" s="2"/>
      <c r="D688" s="2"/>
      <c r="E688" s="2"/>
      <c r="F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3:38" ht="15.75" customHeight="1" x14ac:dyDescent="0.15">
      <c r="C689" s="2"/>
      <c r="D689" s="2"/>
      <c r="E689" s="2"/>
      <c r="F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3:38" ht="15.75" customHeight="1" x14ac:dyDescent="0.15">
      <c r="C690" s="2"/>
      <c r="D690" s="2"/>
      <c r="E690" s="2"/>
      <c r="F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3:38" ht="15.75" customHeight="1" x14ac:dyDescent="0.15">
      <c r="C691" s="2"/>
      <c r="D691" s="2"/>
      <c r="E691" s="2"/>
      <c r="F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3:38" ht="15.75" customHeight="1" x14ac:dyDescent="0.15">
      <c r="C692" s="2"/>
      <c r="D692" s="2"/>
      <c r="E692" s="2"/>
      <c r="F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3:38" ht="15.75" customHeight="1" x14ac:dyDescent="0.15">
      <c r="C693" s="2"/>
      <c r="D693" s="2"/>
      <c r="E693" s="2"/>
      <c r="F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3:38" ht="15.75" customHeight="1" x14ac:dyDescent="0.15">
      <c r="C694" s="2"/>
      <c r="D694" s="2"/>
      <c r="E694" s="2"/>
      <c r="F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3:38" ht="15.75" customHeight="1" x14ac:dyDescent="0.15">
      <c r="C695" s="2"/>
      <c r="D695" s="2"/>
      <c r="E695" s="2"/>
      <c r="F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3:38" ht="15.75" customHeight="1" x14ac:dyDescent="0.15">
      <c r="C696" s="2"/>
      <c r="D696" s="2"/>
      <c r="E696" s="2"/>
      <c r="F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3:38" ht="15.75" customHeight="1" x14ac:dyDescent="0.15">
      <c r="C697" s="2"/>
      <c r="D697" s="2"/>
      <c r="E697" s="2"/>
      <c r="F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3:38" ht="15.75" customHeight="1" x14ac:dyDescent="0.15">
      <c r="C698" s="2"/>
      <c r="D698" s="2"/>
      <c r="E698" s="2"/>
      <c r="F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3:38" ht="15.75" customHeight="1" x14ac:dyDescent="0.15">
      <c r="C699" s="2"/>
      <c r="D699" s="2"/>
      <c r="E699" s="2"/>
      <c r="F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3:38" ht="15.75" customHeight="1" x14ac:dyDescent="0.15">
      <c r="C700" s="2"/>
      <c r="D700" s="2"/>
      <c r="E700" s="2"/>
      <c r="F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3:38" ht="15.75" customHeight="1" x14ac:dyDescent="0.15">
      <c r="C701" s="2"/>
      <c r="D701" s="2"/>
      <c r="E701" s="2"/>
      <c r="F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3:38" ht="15.75" customHeight="1" x14ac:dyDescent="0.15">
      <c r="C702" s="2"/>
      <c r="D702" s="2"/>
      <c r="E702" s="2"/>
      <c r="F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3:38" ht="15.75" customHeight="1" x14ac:dyDescent="0.15">
      <c r="C703" s="2"/>
      <c r="D703" s="2"/>
      <c r="E703" s="2"/>
      <c r="F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3:38" ht="15.75" customHeight="1" x14ac:dyDescent="0.15">
      <c r="C704" s="2"/>
      <c r="D704" s="2"/>
      <c r="E704" s="2"/>
      <c r="F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3:38" ht="15.75" customHeight="1" x14ac:dyDescent="0.15">
      <c r="C705" s="2"/>
      <c r="D705" s="2"/>
      <c r="E705" s="2"/>
      <c r="F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3:38" ht="15.75" customHeight="1" x14ac:dyDescent="0.15">
      <c r="C706" s="2"/>
      <c r="D706" s="2"/>
      <c r="E706" s="2"/>
      <c r="F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3:38" ht="15.75" customHeight="1" x14ac:dyDescent="0.15">
      <c r="C707" s="2"/>
      <c r="D707" s="2"/>
      <c r="E707" s="2"/>
      <c r="F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3:38" ht="15.75" customHeight="1" x14ac:dyDescent="0.15">
      <c r="C708" s="2"/>
      <c r="D708" s="2"/>
      <c r="E708" s="2"/>
      <c r="F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3:38" ht="15.75" customHeight="1" x14ac:dyDescent="0.15">
      <c r="C709" s="2"/>
      <c r="D709" s="2"/>
      <c r="E709" s="2"/>
      <c r="F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3:38" ht="15.75" customHeight="1" x14ac:dyDescent="0.15">
      <c r="C710" s="2"/>
      <c r="D710" s="2"/>
      <c r="E710" s="2"/>
      <c r="F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3:38" ht="15.75" customHeight="1" x14ac:dyDescent="0.15">
      <c r="C711" s="2"/>
      <c r="D711" s="2"/>
      <c r="E711" s="2"/>
      <c r="F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3:38" ht="15.75" customHeight="1" x14ac:dyDescent="0.15">
      <c r="C712" s="2"/>
      <c r="D712" s="2"/>
      <c r="E712" s="2"/>
      <c r="F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3:38" ht="15.75" customHeight="1" x14ac:dyDescent="0.15">
      <c r="C713" s="2"/>
      <c r="D713" s="2"/>
      <c r="E713" s="2"/>
      <c r="F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3:38" ht="15.75" customHeight="1" x14ac:dyDescent="0.15">
      <c r="C714" s="2"/>
      <c r="D714" s="2"/>
      <c r="E714" s="2"/>
      <c r="F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3:38" ht="15.75" customHeight="1" x14ac:dyDescent="0.15">
      <c r="C715" s="2"/>
      <c r="D715" s="2"/>
      <c r="E715" s="2"/>
      <c r="F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3:38" ht="15.75" customHeight="1" x14ac:dyDescent="0.15">
      <c r="C716" s="2"/>
      <c r="D716" s="2"/>
      <c r="E716" s="2"/>
      <c r="F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3:38" ht="15.75" customHeight="1" x14ac:dyDescent="0.15">
      <c r="C717" s="2"/>
      <c r="D717" s="2"/>
      <c r="E717" s="2"/>
      <c r="F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3:38" ht="15.75" customHeight="1" x14ac:dyDescent="0.15">
      <c r="C718" s="2"/>
      <c r="D718" s="2"/>
      <c r="E718" s="2"/>
      <c r="F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3:38" ht="15.75" customHeight="1" x14ac:dyDescent="0.15">
      <c r="C719" s="2"/>
      <c r="D719" s="2"/>
      <c r="E719" s="2"/>
      <c r="F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3:38" ht="15.75" customHeight="1" x14ac:dyDescent="0.15">
      <c r="C720" s="2"/>
      <c r="D720" s="2"/>
      <c r="E720" s="2"/>
      <c r="F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3:38" ht="15.75" customHeight="1" x14ac:dyDescent="0.15">
      <c r="C721" s="2"/>
      <c r="D721" s="2"/>
      <c r="E721" s="2"/>
      <c r="F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3:38" ht="15.75" customHeight="1" x14ac:dyDescent="0.15">
      <c r="C722" s="2"/>
      <c r="D722" s="2"/>
      <c r="E722" s="2"/>
      <c r="F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3:38" ht="15.75" customHeight="1" x14ac:dyDescent="0.15">
      <c r="C723" s="2"/>
      <c r="D723" s="2"/>
      <c r="E723" s="2"/>
      <c r="F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3:38" ht="15.75" customHeight="1" x14ac:dyDescent="0.15">
      <c r="C724" s="2"/>
      <c r="D724" s="2"/>
      <c r="E724" s="2"/>
      <c r="F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3:38" ht="15.75" customHeight="1" x14ac:dyDescent="0.15">
      <c r="C725" s="2"/>
      <c r="D725" s="2"/>
      <c r="E725" s="2"/>
      <c r="F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3:38" ht="15.75" customHeight="1" x14ac:dyDescent="0.15">
      <c r="C726" s="2"/>
      <c r="D726" s="2"/>
      <c r="E726" s="2"/>
      <c r="F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3:38" ht="15.75" customHeight="1" x14ac:dyDescent="0.15">
      <c r="C727" s="2"/>
      <c r="D727" s="2"/>
      <c r="E727" s="2"/>
      <c r="F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3:38" ht="15.75" customHeight="1" x14ac:dyDescent="0.15">
      <c r="C728" s="2"/>
      <c r="D728" s="2"/>
      <c r="E728" s="2"/>
      <c r="F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3:38" ht="15.75" customHeight="1" x14ac:dyDescent="0.15">
      <c r="C729" s="2"/>
      <c r="D729" s="2"/>
      <c r="E729" s="2"/>
      <c r="F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3:38" ht="15.75" customHeight="1" x14ac:dyDescent="0.15">
      <c r="C730" s="2"/>
      <c r="D730" s="2"/>
      <c r="E730" s="2"/>
      <c r="F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3:38" ht="15.75" customHeight="1" x14ac:dyDescent="0.15">
      <c r="C731" s="2"/>
      <c r="D731" s="2"/>
      <c r="E731" s="2"/>
      <c r="F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3:38" ht="15.75" customHeight="1" x14ac:dyDescent="0.15">
      <c r="C732" s="2"/>
      <c r="D732" s="2"/>
      <c r="E732" s="2"/>
      <c r="F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3:38" ht="15.75" customHeight="1" x14ac:dyDescent="0.15">
      <c r="C733" s="2"/>
      <c r="D733" s="2"/>
      <c r="E733" s="2"/>
      <c r="F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3:38" ht="15.75" customHeight="1" x14ac:dyDescent="0.15">
      <c r="C734" s="2"/>
      <c r="D734" s="2"/>
      <c r="E734" s="2"/>
      <c r="F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3:38" ht="15.75" customHeight="1" x14ac:dyDescent="0.15">
      <c r="C735" s="2"/>
      <c r="D735" s="2"/>
      <c r="E735" s="2"/>
      <c r="F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3:38" ht="15.75" customHeight="1" x14ac:dyDescent="0.15">
      <c r="C736" s="2"/>
      <c r="D736" s="2"/>
      <c r="E736" s="2"/>
      <c r="F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3:38" ht="15.75" customHeight="1" x14ac:dyDescent="0.15">
      <c r="C737" s="2"/>
      <c r="D737" s="2"/>
      <c r="E737" s="2"/>
      <c r="F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3:38" ht="15.75" customHeight="1" x14ac:dyDescent="0.15">
      <c r="C738" s="2"/>
      <c r="D738" s="2"/>
      <c r="E738" s="2"/>
      <c r="F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3:38" ht="15.75" customHeight="1" x14ac:dyDescent="0.15">
      <c r="C739" s="2"/>
      <c r="D739" s="2"/>
      <c r="E739" s="2"/>
      <c r="F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3:38" ht="15.75" customHeight="1" x14ac:dyDescent="0.15">
      <c r="C740" s="2"/>
      <c r="D740" s="2"/>
      <c r="E740" s="2"/>
      <c r="F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3:38" ht="15.75" customHeight="1" x14ac:dyDescent="0.15">
      <c r="C741" s="2"/>
      <c r="D741" s="2"/>
      <c r="E741" s="2"/>
      <c r="F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3:38" ht="15.75" customHeight="1" x14ac:dyDescent="0.15">
      <c r="C742" s="2"/>
      <c r="D742" s="2"/>
      <c r="E742" s="2"/>
      <c r="F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3:38" ht="15.75" customHeight="1" x14ac:dyDescent="0.15">
      <c r="C743" s="2"/>
      <c r="D743" s="2"/>
      <c r="E743" s="2"/>
      <c r="F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3:38" ht="15.75" customHeight="1" x14ac:dyDescent="0.15">
      <c r="C744" s="2"/>
      <c r="D744" s="2"/>
      <c r="E744" s="2"/>
      <c r="F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3:38" ht="15.75" customHeight="1" x14ac:dyDescent="0.15">
      <c r="C745" s="2"/>
      <c r="D745" s="2"/>
      <c r="E745" s="2"/>
      <c r="F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3:38" ht="15.75" customHeight="1" x14ac:dyDescent="0.15">
      <c r="C746" s="2"/>
      <c r="D746" s="2"/>
      <c r="E746" s="2"/>
      <c r="F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3:38" ht="15.75" customHeight="1" x14ac:dyDescent="0.15">
      <c r="C747" s="2"/>
      <c r="D747" s="2"/>
      <c r="E747" s="2"/>
      <c r="F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3:38" ht="15.75" customHeight="1" x14ac:dyDescent="0.15">
      <c r="C748" s="2"/>
      <c r="D748" s="2"/>
      <c r="E748" s="2"/>
      <c r="F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3:38" ht="15.75" customHeight="1" x14ac:dyDescent="0.15">
      <c r="C749" s="2"/>
      <c r="D749" s="2"/>
      <c r="E749" s="2"/>
      <c r="F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3:38" ht="15.75" customHeight="1" x14ac:dyDescent="0.15">
      <c r="C750" s="2"/>
      <c r="D750" s="2"/>
      <c r="E750" s="2"/>
      <c r="F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3:38" ht="15.75" customHeight="1" x14ac:dyDescent="0.15">
      <c r="C751" s="2"/>
      <c r="D751" s="2"/>
      <c r="E751" s="2"/>
      <c r="F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3:38" ht="15.75" customHeight="1" x14ac:dyDescent="0.15">
      <c r="C752" s="2"/>
      <c r="D752" s="2"/>
      <c r="E752" s="2"/>
      <c r="F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3:38" ht="15.75" customHeight="1" x14ac:dyDescent="0.15">
      <c r="C753" s="2"/>
      <c r="D753" s="2"/>
      <c r="E753" s="2"/>
      <c r="F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3:38" ht="15.75" customHeight="1" x14ac:dyDescent="0.15">
      <c r="C754" s="2"/>
      <c r="D754" s="2"/>
      <c r="E754" s="2"/>
      <c r="F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3:38" ht="15.75" customHeight="1" x14ac:dyDescent="0.15">
      <c r="C755" s="2"/>
      <c r="D755" s="2"/>
      <c r="E755" s="2"/>
      <c r="F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3:38" ht="15.75" customHeight="1" x14ac:dyDescent="0.15">
      <c r="C756" s="2"/>
      <c r="D756" s="2"/>
      <c r="E756" s="2"/>
      <c r="F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3:38" ht="15.75" customHeight="1" x14ac:dyDescent="0.15">
      <c r="C757" s="2"/>
      <c r="D757" s="2"/>
      <c r="E757" s="2"/>
      <c r="F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3:38" ht="15.75" customHeight="1" x14ac:dyDescent="0.15">
      <c r="C758" s="2"/>
      <c r="D758" s="2"/>
      <c r="E758" s="2"/>
      <c r="F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3:38" ht="15.75" customHeight="1" x14ac:dyDescent="0.15">
      <c r="C759" s="2"/>
      <c r="D759" s="2"/>
      <c r="E759" s="2"/>
      <c r="F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3:38" ht="15.75" customHeight="1" x14ac:dyDescent="0.15">
      <c r="C760" s="2"/>
      <c r="D760" s="2"/>
      <c r="E760" s="2"/>
      <c r="F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3:38" ht="15.75" customHeight="1" x14ac:dyDescent="0.15">
      <c r="C761" s="2"/>
      <c r="D761" s="2"/>
      <c r="E761" s="2"/>
      <c r="F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3:38" ht="15.75" customHeight="1" x14ac:dyDescent="0.15">
      <c r="C762" s="2"/>
      <c r="D762" s="2"/>
      <c r="E762" s="2"/>
      <c r="F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3:38" ht="15.75" customHeight="1" x14ac:dyDescent="0.15">
      <c r="C763" s="2"/>
      <c r="D763" s="2"/>
      <c r="E763" s="2"/>
      <c r="F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3:38" ht="15.75" customHeight="1" x14ac:dyDescent="0.15">
      <c r="C764" s="2"/>
      <c r="D764" s="2"/>
      <c r="E764" s="2"/>
      <c r="F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3:38" ht="15.75" customHeight="1" x14ac:dyDescent="0.15">
      <c r="C765" s="2"/>
      <c r="D765" s="2"/>
      <c r="E765" s="2"/>
      <c r="F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3:38" ht="15.75" customHeight="1" x14ac:dyDescent="0.15">
      <c r="C766" s="2"/>
      <c r="D766" s="2"/>
      <c r="E766" s="2"/>
      <c r="F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3:38" ht="15.75" customHeight="1" x14ac:dyDescent="0.15">
      <c r="C767" s="2"/>
      <c r="D767" s="2"/>
      <c r="E767" s="2"/>
      <c r="F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3:38" ht="15.75" customHeight="1" x14ac:dyDescent="0.15">
      <c r="C768" s="2"/>
      <c r="D768" s="2"/>
      <c r="E768" s="2"/>
      <c r="F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3:38" ht="15.75" customHeight="1" x14ac:dyDescent="0.15">
      <c r="C769" s="2"/>
      <c r="D769" s="2"/>
      <c r="E769" s="2"/>
      <c r="F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3:38" ht="15.75" customHeight="1" x14ac:dyDescent="0.15">
      <c r="C770" s="2"/>
      <c r="D770" s="2"/>
      <c r="E770" s="2"/>
      <c r="F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3:38" ht="15.75" customHeight="1" x14ac:dyDescent="0.15">
      <c r="C771" s="2"/>
      <c r="D771" s="2"/>
      <c r="E771" s="2"/>
      <c r="F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3:38" ht="15.75" customHeight="1" x14ac:dyDescent="0.15">
      <c r="C772" s="2"/>
      <c r="D772" s="2"/>
      <c r="E772" s="2"/>
      <c r="F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3:38" ht="15.75" customHeight="1" x14ac:dyDescent="0.15">
      <c r="C773" s="2"/>
      <c r="D773" s="2"/>
      <c r="E773" s="2"/>
      <c r="F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3:38" ht="15.75" customHeight="1" x14ac:dyDescent="0.15">
      <c r="C774" s="2"/>
      <c r="D774" s="2"/>
      <c r="E774" s="2"/>
      <c r="F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3:38" ht="15.75" customHeight="1" x14ac:dyDescent="0.15">
      <c r="C775" s="2"/>
      <c r="D775" s="2"/>
      <c r="E775" s="2"/>
      <c r="F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3:38" ht="15.75" customHeight="1" x14ac:dyDescent="0.15">
      <c r="C776" s="2"/>
      <c r="D776" s="2"/>
      <c r="E776" s="2"/>
      <c r="F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3:38" ht="15.75" customHeight="1" x14ac:dyDescent="0.15">
      <c r="C777" s="2"/>
      <c r="D777" s="2"/>
      <c r="E777" s="2"/>
      <c r="F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3:38" ht="15.75" customHeight="1" x14ac:dyDescent="0.15">
      <c r="C778" s="2"/>
      <c r="D778" s="2"/>
      <c r="E778" s="2"/>
      <c r="F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3:38" ht="15.75" customHeight="1" x14ac:dyDescent="0.15">
      <c r="C779" s="2"/>
      <c r="D779" s="2"/>
      <c r="E779" s="2"/>
      <c r="F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3:38" ht="15.75" customHeight="1" x14ac:dyDescent="0.15">
      <c r="C780" s="2"/>
      <c r="D780" s="2"/>
      <c r="E780" s="2"/>
      <c r="F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3:38" ht="15.75" customHeight="1" x14ac:dyDescent="0.15">
      <c r="C781" s="2"/>
      <c r="D781" s="2"/>
      <c r="E781" s="2"/>
      <c r="F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3:38" ht="15.75" customHeight="1" x14ac:dyDescent="0.15">
      <c r="C782" s="2"/>
      <c r="D782" s="2"/>
      <c r="E782" s="2"/>
      <c r="F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3:38" ht="15.75" customHeight="1" x14ac:dyDescent="0.15">
      <c r="C783" s="2"/>
      <c r="D783" s="2"/>
      <c r="E783" s="2"/>
      <c r="F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3:38" ht="15.75" customHeight="1" x14ac:dyDescent="0.15">
      <c r="C784" s="2"/>
      <c r="D784" s="2"/>
      <c r="E784" s="2"/>
      <c r="F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3:38" ht="15.75" customHeight="1" x14ac:dyDescent="0.15">
      <c r="C785" s="2"/>
      <c r="D785" s="2"/>
      <c r="E785" s="2"/>
      <c r="F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3:38" ht="15.75" customHeight="1" x14ac:dyDescent="0.15">
      <c r="C786" s="2"/>
      <c r="D786" s="2"/>
      <c r="E786" s="2"/>
      <c r="F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3:38" ht="15.75" customHeight="1" x14ac:dyDescent="0.15">
      <c r="C787" s="2"/>
      <c r="D787" s="2"/>
      <c r="E787" s="2"/>
      <c r="F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3:38" ht="15.75" customHeight="1" x14ac:dyDescent="0.15">
      <c r="C788" s="2"/>
      <c r="D788" s="2"/>
      <c r="E788" s="2"/>
      <c r="F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3:38" ht="15.75" customHeight="1" x14ac:dyDescent="0.15">
      <c r="C789" s="2"/>
      <c r="D789" s="2"/>
      <c r="E789" s="2"/>
      <c r="F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3:38" ht="15.75" customHeight="1" x14ac:dyDescent="0.15">
      <c r="C790" s="2"/>
      <c r="D790" s="2"/>
      <c r="E790" s="2"/>
      <c r="F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3:38" ht="15.75" customHeight="1" x14ac:dyDescent="0.15">
      <c r="C791" s="2"/>
      <c r="D791" s="2"/>
      <c r="E791" s="2"/>
      <c r="F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3:38" ht="15.75" customHeight="1" x14ac:dyDescent="0.15">
      <c r="C792" s="2"/>
      <c r="D792" s="2"/>
      <c r="E792" s="2"/>
      <c r="F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3:38" ht="15.75" customHeight="1" x14ac:dyDescent="0.15">
      <c r="C793" s="2"/>
      <c r="D793" s="2"/>
      <c r="E793" s="2"/>
      <c r="F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3:38" ht="15.75" customHeight="1" x14ac:dyDescent="0.15">
      <c r="C794" s="2"/>
      <c r="D794" s="2"/>
      <c r="E794" s="2"/>
      <c r="F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3:38" ht="15.75" customHeight="1" x14ac:dyDescent="0.15">
      <c r="C795" s="2"/>
      <c r="D795" s="2"/>
      <c r="E795" s="2"/>
      <c r="F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3:38" ht="15.75" customHeight="1" x14ac:dyDescent="0.15">
      <c r="C796" s="2"/>
      <c r="D796" s="2"/>
      <c r="E796" s="2"/>
      <c r="F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3:38" ht="15.75" customHeight="1" x14ac:dyDescent="0.15">
      <c r="C797" s="2"/>
      <c r="D797" s="2"/>
      <c r="E797" s="2"/>
      <c r="F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3:38" ht="15.75" customHeight="1" x14ac:dyDescent="0.15">
      <c r="C798" s="2"/>
      <c r="D798" s="2"/>
      <c r="E798" s="2"/>
      <c r="F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3:38" ht="15.75" customHeight="1" x14ac:dyDescent="0.15">
      <c r="C799" s="2"/>
      <c r="D799" s="2"/>
      <c r="E799" s="2"/>
      <c r="F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3:38" ht="15.75" customHeight="1" x14ac:dyDescent="0.15">
      <c r="C800" s="2"/>
      <c r="D800" s="2"/>
      <c r="E800" s="2"/>
      <c r="F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3:38" ht="15.75" customHeight="1" x14ac:dyDescent="0.15">
      <c r="C801" s="2"/>
      <c r="D801" s="2"/>
      <c r="E801" s="2"/>
      <c r="F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3:38" ht="15.75" customHeight="1" x14ac:dyDescent="0.15">
      <c r="C802" s="2"/>
      <c r="D802" s="2"/>
      <c r="E802" s="2"/>
      <c r="F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3:38" ht="15.75" customHeight="1" x14ac:dyDescent="0.15">
      <c r="C803" s="2"/>
      <c r="D803" s="2"/>
      <c r="E803" s="2"/>
      <c r="F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3:38" ht="15.75" customHeight="1" x14ac:dyDescent="0.15">
      <c r="C804" s="2"/>
      <c r="D804" s="2"/>
      <c r="E804" s="2"/>
      <c r="F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3:38" ht="15.75" customHeight="1" x14ac:dyDescent="0.15">
      <c r="C805" s="2"/>
      <c r="D805" s="2"/>
      <c r="E805" s="2"/>
      <c r="F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3:38" ht="15.75" customHeight="1" x14ac:dyDescent="0.15">
      <c r="C806" s="2"/>
      <c r="D806" s="2"/>
      <c r="E806" s="2"/>
      <c r="F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3:38" ht="15.75" customHeight="1" x14ac:dyDescent="0.15">
      <c r="C807" s="2"/>
      <c r="D807" s="2"/>
      <c r="E807" s="2"/>
      <c r="F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3:38" ht="15.75" customHeight="1" x14ac:dyDescent="0.15">
      <c r="C808" s="2"/>
      <c r="D808" s="2"/>
      <c r="E808" s="2"/>
      <c r="F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3:38" ht="15.75" customHeight="1" x14ac:dyDescent="0.15">
      <c r="C809" s="2"/>
      <c r="D809" s="2"/>
      <c r="E809" s="2"/>
      <c r="F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3:38" ht="15.75" customHeight="1" x14ac:dyDescent="0.15">
      <c r="C810" s="2"/>
      <c r="D810" s="2"/>
      <c r="E810" s="2"/>
      <c r="F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3:38" ht="15.75" customHeight="1" x14ac:dyDescent="0.15">
      <c r="C811" s="2"/>
      <c r="D811" s="2"/>
      <c r="E811" s="2"/>
      <c r="F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3:38" ht="15.75" customHeight="1" x14ac:dyDescent="0.15">
      <c r="C812" s="2"/>
      <c r="D812" s="2"/>
      <c r="E812" s="2"/>
      <c r="F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3:38" ht="15.75" customHeight="1" x14ac:dyDescent="0.15">
      <c r="C813" s="2"/>
      <c r="D813" s="2"/>
      <c r="E813" s="2"/>
      <c r="F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3:38" ht="15.75" customHeight="1" x14ac:dyDescent="0.15">
      <c r="C814" s="2"/>
      <c r="D814" s="2"/>
      <c r="E814" s="2"/>
      <c r="F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3:38" ht="15.75" customHeight="1" x14ac:dyDescent="0.15">
      <c r="C815" s="2"/>
      <c r="D815" s="2"/>
      <c r="E815" s="2"/>
      <c r="F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3:38" ht="15.75" customHeight="1" x14ac:dyDescent="0.15">
      <c r="C816" s="2"/>
      <c r="D816" s="2"/>
      <c r="E816" s="2"/>
      <c r="F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3:38" ht="15.75" customHeight="1" x14ac:dyDescent="0.15">
      <c r="C817" s="2"/>
      <c r="D817" s="2"/>
      <c r="E817" s="2"/>
      <c r="F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3:38" ht="15.75" customHeight="1" x14ac:dyDescent="0.15">
      <c r="C818" s="2"/>
      <c r="D818" s="2"/>
      <c r="E818" s="2"/>
      <c r="F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3:38" ht="15.75" customHeight="1" x14ac:dyDescent="0.15">
      <c r="C819" s="2"/>
      <c r="D819" s="2"/>
      <c r="E819" s="2"/>
      <c r="F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3:38" ht="15.75" customHeight="1" x14ac:dyDescent="0.15">
      <c r="C820" s="2"/>
      <c r="D820" s="2"/>
      <c r="E820" s="2"/>
      <c r="F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3:38" ht="15.75" customHeight="1" x14ac:dyDescent="0.15">
      <c r="C821" s="2"/>
      <c r="D821" s="2"/>
      <c r="E821" s="2"/>
      <c r="F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3:38" ht="15.75" customHeight="1" x14ac:dyDescent="0.15">
      <c r="C822" s="2"/>
      <c r="D822" s="2"/>
      <c r="E822" s="2"/>
      <c r="F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3:38" ht="15.75" customHeight="1" x14ac:dyDescent="0.15">
      <c r="C823" s="2"/>
      <c r="D823" s="2"/>
      <c r="E823" s="2"/>
      <c r="F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3:38" ht="15.75" customHeight="1" x14ac:dyDescent="0.15">
      <c r="C824" s="2"/>
      <c r="D824" s="2"/>
      <c r="E824" s="2"/>
      <c r="F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3:38" ht="15.75" customHeight="1" x14ac:dyDescent="0.15">
      <c r="C825" s="2"/>
      <c r="D825" s="2"/>
      <c r="E825" s="2"/>
      <c r="F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3:38" ht="15.75" customHeight="1" x14ac:dyDescent="0.15">
      <c r="C826" s="2"/>
      <c r="D826" s="2"/>
      <c r="E826" s="2"/>
      <c r="F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3:38" ht="15.75" customHeight="1" x14ac:dyDescent="0.15">
      <c r="C827" s="2"/>
      <c r="D827" s="2"/>
      <c r="E827" s="2"/>
      <c r="F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3:38" ht="15.75" customHeight="1" x14ac:dyDescent="0.15">
      <c r="C828" s="2"/>
      <c r="D828" s="2"/>
      <c r="E828" s="2"/>
      <c r="F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3:38" ht="15.75" customHeight="1" x14ac:dyDescent="0.15">
      <c r="C829" s="2"/>
      <c r="D829" s="2"/>
      <c r="E829" s="2"/>
      <c r="F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3:38" ht="15.75" customHeight="1" x14ac:dyDescent="0.15">
      <c r="C830" s="2"/>
      <c r="D830" s="2"/>
      <c r="E830" s="2"/>
      <c r="F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3:38" ht="15.75" customHeight="1" x14ac:dyDescent="0.15">
      <c r="C831" s="2"/>
      <c r="D831" s="2"/>
      <c r="E831" s="2"/>
      <c r="F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3:38" ht="15.75" customHeight="1" x14ac:dyDescent="0.15">
      <c r="C832" s="2"/>
      <c r="D832" s="2"/>
      <c r="E832" s="2"/>
      <c r="F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3:38" ht="15.75" customHeight="1" x14ac:dyDescent="0.15">
      <c r="C833" s="2"/>
      <c r="D833" s="2"/>
      <c r="E833" s="2"/>
      <c r="F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3:38" ht="15.75" customHeight="1" x14ac:dyDescent="0.15">
      <c r="C834" s="2"/>
      <c r="D834" s="2"/>
      <c r="E834" s="2"/>
      <c r="F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3:38" ht="15.75" customHeight="1" x14ac:dyDescent="0.15">
      <c r="C835" s="2"/>
      <c r="D835" s="2"/>
      <c r="E835" s="2"/>
      <c r="F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3:38" ht="15.75" customHeight="1" x14ac:dyDescent="0.15">
      <c r="C836" s="2"/>
      <c r="D836" s="2"/>
      <c r="E836" s="2"/>
      <c r="F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3:38" ht="15.75" customHeight="1" x14ac:dyDescent="0.15">
      <c r="C837" s="2"/>
      <c r="D837" s="2"/>
      <c r="E837" s="2"/>
      <c r="F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3:38" ht="15.75" customHeight="1" x14ac:dyDescent="0.15">
      <c r="C838" s="2"/>
      <c r="D838" s="2"/>
      <c r="E838" s="2"/>
      <c r="F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3:38" ht="15.75" customHeight="1" x14ac:dyDescent="0.15">
      <c r="C839" s="2"/>
      <c r="D839" s="2"/>
      <c r="E839" s="2"/>
      <c r="F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3:38" ht="15.75" customHeight="1" x14ac:dyDescent="0.15">
      <c r="C840" s="2"/>
      <c r="D840" s="2"/>
      <c r="E840" s="2"/>
      <c r="F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3:38" ht="15.75" customHeight="1" x14ac:dyDescent="0.15">
      <c r="C841" s="2"/>
      <c r="D841" s="2"/>
      <c r="E841" s="2"/>
      <c r="F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3:38" ht="15.75" customHeight="1" x14ac:dyDescent="0.15">
      <c r="C842" s="2"/>
      <c r="D842" s="2"/>
      <c r="E842" s="2"/>
      <c r="F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3:38" ht="15.75" customHeight="1" x14ac:dyDescent="0.15">
      <c r="C843" s="2"/>
      <c r="D843" s="2"/>
      <c r="E843" s="2"/>
      <c r="F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3:38" ht="15.75" customHeight="1" x14ac:dyDescent="0.15">
      <c r="C844" s="2"/>
      <c r="D844" s="2"/>
      <c r="E844" s="2"/>
      <c r="F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3:38" ht="15.75" customHeight="1" x14ac:dyDescent="0.15">
      <c r="C845" s="2"/>
      <c r="D845" s="2"/>
      <c r="E845" s="2"/>
      <c r="F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3:38" ht="15.75" customHeight="1" x14ac:dyDescent="0.15">
      <c r="C846" s="2"/>
      <c r="D846" s="2"/>
      <c r="E846" s="2"/>
      <c r="F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3:38" ht="15.75" customHeight="1" x14ac:dyDescent="0.15">
      <c r="C847" s="2"/>
      <c r="D847" s="2"/>
      <c r="E847" s="2"/>
      <c r="F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3:38" ht="15.75" customHeight="1" x14ac:dyDescent="0.15">
      <c r="C848" s="2"/>
      <c r="D848" s="2"/>
      <c r="E848" s="2"/>
      <c r="F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3:38" ht="15.75" customHeight="1" x14ac:dyDescent="0.15">
      <c r="C849" s="2"/>
      <c r="D849" s="2"/>
      <c r="E849" s="2"/>
      <c r="F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3:38" ht="15.75" customHeight="1" x14ac:dyDescent="0.15">
      <c r="C850" s="2"/>
      <c r="D850" s="2"/>
      <c r="E850" s="2"/>
      <c r="F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3:38" ht="15.75" customHeight="1" x14ac:dyDescent="0.15">
      <c r="C851" s="2"/>
      <c r="D851" s="2"/>
      <c r="E851" s="2"/>
      <c r="F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3:38" ht="15.75" customHeight="1" x14ac:dyDescent="0.15">
      <c r="C852" s="2"/>
      <c r="D852" s="2"/>
      <c r="E852" s="2"/>
      <c r="F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3:38" ht="15.75" customHeight="1" x14ac:dyDescent="0.15">
      <c r="C853" s="2"/>
      <c r="D853" s="2"/>
      <c r="E853" s="2"/>
      <c r="F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3:38" ht="15.75" customHeight="1" x14ac:dyDescent="0.15">
      <c r="C854" s="2"/>
      <c r="D854" s="2"/>
      <c r="E854" s="2"/>
      <c r="F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3:38" ht="15.75" customHeight="1" x14ac:dyDescent="0.15">
      <c r="C855" s="2"/>
      <c r="D855" s="2"/>
      <c r="E855" s="2"/>
      <c r="F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3:38" ht="15.75" customHeight="1" x14ac:dyDescent="0.15">
      <c r="C856" s="2"/>
      <c r="D856" s="2"/>
      <c r="E856" s="2"/>
      <c r="F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3:38" ht="15.75" customHeight="1" x14ac:dyDescent="0.15">
      <c r="C857" s="2"/>
      <c r="D857" s="2"/>
      <c r="E857" s="2"/>
      <c r="F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3:38" ht="15.75" customHeight="1" x14ac:dyDescent="0.15">
      <c r="C858" s="2"/>
      <c r="D858" s="2"/>
      <c r="E858" s="2"/>
      <c r="F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3:38" ht="15.75" customHeight="1" x14ac:dyDescent="0.15">
      <c r="C859" s="2"/>
      <c r="D859" s="2"/>
      <c r="E859" s="2"/>
      <c r="F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3:38" ht="15.75" customHeight="1" x14ac:dyDescent="0.15">
      <c r="C860" s="2"/>
      <c r="D860" s="2"/>
      <c r="E860" s="2"/>
      <c r="F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3:38" ht="15.75" customHeight="1" x14ac:dyDescent="0.15">
      <c r="C861" s="2"/>
      <c r="D861" s="2"/>
      <c r="E861" s="2"/>
      <c r="F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3:38" ht="15.75" customHeight="1" x14ac:dyDescent="0.15">
      <c r="C862" s="2"/>
      <c r="D862" s="2"/>
      <c r="E862" s="2"/>
      <c r="F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3:38" ht="15.75" customHeight="1" x14ac:dyDescent="0.15">
      <c r="C863" s="2"/>
      <c r="D863" s="2"/>
      <c r="E863" s="2"/>
      <c r="F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3:38" ht="15.75" customHeight="1" x14ac:dyDescent="0.15">
      <c r="C864" s="2"/>
      <c r="D864" s="2"/>
      <c r="E864" s="2"/>
      <c r="F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3:38" ht="15.75" customHeight="1" x14ac:dyDescent="0.15">
      <c r="C865" s="2"/>
      <c r="D865" s="2"/>
      <c r="E865" s="2"/>
      <c r="F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3:38" ht="15.75" customHeight="1" x14ac:dyDescent="0.15">
      <c r="C866" s="2"/>
      <c r="D866" s="2"/>
      <c r="E866" s="2"/>
      <c r="F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3:38" ht="15.75" customHeight="1" x14ac:dyDescent="0.15">
      <c r="C867" s="2"/>
      <c r="D867" s="2"/>
      <c r="E867" s="2"/>
      <c r="F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3:38" ht="15.75" customHeight="1" x14ac:dyDescent="0.15">
      <c r="C868" s="2"/>
      <c r="D868" s="2"/>
      <c r="E868" s="2"/>
      <c r="F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3:38" ht="15.75" customHeight="1" x14ac:dyDescent="0.15">
      <c r="C869" s="2"/>
      <c r="D869" s="2"/>
      <c r="E869" s="2"/>
      <c r="F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3:38" ht="15.75" customHeight="1" x14ac:dyDescent="0.15">
      <c r="C870" s="2"/>
      <c r="D870" s="2"/>
      <c r="E870" s="2"/>
      <c r="F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3:38" ht="15.75" customHeight="1" x14ac:dyDescent="0.15">
      <c r="C871" s="2"/>
      <c r="D871" s="2"/>
      <c r="E871" s="2"/>
      <c r="F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3:38" ht="15.75" customHeight="1" x14ac:dyDescent="0.15">
      <c r="C872" s="2"/>
      <c r="D872" s="2"/>
      <c r="E872" s="2"/>
      <c r="F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3:38" ht="15.75" customHeight="1" x14ac:dyDescent="0.15">
      <c r="C873" s="2"/>
      <c r="D873" s="2"/>
      <c r="E873" s="2"/>
      <c r="F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3:38" ht="15.75" customHeight="1" x14ac:dyDescent="0.15">
      <c r="C874" s="2"/>
      <c r="D874" s="2"/>
      <c r="E874" s="2"/>
      <c r="F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3:38" ht="15.75" customHeight="1" x14ac:dyDescent="0.15">
      <c r="C875" s="2"/>
      <c r="D875" s="2"/>
      <c r="E875" s="2"/>
      <c r="F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3:38" ht="15.75" customHeight="1" x14ac:dyDescent="0.15">
      <c r="C876" s="2"/>
      <c r="D876" s="2"/>
      <c r="E876" s="2"/>
      <c r="F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3:38" ht="15.75" customHeight="1" x14ac:dyDescent="0.15">
      <c r="C877" s="2"/>
      <c r="D877" s="2"/>
      <c r="E877" s="2"/>
      <c r="F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3:38" ht="15.75" customHeight="1" x14ac:dyDescent="0.15">
      <c r="C878" s="2"/>
      <c r="D878" s="2"/>
      <c r="E878" s="2"/>
      <c r="F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3:38" ht="15.75" customHeight="1" x14ac:dyDescent="0.15">
      <c r="C879" s="2"/>
      <c r="D879" s="2"/>
      <c r="E879" s="2"/>
      <c r="F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3:38" ht="15.75" customHeight="1" x14ac:dyDescent="0.15">
      <c r="C880" s="2"/>
      <c r="D880" s="2"/>
      <c r="E880" s="2"/>
      <c r="F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3:38" ht="15.75" customHeight="1" x14ac:dyDescent="0.15">
      <c r="C881" s="2"/>
      <c r="D881" s="2"/>
      <c r="E881" s="2"/>
      <c r="F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3:38" ht="15.75" customHeight="1" x14ac:dyDescent="0.15">
      <c r="C882" s="2"/>
      <c r="D882" s="2"/>
      <c r="E882" s="2"/>
      <c r="F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3:38" ht="15.75" customHeight="1" x14ac:dyDescent="0.15">
      <c r="C883" s="2"/>
      <c r="D883" s="2"/>
      <c r="E883" s="2"/>
      <c r="F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3:38" ht="15.75" customHeight="1" x14ac:dyDescent="0.15">
      <c r="C884" s="2"/>
      <c r="D884" s="2"/>
      <c r="E884" s="2"/>
      <c r="F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3:38" ht="15.75" customHeight="1" x14ac:dyDescent="0.15">
      <c r="C885" s="2"/>
      <c r="D885" s="2"/>
      <c r="E885" s="2"/>
      <c r="F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3:38" ht="15.75" customHeight="1" x14ac:dyDescent="0.15">
      <c r="C886" s="2"/>
      <c r="D886" s="2"/>
      <c r="E886" s="2"/>
      <c r="F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3:38" ht="15.75" customHeight="1" x14ac:dyDescent="0.15">
      <c r="C887" s="2"/>
      <c r="D887" s="2"/>
      <c r="E887" s="2"/>
      <c r="F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3:38" ht="15.75" customHeight="1" x14ac:dyDescent="0.15">
      <c r="C888" s="2"/>
      <c r="D888" s="2"/>
      <c r="E888" s="2"/>
      <c r="F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3:38" ht="15.75" customHeight="1" x14ac:dyDescent="0.15">
      <c r="C889" s="2"/>
      <c r="D889" s="2"/>
      <c r="E889" s="2"/>
      <c r="F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3:38" ht="15.75" customHeight="1" x14ac:dyDescent="0.15">
      <c r="C890" s="2"/>
      <c r="D890" s="2"/>
      <c r="E890" s="2"/>
      <c r="F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3:38" ht="15.75" customHeight="1" x14ac:dyDescent="0.15">
      <c r="C891" s="2"/>
      <c r="D891" s="2"/>
      <c r="E891" s="2"/>
      <c r="F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3:38" ht="15.75" customHeight="1" x14ac:dyDescent="0.15">
      <c r="C892" s="2"/>
      <c r="D892" s="2"/>
      <c r="E892" s="2"/>
      <c r="F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3:38" ht="15.75" customHeight="1" x14ac:dyDescent="0.15">
      <c r="C893" s="2"/>
      <c r="D893" s="2"/>
      <c r="E893" s="2"/>
      <c r="F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3:38" ht="15.75" customHeight="1" x14ac:dyDescent="0.15">
      <c r="C894" s="2"/>
      <c r="D894" s="2"/>
      <c r="E894" s="2"/>
      <c r="F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3:38" ht="15.75" customHeight="1" x14ac:dyDescent="0.15">
      <c r="C895" s="2"/>
      <c r="D895" s="2"/>
      <c r="E895" s="2"/>
      <c r="F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3:38" ht="15.75" customHeight="1" x14ac:dyDescent="0.15">
      <c r="C896" s="2"/>
      <c r="D896" s="2"/>
      <c r="E896" s="2"/>
      <c r="F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3:38" ht="15.75" customHeight="1" x14ac:dyDescent="0.15">
      <c r="C897" s="2"/>
      <c r="D897" s="2"/>
      <c r="E897" s="2"/>
      <c r="F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3:38" ht="15.75" customHeight="1" x14ac:dyDescent="0.15">
      <c r="C898" s="2"/>
      <c r="D898" s="2"/>
      <c r="E898" s="2"/>
      <c r="F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3:38" ht="15.75" customHeight="1" x14ac:dyDescent="0.15">
      <c r="C899" s="2"/>
      <c r="D899" s="2"/>
      <c r="E899" s="2"/>
      <c r="F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3:38" ht="15.75" customHeight="1" x14ac:dyDescent="0.15">
      <c r="C900" s="2"/>
      <c r="D900" s="2"/>
      <c r="E900" s="2"/>
      <c r="F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3:38" ht="15.75" customHeight="1" x14ac:dyDescent="0.15">
      <c r="C901" s="2"/>
      <c r="D901" s="2"/>
      <c r="E901" s="2"/>
      <c r="F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3:38" ht="15.75" customHeight="1" x14ac:dyDescent="0.15">
      <c r="C902" s="2"/>
      <c r="D902" s="2"/>
      <c r="E902" s="2"/>
      <c r="F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3:38" ht="15.75" customHeight="1" x14ac:dyDescent="0.15">
      <c r="C903" s="2"/>
      <c r="D903" s="2"/>
      <c r="E903" s="2"/>
      <c r="F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3:38" ht="15.75" customHeight="1" x14ac:dyDescent="0.15">
      <c r="C904" s="2"/>
      <c r="D904" s="2"/>
      <c r="E904" s="2"/>
      <c r="F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3:38" ht="15.75" customHeight="1" x14ac:dyDescent="0.15">
      <c r="C905" s="2"/>
      <c r="D905" s="2"/>
      <c r="E905" s="2"/>
      <c r="F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3:38" ht="15.75" customHeight="1" x14ac:dyDescent="0.15">
      <c r="C906" s="2"/>
      <c r="D906" s="2"/>
      <c r="E906" s="2"/>
      <c r="F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3:38" ht="15.75" customHeight="1" x14ac:dyDescent="0.15">
      <c r="C907" s="2"/>
      <c r="D907" s="2"/>
      <c r="E907" s="2"/>
      <c r="F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3:38" ht="15.75" customHeight="1" x14ac:dyDescent="0.15">
      <c r="C908" s="2"/>
      <c r="D908" s="2"/>
      <c r="E908" s="2"/>
      <c r="F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3:38" ht="15.75" customHeight="1" x14ac:dyDescent="0.15">
      <c r="C909" s="2"/>
      <c r="D909" s="2"/>
      <c r="E909" s="2"/>
      <c r="F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3:38" ht="15.75" customHeight="1" x14ac:dyDescent="0.15">
      <c r="C910" s="2"/>
      <c r="D910" s="2"/>
      <c r="E910" s="2"/>
      <c r="F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3:38" ht="15.75" customHeight="1" x14ac:dyDescent="0.15">
      <c r="C911" s="2"/>
      <c r="D911" s="2"/>
      <c r="E911" s="2"/>
      <c r="F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3:38" ht="15.75" customHeight="1" x14ac:dyDescent="0.15">
      <c r="C912" s="2"/>
      <c r="D912" s="2"/>
      <c r="E912" s="2"/>
      <c r="F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3:38" ht="15.75" customHeight="1" x14ac:dyDescent="0.15">
      <c r="C913" s="2"/>
      <c r="D913" s="2"/>
      <c r="E913" s="2"/>
      <c r="F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3:38" ht="15.75" customHeight="1" x14ac:dyDescent="0.15">
      <c r="C914" s="2"/>
      <c r="D914" s="2"/>
      <c r="E914" s="2"/>
      <c r="F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3:38" ht="15.75" customHeight="1" x14ac:dyDescent="0.15">
      <c r="C915" s="2"/>
      <c r="D915" s="2"/>
      <c r="E915" s="2"/>
      <c r="F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3:38" ht="15.75" customHeight="1" x14ac:dyDescent="0.15">
      <c r="C916" s="2"/>
      <c r="D916" s="2"/>
      <c r="E916" s="2"/>
      <c r="F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3:38" ht="15.75" customHeight="1" x14ac:dyDescent="0.15">
      <c r="C917" s="2"/>
      <c r="D917" s="2"/>
      <c r="E917" s="2"/>
      <c r="F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3:38" ht="15.75" customHeight="1" x14ac:dyDescent="0.15">
      <c r="C918" s="2"/>
      <c r="D918" s="2"/>
      <c r="E918" s="2"/>
      <c r="F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3:38" ht="15.75" customHeight="1" x14ac:dyDescent="0.15">
      <c r="C919" s="2"/>
      <c r="D919" s="2"/>
      <c r="E919" s="2"/>
      <c r="F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3:38" ht="15.75" customHeight="1" x14ac:dyDescent="0.15">
      <c r="C920" s="2"/>
      <c r="D920" s="2"/>
      <c r="E920" s="2"/>
      <c r="F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3:38" ht="15.75" customHeight="1" x14ac:dyDescent="0.15">
      <c r="C921" s="2"/>
      <c r="D921" s="2"/>
      <c r="E921" s="2"/>
      <c r="F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3:38" ht="15.75" customHeight="1" x14ac:dyDescent="0.15">
      <c r="C922" s="2"/>
      <c r="D922" s="2"/>
      <c r="E922" s="2"/>
      <c r="F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3:38" ht="15.75" customHeight="1" x14ac:dyDescent="0.15">
      <c r="C923" s="2"/>
      <c r="D923" s="2"/>
      <c r="E923" s="2"/>
      <c r="F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3:38" ht="15.75" customHeight="1" x14ac:dyDescent="0.15">
      <c r="C924" s="2"/>
      <c r="D924" s="2"/>
      <c r="E924" s="2"/>
      <c r="F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3:38" ht="15.75" customHeight="1" x14ac:dyDescent="0.15">
      <c r="C925" s="2"/>
      <c r="D925" s="2"/>
      <c r="E925" s="2"/>
      <c r="F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3:38" ht="15.75" customHeight="1" x14ac:dyDescent="0.15">
      <c r="C926" s="2"/>
      <c r="D926" s="2"/>
      <c r="E926" s="2"/>
      <c r="F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3:38" ht="15.75" customHeight="1" x14ac:dyDescent="0.15">
      <c r="C927" s="2"/>
      <c r="D927" s="2"/>
      <c r="E927" s="2"/>
      <c r="F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3:38" ht="15.75" customHeight="1" x14ac:dyDescent="0.15">
      <c r="C928" s="2"/>
      <c r="D928" s="2"/>
      <c r="E928" s="2"/>
      <c r="F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3:38" ht="15.75" customHeight="1" x14ac:dyDescent="0.15">
      <c r="C929" s="2"/>
      <c r="D929" s="2"/>
      <c r="E929" s="2"/>
      <c r="F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3:38" ht="15.75" customHeight="1" x14ac:dyDescent="0.15">
      <c r="C930" s="2"/>
      <c r="D930" s="2"/>
      <c r="E930" s="2"/>
      <c r="F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3:38" ht="15.75" customHeight="1" x14ac:dyDescent="0.15">
      <c r="C931" s="2"/>
      <c r="D931" s="2"/>
      <c r="E931" s="2"/>
      <c r="F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3:38" ht="15.75" customHeight="1" x14ac:dyDescent="0.15">
      <c r="C932" s="2"/>
      <c r="D932" s="2"/>
      <c r="E932" s="2"/>
      <c r="F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3:38" ht="15.75" customHeight="1" x14ac:dyDescent="0.15">
      <c r="C933" s="2"/>
      <c r="D933" s="2"/>
      <c r="E933" s="2"/>
      <c r="F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3:38" ht="15.75" customHeight="1" x14ac:dyDescent="0.15">
      <c r="C934" s="2"/>
      <c r="D934" s="2"/>
      <c r="E934" s="2"/>
      <c r="F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3:38" ht="15.75" customHeight="1" x14ac:dyDescent="0.15">
      <c r="C935" s="2"/>
      <c r="D935" s="2"/>
      <c r="E935" s="2"/>
      <c r="F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3:38" ht="15.75" customHeight="1" x14ac:dyDescent="0.15">
      <c r="C936" s="2"/>
      <c r="D936" s="2"/>
      <c r="E936" s="2"/>
      <c r="F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3:38" ht="15.75" customHeight="1" x14ac:dyDescent="0.15">
      <c r="C937" s="2"/>
      <c r="D937" s="2"/>
      <c r="E937" s="2"/>
      <c r="F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3:38" ht="15.75" customHeight="1" x14ac:dyDescent="0.15">
      <c r="C938" s="2"/>
      <c r="D938" s="2"/>
      <c r="E938" s="2"/>
      <c r="F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3:38" ht="15.75" customHeight="1" x14ac:dyDescent="0.15">
      <c r="C939" s="2"/>
      <c r="D939" s="2"/>
      <c r="E939" s="2"/>
      <c r="F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3:38" ht="15.75" customHeight="1" x14ac:dyDescent="0.15">
      <c r="C940" s="2"/>
      <c r="D940" s="2"/>
      <c r="E940" s="2"/>
      <c r="F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3:38" ht="15.75" customHeight="1" x14ac:dyDescent="0.15">
      <c r="C941" s="2"/>
      <c r="D941" s="2"/>
      <c r="E941" s="2"/>
      <c r="F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3:38" ht="15.75" customHeight="1" x14ac:dyDescent="0.15">
      <c r="C942" s="2"/>
      <c r="D942" s="2"/>
      <c r="E942" s="2"/>
      <c r="F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3:38" ht="15.75" customHeight="1" x14ac:dyDescent="0.15">
      <c r="C943" s="2"/>
      <c r="D943" s="2"/>
      <c r="E943" s="2"/>
      <c r="F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3:38" ht="15.75" customHeight="1" x14ac:dyDescent="0.15">
      <c r="C944" s="2"/>
      <c r="D944" s="2"/>
      <c r="E944" s="2"/>
      <c r="F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3:38" ht="15.75" customHeight="1" x14ac:dyDescent="0.15">
      <c r="C945" s="2"/>
      <c r="D945" s="2"/>
      <c r="E945" s="2"/>
      <c r="F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3:38" ht="15.75" customHeight="1" x14ac:dyDescent="0.15">
      <c r="C946" s="2"/>
      <c r="D946" s="2"/>
      <c r="E946" s="2"/>
      <c r="F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3:38" ht="15.75" customHeight="1" x14ac:dyDescent="0.15">
      <c r="C947" s="2"/>
      <c r="D947" s="2"/>
      <c r="E947" s="2"/>
      <c r="F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3:38" ht="15.75" customHeight="1" x14ac:dyDescent="0.15">
      <c r="C948" s="2"/>
      <c r="D948" s="2"/>
      <c r="E948" s="2"/>
      <c r="F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3:38" ht="15.75" customHeight="1" x14ac:dyDescent="0.15">
      <c r="C949" s="2"/>
      <c r="D949" s="2"/>
      <c r="E949" s="2"/>
      <c r="F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3:38" ht="15.75" customHeight="1" x14ac:dyDescent="0.15">
      <c r="C950" s="2"/>
      <c r="D950" s="2"/>
      <c r="E950" s="2"/>
      <c r="F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3:38" ht="15.75" customHeight="1" x14ac:dyDescent="0.15">
      <c r="C951" s="2"/>
      <c r="D951" s="2"/>
      <c r="E951" s="2"/>
      <c r="F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3:38" ht="15.75" customHeight="1" x14ac:dyDescent="0.15">
      <c r="C952" s="2"/>
      <c r="D952" s="2"/>
      <c r="E952" s="2"/>
      <c r="F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3:38" ht="15.75" customHeight="1" x14ac:dyDescent="0.15">
      <c r="C953" s="2"/>
      <c r="D953" s="2"/>
      <c r="E953" s="2"/>
      <c r="F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3:38" ht="15.75" customHeight="1" x14ac:dyDescent="0.15">
      <c r="C954" s="2"/>
      <c r="D954" s="2"/>
      <c r="E954" s="2"/>
      <c r="F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3:38" ht="15.75" customHeight="1" x14ac:dyDescent="0.15">
      <c r="C955" s="2"/>
      <c r="D955" s="2"/>
      <c r="E955" s="2"/>
      <c r="F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3:38" ht="15.75" customHeight="1" x14ac:dyDescent="0.15">
      <c r="C956" s="2"/>
      <c r="D956" s="2"/>
      <c r="E956" s="2"/>
      <c r="F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3:38" ht="15.75" customHeight="1" x14ac:dyDescent="0.15">
      <c r="C957" s="2"/>
      <c r="D957" s="2"/>
      <c r="E957" s="2"/>
      <c r="F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3:38" ht="15.75" customHeight="1" x14ac:dyDescent="0.15">
      <c r="C958" s="2"/>
      <c r="D958" s="2"/>
      <c r="E958" s="2"/>
      <c r="F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3:38" ht="15.75" customHeight="1" x14ac:dyDescent="0.15">
      <c r="C959" s="2"/>
      <c r="D959" s="2"/>
      <c r="E959" s="2"/>
      <c r="F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3:38" ht="15.75" customHeight="1" x14ac:dyDescent="0.15">
      <c r="C960" s="2"/>
      <c r="D960" s="2"/>
      <c r="E960" s="2"/>
      <c r="F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3:38" ht="15.75" customHeight="1" x14ac:dyDescent="0.15">
      <c r="C961" s="2"/>
      <c r="D961" s="2"/>
      <c r="E961" s="2"/>
      <c r="F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3:38" ht="15.75" customHeight="1" x14ac:dyDescent="0.15">
      <c r="C962" s="2"/>
      <c r="D962" s="2"/>
      <c r="E962" s="2"/>
      <c r="F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3:38" ht="15.75" customHeight="1" x14ac:dyDescent="0.15">
      <c r="C963" s="2"/>
      <c r="D963" s="2"/>
      <c r="E963" s="2"/>
      <c r="F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3:38" ht="15.75" customHeight="1" x14ac:dyDescent="0.15">
      <c r="C964" s="2"/>
      <c r="D964" s="2"/>
      <c r="E964" s="2"/>
      <c r="F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3:38" ht="15.75" customHeight="1" x14ac:dyDescent="0.15">
      <c r="C965" s="2"/>
      <c r="D965" s="2"/>
      <c r="E965" s="2"/>
      <c r="F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3:38" ht="15.75" customHeight="1" x14ac:dyDescent="0.15">
      <c r="C966" s="2"/>
      <c r="D966" s="2"/>
      <c r="E966" s="2"/>
      <c r="F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3:38" ht="15.75" customHeight="1" x14ac:dyDescent="0.15">
      <c r="C967" s="2"/>
      <c r="D967" s="2"/>
      <c r="E967" s="2"/>
      <c r="F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3:38" ht="15.75" customHeight="1" x14ac:dyDescent="0.15">
      <c r="C968" s="2"/>
      <c r="D968" s="2"/>
      <c r="E968" s="2"/>
      <c r="F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3:38" ht="15.75" customHeight="1" x14ac:dyDescent="0.15">
      <c r="C969" s="2"/>
      <c r="D969" s="2"/>
      <c r="E969" s="2"/>
      <c r="F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3:38" ht="15.75" customHeight="1" x14ac:dyDescent="0.15">
      <c r="C970" s="2"/>
      <c r="D970" s="2"/>
      <c r="E970" s="2"/>
      <c r="F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3:38" ht="15.75" customHeight="1" x14ac:dyDescent="0.15">
      <c r="C971" s="2"/>
      <c r="D971" s="2"/>
      <c r="E971" s="2"/>
      <c r="F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3:38" ht="15.75" customHeight="1" x14ac:dyDescent="0.15">
      <c r="C972" s="2"/>
      <c r="D972" s="2"/>
      <c r="E972" s="2"/>
      <c r="F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3:38" ht="15.75" customHeight="1" x14ac:dyDescent="0.15">
      <c r="C973" s="2"/>
      <c r="D973" s="2"/>
      <c r="E973" s="2"/>
      <c r="F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3:38" ht="15.75" customHeight="1" x14ac:dyDescent="0.15">
      <c r="C974" s="2"/>
      <c r="D974" s="2"/>
      <c r="E974" s="2"/>
      <c r="F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3:38" ht="15.75" customHeight="1" x14ac:dyDescent="0.15">
      <c r="C975" s="2"/>
      <c r="D975" s="2"/>
      <c r="E975" s="2"/>
      <c r="F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3:38" ht="15.75" customHeight="1" x14ac:dyDescent="0.15">
      <c r="C976" s="2"/>
      <c r="D976" s="2"/>
      <c r="E976" s="2"/>
      <c r="F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3:38" ht="15.75" customHeight="1" x14ac:dyDescent="0.15">
      <c r="C977" s="2"/>
      <c r="D977" s="2"/>
      <c r="E977" s="2"/>
      <c r="F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3:38" ht="15.75" customHeight="1" x14ac:dyDescent="0.15">
      <c r="C978" s="2"/>
      <c r="D978" s="2"/>
      <c r="E978" s="2"/>
      <c r="F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3:38" ht="15.75" customHeight="1" x14ac:dyDescent="0.15">
      <c r="C979" s="2"/>
      <c r="D979" s="2"/>
      <c r="E979" s="2"/>
      <c r="F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3:38" ht="15.75" customHeight="1" x14ac:dyDescent="0.15">
      <c r="C980" s="2"/>
      <c r="D980" s="2"/>
      <c r="E980" s="2"/>
      <c r="F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3:38" ht="15.75" customHeight="1" x14ac:dyDescent="0.15">
      <c r="C981" s="2"/>
      <c r="D981" s="2"/>
      <c r="E981" s="2"/>
      <c r="F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3:38" ht="15.75" customHeight="1" x14ac:dyDescent="0.15">
      <c r="C982" s="2"/>
      <c r="D982" s="2"/>
      <c r="E982" s="2"/>
      <c r="F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3:38" ht="15.75" customHeight="1" x14ac:dyDescent="0.15">
      <c r="C983" s="2"/>
      <c r="D983" s="2"/>
      <c r="E983" s="2"/>
      <c r="F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3:38" ht="15.75" customHeight="1" x14ac:dyDescent="0.15">
      <c r="C984" s="2"/>
      <c r="D984" s="2"/>
      <c r="E984" s="2"/>
      <c r="F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3:38" ht="15.75" customHeight="1" x14ac:dyDescent="0.15">
      <c r="C985" s="2"/>
      <c r="D985" s="2"/>
      <c r="E985" s="2"/>
      <c r="F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3:38" ht="15.75" customHeight="1" x14ac:dyDescent="0.15">
      <c r="C986" s="2"/>
      <c r="D986" s="2"/>
      <c r="E986" s="2"/>
      <c r="F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3:38" ht="15.75" customHeight="1" x14ac:dyDescent="0.15">
      <c r="C987" s="2"/>
      <c r="D987" s="2"/>
      <c r="E987" s="2"/>
      <c r="F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3:38" ht="15.75" customHeight="1" x14ac:dyDescent="0.15">
      <c r="C988" s="2"/>
      <c r="D988" s="2"/>
      <c r="E988" s="2"/>
      <c r="F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3:38" ht="15.75" customHeight="1" x14ac:dyDescent="0.15">
      <c r="C989" s="2"/>
      <c r="D989" s="2"/>
      <c r="E989" s="2"/>
      <c r="F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3:38" ht="15.75" customHeight="1" x14ac:dyDescent="0.15">
      <c r="C990" s="2"/>
      <c r="D990" s="2"/>
      <c r="E990" s="2"/>
      <c r="F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3:38" ht="15.75" customHeight="1" x14ac:dyDescent="0.15">
      <c r="C991" s="2"/>
      <c r="D991" s="2"/>
      <c r="E991" s="2"/>
      <c r="F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3:38" ht="15.75" customHeight="1" x14ac:dyDescent="0.15">
      <c r="C992" s="2"/>
      <c r="D992" s="2"/>
      <c r="E992" s="2"/>
      <c r="F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3:38" ht="15.75" customHeight="1" x14ac:dyDescent="0.15">
      <c r="C993" s="2"/>
      <c r="D993" s="2"/>
      <c r="E993" s="2"/>
      <c r="F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3:38" ht="15.75" customHeight="1" x14ac:dyDescent="0.15">
      <c r="C994" s="2"/>
      <c r="D994" s="2"/>
      <c r="E994" s="2"/>
      <c r="F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3:38" ht="15.75" customHeight="1" x14ac:dyDescent="0.15">
      <c r="C995" s="2"/>
      <c r="D995" s="2"/>
      <c r="E995" s="2"/>
      <c r="F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3:38" ht="15.75" customHeight="1" x14ac:dyDescent="0.15">
      <c r="C996" s="2"/>
      <c r="D996" s="2"/>
      <c r="E996" s="2"/>
      <c r="F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3:38" ht="15.75" customHeight="1" x14ac:dyDescent="0.15">
      <c r="C997" s="2"/>
      <c r="D997" s="2"/>
      <c r="E997" s="2"/>
      <c r="F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3:38" ht="15.75" customHeight="1" x14ac:dyDescent="0.15">
      <c r="C998" s="2"/>
      <c r="D998" s="2"/>
      <c r="E998" s="2"/>
      <c r="F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3:38" ht="15.75" customHeight="1" x14ac:dyDescent="0.15">
      <c r="C999" s="2"/>
      <c r="D999" s="2"/>
      <c r="E999" s="2"/>
      <c r="F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3:38" ht="15.75" customHeight="1" x14ac:dyDescent="0.15">
      <c r="C1000" s="2"/>
      <c r="D1000" s="2"/>
      <c r="E1000" s="2"/>
      <c r="F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</sheetData>
  <mergeCells count="2">
    <mergeCell ref="AA21:AA26"/>
    <mergeCell ref="AA28:AA3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0"/>
  <sheetViews>
    <sheetView tabSelected="1" topLeftCell="Z1" workbookViewId="0">
      <selection activeCell="U2" sqref="U2:Y98"/>
    </sheetView>
  </sheetViews>
  <sheetFormatPr baseColWidth="10" defaultColWidth="12.6640625" defaultRowHeight="15" customHeight="1" x14ac:dyDescent="0.15"/>
  <cols>
    <col min="1" max="2" width="14.5" customWidth="1"/>
    <col min="3" max="3" width="12" customWidth="1"/>
    <col min="4" max="4" width="15.83203125" customWidth="1"/>
    <col min="5" max="5" width="10.83203125" customWidth="1"/>
    <col min="6" max="6" width="12.5" customWidth="1"/>
    <col min="7" max="9" width="10.83203125" customWidth="1"/>
    <col min="10" max="10" width="20.33203125" customWidth="1"/>
    <col min="11" max="11" width="10.5" customWidth="1"/>
    <col min="12" max="12" width="12.6640625" customWidth="1"/>
    <col min="13" max="13" width="12.1640625" customWidth="1"/>
    <col min="14" max="14" width="10.5" customWidth="1"/>
    <col min="15" max="15" width="8.5" customWidth="1"/>
    <col min="16" max="20" width="14.5" customWidth="1"/>
    <col min="21" max="21" width="16.6640625" customWidth="1"/>
    <col min="22" max="22" width="10.6640625" customWidth="1"/>
    <col min="23" max="23" width="11.33203125" customWidth="1"/>
    <col min="24" max="40" width="14.5" customWidth="1"/>
  </cols>
  <sheetData>
    <row r="1" spans="1:40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199</v>
      </c>
      <c r="H1" s="3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"/>
      <c r="AF1" s="1"/>
      <c r="AG1" s="2"/>
      <c r="AH1" s="2"/>
      <c r="AI1" s="2"/>
      <c r="AJ1" s="2"/>
      <c r="AK1" s="2"/>
      <c r="AL1" s="2"/>
    </row>
    <row r="2" spans="1:40" ht="15.75" customHeight="1" x14ac:dyDescent="0.15">
      <c r="A2" s="3" t="s">
        <v>18</v>
      </c>
      <c r="B2" s="3">
        <v>1</v>
      </c>
      <c r="C2" s="1" t="s">
        <v>19</v>
      </c>
      <c r="D2" s="1" t="str">
        <f t="shared" ref="D2:D193" si="0">C2&amp;" "&amp;E2</f>
        <v>LCOR-084 July</v>
      </c>
      <c r="E2" s="1" t="str">
        <f>VLOOKUP(B2,'Names+months'!A:B,2,FALSE)</f>
        <v>July</v>
      </c>
      <c r="F2" s="1" t="s">
        <v>20</v>
      </c>
      <c r="G2" s="3">
        <v>22.33144768</v>
      </c>
      <c r="H2" s="3">
        <v>24.975658299999999</v>
      </c>
      <c r="I2" s="3">
        <v>23.97911697</v>
      </c>
      <c r="J2" s="5">
        <f t="shared" ref="J2:J193" si="1">I2</f>
        <v>23.97911697</v>
      </c>
      <c r="K2" s="6">
        <f t="shared" ref="K2:K193" si="2">G2-J2</f>
        <v>-1.6476692899999996</v>
      </c>
      <c r="L2" s="7">
        <f>(K2+K3)/2</f>
        <v>-1.6333760799999997</v>
      </c>
      <c r="M2" s="2">
        <f>2^(-L2)</f>
        <v>3.1023814450348186</v>
      </c>
      <c r="N2" s="8">
        <f>AVERAGE(K2:K13)</f>
        <v>-1.1658033366666658</v>
      </c>
      <c r="O2" s="8">
        <f t="shared" ref="O2:O193" si="3">K2-$N$2</f>
        <v>-0.48186595333333382</v>
      </c>
      <c r="P2" s="9">
        <f t="shared" ref="P2:P193" si="4">2^-O2</f>
        <v>1.396548767410366</v>
      </c>
      <c r="Q2" s="9">
        <f>AVERAGE(P2,P3)</f>
        <v>1.3828489190178681</v>
      </c>
      <c r="R2" s="9">
        <f>STDEV(P2:P3)</f>
        <v>1.9374511399125986E-2</v>
      </c>
      <c r="S2" s="9"/>
      <c r="T2" s="1"/>
      <c r="U2" s="1" t="s">
        <v>2</v>
      </c>
      <c r="V2" s="1" t="s">
        <v>4</v>
      </c>
      <c r="W2" s="1" t="s">
        <v>5</v>
      </c>
      <c r="X2" s="1" t="s">
        <v>21</v>
      </c>
      <c r="Y2" s="1" t="s">
        <v>22</v>
      </c>
      <c r="Z2" s="1"/>
      <c r="AA2" s="1" t="s">
        <v>4</v>
      </c>
      <c r="AB2" s="1" t="s">
        <v>23</v>
      </c>
      <c r="AC2" s="4" t="s">
        <v>24</v>
      </c>
      <c r="AD2" s="1" t="s">
        <v>25</v>
      </c>
      <c r="AE2" s="2"/>
      <c r="AF2" s="2"/>
      <c r="AG2" s="2"/>
      <c r="AH2" s="2"/>
      <c r="AI2" s="2"/>
      <c r="AJ2" s="2"/>
      <c r="AK2" s="2"/>
      <c r="AL2" s="2"/>
    </row>
    <row r="3" spans="1:40" ht="15.75" customHeight="1" x14ac:dyDescent="0.15">
      <c r="A3" s="3" t="s">
        <v>26</v>
      </c>
      <c r="B3" s="3">
        <v>1</v>
      </c>
      <c r="C3" s="1" t="s">
        <v>19</v>
      </c>
      <c r="D3" s="1" t="str">
        <f t="shared" si="0"/>
        <v>LCOR-084 July</v>
      </c>
      <c r="E3" s="1" t="str">
        <f>VLOOKUP(B3,'Names+months'!A:B,2,FALSE)</f>
        <v>July</v>
      </c>
      <c r="F3" s="1" t="s">
        <v>20</v>
      </c>
      <c r="G3" s="3">
        <v>22.385414770000001</v>
      </c>
      <c r="H3" s="3">
        <v>25.049836800000001</v>
      </c>
      <c r="I3" s="3">
        <v>24.00449764</v>
      </c>
      <c r="J3" s="5">
        <f t="shared" si="1"/>
        <v>24.00449764</v>
      </c>
      <c r="K3" s="6">
        <f t="shared" si="2"/>
        <v>-1.6190828699999997</v>
      </c>
      <c r="L3" s="7"/>
      <c r="M3" s="2"/>
      <c r="N3" s="2"/>
      <c r="O3" s="8">
        <f t="shared" si="3"/>
        <v>-0.45327953333333393</v>
      </c>
      <c r="P3" s="9">
        <f t="shared" si="4"/>
        <v>1.3691490706253699</v>
      </c>
      <c r="Q3" s="9"/>
      <c r="R3" s="9"/>
      <c r="S3" s="9"/>
      <c r="T3" s="9"/>
      <c r="U3" s="1" t="str">
        <f ca="1">IFERROR(__xludf.DUMMYFUNCTION("ARRAY_CONSTRAIN(ARRAYFORMULA(UNIQUE(D2:D500,FALSE)), 97, 1)"),"LCOR-084 July")</f>
        <v>LCOR-084 July</v>
      </c>
      <c r="V3" s="1" t="str">
        <f t="shared" ref="V3:V98" ca="1" si="5">VLOOKUP(U3,D:F,2,FALSE)</f>
        <v>July</v>
      </c>
      <c r="W3" s="1" t="str">
        <f t="shared" ref="W3:W98" ca="1" si="6">VLOOKUP(U3,D:G,3,FALSE)</f>
        <v>13-15E</v>
      </c>
      <c r="X3" s="10">
        <f t="shared" ref="X3:X98" ca="1" si="7">VLOOKUP(U3,D:V,14,FALSE)</f>
        <v>1.3828489190178681</v>
      </c>
      <c r="Y3" s="10">
        <f t="shared" ref="Y3:Y98" ca="1" si="8">VLOOKUP(U3,D:Y,15,FALSE)</f>
        <v>1.9374511399125986E-2</v>
      </c>
      <c r="Z3" s="11"/>
      <c r="AA3" s="12" t="s">
        <v>27</v>
      </c>
      <c r="AB3" s="1" t="s">
        <v>28</v>
      </c>
      <c r="AC3" s="10" t="e">
        <f ca="1">AVERAGE(X87:X92)</f>
        <v>#VALUE!</v>
      </c>
      <c r="AD3" s="10" t="e">
        <f ca="1">STDEV(X87:X92)</f>
        <v>#VALUE!</v>
      </c>
      <c r="AE3" s="2"/>
      <c r="AF3" s="2"/>
      <c r="AG3" s="2"/>
      <c r="AH3" s="2"/>
      <c r="AI3" s="2"/>
      <c r="AJ3" s="2"/>
      <c r="AK3" s="2"/>
      <c r="AL3" s="2"/>
      <c r="AM3" s="10"/>
      <c r="AN3" s="10"/>
    </row>
    <row r="4" spans="1:40" ht="15.75" customHeight="1" x14ac:dyDescent="0.15">
      <c r="A4" s="3" t="s">
        <v>29</v>
      </c>
      <c r="B4" s="3">
        <v>1</v>
      </c>
      <c r="C4" s="1" t="s">
        <v>30</v>
      </c>
      <c r="D4" s="1" t="str">
        <f t="shared" si="0"/>
        <v>LCOR-301 July</v>
      </c>
      <c r="E4" s="1" t="str">
        <f>VLOOKUP(B4,'Names+months'!A:B,2,FALSE)</f>
        <v>July</v>
      </c>
      <c r="F4" s="1" t="s">
        <v>20</v>
      </c>
      <c r="G4" s="3">
        <v>24.431801020000002</v>
      </c>
      <c r="H4" s="3">
        <v>25.016848299999999</v>
      </c>
      <c r="I4" s="3">
        <v>23.939231400000001</v>
      </c>
      <c r="J4" s="5">
        <f t="shared" si="1"/>
        <v>23.939231400000001</v>
      </c>
      <c r="K4" s="6">
        <f t="shared" si="2"/>
        <v>0.49256962000000115</v>
      </c>
      <c r="L4" s="7">
        <f>(K4+K5)/2</f>
        <v>0.49982745500000014</v>
      </c>
      <c r="M4" s="2">
        <f>2^(-L4)</f>
        <v>0.70719135556463797</v>
      </c>
      <c r="N4" s="2"/>
      <c r="O4" s="8">
        <f t="shared" si="3"/>
        <v>1.658372956666667</v>
      </c>
      <c r="P4" s="9">
        <f t="shared" si="4"/>
        <v>0.31679622370679217</v>
      </c>
      <c r="Q4" s="9">
        <f>AVERAGE(P4,P5)</f>
        <v>0.3152104925709952</v>
      </c>
      <c r="R4" s="9">
        <f>STDEV(P4:P5)</f>
        <v>2.2425624785213979E-3</v>
      </c>
      <c r="S4" s="9"/>
      <c r="T4" s="9"/>
      <c r="U4" s="1" t="str">
        <f ca="1">IFERROR(__xludf.DUMMYFUNCTION("""COMPUTED_VALUE"""),"LCOR-301 July")</f>
        <v>LCOR-301 July</v>
      </c>
      <c r="V4" s="1" t="str">
        <f t="shared" ca="1" si="5"/>
        <v>July</v>
      </c>
      <c r="W4" s="1" t="str">
        <f t="shared" ca="1" si="6"/>
        <v>13-15E</v>
      </c>
      <c r="X4" s="10">
        <f t="shared" ca="1" si="7"/>
        <v>0.3152104925709952</v>
      </c>
      <c r="Y4" s="10">
        <f t="shared" ca="1" si="8"/>
        <v>2.2425624785213979E-3</v>
      </c>
      <c r="Z4" s="11"/>
      <c r="AA4" s="12" t="s">
        <v>27</v>
      </c>
      <c r="AB4" s="1" t="s">
        <v>20</v>
      </c>
      <c r="AC4" s="9">
        <f ca="1">AVERAGE(X3:X8)</f>
        <v>1.1589567435383492</v>
      </c>
      <c r="AD4" s="10">
        <f ca="1">STDEV(X3:X8)</f>
        <v>0.58285705572885071</v>
      </c>
      <c r="AE4" s="2"/>
      <c r="AF4" s="2"/>
      <c r="AG4" s="2"/>
      <c r="AH4" s="2"/>
      <c r="AI4" s="2"/>
      <c r="AJ4" s="2"/>
      <c r="AK4" s="2"/>
      <c r="AL4" s="2"/>
      <c r="AM4" s="10"/>
      <c r="AN4" s="10"/>
    </row>
    <row r="5" spans="1:40" ht="15.75" customHeight="1" x14ac:dyDescent="0.15">
      <c r="A5" s="3" t="s">
        <v>31</v>
      </c>
      <c r="B5" s="3">
        <v>1</v>
      </c>
      <c r="C5" s="1" t="s">
        <v>30</v>
      </c>
      <c r="D5" s="1" t="str">
        <f t="shared" si="0"/>
        <v>LCOR-301 July</v>
      </c>
      <c r="E5" s="1" t="str">
        <f>VLOOKUP(B5,'Names+months'!A:B,2,FALSE)</f>
        <v>July</v>
      </c>
      <c r="F5" s="1" t="s">
        <v>20</v>
      </c>
      <c r="G5" s="3">
        <v>24.43543597</v>
      </c>
      <c r="H5" s="3">
        <v>25.022931100000001</v>
      </c>
      <c r="I5" s="3">
        <v>23.928350680000001</v>
      </c>
      <c r="J5" s="5">
        <f t="shared" si="1"/>
        <v>23.928350680000001</v>
      </c>
      <c r="K5" s="6">
        <f t="shared" si="2"/>
        <v>0.50708528999999913</v>
      </c>
      <c r="L5" s="7"/>
      <c r="M5" s="2"/>
      <c r="N5" s="1"/>
      <c r="O5" s="8">
        <f t="shared" si="3"/>
        <v>1.6728886266666649</v>
      </c>
      <c r="P5" s="9">
        <f t="shared" si="4"/>
        <v>0.31362476143519818</v>
      </c>
      <c r="Q5" s="9"/>
      <c r="R5" s="9"/>
      <c r="S5" s="9"/>
      <c r="T5" s="9"/>
      <c r="U5" s="1" t="str">
        <f ca="1">IFERROR(__xludf.DUMMYFUNCTION("""COMPUTED_VALUE"""),"LCOR-306 July")</f>
        <v>LCOR-306 July</v>
      </c>
      <c r="V5" s="1" t="str">
        <f t="shared" ca="1" si="5"/>
        <v>July</v>
      </c>
      <c r="W5" s="1" t="str">
        <f t="shared" ca="1" si="6"/>
        <v>13-15E</v>
      </c>
      <c r="X5" s="10">
        <f t="shared" ca="1" si="7"/>
        <v>0.8018698208542463</v>
      </c>
      <c r="Y5" s="10">
        <f t="shared" ca="1" si="8"/>
        <v>2.5166370601453679E-2</v>
      </c>
      <c r="Z5" s="11"/>
      <c r="AA5" s="12" t="s">
        <v>27</v>
      </c>
      <c r="AB5" s="1" t="s">
        <v>32</v>
      </c>
      <c r="AC5" s="9">
        <f ca="1">AVERAGE(X15:X20)</f>
        <v>1.6730898690127626E-3</v>
      </c>
      <c r="AD5" s="10">
        <f ca="1">STDEV(X15:X20)</f>
        <v>1.9659321079234194E-3</v>
      </c>
      <c r="AE5" s="2"/>
      <c r="AF5" s="2"/>
      <c r="AG5" s="2"/>
      <c r="AH5" s="2"/>
      <c r="AI5" s="2"/>
      <c r="AJ5" s="2"/>
      <c r="AK5" s="2"/>
      <c r="AL5" s="2"/>
      <c r="AM5" s="10"/>
      <c r="AN5" s="10"/>
    </row>
    <row r="6" spans="1:40" ht="15.75" customHeight="1" x14ac:dyDescent="0.15">
      <c r="A6" s="3" t="s">
        <v>33</v>
      </c>
      <c r="B6" s="3">
        <v>1</v>
      </c>
      <c r="C6" s="1" t="s">
        <v>34</v>
      </c>
      <c r="D6" s="1" t="str">
        <f t="shared" si="0"/>
        <v>LCOR-306 July</v>
      </c>
      <c r="E6" s="1" t="str">
        <f>VLOOKUP(B6,'Names+months'!A:B,2,FALSE)</f>
        <v>July</v>
      </c>
      <c r="F6" s="1" t="s">
        <v>20</v>
      </c>
      <c r="G6" s="3">
        <v>23.03541577</v>
      </c>
      <c r="H6" s="3">
        <v>24.729944499999998</v>
      </c>
      <c r="I6" s="3">
        <v>23.850281769999999</v>
      </c>
      <c r="J6" s="5">
        <f t="shared" si="1"/>
        <v>23.850281769999999</v>
      </c>
      <c r="K6" s="6">
        <f t="shared" si="2"/>
        <v>-0.81486599999999854</v>
      </c>
      <c r="L6" s="7">
        <f>(K6+K7)/2</f>
        <v>-0.84688793499999981</v>
      </c>
      <c r="M6" s="2">
        <f>2^(-L6)</f>
        <v>1.7986169067345754</v>
      </c>
      <c r="N6" s="8"/>
      <c r="O6" s="8">
        <f t="shared" si="3"/>
        <v>0.35093733666666727</v>
      </c>
      <c r="P6" s="9">
        <f t="shared" si="4"/>
        <v>0.78407450954410463</v>
      </c>
      <c r="Q6" s="9">
        <f>AVERAGE(P6,P7)</f>
        <v>0.8018698208542463</v>
      </c>
      <c r="R6" s="9">
        <f>STDEV(P6:P7)</f>
        <v>2.5166370601453679E-2</v>
      </c>
      <c r="S6" s="9"/>
      <c r="T6" s="9"/>
      <c r="U6" s="1" t="str">
        <f ca="1">IFERROR(__xludf.DUMMYFUNCTION("""COMPUTED_VALUE"""),"LCOR-611 July")</f>
        <v>LCOR-611 July</v>
      </c>
      <c r="V6" s="1" t="str">
        <f t="shared" ca="1" si="5"/>
        <v>July</v>
      </c>
      <c r="W6" s="1" t="str">
        <f t="shared" ca="1" si="6"/>
        <v>13-15E</v>
      </c>
      <c r="X6" s="10">
        <f t="shared" ca="1" si="7"/>
        <v>0.91439343108774007</v>
      </c>
      <c r="Y6" s="10">
        <f t="shared" ca="1" si="8"/>
        <v>1.6879932297404979E-2</v>
      </c>
      <c r="Z6" s="11"/>
      <c r="AA6" s="12" t="s">
        <v>27</v>
      </c>
      <c r="AB6" s="1" t="s">
        <v>35</v>
      </c>
      <c r="AC6" s="9">
        <f ca="1">AVERAGE(X27:X32)</f>
        <v>0.97517707736024439</v>
      </c>
      <c r="AD6" s="10">
        <f ca="1">STDEV(X27:X32)</f>
        <v>0.46232598036699557</v>
      </c>
      <c r="AE6" s="2"/>
      <c r="AF6" s="2"/>
      <c r="AG6" s="2"/>
      <c r="AH6" s="2"/>
      <c r="AI6" s="2"/>
      <c r="AJ6" s="2"/>
      <c r="AK6" s="2"/>
      <c r="AL6" s="2"/>
      <c r="AM6" s="10"/>
      <c r="AN6" s="10"/>
    </row>
    <row r="7" spans="1:40" ht="15.75" customHeight="1" x14ac:dyDescent="0.15">
      <c r="A7" s="3" t="s">
        <v>36</v>
      </c>
      <c r="B7" s="3">
        <v>1</v>
      </c>
      <c r="C7" s="1" t="s">
        <v>34</v>
      </c>
      <c r="D7" s="1" t="str">
        <f t="shared" si="0"/>
        <v>LCOR-306 July</v>
      </c>
      <c r="E7" s="1" t="str">
        <f>VLOOKUP(B7,'Names+months'!A:B,2,FALSE)</f>
        <v>July</v>
      </c>
      <c r="F7" s="1" t="s">
        <v>20</v>
      </c>
      <c r="G7" s="3">
        <v>23.069193859999999</v>
      </c>
      <c r="H7" s="3">
        <v>24.8472425</v>
      </c>
      <c r="I7" s="3">
        <v>23.94810373</v>
      </c>
      <c r="J7" s="5">
        <f t="shared" si="1"/>
        <v>23.94810373</v>
      </c>
      <c r="K7" s="6">
        <f t="shared" si="2"/>
        <v>-0.87890987000000109</v>
      </c>
      <c r="L7" s="7"/>
      <c r="M7" s="2"/>
      <c r="N7" s="2"/>
      <c r="O7" s="8">
        <f t="shared" si="3"/>
        <v>0.28689346666666471</v>
      </c>
      <c r="P7" s="9">
        <f t="shared" si="4"/>
        <v>0.81966513216438797</v>
      </c>
      <c r="Q7" s="9"/>
      <c r="R7" s="9"/>
      <c r="S7" s="9"/>
      <c r="T7" s="9"/>
      <c r="U7" s="1" t="str">
        <f ca="1">IFERROR(__xludf.DUMMYFUNCTION("""COMPUTED_VALUE"""),"LCOR-613 July")</f>
        <v>LCOR-613 July</v>
      </c>
      <c r="V7" s="1" t="str">
        <f t="shared" ca="1" si="5"/>
        <v>July</v>
      </c>
      <c r="W7" s="1" t="str">
        <f t="shared" ca="1" si="6"/>
        <v>13-15E</v>
      </c>
      <c r="X7" s="10">
        <f t="shared" ca="1" si="7"/>
        <v>1.809818874033829</v>
      </c>
      <c r="Y7" s="10">
        <f t="shared" ca="1" si="8"/>
        <v>2.3503588314185128E-2</v>
      </c>
      <c r="Z7" s="11"/>
      <c r="AA7" s="12" t="s">
        <v>27</v>
      </c>
      <c r="AB7" s="1" t="s">
        <v>37</v>
      </c>
      <c r="AC7" s="9">
        <f ca="1">AVERAGE(X39:X44)</f>
        <v>0.89392017340788488</v>
      </c>
      <c r="AD7" s="10">
        <f ca="1">STDEV(X39:X44)</f>
        <v>9.1282510911504883E-2</v>
      </c>
      <c r="AE7" s="2"/>
      <c r="AF7" s="2"/>
      <c r="AG7" s="2"/>
      <c r="AH7" s="2"/>
      <c r="AI7" s="2"/>
      <c r="AJ7" s="2"/>
      <c r="AK7" s="2"/>
      <c r="AL7" s="2"/>
      <c r="AM7" s="10"/>
      <c r="AN7" s="10"/>
    </row>
    <row r="8" spans="1:40" ht="15.75" customHeight="1" x14ac:dyDescent="0.15">
      <c r="A8" s="3" t="s">
        <v>38</v>
      </c>
      <c r="B8" s="3">
        <v>1</v>
      </c>
      <c r="C8" s="1" t="s">
        <v>39</v>
      </c>
      <c r="D8" s="1" t="str">
        <f t="shared" si="0"/>
        <v>LCOR-611 July</v>
      </c>
      <c r="E8" s="1" t="str">
        <f>VLOOKUP(B8,'Names+months'!A:B,2,FALSE)</f>
        <v>July</v>
      </c>
      <c r="F8" s="1" t="s">
        <v>20</v>
      </c>
      <c r="G8" s="3">
        <v>22.831874679999999</v>
      </c>
      <c r="H8" s="3">
        <v>24.6932255</v>
      </c>
      <c r="I8" s="3">
        <v>23.84960894</v>
      </c>
      <c r="J8" s="5">
        <f t="shared" si="1"/>
        <v>23.84960894</v>
      </c>
      <c r="K8" s="6">
        <f t="shared" si="2"/>
        <v>-1.017734260000001</v>
      </c>
      <c r="L8" s="7">
        <f>(K8+K9)/2</f>
        <v>-1.0365673599999994</v>
      </c>
      <c r="M8" s="2">
        <f>2^(-L8)</f>
        <v>2.0513410357202968</v>
      </c>
      <c r="N8" s="2"/>
      <c r="O8" s="8">
        <f t="shared" si="3"/>
        <v>0.1480690766666648</v>
      </c>
      <c r="P8" s="9">
        <f t="shared" si="4"/>
        <v>0.90245751649427519</v>
      </c>
      <c r="Q8" s="9">
        <f>AVERAGE(P8,P9)</f>
        <v>0.91439343108774007</v>
      </c>
      <c r="R8" s="9">
        <f>STDEV(P8:P9)</f>
        <v>1.6879932297404979E-2</v>
      </c>
      <c r="S8" s="9"/>
      <c r="T8" s="9"/>
      <c r="U8" s="1" t="str">
        <f ca="1">IFERROR(__xludf.DUMMYFUNCTION("""COMPUTED_VALUE"""),"LCOR-616 July")</f>
        <v>LCOR-616 July</v>
      </c>
      <c r="V8" s="1" t="str">
        <f t="shared" ca="1" si="5"/>
        <v>July</v>
      </c>
      <c r="W8" s="1" t="str">
        <f t="shared" ca="1" si="6"/>
        <v>13-15E</v>
      </c>
      <c r="X8" s="10">
        <f t="shared" ca="1" si="7"/>
        <v>1.7295989236654172</v>
      </c>
      <c r="Y8" s="10">
        <f t="shared" ca="1" si="8"/>
        <v>1.0219616696213359E-2</v>
      </c>
      <c r="Z8" s="11"/>
      <c r="AA8" s="12" t="s">
        <v>27</v>
      </c>
      <c r="AB8" s="1" t="s">
        <v>40</v>
      </c>
      <c r="AC8" s="10">
        <f ca="1">AVERAGE(X51:X56)</f>
        <v>0.9042083549369867</v>
      </c>
      <c r="AD8" s="10">
        <f ca="1">STDEV(X51:X56)</f>
        <v>0.21381553210852347</v>
      </c>
      <c r="AE8" s="2"/>
      <c r="AF8" s="2"/>
      <c r="AG8" s="2"/>
      <c r="AH8" s="2"/>
      <c r="AI8" s="2"/>
      <c r="AJ8" s="2"/>
      <c r="AK8" s="2"/>
      <c r="AL8" s="2"/>
      <c r="AM8" s="10"/>
      <c r="AN8" s="10"/>
    </row>
    <row r="9" spans="1:40" ht="15.75" customHeight="1" x14ac:dyDescent="0.15">
      <c r="A9" s="3" t="s">
        <v>41</v>
      </c>
      <c r="B9" s="3">
        <v>1</v>
      </c>
      <c r="C9" s="1" t="s">
        <v>39</v>
      </c>
      <c r="D9" s="1" t="str">
        <f t="shared" si="0"/>
        <v>LCOR-611 July</v>
      </c>
      <c r="E9" s="1" t="str">
        <f>VLOOKUP(B9,'Names+months'!A:B,2,FALSE)</f>
        <v>July</v>
      </c>
      <c r="F9" s="1" t="s">
        <v>20</v>
      </c>
      <c r="G9" s="3">
        <v>22.868599920000001</v>
      </c>
      <c r="H9" s="3">
        <v>24.695686599999998</v>
      </c>
      <c r="I9" s="3">
        <v>23.924000379999999</v>
      </c>
      <c r="J9" s="5">
        <f t="shared" si="1"/>
        <v>23.924000379999999</v>
      </c>
      <c r="K9" s="6">
        <f t="shared" si="2"/>
        <v>-1.0554004599999978</v>
      </c>
      <c r="L9" s="7"/>
      <c r="M9" s="2"/>
      <c r="N9" s="2"/>
      <c r="O9" s="8">
        <f t="shared" si="3"/>
        <v>0.11040287666666804</v>
      </c>
      <c r="P9" s="9">
        <f t="shared" si="4"/>
        <v>0.92632934568120495</v>
      </c>
      <c r="Q9" s="9"/>
      <c r="R9" s="9"/>
      <c r="S9" s="9"/>
      <c r="T9" s="9"/>
      <c r="U9" s="1" t="str">
        <f ca="1">IFERROR(__xludf.DUMMYFUNCTION("""COMPUTED_VALUE"""),"LCOR-079 August")</f>
        <v>LCOR-079 August</v>
      </c>
      <c r="V9" s="1" t="str">
        <f t="shared" ca="1" si="5"/>
        <v>August</v>
      </c>
      <c r="W9" s="1" t="str">
        <f t="shared" ca="1" si="6"/>
        <v>13-15E</v>
      </c>
      <c r="X9" s="10">
        <f t="shared" ca="1" si="7"/>
        <v>0.69061750427007174</v>
      </c>
      <c r="Y9" s="10">
        <f t="shared" ca="1" si="8"/>
        <v>1.125112939244324E-2</v>
      </c>
      <c r="Z9" s="11"/>
      <c r="AA9" s="12" t="s">
        <v>27</v>
      </c>
      <c r="AB9" s="1" t="s">
        <v>42</v>
      </c>
      <c r="AC9" s="10">
        <f ca="1">AVERAGE(X63:X68)</f>
        <v>0.90854949992754996</v>
      </c>
      <c r="AD9" s="10">
        <f ca="1">STDEV(X63:X68)</f>
        <v>0.31762960607367191</v>
      </c>
      <c r="AE9" s="2"/>
      <c r="AF9" s="2"/>
      <c r="AG9" s="2"/>
      <c r="AH9" s="2"/>
      <c r="AI9" s="2"/>
      <c r="AJ9" s="2"/>
      <c r="AK9" s="2"/>
      <c r="AL9" s="2"/>
      <c r="AM9" s="10"/>
      <c r="AN9" s="10"/>
    </row>
    <row r="10" spans="1:40" ht="15.75" customHeight="1" x14ac:dyDescent="0.15">
      <c r="A10" s="3" t="s">
        <v>43</v>
      </c>
      <c r="B10" s="3">
        <v>1</v>
      </c>
      <c r="C10" s="1" t="s">
        <v>44</v>
      </c>
      <c r="D10" s="1" t="str">
        <f t="shared" si="0"/>
        <v>LCOR-613 July</v>
      </c>
      <c r="E10" s="1" t="str">
        <f>VLOOKUP(B10,'Names+months'!A:B,2,FALSE)</f>
        <v>July</v>
      </c>
      <c r="F10" s="1" t="s">
        <v>20</v>
      </c>
      <c r="G10" s="3">
        <v>21.982173020000001</v>
      </c>
      <c r="H10" s="3">
        <v>24.829187399999999</v>
      </c>
      <c r="I10" s="3">
        <v>23.990512219999999</v>
      </c>
      <c r="J10" s="5">
        <f t="shared" si="1"/>
        <v>23.990512219999999</v>
      </c>
      <c r="K10" s="6">
        <f t="shared" si="2"/>
        <v>-2.0083391999999982</v>
      </c>
      <c r="L10" s="7">
        <f>(K10+K11)/2</f>
        <v>-2.0215878249999975</v>
      </c>
      <c r="M10" s="2">
        <f>2^(-L10)</f>
        <v>4.0603042172070225</v>
      </c>
      <c r="N10" s="2"/>
      <c r="O10" s="8">
        <f t="shared" si="3"/>
        <v>-0.84253586333333241</v>
      </c>
      <c r="P10" s="9">
        <f t="shared" si="4"/>
        <v>1.7931993273546518</v>
      </c>
      <c r="Q10" s="9">
        <f>AVERAGE(P10,P11)</f>
        <v>1.809818874033829</v>
      </c>
      <c r="R10" s="9">
        <f>STDEV(P10:P11)</f>
        <v>2.3503588314185128E-2</v>
      </c>
      <c r="S10" s="9"/>
      <c r="T10" s="9"/>
      <c r="U10" s="1" t="str">
        <f ca="1">IFERROR(__xludf.DUMMYFUNCTION("""COMPUTED_VALUE"""),"LCOR-084 August")</f>
        <v>LCOR-084 August</v>
      </c>
      <c r="V10" s="1" t="str">
        <f t="shared" ca="1" si="5"/>
        <v>August</v>
      </c>
      <c r="W10" s="1" t="str">
        <f t="shared" ca="1" si="6"/>
        <v>13-15E</v>
      </c>
      <c r="X10" s="10">
        <f t="shared" ca="1" si="7"/>
        <v>5.0027496412629768E-2</v>
      </c>
      <c r="Y10" s="10">
        <f t="shared" ca="1" si="8"/>
        <v>8.2146633837240285E-5</v>
      </c>
      <c r="Z10" s="11"/>
      <c r="AA10" s="12" t="s">
        <v>27</v>
      </c>
      <c r="AB10" s="1" t="s">
        <v>45</v>
      </c>
      <c r="AC10" s="10">
        <f ca="1">AVERAGE(X75:X80)</f>
        <v>1.8064629771476295E-3</v>
      </c>
      <c r="AD10" s="10">
        <f ca="1">STDEV(X75:X80)</f>
        <v>2.2382333182368779E-3</v>
      </c>
      <c r="AE10" s="2"/>
      <c r="AF10" s="2"/>
      <c r="AG10" s="2"/>
      <c r="AH10" s="2"/>
      <c r="AI10" s="2"/>
      <c r="AJ10" s="2"/>
      <c r="AK10" s="2"/>
      <c r="AL10" s="2"/>
      <c r="AM10" s="10"/>
      <c r="AN10" s="10"/>
    </row>
    <row r="11" spans="1:40" ht="15.75" customHeight="1" x14ac:dyDescent="0.15">
      <c r="A11" s="3" t="s">
        <v>46</v>
      </c>
      <c r="B11" s="3">
        <v>1</v>
      </c>
      <c r="C11" s="1" t="s">
        <v>44</v>
      </c>
      <c r="D11" s="1" t="str">
        <f t="shared" si="0"/>
        <v>LCOR-613 July</v>
      </c>
      <c r="E11" s="1" t="str">
        <f>VLOOKUP(B11,'Names+months'!A:B,2,FALSE)</f>
        <v>July</v>
      </c>
      <c r="F11" s="1" t="s">
        <v>20</v>
      </c>
      <c r="G11" s="3">
        <v>21.902622310000002</v>
      </c>
      <c r="H11" s="3">
        <v>24.77788</v>
      </c>
      <c r="I11" s="3">
        <v>23.937458759999998</v>
      </c>
      <c r="J11" s="5">
        <f t="shared" si="1"/>
        <v>23.937458759999998</v>
      </c>
      <c r="K11" s="6">
        <f t="shared" si="2"/>
        <v>-2.0348364499999967</v>
      </c>
      <c r="L11" s="7"/>
      <c r="M11" s="2"/>
      <c r="N11" s="1"/>
      <c r="O11" s="8">
        <f t="shared" si="3"/>
        <v>-0.86903311333333089</v>
      </c>
      <c r="P11" s="9">
        <f t="shared" si="4"/>
        <v>1.8264384207130062</v>
      </c>
      <c r="Q11" s="9"/>
      <c r="R11" s="9"/>
      <c r="S11" s="9"/>
      <c r="T11" s="9"/>
      <c r="U11" s="1" t="str">
        <f ca="1">IFERROR(__xludf.DUMMYFUNCTION("""COMPUTED_VALUE"""),"LCOR-301 August")</f>
        <v>LCOR-301 August</v>
      </c>
      <c r="V11" s="1" t="str">
        <f t="shared" ca="1" si="5"/>
        <v>August</v>
      </c>
      <c r="W11" s="1" t="str">
        <f t="shared" ca="1" si="6"/>
        <v>13-15E</v>
      </c>
      <c r="X11" s="10">
        <f t="shared" ca="1" si="7"/>
        <v>1.0036739969136419</v>
      </c>
      <c r="Y11" s="10">
        <f t="shared" ca="1" si="8"/>
        <v>5.0513057600786509E-3</v>
      </c>
      <c r="Z11" s="11"/>
      <c r="AA11" s="12" t="s">
        <v>47</v>
      </c>
      <c r="AB11" s="1" t="s">
        <v>28</v>
      </c>
      <c r="AC11" s="10">
        <f ca="1">AVERAGE(X93:X98)</f>
        <v>8.7744346686960265E-4</v>
      </c>
      <c r="AD11" s="10">
        <f ca="1">STDEV(X93:X98)</f>
        <v>1.2970690740183714E-3</v>
      </c>
      <c r="AE11" s="2"/>
      <c r="AF11" s="2"/>
      <c r="AG11" s="2"/>
      <c r="AH11" s="2"/>
      <c r="AI11" s="2"/>
      <c r="AJ11" s="2"/>
      <c r="AK11" s="2"/>
      <c r="AL11" s="2"/>
      <c r="AM11" s="10"/>
      <c r="AN11" s="10"/>
    </row>
    <row r="12" spans="1:40" ht="15.75" customHeight="1" x14ac:dyDescent="0.15">
      <c r="A12" s="3" t="s">
        <v>48</v>
      </c>
      <c r="B12" s="3">
        <v>1</v>
      </c>
      <c r="C12" s="1" t="s">
        <v>49</v>
      </c>
      <c r="D12" s="1" t="str">
        <f t="shared" si="0"/>
        <v>LCOR-616 July</v>
      </c>
      <c r="E12" s="1" t="str">
        <f>VLOOKUP(B12,'Names+months'!A:B,2,FALSE)</f>
        <v>July</v>
      </c>
      <c r="F12" s="1" t="s">
        <v>20</v>
      </c>
      <c r="G12" s="3">
        <v>22.085083449999999</v>
      </c>
      <c r="H12" s="3">
        <v>24.695698400000001</v>
      </c>
      <c r="I12" s="3">
        <v>24.03528403</v>
      </c>
      <c r="J12" s="5">
        <f t="shared" si="1"/>
        <v>24.03528403</v>
      </c>
      <c r="K12" s="6">
        <f t="shared" si="2"/>
        <v>-1.9502005800000006</v>
      </c>
      <c r="L12" s="7">
        <f>(K12+K13)/2</f>
        <v>-1.9562282749999991</v>
      </c>
      <c r="M12" s="2">
        <f>2^(-L12)</f>
        <v>3.8804615911401554</v>
      </c>
      <c r="N12" s="8"/>
      <c r="O12" s="8">
        <f t="shared" si="3"/>
        <v>-0.78439724333333483</v>
      </c>
      <c r="P12" s="9">
        <f t="shared" si="4"/>
        <v>1.7223725633983975</v>
      </c>
      <c r="Q12" s="9">
        <f>AVERAGE(P12,P13)</f>
        <v>1.7295989236654172</v>
      </c>
      <c r="R12" s="9">
        <f>STDEV(P12:P13)</f>
        <v>1.0219616696213359E-2</v>
      </c>
      <c r="S12" s="9"/>
      <c r="T12" s="9"/>
      <c r="U12" s="1" t="str">
        <f ca="1">IFERROR(__xludf.DUMMYFUNCTION("""COMPUTED_VALUE"""),"LCOR-303 August")</f>
        <v>LCOR-303 August</v>
      </c>
      <c r="V12" s="1" t="str">
        <f t="shared" ca="1" si="5"/>
        <v>August</v>
      </c>
      <c r="W12" s="1" t="str">
        <f t="shared" ca="1" si="6"/>
        <v>13-15E</v>
      </c>
      <c r="X12" s="10">
        <f t="shared" ca="1" si="7"/>
        <v>1.9947856621376849</v>
      </c>
      <c r="Y12" s="10">
        <f t="shared" ca="1" si="8"/>
        <v>3.2737551723576043E-2</v>
      </c>
      <c r="Z12" s="11"/>
      <c r="AA12" s="12" t="s">
        <v>47</v>
      </c>
      <c r="AB12" s="1" t="s">
        <v>20</v>
      </c>
      <c r="AC12" s="10">
        <f ca="1">AVERAGE(X9:X14)</f>
        <v>1.4200168443319126</v>
      </c>
      <c r="AD12" s="10">
        <f ca="1">STDEV(X9:X14)</f>
        <v>0.99343430912611674</v>
      </c>
      <c r="AE12" s="2"/>
      <c r="AF12" s="2"/>
      <c r="AG12" s="2"/>
      <c r="AH12" s="2"/>
      <c r="AI12" s="2"/>
      <c r="AJ12" s="2"/>
      <c r="AK12" s="2"/>
      <c r="AL12" s="2"/>
      <c r="AM12" s="10"/>
      <c r="AN12" s="10"/>
    </row>
    <row r="13" spans="1:40" ht="15.75" customHeight="1" x14ac:dyDescent="0.15">
      <c r="A13" s="3" t="s">
        <v>50</v>
      </c>
      <c r="B13" s="3">
        <v>1</v>
      </c>
      <c r="C13" s="1" t="s">
        <v>49</v>
      </c>
      <c r="D13" s="1" t="str">
        <f t="shared" si="0"/>
        <v>LCOR-616 July</v>
      </c>
      <c r="E13" s="1" t="str">
        <f>VLOOKUP(B13,'Names+months'!A:B,2,FALSE)</f>
        <v>July</v>
      </c>
      <c r="F13" s="1" t="s">
        <v>20</v>
      </c>
      <c r="G13" s="3">
        <v>21.983248490000001</v>
      </c>
      <c r="H13" s="3">
        <v>24.631584499999999</v>
      </c>
      <c r="I13" s="3">
        <v>23.945504459999999</v>
      </c>
      <c r="J13" s="5">
        <f t="shared" si="1"/>
        <v>23.945504459999999</v>
      </c>
      <c r="K13" s="6">
        <f t="shared" si="2"/>
        <v>-1.9622559699999975</v>
      </c>
      <c r="L13" s="7"/>
      <c r="M13" s="2"/>
      <c r="N13" s="2"/>
      <c r="O13" s="8">
        <f t="shared" si="3"/>
        <v>-0.79645263333333172</v>
      </c>
      <c r="P13" s="9">
        <f t="shared" si="4"/>
        <v>1.736825283932437</v>
      </c>
      <c r="Q13" s="9"/>
      <c r="R13" s="9"/>
      <c r="S13" s="9"/>
      <c r="T13" s="9"/>
      <c r="U13" s="1" t="str">
        <f ca="1">IFERROR(__xludf.DUMMYFUNCTION("""COMPUTED_VALUE"""),"LCOR-610 August")</f>
        <v>LCOR-610 August</v>
      </c>
      <c r="V13" s="1" t="str">
        <f t="shared" ca="1" si="5"/>
        <v>August</v>
      </c>
      <c r="W13" s="1" t="str">
        <f t="shared" ca="1" si="6"/>
        <v>13-15E</v>
      </c>
      <c r="X13" s="10">
        <f t="shared" ca="1" si="7"/>
        <v>2.6534580156353709</v>
      </c>
      <c r="Y13" s="10">
        <f t="shared" ca="1" si="8"/>
        <v>4.0427706635007221E-2</v>
      </c>
      <c r="Z13" s="11"/>
      <c r="AA13" s="12" t="s">
        <v>47</v>
      </c>
      <c r="AB13" s="1" t="s">
        <v>32</v>
      </c>
      <c r="AC13" s="10">
        <f ca="1">AVERAGE(X21:X26)</f>
        <v>2.0574550169082955E-4</v>
      </c>
      <c r="AD13" s="10">
        <f ca="1">STDEV(X21:X26)</f>
        <v>2.0047294887699148E-4</v>
      </c>
      <c r="AE13" s="2"/>
      <c r="AF13" s="2"/>
      <c r="AG13" s="2"/>
      <c r="AH13" s="2"/>
      <c r="AI13" s="2"/>
      <c r="AJ13" s="2"/>
      <c r="AK13" s="2"/>
      <c r="AL13" s="2"/>
      <c r="AM13" s="10"/>
      <c r="AN13" s="10"/>
    </row>
    <row r="14" spans="1:40" ht="15.75" customHeight="1" x14ac:dyDescent="0.15">
      <c r="A14" s="3" t="s">
        <v>51</v>
      </c>
      <c r="B14" s="3">
        <v>2</v>
      </c>
      <c r="C14" s="1" t="s">
        <v>52</v>
      </c>
      <c r="D14" s="1" t="str">
        <f t="shared" si="0"/>
        <v>LCOR-079 August</v>
      </c>
      <c r="E14" s="1" t="str">
        <f>VLOOKUP(B14,'Names+months'!A:B,2,FALSE)</f>
        <v>August</v>
      </c>
      <c r="F14" s="1" t="s">
        <v>20</v>
      </c>
      <c r="G14" s="3">
        <v>23.076609699999999</v>
      </c>
      <c r="H14" s="3">
        <v>24.605199110000001</v>
      </c>
      <c r="I14" s="3">
        <v>23.691655870000002</v>
      </c>
      <c r="J14" s="5">
        <f t="shared" si="1"/>
        <v>23.691655870000002</v>
      </c>
      <c r="K14" s="6">
        <f t="shared" si="2"/>
        <v>-0.61504617000000295</v>
      </c>
      <c r="L14" s="7">
        <f>(K14+K15)/2</f>
        <v>-0.63166641000000112</v>
      </c>
      <c r="M14" s="2">
        <f>2^(-L14)</f>
        <v>1.5493535681684816</v>
      </c>
      <c r="N14" s="2"/>
      <c r="O14" s="8">
        <f t="shared" si="3"/>
        <v>0.55075716666666286</v>
      </c>
      <c r="P14" s="9">
        <f t="shared" si="4"/>
        <v>0.6826617543806679</v>
      </c>
      <c r="Q14" s="9">
        <f>AVERAGE(P14,P15)</f>
        <v>0.69061750427007174</v>
      </c>
      <c r="R14" s="9">
        <f>STDEV(P14:P15)</f>
        <v>1.125112939244324E-2</v>
      </c>
      <c r="S14" s="9"/>
      <c r="T14" s="9"/>
      <c r="U14" s="1" t="str">
        <f ca="1">IFERROR(__xludf.DUMMYFUNCTION("""COMPUTED_VALUE"""),"LCOR-611 August")</f>
        <v>LCOR-611 August</v>
      </c>
      <c r="V14" s="1" t="str">
        <f t="shared" ca="1" si="5"/>
        <v>August</v>
      </c>
      <c r="W14" s="1" t="str">
        <f t="shared" ca="1" si="6"/>
        <v>13-15E</v>
      </c>
      <c r="X14" s="10">
        <f t="shared" ca="1" si="7"/>
        <v>2.1275383906220773</v>
      </c>
      <c r="Y14" s="10">
        <f t="shared" ca="1" si="8"/>
        <v>3.6502299064043154E-3</v>
      </c>
      <c r="Z14" s="11"/>
      <c r="AA14" s="12" t="s">
        <v>47</v>
      </c>
      <c r="AB14" s="1" t="s">
        <v>35</v>
      </c>
      <c r="AC14" s="10">
        <f ca="1">AVERAGE(X33:X38)</f>
        <v>1.6556195093477359</v>
      </c>
      <c r="AD14" s="10">
        <f ca="1">STDEV(X33:X38)</f>
        <v>1.061762419518133</v>
      </c>
      <c r="AE14" s="2"/>
      <c r="AF14" s="2"/>
      <c r="AG14" s="2"/>
      <c r="AH14" s="2"/>
      <c r="AI14" s="2"/>
      <c r="AJ14" s="2"/>
      <c r="AK14" s="2"/>
      <c r="AL14" s="2"/>
      <c r="AM14" s="10"/>
      <c r="AN14" s="10"/>
    </row>
    <row r="15" spans="1:40" ht="15.75" customHeight="1" x14ac:dyDescent="0.15">
      <c r="A15" s="3" t="s">
        <v>53</v>
      </c>
      <c r="B15" s="3">
        <v>2</v>
      </c>
      <c r="C15" s="1" t="s">
        <v>52</v>
      </c>
      <c r="D15" s="1" t="str">
        <f t="shared" si="0"/>
        <v>LCOR-079 August</v>
      </c>
      <c r="E15" s="1" t="str">
        <f>VLOOKUP(B15,'Names+months'!A:B,2,FALSE)</f>
        <v>August</v>
      </c>
      <c r="F15" s="1" t="s">
        <v>20</v>
      </c>
      <c r="G15" s="3">
        <v>23.136559099999999</v>
      </c>
      <c r="H15" s="3">
        <v>24.700829160000001</v>
      </c>
      <c r="I15" s="3">
        <v>23.784845749999999</v>
      </c>
      <c r="J15" s="5">
        <f t="shared" si="1"/>
        <v>23.784845749999999</v>
      </c>
      <c r="K15" s="6">
        <f t="shared" si="2"/>
        <v>-0.6482866499999993</v>
      </c>
      <c r="L15" s="7"/>
      <c r="M15" s="2"/>
      <c r="N15" s="1"/>
      <c r="O15" s="8">
        <f t="shared" si="3"/>
        <v>0.5175166866666665</v>
      </c>
      <c r="P15" s="9">
        <f t="shared" si="4"/>
        <v>0.69857325415947569</v>
      </c>
      <c r="Q15" s="9"/>
      <c r="R15" s="9"/>
      <c r="S15" s="9"/>
      <c r="T15" s="9"/>
      <c r="U15" s="1" t="str">
        <f ca="1">IFERROR(__xludf.DUMMYFUNCTION("""COMPUTED_VALUE"""),"LCOR-102 July")</f>
        <v>LCOR-102 July</v>
      </c>
      <c r="V15" s="1" t="str">
        <f t="shared" ca="1" si="5"/>
        <v>July</v>
      </c>
      <c r="W15" s="1" t="str">
        <f t="shared" ca="1" si="6"/>
        <v>16-20</v>
      </c>
      <c r="X15" s="10">
        <f t="shared" ca="1" si="7"/>
        <v>9.5514861619485822E-5</v>
      </c>
      <c r="Y15" s="10">
        <f t="shared" ca="1" si="8"/>
        <v>4.8597307665541917E-5</v>
      </c>
      <c r="Z15" s="11"/>
      <c r="AA15" s="12" t="s">
        <v>47</v>
      </c>
      <c r="AB15" s="1" t="s">
        <v>37</v>
      </c>
      <c r="AC15" s="10">
        <f ca="1">AVERAGE(X45:X50)</f>
        <v>1.2629184688352011</v>
      </c>
      <c r="AD15" s="10">
        <f ca="1">STDEV(X45:X50)</f>
        <v>0.46632712423886408</v>
      </c>
      <c r="AE15" s="2"/>
      <c r="AF15" s="2"/>
      <c r="AG15" s="2"/>
      <c r="AH15" s="2"/>
      <c r="AI15" s="2"/>
      <c r="AJ15" s="2"/>
      <c r="AK15" s="2"/>
      <c r="AL15" s="2"/>
      <c r="AM15" s="10"/>
      <c r="AN15" s="10"/>
    </row>
    <row r="16" spans="1:40" ht="15.75" customHeight="1" x14ac:dyDescent="0.15">
      <c r="A16" s="3" t="s">
        <v>54</v>
      </c>
      <c r="B16" s="3">
        <v>2</v>
      </c>
      <c r="C16" s="1" t="s">
        <v>19</v>
      </c>
      <c r="D16" s="1" t="str">
        <f t="shared" si="0"/>
        <v>LCOR-084 August</v>
      </c>
      <c r="E16" s="1" t="str">
        <f>VLOOKUP(B16,'Names+months'!A:B,2,FALSE)</f>
        <v>August</v>
      </c>
      <c r="F16" s="1" t="s">
        <v>20</v>
      </c>
      <c r="G16" s="3">
        <v>27.944061000000001</v>
      </c>
      <c r="H16" s="3">
        <v>25.968437349999999</v>
      </c>
      <c r="I16" s="3">
        <v>24.790403529999999</v>
      </c>
      <c r="J16" s="5">
        <f t="shared" si="1"/>
        <v>24.790403529999999</v>
      </c>
      <c r="K16" s="6">
        <f t="shared" si="2"/>
        <v>3.1536574700000024</v>
      </c>
      <c r="L16" s="7">
        <f>(K16+K17)/2</f>
        <v>3.1553325700000023</v>
      </c>
      <c r="M16" s="2">
        <f>2^(-L16)</f>
        <v>0.11224066991356237</v>
      </c>
      <c r="N16" s="2"/>
      <c r="O16" s="8">
        <f t="shared" si="3"/>
        <v>4.319460806666668</v>
      </c>
      <c r="P16" s="9">
        <f t="shared" si="4"/>
        <v>5.0085582854467729E-2</v>
      </c>
      <c r="Q16" s="9">
        <f>AVERAGE(P16,P17)</f>
        <v>5.0027496412629768E-2</v>
      </c>
      <c r="R16" s="9">
        <f>STDEV(P16:P17)</f>
        <v>8.2146633837240285E-5</v>
      </c>
      <c r="S16" s="9"/>
      <c r="T16" s="9"/>
      <c r="U16" s="1" t="str">
        <f ca="1">IFERROR(__xludf.DUMMYFUNCTION("""COMPUTED_VALUE"""),"LCOR-106 July")</f>
        <v>LCOR-106 July</v>
      </c>
      <c r="V16" s="1" t="str">
        <f t="shared" ca="1" si="5"/>
        <v>July</v>
      </c>
      <c r="W16" s="1" t="str">
        <f t="shared" ca="1" si="6"/>
        <v>16-20</v>
      </c>
      <c r="X16" s="10">
        <f t="shared" ca="1" si="7"/>
        <v>2.231038102117981E-3</v>
      </c>
      <c r="Y16" s="10">
        <f t="shared" ca="1" si="8"/>
        <v>9.162483145771663E-5</v>
      </c>
      <c r="Z16" s="11"/>
      <c r="AA16" s="12" t="s">
        <v>47</v>
      </c>
      <c r="AB16" s="1" t="s">
        <v>40</v>
      </c>
      <c r="AC16" s="10">
        <f ca="1">AVERAGE(X57:X62)</f>
        <v>1.7073957112088554</v>
      </c>
      <c r="AD16" s="10">
        <f ca="1">STDEV(X57:X62)</f>
        <v>0.52754183561993262</v>
      </c>
      <c r="AE16" s="2"/>
      <c r="AF16" s="2"/>
      <c r="AG16" s="2"/>
      <c r="AH16" s="2"/>
      <c r="AI16" s="2"/>
      <c r="AJ16" s="2"/>
      <c r="AK16" s="2"/>
      <c r="AL16" s="2"/>
      <c r="AM16" s="10"/>
      <c r="AN16" s="10"/>
    </row>
    <row r="17" spans="1:40" ht="15.75" customHeight="1" x14ac:dyDescent="0.15">
      <c r="A17" s="3" t="s">
        <v>55</v>
      </c>
      <c r="B17" s="3">
        <v>2</v>
      </c>
      <c r="C17" s="1" t="s">
        <v>19</v>
      </c>
      <c r="D17" s="1" t="str">
        <f t="shared" si="0"/>
        <v>LCOR-084 August</v>
      </c>
      <c r="E17" s="1" t="str">
        <f>VLOOKUP(B17,'Names+months'!A:B,2,FALSE)</f>
        <v>August</v>
      </c>
      <c r="F17" s="1" t="s">
        <v>20</v>
      </c>
      <c r="G17" s="3">
        <v>27.933202000000001</v>
      </c>
      <c r="H17" s="3">
        <v>26.00276994</v>
      </c>
      <c r="I17" s="3">
        <v>24.776194329999999</v>
      </c>
      <c r="J17" s="5">
        <f t="shared" si="1"/>
        <v>24.776194329999999</v>
      </c>
      <c r="K17" s="6">
        <f t="shared" si="2"/>
        <v>3.1570076700000023</v>
      </c>
      <c r="L17" s="7"/>
      <c r="M17" s="2"/>
      <c r="N17" s="1"/>
      <c r="O17" s="8">
        <f t="shared" si="3"/>
        <v>4.3228110066666678</v>
      </c>
      <c r="P17" s="9">
        <f t="shared" si="4"/>
        <v>4.9969409970791807E-2</v>
      </c>
      <c r="Q17" s="9"/>
      <c r="R17" s="9"/>
      <c r="S17" s="9"/>
      <c r="T17" s="9"/>
      <c r="U17" s="1" t="str">
        <f ca="1">IFERROR(__xludf.DUMMYFUNCTION("""COMPUTED_VALUE"""),"LCOR-310 July")</f>
        <v>LCOR-310 July</v>
      </c>
      <c r="V17" s="1" t="str">
        <f t="shared" ca="1" si="5"/>
        <v>July</v>
      </c>
      <c r="W17" s="1" t="str">
        <f t="shared" ca="1" si="6"/>
        <v>16-20</v>
      </c>
      <c r="X17" s="10">
        <f t="shared" ca="1" si="7"/>
        <v>1.6939625935790438E-3</v>
      </c>
      <c r="Y17" s="10">
        <f t="shared" ca="1" si="8"/>
        <v>1.1659409621211769E-4</v>
      </c>
      <c r="Z17" s="11"/>
      <c r="AA17" s="12" t="s">
        <v>47</v>
      </c>
      <c r="AB17" s="1" t="s">
        <v>42</v>
      </c>
      <c r="AC17" s="10">
        <f ca="1">AVERAGE(X69:X74)</f>
        <v>1.4191163747849043</v>
      </c>
      <c r="AD17" s="10">
        <f ca="1">STDEV(X69:X74)</f>
        <v>0.40355564881189016</v>
      </c>
      <c r="AE17" s="2"/>
      <c r="AF17" s="2"/>
      <c r="AG17" s="2"/>
      <c r="AH17" s="2"/>
      <c r="AI17" s="2"/>
      <c r="AJ17" s="2"/>
      <c r="AK17" s="2"/>
      <c r="AL17" s="2"/>
      <c r="AM17" s="10"/>
      <c r="AN17" s="10"/>
    </row>
    <row r="18" spans="1:40" ht="15.75" customHeight="1" x14ac:dyDescent="0.15">
      <c r="A18" s="3" t="s">
        <v>56</v>
      </c>
      <c r="B18" s="3">
        <v>2</v>
      </c>
      <c r="C18" s="1" t="s">
        <v>30</v>
      </c>
      <c r="D18" s="1" t="str">
        <f t="shared" si="0"/>
        <v>LCOR-301 August</v>
      </c>
      <c r="E18" s="1" t="str">
        <f>VLOOKUP(B18,'Names+months'!A:B,2,FALSE)</f>
        <v>August</v>
      </c>
      <c r="F18" s="1" t="s">
        <v>20</v>
      </c>
      <c r="G18" s="3">
        <v>22.9920106</v>
      </c>
      <c r="H18" s="3">
        <v>24.926516490000001</v>
      </c>
      <c r="I18" s="3">
        <v>24.157961350000001</v>
      </c>
      <c r="J18" s="5">
        <f t="shared" si="1"/>
        <v>24.157961350000001</v>
      </c>
      <c r="K18" s="6">
        <f t="shared" si="2"/>
        <v>-1.1659507500000004</v>
      </c>
      <c r="L18" s="7">
        <f>(K18+K19)/2</f>
        <v>-1.1710849449999987</v>
      </c>
      <c r="M18" s="2">
        <f>2^(-L18)</f>
        <v>2.2518097535488311</v>
      </c>
      <c r="N18" s="1"/>
      <c r="O18" s="8">
        <f t="shared" si="3"/>
        <v>-1.474133333345673E-4</v>
      </c>
      <c r="P18" s="9">
        <f t="shared" si="4"/>
        <v>1.0001021843568436</v>
      </c>
      <c r="Q18" s="9">
        <f>AVERAGE(P18,P19)</f>
        <v>1.0036739969136419</v>
      </c>
      <c r="R18" s="9">
        <f>STDEV(P18:P19)</f>
        <v>5.0513057600786509E-3</v>
      </c>
      <c r="S18" s="9"/>
      <c r="T18" s="9"/>
      <c r="U18" s="1" t="str">
        <f ca="1">IFERROR(__xludf.DUMMYFUNCTION("""COMPUTED_VALUE"""),"LCOR-505 July")</f>
        <v>LCOR-505 July</v>
      </c>
      <c r="V18" s="1" t="str">
        <f t="shared" ca="1" si="5"/>
        <v>July</v>
      </c>
      <c r="W18" s="1" t="str">
        <f t="shared" ca="1" si="6"/>
        <v>16-20</v>
      </c>
      <c r="X18" s="10">
        <f t="shared" ca="1" si="7"/>
        <v>1.6839271660555163E-4</v>
      </c>
      <c r="Y18" s="10">
        <f t="shared" ca="1" si="8"/>
        <v>5.8152404247730662E-5</v>
      </c>
      <c r="Z18" s="11"/>
      <c r="AA18" s="12" t="s">
        <v>47</v>
      </c>
      <c r="AB18" s="1" t="s">
        <v>45</v>
      </c>
      <c r="AC18" s="10" t="e">
        <f ca="1">AVERAGE(X81:X86)</f>
        <v>#VALUE!</v>
      </c>
      <c r="AD18" s="10" t="e">
        <f ca="1">STDEV(X81:X86)</f>
        <v>#VALUE!</v>
      </c>
      <c r="AE18" s="2"/>
      <c r="AF18" s="2"/>
      <c r="AG18" s="2"/>
      <c r="AH18" s="2"/>
      <c r="AI18" s="2"/>
      <c r="AJ18" s="2"/>
      <c r="AK18" s="2"/>
      <c r="AL18" s="2"/>
      <c r="AM18" s="10"/>
      <c r="AN18" s="10"/>
    </row>
    <row r="19" spans="1:40" ht="15.75" customHeight="1" x14ac:dyDescent="0.15">
      <c r="A19" s="3" t="s">
        <v>57</v>
      </c>
      <c r="B19" s="3">
        <v>2</v>
      </c>
      <c r="C19" s="1" t="s">
        <v>30</v>
      </c>
      <c r="D19" s="1" t="str">
        <f t="shared" si="0"/>
        <v>LCOR-301 August</v>
      </c>
      <c r="E19" s="1" t="str">
        <f>VLOOKUP(B19,'Names+months'!A:B,2,FALSE)</f>
        <v>August</v>
      </c>
      <c r="F19" s="1" t="s">
        <v>20</v>
      </c>
      <c r="G19" s="3">
        <v>23.091663400000002</v>
      </c>
      <c r="H19" s="3">
        <v>25.056869429999999</v>
      </c>
      <c r="I19" s="3">
        <v>24.267882539999999</v>
      </c>
      <c r="J19" s="5">
        <f t="shared" si="1"/>
        <v>24.267882539999999</v>
      </c>
      <c r="K19" s="6">
        <f t="shared" si="2"/>
        <v>-1.1762191399999971</v>
      </c>
      <c r="L19" s="7"/>
      <c r="M19" s="2"/>
      <c r="N19" s="2"/>
      <c r="O19" s="8">
        <f t="shared" si="3"/>
        <v>-1.0415803333331253E-2</v>
      </c>
      <c r="P19" s="9">
        <f t="shared" si="4"/>
        <v>1.0072458094704402</v>
      </c>
      <c r="Q19" s="9"/>
      <c r="R19" s="9"/>
      <c r="S19" s="9"/>
      <c r="T19" s="9"/>
      <c r="U19" s="13" t="str">
        <f ca="1">IFERROR(__xludf.DUMMYFUNCTION("""COMPUTED_VALUE"""),"LCOR-507 July")</f>
        <v>LCOR-507 July</v>
      </c>
      <c r="V19" s="1" t="str">
        <f t="shared" ca="1" si="5"/>
        <v>July</v>
      </c>
      <c r="W19" s="1" t="str">
        <f t="shared" ca="1" si="6"/>
        <v>16-20</v>
      </c>
      <c r="X19" s="10">
        <f t="shared" ca="1" si="7"/>
        <v>5.2834393250221524E-3</v>
      </c>
      <c r="Y19" s="10">
        <f t="shared" ca="1" si="8"/>
        <v>3.4025257022747926E-4</v>
      </c>
      <c r="Z19" s="2"/>
      <c r="AA19" s="2"/>
      <c r="AB19" s="1"/>
      <c r="AC19" s="2"/>
      <c r="AD19" s="11"/>
      <c r="AE19" s="2"/>
      <c r="AF19" s="2"/>
      <c r="AG19" s="2"/>
      <c r="AH19" s="2"/>
      <c r="AI19" s="2"/>
      <c r="AJ19" s="2"/>
      <c r="AK19" s="2"/>
      <c r="AL19" s="2"/>
    </row>
    <row r="20" spans="1:40" ht="15.75" customHeight="1" x14ac:dyDescent="0.15">
      <c r="A20" s="3" t="s">
        <v>58</v>
      </c>
      <c r="B20" s="3">
        <v>2</v>
      </c>
      <c r="C20" s="1" t="s">
        <v>59</v>
      </c>
      <c r="D20" s="1" t="str">
        <f t="shared" si="0"/>
        <v>LCOR-303 August</v>
      </c>
      <c r="E20" s="1" t="str">
        <f>VLOOKUP(B20,'Names+months'!A:B,2,FALSE)</f>
        <v>August</v>
      </c>
      <c r="F20" s="1" t="s">
        <v>20</v>
      </c>
      <c r="G20" s="3">
        <v>22.307599199999999</v>
      </c>
      <c r="H20" s="3">
        <v>25.246634579999998</v>
      </c>
      <c r="I20" s="3">
        <v>24.452796289999998</v>
      </c>
      <c r="J20" s="5">
        <f t="shared" si="1"/>
        <v>24.452796289999998</v>
      </c>
      <c r="K20" s="6">
        <f t="shared" si="2"/>
        <v>-2.1451970899999999</v>
      </c>
      <c r="L20" s="7">
        <f>(K20+K21)/2</f>
        <v>-2.1619399250000004</v>
      </c>
      <c r="M20" s="2">
        <f>2^(-L20)</f>
        <v>4.4751620508594891</v>
      </c>
      <c r="N20" s="1"/>
      <c r="O20" s="8">
        <f t="shared" si="3"/>
        <v>-0.97939375333333412</v>
      </c>
      <c r="P20" s="9">
        <f t="shared" si="4"/>
        <v>1.9716367173144989</v>
      </c>
      <c r="Q20" s="9">
        <f>AVERAGE(P20,P21)</f>
        <v>1.9947856621376849</v>
      </c>
      <c r="R20" s="9">
        <f>STDEV(P20:P21)</f>
        <v>3.2737551723576043E-2</v>
      </c>
      <c r="S20" s="9"/>
      <c r="T20" s="9"/>
      <c r="U20" s="1" t="str">
        <f ca="1">IFERROR(__xludf.DUMMYFUNCTION("""COMPUTED_VALUE"""),"LCOR-518 July")</f>
        <v>LCOR-518 July</v>
      </c>
      <c r="V20" s="1" t="str">
        <f t="shared" ca="1" si="5"/>
        <v>July</v>
      </c>
      <c r="W20" s="1" t="str">
        <f t="shared" ca="1" si="6"/>
        <v>16-20</v>
      </c>
      <c r="X20" s="10">
        <f t="shared" ca="1" si="7"/>
        <v>5.6619161513235896E-4</v>
      </c>
      <c r="Y20" s="10">
        <f t="shared" ca="1" si="8"/>
        <v>9.3918191554018406E-5</v>
      </c>
      <c r="Z20" s="2"/>
      <c r="AA20" s="2"/>
      <c r="AB20" s="2" t="s">
        <v>28</v>
      </c>
      <c r="AC20" s="10" t="s">
        <v>20</v>
      </c>
      <c r="AD20" s="11" t="s">
        <v>32</v>
      </c>
      <c r="AE20" s="2" t="s">
        <v>35</v>
      </c>
      <c r="AF20" s="2" t="s">
        <v>37</v>
      </c>
      <c r="AG20" s="2" t="s">
        <v>40</v>
      </c>
      <c r="AH20" s="2" t="s">
        <v>42</v>
      </c>
      <c r="AI20" s="2" t="s">
        <v>45</v>
      </c>
      <c r="AJ20" s="2"/>
      <c r="AK20" s="2"/>
      <c r="AL20" s="2"/>
    </row>
    <row r="21" spans="1:40" ht="15.75" customHeight="1" x14ac:dyDescent="0.15">
      <c r="A21" s="3" t="s">
        <v>60</v>
      </c>
      <c r="B21" s="3">
        <v>2</v>
      </c>
      <c r="C21" s="1" t="s">
        <v>59</v>
      </c>
      <c r="D21" s="1" t="str">
        <f t="shared" si="0"/>
        <v>LCOR-303 August</v>
      </c>
      <c r="E21" s="1" t="str">
        <f>VLOOKUP(B21,'Names+months'!A:B,2,FALSE)</f>
        <v>August</v>
      </c>
      <c r="F21" s="1" t="s">
        <v>20</v>
      </c>
      <c r="G21" s="3">
        <v>22.2971234</v>
      </c>
      <c r="H21" s="3">
        <v>25.239442270000001</v>
      </c>
      <c r="I21" s="3">
        <v>24.475806160000001</v>
      </c>
      <c r="J21" s="5">
        <f t="shared" si="1"/>
        <v>24.475806160000001</v>
      </c>
      <c r="K21" s="6">
        <f t="shared" si="2"/>
        <v>-2.1786827600000009</v>
      </c>
      <c r="L21" s="7"/>
      <c r="M21" s="2"/>
      <c r="N21" s="2"/>
      <c r="O21" s="8">
        <f t="shared" si="3"/>
        <v>-1.0128794233333351</v>
      </c>
      <c r="P21" s="9">
        <f t="shared" si="4"/>
        <v>2.0179346069608708</v>
      </c>
      <c r="Q21" s="9"/>
      <c r="R21" s="9"/>
      <c r="S21" s="9"/>
      <c r="T21" s="9"/>
      <c r="U21" s="1" t="str">
        <f ca="1">IFERROR(__xludf.DUMMYFUNCTION("""COMPUTED_VALUE"""),"LCOR-101 August")</f>
        <v>LCOR-101 August</v>
      </c>
      <c r="V21" s="1" t="str">
        <f t="shared" ca="1" si="5"/>
        <v>August</v>
      </c>
      <c r="W21" s="1" t="str">
        <f t="shared" ca="1" si="6"/>
        <v>16-20</v>
      </c>
      <c r="X21" s="10">
        <f t="shared" ca="1" si="7"/>
        <v>3.6959075876384036E-5</v>
      </c>
      <c r="Y21" s="10">
        <f t="shared" ca="1" si="8"/>
        <v>7.4394015245120005E-8</v>
      </c>
      <c r="Z21" s="2"/>
      <c r="AA21" s="18" t="s">
        <v>27</v>
      </c>
      <c r="AB21" s="10">
        <f t="shared" ref="AB21:AB26" ca="1" si="9">X87</f>
        <v>9.8806841468050826E-5</v>
      </c>
      <c r="AC21" s="10">
        <f t="shared" ref="AC21:AC26" ca="1" si="10">X3</f>
        <v>1.3828489190178681</v>
      </c>
      <c r="AD21" s="10">
        <f t="shared" ref="AD21:AD26" ca="1" si="11">X15</f>
        <v>9.5514861619485822E-5</v>
      </c>
      <c r="AE21" s="10">
        <f t="shared" ref="AE21:AE26" ca="1" si="12">X27</f>
        <v>0.8749541834255421</v>
      </c>
      <c r="AF21" s="10">
        <f t="shared" ref="AF21:AF26" ca="1" si="13">X39</f>
        <v>0.86564379643004508</v>
      </c>
      <c r="AG21" s="10">
        <f t="shared" ref="AG21:AG26" ca="1" si="14">X51</f>
        <v>1.105008708931241</v>
      </c>
      <c r="AH21" s="10">
        <f t="shared" ref="AH21:AH26" ca="1" si="15">X63</f>
        <v>0.95009470964930665</v>
      </c>
      <c r="AI21" s="10">
        <f t="shared" ref="AI21:AI26" ca="1" si="16">X75</f>
        <v>1.1301351496843322E-3</v>
      </c>
      <c r="AJ21" s="2"/>
      <c r="AK21" s="2"/>
      <c r="AL21" s="2"/>
    </row>
    <row r="22" spans="1:40" ht="15.75" customHeight="1" x14ac:dyDescent="0.15">
      <c r="A22" s="3" t="s">
        <v>61</v>
      </c>
      <c r="B22" s="3">
        <v>2</v>
      </c>
      <c r="C22" s="1" t="s">
        <v>62</v>
      </c>
      <c r="D22" s="1" t="str">
        <f t="shared" si="0"/>
        <v>LCOR-610 August</v>
      </c>
      <c r="E22" s="1" t="str">
        <f>VLOOKUP(B22,'Names+months'!A:B,2,FALSE)</f>
        <v>August</v>
      </c>
      <c r="F22" s="1" t="s">
        <v>20</v>
      </c>
      <c r="G22" s="3">
        <v>22.587962999999998</v>
      </c>
      <c r="H22" s="3">
        <v>26.104083249999999</v>
      </c>
      <c r="I22" s="3">
        <v>25.177099630000001</v>
      </c>
      <c r="J22" s="5">
        <f t="shared" si="1"/>
        <v>25.177099630000001</v>
      </c>
      <c r="K22" s="6">
        <f t="shared" si="2"/>
        <v>-2.5891366300000023</v>
      </c>
      <c r="L22" s="7">
        <f>(K22+K23)/2</f>
        <v>-2.5735933300000013</v>
      </c>
      <c r="M22" s="2">
        <f>2^(-L22)</f>
        <v>5.952902767028827</v>
      </c>
      <c r="N22" s="1"/>
      <c r="O22" s="8">
        <f t="shared" si="3"/>
        <v>-1.4233332933333365</v>
      </c>
      <c r="P22" s="9">
        <f t="shared" si="4"/>
        <v>2.6820447211448051</v>
      </c>
      <c r="Q22" s="9">
        <f>AVERAGE(P22,P23)</f>
        <v>2.6534580156353709</v>
      </c>
      <c r="R22" s="9">
        <f>STDEV(P22:P23)</f>
        <v>4.0427706635007221E-2</v>
      </c>
      <c r="S22" s="9"/>
      <c r="T22" s="9"/>
      <c r="U22" s="1" t="str">
        <f ca="1">IFERROR(__xludf.DUMMYFUNCTION("""COMPUTED_VALUE"""),"LCOR-102 August")</f>
        <v>LCOR-102 August</v>
      </c>
      <c r="V22" s="1" t="str">
        <f t="shared" ca="1" si="5"/>
        <v>August</v>
      </c>
      <c r="W22" s="1" t="str">
        <f t="shared" ca="1" si="6"/>
        <v>16-20</v>
      </c>
      <c r="X22" s="10">
        <f t="shared" ca="1" si="7"/>
        <v>2.2348794983180167E-4</v>
      </c>
      <c r="Y22" s="10">
        <f t="shared" ca="1" si="8"/>
        <v>5.8913527361832246E-5</v>
      </c>
      <c r="Z22" s="2"/>
      <c r="AA22" s="19"/>
      <c r="AB22" s="10">
        <f t="shared" ca="1" si="9"/>
        <v>2.7051916226687397E-5</v>
      </c>
      <c r="AC22" s="10">
        <f t="shared" ca="1" si="10"/>
        <v>0.3152104925709952</v>
      </c>
      <c r="AD22" s="10">
        <f t="shared" ca="1" si="11"/>
        <v>2.231038102117981E-3</v>
      </c>
      <c r="AE22" s="10">
        <f t="shared" ca="1" si="12"/>
        <v>0.43060412604730686</v>
      </c>
      <c r="AF22" s="10">
        <f t="shared" ca="1" si="13"/>
        <v>0.82214859733211587</v>
      </c>
      <c r="AG22" s="10">
        <f t="shared" ca="1" si="14"/>
        <v>0.91269670883090559</v>
      </c>
      <c r="AH22" s="10">
        <f t="shared" ca="1" si="15"/>
        <v>0.50967218543716664</v>
      </c>
      <c r="AI22" s="10">
        <f t="shared" ca="1" si="16"/>
        <v>4.897327629956841E-4</v>
      </c>
      <c r="AJ22" s="2"/>
      <c r="AK22" s="2"/>
      <c r="AL22" s="2"/>
    </row>
    <row r="23" spans="1:40" ht="15.75" customHeight="1" x14ac:dyDescent="0.15">
      <c r="A23" s="3" t="s">
        <v>63</v>
      </c>
      <c r="B23" s="3">
        <v>2</v>
      </c>
      <c r="C23" s="1" t="s">
        <v>62</v>
      </c>
      <c r="D23" s="1" t="str">
        <f t="shared" si="0"/>
        <v>LCOR-610 August</v>
      </c>
      <c r="E23" s="1" t="str">
        <f>VLOOKUP(B23,'Names+months'!A:B,2,FALSE)</f>
        <v>August</v>
      </c>
      <c r="F23" s="1" t="s">
        <v>20</v>
      </c>
      <c r="G23" s="3">
        <v>22.569344000000001</v>
      </c>
      <c r="H23" s="3">
        <v>26.04248613</v>
      </c>
      <c r="I23" s="3">
        <v>25.127394030000001</v>
      </c>
      <c r="J23" s="5">
        <f t="shared" si="1"/>
        <v>25.127394030000001</v>
      </c>
      <c r="K23" s="6">
        <f t="shared" si="2"/>
        <v>-2.5580500300000004</v>
      </c>
      <c r="L23" s="7"/>
      <c r="M23" s="2"/>
      <c r="N23" s="2"/>
      <c r="O23" s="8">
        <f t="shared" si="3"/>
        <v>-1.3922466933333346</v>
      </c>
      <c r="P23" s="9">
        <f t="shared" si="4"/>
        <v>2.6248713101259371</v>
      </c>
      <c r="Q23" s="9"/>
      <c r="R23" s="9"/>
      <c r="S23" s="9"/>
      <c r="T23" s="9"/>
      <c r="U23" s="1" t="str">
        <f ca="1">IFERROR(__xludf.DUMMYFUNCTION("""COMPUTED_VALUE"""),"LCOR-319 August")</f>
        <v>LCOR-319 August</v>
      </c>
      <c r="V23" s="1" t="str">
        <f t="shared" ca="1" si="5"/>
        <v>August</v>
      </c>
      <c r="W23" s="1" t="str">
        <f t="shared" ca="1" si="6"/>
        <v>16-20</v>
      </c>
      <c r="X23" s="10">
        <f t="shared" ca="1" si="7"/>
        <v>4.4195370363517836E-4</v>
      </c>
      <c r="Y23" s="10">
        <f t="shared" ca="1" si="8"/>
        <v>1.8899063807771707E-4</v>
      </c>
      <c r="Z23" s="2"/>
      <c r="AA23" s="19"/>
      <c r="AB23" s="10">
        <f t="shared" ca="1" si="9"/>
        <v>2.9817679667369785E-5</v>
      </c>
      <c r="AC23" s="10">
        <f t="shared" ca="1" si="10"/>
        <v>0.8018698208542463</v>
      </c>
      <c r="AD23" s="10">
        <f t="shared" ca="1" si="11"/>
        <v>1.6939625935790438E-3</v>
      </c>
      <c r="AE23" s="10">
        <f t="shared" ca="1" si="12"/>
        <v>1.050096984378051</v>
      </c>
      <c r="AF23" s="10">
        <f t="shared" ca="1" si="13"/>
        <v>0.76178490273207844</v>
      </c>
      <c r="AG23" s="10">
        <f t="shared" ca="1" si="14"/>
        <v>0.65239887217581527</v>
      </c>
      <c r="AH23" s="10">
        <f t="shared" ca="1" si="15"/>
        <v>0.70974531458322865</v>
      </c>
      <c r="AI23" s="10">
        <f t="shared" ca="1" si="16"/>
        <v>5.1768344435502129E-5</v>
      </c>
      <c r="AJ23" s="2"/>
      <c r="AK23" s="2"/>
      <c r="AL23" s="2"/>
    </row>
    <row r="24" spans="1:40" ht="15.75" customHeight="1" x14ac:dyDescent="0.15">
      <c r="A24" s="3" t="s">
        <v>64</v>
      </c>
      <c r="B24" s="3">
        <v>2</v>
      </c>
      <c r="C24" s="1" t="s">
        <v>39</v>
      </c>
      <c r="D24" s="1" t="str">
        <f t="shared" si="0"/>
        <v>LCOR-611 August</v>
      </c>
      <c r="E24" s="1" t="str">
        <f>VLOOKUP(B24,'Names+months'!A:B,2,FALSE)</f>
        <v>August</v>
      </c>
      <c r="F24" s="1" t="s">
        <v>20</v>
      </c>
      <c r="G24" s="3">
        <v>22.8456966</v>
      </c>
      <c r="H24" s="3">
        <v>26.232775159999999</v>
      </c>
      <c r="I24" s="3">
        <v>25.102434299999999</v>
      </c>
      <c r="J24" s="5">
        <f t="shared" si="1"/>
        <v>25.102434299999999</v>
      </c>
      <c r="K24" s="6">
        <f t="shared" si="2"/>
        <v>-2.2567376999999986</v>
      </c>
      <c r="L24" s="7">
        <f>(K24+K25)/2</f>
        <v>-2.254987439999999</v>
      </c>
      <c r="M24" s="2">
        <f>2^(-L24)</f>
        <v>4.7733014159247364</v>
      </c>
      <c r="N24" s="2"/>
      <c r="O24" s="8">
        <f t="shared" si="3"/>
        <v>-1.0909343633333328</v>
      </c>
      <c r="P24" s="9">
        <f t="shared" si="4"/>
        <v>2.1301194929417857</v>
      </c>
      <c r="Q24" s="9">
        <f>AVERAGE(P24,P25)</f>
        <v>2.1275383906220773</v>
      </c>
      <c r="R24" s="9">
        <f>STDEV(P24:P25)</f>
        <v>3.6502299064043154E-3</v>
      </c>
      <c r="S24" s="9"/>
      <c r="T24" s="9"/>
      <c r="U24" s="1" t="str">
        <f ca="1">IFERROR(__xludf.DUMMYFUNCTION("""COMPUTED_VALUE"""),"LCOR-505 August")</f>
        <v>LCOR-505 August</v>
      </c>
      <c r="V24" s="1" t="str">
        <f t="shared" ca="1" si="5"/>
        <v>August</v>
      </c>
      <c r="W24" s="1" t="str">
        <f t="shared" ca="1" si="6"/>
        <v>16-20</v>
      </c>
      <c r="X24" s="10">
        <f t="shared" ca="1" si="7"/>
        <v>2.6789773818019404E-5</v>
      </c>
      <c r="Y24" s="10">
        <f t="shared" ca="1" si="8"/>
        <v>2.0481653965603149E-5</v>
      </c>
      <c r="Z24" s="2"/>
      <c r="AA24" s="19"/>
      <c r="AB24" s="10" t="e">
        <f t="shared" ca="1" si="9"/>
        <v>#VALUE!</v>
      </c>
      <c r="AC24" s="10">
        <f t="shared" ca="1" si="10"/>
        <v>0.91439343108774007</v>
      </c>
      <c r="AD24" s="10">
        <f t="shared" ca="1" si="11"/>
        <v>1.6839271660555163E-4</v>
      </c>
      <c r="AE24" s="10">
        <f t="shared" ca="1" si="12"/>
        <v>0.67619812642137966</v>
      </c>
      <c r="AF24" s="10">
        <f t="shared" ca="1" si="13"/>
        <v>0.98206095934733884</v>
      </c>
      <c r="AG24" s="10">
        <f t="shared" ca="1" si="14"/>
        <v>0.74869778294352818</v>
      </c>
      <c r="AH24" s="10">
        <f t="shared" ca="1" si="15"/>
        <v>1.3866934949985295</v>
      </c>
      <c r="AI24" s="10">
        <f t="shared" ca="1" si="16"/>
        <v>3.3513701524099165E-3</v>
      </c>
      <c r="AJ24" s="2"/>
      <c r="AK24" s="2"/>
      <c r="AL24" s="2"/>
    </row>
    <row r="25" spans="1:40" ht="15.75" customHeight="1" x14ac:dyDescent="0.15">
      <c r="A25" s="3" t="s">
        <v>65</v>
      </c>
      <c r="B25" s="3">
        <v>2</v>
      </c>
      <c r="C25" s="1" t="s">
        <v>39</v>
      </c>
      <c r="D25" s="1" t="str">
        <f t="shared" si="0"/>
        <v>LCOR-611 August</v>
      </c>
      <c r="E25" s="1" t="str">
        <f>VLOOKUP(B25,'Names+months'!A:B,2,FALSE)</f>
        <v>August</v>
      </c>
      <c r="F25" s="1" t="s">
        <v>20</v>
      </c>
      <c r="G25" s="3">
        <v>22.708870300000001</v>
      </c>
      <c r="H25" s="3">
        <v>26.01944477</v>
      </c>
      <c r="I25" s="3">
        <v>24.96210748</v>
      </c>
      <c r="J25" s="5">
        <f t="shared" si="1"/>
        <v>24.96210748</v>
      </c>
      <c r="K25" s="6">
        <f t="shared" si="2"/>
        <v>-2.2532371799999993</v>
      </c>
      <c r="L25" s="7"/>
      <c r="M25" s="2"/>
      <c r="N25" s="1"/>
      <c r="O25" s="8">
        <f t="shared" si="3"/>
        <v>-1.0874338433333335</v>
      </c>
      <c r="P25" s="9">
        <f t="shared" si="4"/>
        <v>2.1249572883023689</v>
      </c>
      <c r="Q25" s="9"/>
      <c r="R25" s="9"/>
      <c r="S25" s="9"/>
      <c r="T25" s="9"/>
      <c r="U25" s="1" t="str">
        <f ca="1">IFERROR(__xludf.DUMMYFUNCTION("""COMPUTED_VALUE"""),"LCOR-506 August")</f>
        <v>LCOR-506 August</v>
      </c>
      <c r="V25" s="1" t="str">
        <f t="shared" ca="1" si="5"/>
        <v>August</v>
      </c>
      <c r="W25" s="1" t="str">
        <f t="shared" ca="1" si="6"/>
        <v>16-20</v>
      </c>
      <c r="X25" s="10">
        <f t="shared" ca="1" si="7"/>
        <v>5.2734432855646089E-5</v>
      </c>
      <c r="Y25" s="10">
        <f t="shared" ca="1" si="8"/>
        <v>1.2797419265505922E-5</v>
      </c>
      <c r="Z25" s="2"/>
      <c r="AA25" s="19"/>
      <c r="AB25" s="10">
        <f t="shared" ca="1" si="9"/>
        <v>4.0310065070774473E-4</v>
      </c>
      <c r="AC25" s="10">
        <f t="shared" ca="1" si="10"/>
        <v>1.809818874033829</v>
      </c>
      <c r="AD25" s="10">
        <f t="shared" ca="1" si="11"/>
        <v>5.2834393250221524E-3</v>
      </c>
      <c r="AE25" s="10">
        <f t="shared" ca="1" si="12"/>
        <v>1.7901741069438104</v>
      </c>
      <c r="AF25" s="10">
        <f t="shared" ca="1" si="13"/>
        <v>0.95855452830920962</v>
      </c>
      <c r="AG25" s="10">
        <f t="shared" ca="1" si="14"/>
        <v>0.80198683777519242</v>
      </c>
      <c r="AH25" s="10">
        <f t="shared" ca="1" si="15"/>
        <v>0.75724649659535326</v>
      </c>
      <c r="AI25" s="10">
        <f t="shared" ca="1" si="16"/>
        <v>1.7244348029247212E-4</v>
      </c>
      <c r="AJ25" s="2"/>
      <c r="AK25" s="2"/>
      <c r="AL25" s="2"/>
    </row>
    <row r="26" spans="1:40" ht="15.75" customHeight="1" x14ac:dyDescent="0.15">
      <c r="A26" s="3" t="s">
        <v>66</v>
      </c>
      <c r="B26" s="3">
        <v>1</v>
      </c>
      <c r="C26" s="1" t="s">
        <v>67</v>
      </c>
      <c r="D26" s="1" t="str">
        <f t="shared" si="0"/>
        <v>LCOR-102 July</v>
      </c>
      <c r="E26" s="1" t="str">
        <f>VLOOKUP(B26,'Names+months'!A:B,2,FALSE)</f>
        <v>July</v>
      </c>
      <c r="F26" s="1" t="s">
        <v>32</v>
      </c>
      <c r="G26" s="3">
        <v>36.449076650000002</v>
      </c>
      <c r="H26" s="3">
        <v>24.539610100000001</v>
      </c>
      <c r="I26" s="3">
        <v>23.617624469999999</v>
      </c>
      <c r="J26" s="5">
        <f t="shared" si="1"/>
        <v>23.617624469999999</v>
      </c>
      <c r="K26" s="6">
        <f t="shared" si="2"/>
        <v>12.831452180000003</v>
      </c>
      <c r="L26" s="7">
        <f>(K26+K27)/2</f>
        <v>12.288100145000003</v>
      </c>
      <c r="M26" s="2">
        <f>2^(-L26)</f>
        <v>1.9994625151778867E-4</v>
      </c>
      <c r="N26" s="1"/>
      <c r="O26" s="8">
        <f t="shared" si="3"/>
        <v>13.997255516666669</v>
      </c>
      <c r="P26" s="9">
        <f t="shared" si="4"/>
        <v>6.1151375821772138E-5</v>
      </c>
      <c r="Q26" s="9">
        <f>AVERAGE(P26,P27)</f>
        <v>9.5514861619485822E-5</v>
      </c>
      <c r="R26" s="9">
        <f>STDEV(P26:P27)</f>
        <v>4.8597307665541917E-5</v>
      </c>
      <c r="S26" s="9"/>
      <c r="T26" s="9"/>
      <c r="U26" s="1" t="str">
        <f ca="1">IFERROR(__xludf.DUMMYFUNCTION("""COMPUTED_VALUE"""),"LCOR-507 August")</f>
        <v>LCOR-507 August</v>
      </c>
      <c r="V26" s="1" t="str">
        <f t="shared" ca="1" si="5"/>
        <v>August</v>
      </c>
      <c r="W26" s="1" t="str">
        <f t="shared" ca="1" si="6"/>
        <v>16-20</v>
      </c>
      <c r="X26" s="10">
        <f t="shared" ca="1" si="7"/>
        <v>4.5254807412794786E-4</v>
      </c>
      <c r="Y26" s="10">
        <f t="shared" ca="1" si="8"/>
        <v>4.9409380798282149E-5</v>
      </c>
      <c r="Z26" s="2"/>
      <c r="AA26" s="19"/>
      <c r="AB26" s="10">
        <f t="shared" ca="1" si="9"/>
        <v>1.5095887054357235E-5</v>
      </c>
      <c r="AC26" s="10">
        <f t="shared" ca="1" si="10"/>
        <v>1.7295989236654172</v>
      </c>
      <c r="AD26" s="10">
        <f t="shared" ca="1" si="11"/>
        <v>5.6619161513235896E-4</v>
      </c>
      <c r="AE26" s="10">
        <f t="shared" ca="1" si="12"/>
        <v>1.0290349369453764</v>
      </c>
      <c r="AF26" s="10">
        <f t="shared" ca="1" si="13"/>
        <v>0.97332825629652131</v>
      </c>
      <c r="AG26" s="10">
        <f t="shared" ca="1" si="14"/>
        <v>1.2044612189652386</v>
      </c>
      <c r="AH26" s="10">
        <f t="shared" ca="1" si="15"/>
        <v>1.1378447983017148</v>
      </c>
      <c r="AI26" s="10">
        <f t="shared" ca="1" si="16"/>
        <v>5.6433279730678711E-3</v>
      </c>
      <c r="AJ26" s="2"/>
      <c r="AK26" s="2"/>
      <c r="AL26" s="2"/>
    </row>
    <row r="27" spans="1:40" ht="15.75" customHeight="1" x14ac:dyDescent="0.15">
      <c r="A27" s="3" t="s">
        <v>68</v>
      </c>
      <c r="B27" s="3">
        <v>1</v>
      </c>
      <c r="C27" s="1" t="s">
        <v>67</v>
      </c>
      <c r="D27" s="1" t="str">
        <f t="shared" si="0"/>
        <v>LCOR-102 July</v>
      </c>
      <c r="E27" s="1" t="str">
        <f>VLOOKUP(B27,'Names+months'!A:B,2,FALSE)</f>
        <v>July</v>
      </c>
      <c r="F27" s="1" t="s">
        <v>32</v>
      </c>
      <c r="G27" s="3">
        <v>35.371063210000003</v>
      </c>
      <c r="H27" s="3">
        <v>24.5356658</v>
      </c>
      <c r="I27" s="3">
        <v>23.626315099999999</v>
      </c>
      <c r="J27" s="5">
        <f t="shared" si="1"/>
        <v>23.626315099999999</v>
      </c>
      <c r="K27" s="6">
        <f t="shared" si="2"/>
        <v>11.744748110000003</v>
      </c>
      <c r="L27" s="7"/>
      <c r="M27" s="2"/>
      <c r="N27" s="2"/>
      <c r="O27" s="8">
        <f t="shared" si="3"/>
        <v>12.91055144666667</v>
      </c>
      <c r="P27" s="9">
        <f t="shared" si="4"/>
        <v>1.2987834741719949E-4</v>
      </c>
      <c r="Q27" s="9"/>
      <c r="R27" s="9"/>
      <c r="S27" s="9"/>
      <c r="T27" s="9"/>
      <c r="U27" s="1" t="str">
        <f ca="1">IFERROR(__xludf.DUMMYFUNCTION("""COMPUTED_VALUE"""),"LCOR-068 July")</f>
        <v>LCOR-068 July</v>
      </c>
      <c r="V27" s="1" t="str">
        <f t="shared" ca="1" si="5"/>
        <v>July</v>
      </c>
      <c r="W27" s="1" t="str">
        <f t="shared" ca="1" si="6"/>
        <v>2H</v>
      </c>
      <c r="X27" s="10">
        <f t="shared" ca="1" si="7"/>
        <v>0.8749541834255421</v>
      </c>
      <c r="Y27" s="10">
        <f t="shared" ca="1" si="8"/>
        <v>2.0322938266904008E-2</v>
      </c>
      <c r="Z27" s="2"/>
      <c r="AA27" s="2"/>
      <c r="AB27" s="2"/>
      <c r="AC27" s="10"/>
      <c r="AD27" s="10"/>
      <c r="AE27" s="10"/>
      <c r="AF27" s="10"/>
      <c r="AG27" s="10"/>
      <c r="AH27" s="10"/>
      <c r="AI27" s="10"/>
      <c r="AJ27" s="2"/>
      <c r="AK27" s="2"/>
      <c r="AL27" s="2"/>
    </row>
    <row r="28" spans="1:40" ht="15.75" customHeight="1" x14ac:dyDescent="0.15">
      <c r="A28" s="3" t="s">
        <v>69</v>
      </c>
      <c r="B28" s="3">
        <v>1</v>
      </c>
      <c r="C28" s="1" t="s">
        <v>70</v>
      </c>
      <c r="D28" s="1" t="str">
        <f t="shared" si="0"/>
        <v>LCOR-106 July</v>
      </c>
      <c r="E28" s="1" t="str">
        <f>VLOOKUP(B28,'Names+months'!A:B,2,FALSE)</f>
        <v>July</v>
      </c>
      <c r="F28" s="1" t="s">
        <v>32</v>
      </c>
      <c r="G28" s="3">
        <v>31.554404470000001</v>
      </c>
      <c r="H28" s="3">
        <v>24.3866017</v>
      </c>
      <c r="I28" s="3">
        <v>23.869622979999999</v>
      </c>
      <c r="J28" s="5">
        <f t="shared" si="1"/>
        <v>23.869622979999999</v>
      </c>
      <c r="K28" s="6">
        <f t="shared" si="2"/>
        <v>7.6847814900000024</v>
      </c>
      <c r="L28" s="7">
        <f>(K28+K29)/2</f>
        <v>7.6428743650000026</v>
      </c>
      <c r="M28" s="2">
        <f>2^(-L28)</f>
        <v>5.0034039035023251E-3</v>
      </c>
      <c r="N28" s="2"/>
      <c r="O28" s="8">
        <f t="shared" si="3"/>
        <v>8.8505848266666689</v>
      </c>
      <c r="P28" s="9">
        <f t="shared" si="4"/>
        <v>2.1662495624691549E-3</v>
      </c>
      <c r="Q28" s="9">
        <f>AVERAGE(P28,P29)</f>
        <v>2.231038102117981E-3</v>
      </c>
      <c r="R28" s="9">
        <f>STDEV(P28:P29)</f>
        <v>9.162483145771663E-5</v>
      </c>
      <c r="S28" s="9"/>
      <c r="T28" s="9"/>
      <c r="U28" s="1" t="str">
        <f ca="1">IFERROR(__xludf.DUMMYFUNCTION("""COMPUTED_VALUE"""),"LCOR-069 July")</f>
        <v>LCOR-069 July</v>
      </c>
      <c r="V28" s="1" t="str">
        <f t="shared" ca="1" si="5"/>
        <v>July</v>
      </c>
      <c r="W28" s="1" t="str">
        <f t="shared" ca="1" si="6"/>
        <v>2H</v>
      </c>
      <c r="X28" s="10">
        <f t="shared" ca="1" si="7"/>
        <v>0.43060412604730686</v>
      </c>
      <c r="Y28" s="10">
        <f t="shared" ca="1" si="8"/>
        <v>9.5042472706054256E-3</v>
      </c>
      <c r="Z28" s="2"/>
      <c r="AA28" s="18" t="s">
        <v>47</v>
      </c>
      <c r="AB28" s="10">
        <f t="shared" ref="AB28:AB33" ca="1" si="17">X93</f>
        <v>3.6025170294364976E-5</v>
      </c>
      <c r="AC28" s="10">
        <f t="shared" ref="AC28:AC33" ca="1" si="18">X9</f>
        <v>0.69061750427007174</v>
      </c>
      <c r="AD28" s="10">
        <f t="shared" ref="AD28:AD33" ca="1" si="19">X21</f>
        <v>3.6959075876384036E-5</v>
      </c>
      <c r="AE28" s="10">
        <f t="shared" ref="AE28:AE33" ca="1" si="20">X33</f>
        <v>0.42480498935594563</v>
      </c>
      <c r="AF28" s="10">
        <f t="shared" ref="AF28:AF33" ca="1" si="21">X45</f>
        <v>2.1579838647076972</v>
      </c>
      <c r="AG28" s="10">
        <f t="shared" ref="AG28:AG33" ca="1" si="22">X57</f>
        <v>1.611218057138788</v>
      </c>
      <c r="AH28" s="10">
        <f t="shared" ref="AH28:AH33" ca="1" si="23">X69</f>
        <v>1.4301633657124913</v>
      </c>
      <c r="AI28" s="10" t="e">
        <f t="shared" ref="AI28:AI33" ca="1" si="24">X81</f>
        <v>#VALUE!</v>
      </c>
      <c r="AJ28" s="2"/>
      <c r="AK28" s="2"/>
      <c r="AL28" s="2"/>
    </row>
    <row r="29" spans="1:40" ht="15.75" customHeight="1" x14ac:dyDescent="0.15">
      <c r="A29" s="3" t="s">
        <v>71</v>
      </c>
      <c r="B29" s="3">
        <v>1</v>
      </c>
      <c r="C29" s="1" t="s">
        <v>70</v>
      </c>
      <c r="D29" s="1" t="str">
        <f t="shared" si="0"/>
        <v>LCOR-106 July</v>
      </c>
      <c r="E29" s="1" t="str">
        <f>VLOOKUP(B29,'Names+months'!A:B,2,FALSE)</f>
        <v>July</v>
      </c>
      <c r="F29" s="1" t="s">
        <v>32</v>
      </c>
      <c r="G29" s="3">
        <v>31.362905340000001</v>
      </c>
      <c r="H29" s="3">
        <v>24.336639699999999</v>
      </c>
      <c r="I29" s="3">
        <v>23.761938099999998</v>
      </c>
      <c r="J29" s="5">
        <f t="shared" si="1"/>
        <v>23.761938099999998</v>
      </c>
      <c r="K29" s="6">
        <f t="shared" si="2"/>
        <v>7.6009672400000028</v>
      </c>
      <c r="L29" s="7"/>
      <c r="M29" s="2"/>
      <c r="N29" s="1"/>
      <c r="O29" s="8">
        <f t="shared" si="3"/>
        <v>8.7667705766666693</v>
      </c>
      <c r="P29" s="9">
        <f t="shared" si="4"/>
        <v>2.2958266417668067E-3</v>
      </c>
      <c r="Q29" s="9"/>
      <c r="R29" s="9"/>
      <c r="S29" s="9"/>
      <c r="T29" s="9"/>
      <c r="U29" s="1" t="str">
        <f ca="1">IFERROR(__xludf.DUMMYFUNCTION("""COMPUTED_VALUE"""),"LCOR-217 July")</f>
        <v>LCOR-217 July</v>
      </c>
      <c r="V29" s="1" t="str">
        <f t="shared" ca="1" si="5"/>
        <v>July</v>
      </c>
      <c r="W29" s="1" t="str">
        <f t="shared" ca="1" si="6"/>
        <v>2H</v>
      </c>
      <c r="X29" s="10">
        <f t="shared" ca="1" si="7"/>
        <v>1.050096984378051</v>
      </c>
      <c r="Y29" s="10">
        <f t="shared" ca="1" si="8"/>
        <v>3.5438294046646966E-2</v>
      </c>
      <c r="Z29" s="2"/>
      <c r="AA29" s="19"/>
      <c r="AB29" s="10">
        <f t="shared" ca="1" si="17"/>
        <v>6.840763378759883E-5</v>
      </c>
      <c r="AC29" s="10">
        <f t="shared" ca="1" si="18"/>
        <v>5.0027496412629768E-2</v>
      </c>
      <c r="AD29" s="10">
        <f t="shared" ca="1" si="19"/>
        <v>2.2348794983180167E-4</v>
      </c>
      <c r="AE29" s="10">
        <f t="shared" ca="1" si="20"/>
        <v>1.7784853798260847</v>
      </c>
      <c r="AF29" s="10">
        <f t="shared" ca="1" si="21"/>
        <v>1.0914614925823787</v>
      </c>
      <c r="AG29" s="10">
        <f t="shared" ca="1" si="22"/>
        <v>1.879945821379128</v>
      </c>
      <c r="AH29" s="10">
        <f t="shared" ca="1" si="23"/>
        <v>1.90734433212288</v>
      </c>
      <c r="AI29" s="10">
        <f t="shared" ca="1" si="24"/>
        <v>1.4900308955216721E-4</v>
      </c>
      <c r="AJ29" s="2"/>
      <c r="AK29" s="2"/>
      <c r="AL29" s="2"/>
    </row>
    <row r="30" spans="1:40" ht="15.75" customHeight="1" x14ac:dyDescent="0.15">
      <c r="A30" s="3" t="s">
        <v>72</v>
      </c>
      <c r="B30" s="3">
        <v>1</v>
      </c>
      <c r="C30" s="1" t="s">
        <v>73</v>
      </c>
      <c r="D30" s="1" t="str">
        <f t="shared" si="0"/>
        <v>LCOR-310 July</v>
      </c>
      <c r="E30" s="1" t="str">
        <f>VLOOKUP(B30,'Names+months'!A:B,2,FALSE)</f>
        <v>July</v>
      </c>
      <c r="F30" s="1" t="s">
        <v>32</v>
      </c>
      <c r="G30" s="3">
        <v>31.539152529999999</v>
      </c>
      <c r="H30" s="3">
        <v>24.9218072</v>
      </c>
      <c r="I30" s="3">
        <v>23.42759199</v>
      </c>
      <c r="J30" s="5">
        <f t="shared" si="1"/>
        <v>23.42759199</v>
      </c>
      <c r="K30" s="6">
        <f t="shared" si="2"/>
        <v>8.1115605399999993</v>
      </c>
      <c r="L30" s="7">
        <f>(K30+K31)/2</f>
        <v>8.041289635</v>
      </c>
      <c r="M30" s="2">
        <f>2^(-L30)</f>
        <v>3.7960385662967546E-3</v>
      </c>
      <c r="N30" s="2"/>
      <c r="O30" s="8">
        <f t="shared" si="3"/>
        <v>9.2773638766666657</v>
      </c>
      <c r="P30" s="9">
        <f t="shared" si="4"/>
        <v>1.6115181175011387E-3</v>
      </c>
      <c r="Q30" s="9">
        <f>AVERAGE(P30,P31)</f>
        <v>1.6939625935790438E-3</v>
      </c>
      <c r="R30" s="9">
        <f>STDEV(P30:P31)</f>
        <v>1.1659409621211769E-4</v>
      </c>
      <c r="S30" s="9"/>
      <c r="T30" s="9"/>
      <c r="U30" s="1" t="str">
        <f ca="1">IFERROR(__xludf.DUMMYFUNCTION("""COMPUTED_VALUE"""),"LCOR-449 July")</f>
        <v>LCOR-449 July</v>
      </c>
      <c r="V30" s="1" t="str">
        <f t="shared" ca="1" si="5"/>
        <v>July</v>
      </c>
      <c r="W30" s="1" t="str">
        <f t="shared" ca="1" si="6"/>
        <v>2H</v>
      </c>
      <c r="X30" s="10">
        <f t="shared" ca="1" si="7"/>
        <v>0.67619812642137966</v>
      </c>
      <c r="Y30" s="10">
        <f t="shared" ca="1" si="8"/>
        <v>1.298824754293517E-3</v>
      </c>
      <c r="Z30" s="2"/>
      <c r="AA30" s="19"/>
      <c r="AB30" s="10">
        <f t="shared" ca="1" si="17"/>
        <v>3.2552836696060653E-3</v>
      </c>
      <c r="AC30" s="10">
        <f t="shared" ca="1" si="18"/>
        <v>1.0036739969136419</v>
      </c>
      <c r="AD30" s="10">
        <f t="shared" ca="1" si="19"/>
        <v>4.4195370363517836E-4</v>
      </c>
      <c r="AE30" s="10">
        <f t="shared" ca="1" si="20"/>
        <v>1.3465878266641795</v>
      </c>
      <c r="AF30" s="10">
        <f t="shared" ca="1" si="21"/>
        <v>1.136844332609213</v>
      </c>
      <c r="AG30" s="10">
        <f t="shared" ca="1" si="22"/>
        <v>2.0139049380602438</v>
      </c>
      <c r="AH30" s="10">
        <f t="shared" ca="1" si="23"/>
        <v>1.0546413253494409</v>
      </c>
      <c r="AI30" s="10" t="e">
        <f t="shared" ca="1" si="24"/>
        <v>#VALUE!</v>
      </c>
      <c r="AJ30" s="2"/>
      <c r="AK30" s="2"/>
      <c r="AL30" s="2"/>
    </row>
    <row r="31" spans="1:40" ht="15.75" customHeight="1" x14ac:dyDescent="0.15">
      <c r="A31" s="3" t="s">
        <v>74</v>
      </c>
      <c r="B31" s="3">
        <v>1</v>
      </c>
      <c r="C31" s="1" t="s">
        <v>73</v>
      </c>
      <c r="D31" s="1" t="str">
        <f t="shared" si="0"/>
        <v>LCOR-310 July</v>
      </c>
      <c r="E31" s="1" t="str">
        <f>VLOOKUP(B31,'Names+months'!A:B,2,FALSE)</f>
        <v>July</v>
      </c>
      <c r="F31" s="1" t="s">
        <v>32</v>
      </c>
      <c r="G31" s="3">
        <v>31.3437318</v>
      </c>
      <c r="H31" s="3">
        <v>24.913483100000001</v>
      </c>
      <c r="I31" s="3">
        <v>23.37271307</v>
      </c>
      <c r="J31" s="5">
        <f t="shared" si="1"/>
        <v>23.37271307</v>
      </c>
      <c r="K31" s="6">
        <f t="shared" si="2"/>
        <v>7.9710187300000008</v>
      </c>
      <c r="L31" s="7"/>
      <c r="M31" s="2"/>
      <c r="N31" s="2"/>
      <c r="O31" s="8">
        <f t="shared" si="3"/>
        <v>9.1368220666666673</v>
      </c>
      <c r="P31" s="9">
        <f t="shared" si="4"/>
        <v>1.7764070696569491E-3</v>
      </c>
      <c r="Q31" s="9"/>
      <c r="R31" s="9"/>
      <c r="S31" s="9"/>
      <c r="T31" s="9"/>
      <c r="U31" s="1" t="str">
        <f ca="1">IFERROR(__xludf.DUMMYFUNCTION("""COMPUTED_VALUE"""),"LCOR-450 July")</f>
        <v>LCOR-450 July</v>
      </c>
      <c r="V31" s="1" t="str">
        <f t="shared" ca="1" si="5"/>
        <v>July</v>
      </c>
      <c r="W31" s="1" t="str">
        <f t="shared" ca="1" si="6"/>
        <v>2H</v>
      </c>
      <c r="X31" s="10">
        <f t="shared" ca="1" si="7"/>
        <v>1.7901741069438104</v>
      </c>
      <c r="Y31" s="10">
        <f t="shared" ca="1" si="8"/>
        <v>1.467823055386111E-2</v>
      </c>
      <c r="Z31" s="2"/>
      <c r="AA31" s="19"/>
      <c r="AB31" s="10">
        <f t="shared" ca="1" si="17"/>
        <v>1.1627390456414737E-4</v>
      </c>
      <c r="AC31" s="10">
        <f t="shared" ca="1" si="18"/>
        <v>1.9947856621376849</v>
      </c>
      <c r="AD31" s="10">
        <f t="shared" ca="1" si="19"/>
        <v>2.6789773818019404E-5</v>
      </c>
      <c r="AE31" s="10">
        <f t="shared" ca="1" si="20"/>
        <v>0.90252630757118046</v>
      </c>
      <c r="AF31" s="10">
        <f t="shared" ca="1" si="21"/>
        <v>0.91145755425723074</v>
      </c>
      <c r="AG31" s="10">
        <f t="shared" ca="1" si="22"/>
        <v>2.2171551499827098</v>
      </c>
      <c r="AH31" s="10">
        <f t="shared" ca="1" si="23"/>
        <v>1.6257678247483691</v>
      </c>
      <c r="AI31" s="10" t="e">
        <f t="shared" ca="1" si="24"/>
        <v>#VALUE!</v>
      </c>
      <c r="AJ31" s="2"/>
      <c r="AK31" s="2"/>
      <c r="AL31" s="2"/>
    </row>
    <row r="32" spans="1:40" ht="15.75" customHeight="1" x14ac:dyDescent="0.15">
      <c r="A32" s="3" t="s">
        <v>64</v>
      </c>
      <c r="B32" s="3">
        <v>1</v>
      </c>
      <c r="C32" s="1" t="s">
        <v>75</v>
      </c>
      <c r="D32" s="1" t="str">
        <f t="shared" si="0"/>
        <v>LCOR-505 July</v>
      </c>
      <c r="E32" s="1" t="str">
        <f>VLOOKUP(B32,'Names+months'!A:B,2,FALSE)</f>
        <v>July</v>
      </c>
      <c r="F32" s="1" t="s">
        <v>32</v>
      </c>
      <c r="G32" s="3">
        <v>35.192880430000002</v>
      </c>
      <c r="H32" s="3">
        <v>24.501111399999999</v>
      </c>
      <c r="I32" s="3">
        <v>23.418895030000002</v>
      </c>
      <c r="J32" s="5">
        <f t="shared" si="1"/>
        <v>23.418895030000002</v>
      </c>
      <c r="K32" s="6">
        <f t="shared" si="2"/>
        <v>11.773985400000001</v>
      </c>
      <c r="L32" s="7">
        <f>(K32+K33)/2</f>
        <v>11.414428455000001</v>
      </c>
      <c r="M32" s="2">
        <f>2^(-L32)</f>
        <v>3.6636556876672128E-4</v>
      </c>
      <c r="N32" s="2"/>
      <c r="O32" s="8">
        <f t="shared" si="3"/>
        <v>12.939788736666667</v>
      </c>
      <c r="P32" s="9">
        <f t="shared" si="4"/>
        <v>1.2727275721967989E-4</v>
      </c>
      <c r="Q32" s="9">
        <f>AVERAGE(P32,P33)</f>
        <v>1.6839271660555163E-4</v>
      </c>
      <c r="R32" s="9">
        <f>STDEV(P32:P33)</f>
        <v>5.8152404247730662E-5</v>
      </c>
      <c r="S32" s="9"/>
      <c r="T32" s="9"/>
      <c r="U32" s="1" t="str">
        <f ca="1">IFERROR(__xludf.DUMMYFUNCTION("""COMPUTED_VALUE"""),"LCOR-457 July")</f>
        <v>LCOR-457 July</v>
      </c>
      <c r="V32" s="1" t="str">
        <f t="shared" ca="1" si="5"/>
        <v>July</v>
      </c>
      <c r="W32" s="1" t="str">
        <f t="shared" ca="1" si="6"/>
        <v>2H</v>
      </c>
      <c r="X32" s="10">
        <f t="shared" ca="1" si="7"/>
        <v>1.0290349369453764</v>
      </c>
      <c r="Y32" s="10">
        <f t="shared" ca="1" si="8"/>
        <v>3.3624406796302908E-3</v>
      </c>
      <c r="Z32" s="2"/>
      <c r="AA32" s="19"/>
      <c r="AB32" s="10">
        <f t="shared" ca="1" si="17"/>
        <v>1.5328269461394413E-3</v>
      </c>
      <c r="AC32" s="10">
        <f t="shared" ca="1" si="18"/>
        <v>2.6534580156353709</v>
      </c>
      <c r="AD32" s="10">
        <f t="shared" ca="1" si="19"/>
        <v>5.2734432855646089E-5</v>
      </c>
      <c r="AE32" s="10">
        <f t="shared" ca="1" si="20"/>
        <v>2.002605719169404</v>
      </c>
      <c r="AF32" s="10">
        <f t="shared" ca="1" si="21"/>
        <v>1.348532045257548</v>
      </c>
      <c r="AG32" s="10">
        <f t="shared" ca="1" si="22"/>
        <v>0.71322864706152367</v>
      </c>
      <c r="AH32" s="10">
        <f t="shared" ca="1" si="23"/>
        <v>0.83489593689316188</v>
      </c>
      <c r="AI32" s="10">
        <f t="shared" ca="1" si="24"/>
        <v>1.214131660921156E-4</v>
      </c>
      <c r="AJ32" s="2"/>
      <c r="AK32" s="2"/>
      <c r="AL32" s="2"/>
    </row>
    <row r="33" spans="1:38" ht="15.75" customHeight="1" x14ac:dyDescent="0.15">
      <c r="A33" s="3" t="s">
        <v>65</v>
      </c>
      <c r="B33" s="3">
        <v>1</v>
      </c>
      <c r="C33" s="1" t="s">
        <v>75</v>
      </c>
      <c r="D33" s="1" t="str">
        <f t="shared" si="0"/>
        <v>LCOR-505 July</v>
      </c>
      <c r="E33" s="1" t="str">
        <f>VLOOKUP(B33,'Names+months'!A:B,2,FALSE)</f>
        <v>July</v>
      </c>
      <c r="F33" s="1" t="s">
        <v>32</v>
      </c>
      <c r="G33" s="3">
        <v>34.506950510000003</v>
      </c>
      <c r="H33" s="3">
        <v>24.5240127</v>
      </c>
      <c r="I33" s="3">
        <v>23.452079000000001</v>
      </c>
      <c r="J33" s="5">
        <f t="shared" si="1"/>
        <v>23.452079000000001</v>
      </c>
      <c r="K33" s="6">
        <f t="shared" si="2"/>
        <v>11.054871510000002</v>
      </c>
      <c r="L33" s="7"/>
      <c r="M33" s="2"/>
      <c r="N33" s="2"/>
      <c r="O33" s="8">
        <f t="shared" si="3"/>
        <v>12.220674846666668</v>
      </c>
      <c r="P33" s="9">
        <f t="shared" si="4"/>
        <v>2.0951267599142337E-4</v>
      </c>
      <c r="Q33" s="9"/>
      <c r="R33" s="9"/>
      <c r="S33" s="9"/>
      <c r="T33" s="9"/>
      <c r="U33" s="1" t="str">
        <f ca="1">IFERROR(__xludf.DUMMYFUNCTION("""COMPUTED_VALUE"""),"LCOR-064 August")</f>
        <v>LCOR-064 August</v>
      </c>
      <c r="V33" s="1" t="str">
        <f t="shared" ca="1" si="5"/>
        <v>August</v>
      </c>
      <c r="W33" s="13" t="str">
        <f t="shared" ca="1" si="6"/>
        <v>2H</v>
      </c>
      <c r="X33" s="10">
        <f t="shared" ca="1" si="7"/>
        <v>0.42480498935594563</v>
      </c>
      <c r="Y33" s="10">
        <f t="shared" ca="1" si="8"/>
        <v>1.4186729007096052E-3</v>
      </c>
      <c r="Z33" s="2"/>
      <c r="AA33" s="19"/>
      <c r="AB33" s="10">
        <f t="shared" ca="1" si="17"/>
        <v>2.5584347682599791E-4</v>
      </c>
      <c r="AC33" s="10">
        <f t="shared" ca="1" si="18"/>
        <v>2.1275383906220773</v>
      </c>
      <c r="AD33" s="10">
        <f t="shared" ca="1" si="19"/>
        <v>4.5254807412794786E-4</v>
      </c>
      <c r="AE33" s="10">
        <f t="shared" ca="1" si="20"/>
        <v>3.4787068334996203</v>
      </c>
      <c r="AF33" s="10">
        <f t="shared" ca="1" si="21"/>
        <v>0.9312315235971389</v>
      </c>
      <c r="AG33" s="10">
        <f t="shared" ca="1" si="22"/>
        <v>1.8089216536307391</v>
      </c>
      <c r="AH33" s="10">
        <f t="shared" ca="1" si="23"/>
        <v>1.6618854638830824</v>
      </c>
      <c r="AI33" s="10">
        <f t="shared" ca="1" si="24"/>
        <v>8.7297466754817819E-4</v>
      </c>
      <c r="AJ33" s="2"/>
      <c r="AK33" s="2"/>
      <c r="AL33" s="2"/>
    </row>
    <row r="34" spans="1:38" ht="15.75" customHeight="1" x14ac:dyDescent="0.15">
      <c r="A34" s="3" t="s">
        <v>76</v>
      </c>
      <c r="B34" s="3">
        <v>1</v>
      </c>
      <c r="C34" s="1" t="s">
        <v>77</v>
      </c>
      <c r="D34" s="1" t="str">
        <f t="shared" si="0"/>
        <v>LCOR-507 July</v>
      </c>
      <c r="E34" s="1" t="str">
        <f>VLOOKUP(B34,'Names+months'!A:B,2,FALSE)</f>
        <v>July</v>
      </c>
      <c r="F34" s="1" t="s">
        <v>32</v>
      </c>
      <c r="G34" s="3">
        <v>30.349342020000002</v>
      </c>
      <c r="H34" s="3">
        <v>24.536312299999999</v>
      </c>
      <c r="I34" s="3">
        <v>23.883598790000001</v>
      </c>
      <c r="J34" s="5">
        <f t="shared" si="1"/>
        <v>23.883598790000001</v>
      </c>
      <c r="K34" s="6">
        <f t="shared" si="2"/>
        <v>6.4657432300000011</v>
      </c>
      <c r="L34" s="7">
        <f>(K34+K35)/2</f>
        <v>6.4000009600000016</v>
      </c>
      <c r="M34" s="2">
        <f>2^(-L34)</f>
        <v>1.1841527796255106E-2</v>
      </c>
      <c r="N34" s="2"/>
      <c r="O34" s="8">
        <f t="shared" si="3"/>
        <v>7.6315465666666666</v>
      </c>
      <c r="P34" s="9">
        <f t="shared" si="4"/>
        <v>5.0428444252981494E-3</v>
      </c>
      <c r="Q34" s="9">
        <f>AVERAGE(P34,P35)</f>
        <v>5.2834393250221524E-3</v>
      </c>
      <c r="R34" s="9">
        <f>STDEV(P34:P35)</f>
        <v>3.4025257022747926E-4</v>
      </c>
      <c r="S34" s="9"/>
      <c r="T34" s="9"/>
      <c r="U34" s="1" t="str">
        <f ca="1">IFERROR(__xludf.DUMMYFUNCTION("""COMPUTED_VALUE"""),"LCOR-069 August")</f>
        <v>LCOR-069 August</v>
      </c>
      <c r="V34" s="1" t="str">
        <f t="shared" ca="1" si="5"/>
        <v>August</v>
      </c>
      <c r="W34" s="1" t="str">
        <f t="shared" ca="1" si="6"/>
        <v>2H</v>
      </c>
      <c r="X34" s="10">
        <f t="shared" ca="1" si="7"/>
        <v>1.7784853798260847</v>
      </c>
      <c r="Y34" s="10">
        <f t="shared" ca="1" si="8"/>
        <v>6.8824428974118392E-3</v>
      </c>
      <c r="Z34" s="2"/>
      <c r="AA34" s="2"/>
      <c r="AB34" s="10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5.75" customHeight="1" x14ac:dyDescent="0.15">
      <c r="A35" s="3" t="s">
        <v>78</v>
      </c>
      <c r="B35" s="3">
        <v>1</v>
      </c>
      <c r="C35" s="1" t="s">
        <v>77</v>
      </c>
      <c r="D35" s="1" t="str">
        <f t="shared" si="0"/>
        <v>LCOR-507 July</v>
      </c>
      <c r="E35" s="1" t="str">
        <f>VLOOKUP(B35,'Names+months'!A:B,2,FALSE)</f>
        <v>July</v>
      </c>
      <c r="F35" s="1" t="s">
        <v>32</v>
      </c>
      <c r="G35" s="3">
        <v>30.320764100000002</v>
      </c>
      <c r="H35" s="3">
        <v>24.568693100000001</v>
      </c>
      <c r="I35" s="3">
        <v>23.986505409999999</v>
      </c>
      <c r="J35" s="5">
        <f t="shared" si="1"/>
        <v>23.986505409999999</v>
      </c>
      <c r="K35" s="6">
        <f t="shared" si="2"/>
        <v>6.3342586900000022</v>
      </c>
      <c r="L35" s="7"/>
      <c r="M35" s="2"/>
      <c r="N35" s="2"/>
      <c r="O35" s="8">
        <f t="shared" si="3"/>
        <v>7.5000620266666678</v>
      </c>
      <c r="P35" s="9">
        <f t="shared" si="4"/>
        <v>5.5240342247461546E-3</v>
      </c>
      <c r="Q35" s="9"/>
      <c r="R35" s="9"/>
      <c r="S35" s="9"/>
      <c r="T35" s="9"/>
      <c r="U35" s="1" t="str">
        <f ca="1">IFERROR(__xludf.DUMMYFUNCTION("""COMPUTED_VALUE"""),"LCOR-449 August")</f>
        <v>LCOR-449 August</v>
      </c>
      <c r="V35" s="1" t="str">
        <f t="shared" ca="1" si="5"/>
        <v>August</v>
      </c>
      <c r="W35" s="1" t="str">
        <f t="shared" ca="1" si="6"/>
        <v>2H</v>
      </c>
      <c r="X35" s="10">
        <f t="shared" ca="1" si="7"/>
        <v>1.3465878266641795</v>
      </c>
      <c r="Y35" s="10">
        <f t="shared" ca="1" si="8"/>
        <v>2.6152031009471451E-2</v>
      </c>
      <c r="Z35" s="2"/>
      <c r="AA35" s="2"/>
      <c r="AB35" s="2"/>
      <c r="AC35" s="10"/>
      <c r="AD35" s="11"/>
      <c r="AE35" s="2"/>
      <c r="AF35" s="2"/>
      <c r="AG35" s="2"/>
      <c r="AH35" s="2"/>
      <c r="AI35" s="10"/>
      <c r="AJ35" s="2"/>
      <c r="AK35" s="2"/>
      <c r="AL35" s="2"/>
    </row>
    <row r="36" spans="1:38" ht="15.75" customHeight="1" x14ac:dyDescent="0.15">
      <c r="A36" s="3" t="s">
        <v>79</v>
      </c>
      <c r="B36" s="3">
        <v>1</v>
      </c>
      <c r="C36" s="1" t="s">
        <v>80</v>
      </c>
      <c r="D36" s="1" t="str">
        <f t="shared" si="0"/>
        <v>LCOR-518 July</v>
      </c>
      <c r="E36" s="1" t="str">
        <f>VLOOKUP(B36,'Names+months'!A:B,2,FALSE)</f>
        <v>July</v>
      </c>
      <c r="F36" s="1" t="s">
        <v>32</v>
      </c>
      <c r="G36" s="3">
        <v>33.927754370000002</v>
      </c>
      <c r="H36" s="3">
        <v>25.027828400000001</v>
      </c>
      <c r="I36" s="3">
        <v>24.12714261</v>
      </c>
      <c r="J36" s="5">
        <f t="shared" si="1"/>
        <v>24.12714261</v>
      </c>
      <c r="K36" s="6">
        <f t="shared" si="2"/>
        <v>9.8006117600000024</v>
      </c>
      <c r="L36" s="7">
        <f>(K36+K37)/2</f>
        <v>9.6306115650000024</v>
      </c>
      <c r="M36" s="2">
        <f>2^(-L36)</f>
        <v>1.2615284301597742E-3</v>
      </c>
      <c r="N36" s="2"/>
      <c r="O36" s="8">
        <f t="shared" si="3"/>
        <v>10.966415096666669</v>
      </c>
      <c r="P36" s="9">
        <f t="shared" si="4"/>
        <v>4.9978142500773542E-4</v>
      </c>
      <c r="Q36" s="9">
        <f>AVERAGE(P36,P37)</f>
        <v>5.6619161513235896E-4</v>
      </c>
      <c r="R36" s="9">
        <f>STDEV(P36:P37)</f>
        <v>9.3918191554018406E-5</v>
      </c>
      <c r="S36" s="9"/>
      <c r="T36" s="9"/>
      <c r="U36" s="1" t="str">
        <f ca="1">IFERROR(__xludf.DUMMYFUNCTION("""COMPUTED_VALUE"""),"LCOR-450 August")</f>
        <v>LCOR-450 August</v>
      </c>
      <c r="V36" s="1" t="str">
        <f t="shared" ca="1" si="5"/>
        <v>August</v>
      </c>
      <c r="W36" s="1" t="str">
        <f t="shared" ca="1" si="6"/>
        <v>2H</v>
      </c>
      <c r="X36" s="10">
        <f t="shared" ca="1" si="7"/>
        <v>0.90252630757118046</v>
      </c>
      <c r="Y36" s="10">
        <f t="shared" ca="1" si="8"/>
        <v>4.4737636794554047E-3</v>
      </c>
      <c r="Z36" s="2"/>
      <c r="AA36" s="2"/>
      <c r="AB36" s="2"/>
      <c r="AC36" s="11"/>
      <c r="AD36" s="11"/>
      <c r="AE36" s="2"/>
      <c r="AF36" s="2"/>
      <c r="AG36" s="2"/>
      <c r="AH36" s="2"/>
      <c r="AI36" s="2"/>
      <c r="AJ36" s="2"/>
      <c r="AK36" s="2"/>
      <c r="AL36" s="2"/>
    </row>
    <row r="37" spans="1:38" ht="15.75" customHeight="1" x14ac:dyDescent="0.15">
      <c r="A37" s="3" t="s">
        <v>81</v>
      </c>
      <c r="B37" s="3">
        <v>1</v>
      </c>
      <c r="C37" s="1" t="s">
        <v>80</v>
      </c>
      <c r="D37" s="1" t="str">
        <f t="shared" si="0"/>
        <v>LCOR-518 July</v>
      </c>
      <c r="E37" s="1" t="str">
        <f>VLOOKUP(B37,'Names+months'!A:B,2,FALSE)</f>
        <v>July</v>
      </c>
      <c r="F37" s="1" t="s">
        <v>32</v>
      </c>
      <c r="G37" s="3">
        <v>33.595866620000002</v>
      </c>
      <c r="H37" s="3">
        <v>25.042872500000001</v>
      </c>
      <c r="I37" s="3">
        <v>24.13525525</v>
      </c>
      <c r="J37" s="5">
        <f t="shared" si="1"/>
        <v>24.13525525</v>
      </c>
      <c r="K37" s="6">
        <f t="shared" si="2"/>
        <v>9.4606113700000023</v>
      </c>
      <c r="L37" s="7"/>
      <c r="M37" s="2"/>
      <c r="N37" s="2"/>
      <c r="O37" s="8">
        <f t="shared" si="3"/>
        <v>10.626414706666669</v>
      </c>
      <c r="P37" s="9">
        <f t="shared" si="4"/>
        <v>6.3260180525698251E-4</v>
      </c>
      <c r="Q37" s="9"/>
      <c r="R37" s="9"/>
      <c r="S37" s="9"/>
      <c r="T37" s="9"/>
      <c r="U37" s="1" t="str">
        <f ca="1">IFERROR(__xludf.DUMMYFUNCTION("""COMPUTED_VALUE"""),"LCOR-460 August")</f>
        <v>LCOR-460 August</v>
      </c>
      <c r="V37" s="1" t="str">
        <f t="shared" ca="1" si="5"/>
        <v>August</v>
      </c>
      <c r="W37" s="1" t="str">
        <f t="shared" ca="1" si="6"/>
        <v>2H</v>
      </c>
      <c r="X37" s="10">
        <f t="shared" ca="1" si="7"/>
        <v>2.002605719169404</v>
      </c>
      <c r="Y37" s="10">
        <f t="shared" ca="1" si="8"/>
        <v>5.0311100732550754E-2</v>
      </c>
      <c r="Z37" s="2"/>
      <c r="AA37" s="2"/>
      <c r="AB37" s="2"/>
      <c r="AC37" s="10"/>
      <c r="AD37" s="11"/>
      <c r="AE37" s="2"/>
      <c r="AF37" s="2"/>
      <c r="AG37" s="2"/>
      <c r="AH37" s="2"/>
      <c r="AI37" s="2"/>
      <c r="AJ37" s="2"/>
      <c r="AK37" s="2"/>
      <c r="AL37" s="2"/>
    </row>
    <row r="38" spans="1:38" ht="15.75" customHeight="1" x14ac:dyDescent="0.15">
      <c r="A38" s="3" t="s">
        <v>82</v>
      </c>
      <c r="B38" s="3">
        <v>2</v>
      </c>
      <c r="C38" s="1" t="s">
        <v>83</v>
      </c>
      <c r="D38" s="1" t="str">
        <f t="shared" si="0"/>
        <v>LCOR-101 August</v>
      </c>
      <c r="E38" s="1" t="str">
        <f>VLOOKUP(B38,'Names+months'!A:B,2,FALSE)</f>
        <v>August</v>
      </c>
      <c r="F38" s="1" t="s">
        <v>32</v>
      </c>
      <c r="G38" s="3">
        <v>37.6344256</v>
      </c>
      <c r="H38" s="3">
        <v>25.289595080000002</v>
      </c>
      <c r="I38" s="3">
        <v>24.078569099999999</v>
      </c>
      <c r="J38" s="5">
        <f t="shared" si="1"/>
        <v>24.078569099999999</v>
      </c>
      <c r="K38" s="6">
        <f t="shared" si="2"/>
        <v>13.555856500000001</v>
      </c>
      <c r="L38" s="7">
        <f>(K38+K39)/2</f>
        <v>13.557909915</v>
      </c>
      <c r="M38" s="2">
        <f>2^(-L38)</f>
        <v>8.2920600220973698E-5</v>
      </c>
      <c r="N38" s="2"/>
      <c r="O38" s="8">
        <f t="shared" si="3"/>
        <v>14.721659836666667</v>
      </c>
      <c r="P38" s="9">
        <f t="shared" si="4"/>
        <v>3.7011680389043556E-5</v>
      </c>
      <c r="Q38" s="9">
        <f>AVERAGE(P38,P39)</f>
        <v>3.6959075876384036E-5</v>
      </c>
      <c r="R38" s="9">
        <f>STDEV(P38:P39)</f>
        <v>7.4394015245120005E-8</v>
      </c>
      <c r="S38" s="9"/>
      <c r="T38" s="9"/>
      <c r="U38" s="1" t="str">
        <f ca="1">IFERROR(__xludf.DUMMYFUNCTION("""COMPUTED_VALUE"""),"LCOR-461 August")</f>
        <v>LCOR-461 August</v>
      </c>
      <c r="V38" s="1" t="str">
        <f t="shared" ca="1" si="5"/>
        <v>August</v>
      </c>
      <c r="W38" s="1" t="str">
        <f t="shared" ca="1" si="6"/>
        <v>2H</v>
      </c>
      <c r="X38" s="10">
        <f t="shared" ca="1" si="7"/>
        <v>3.4787068334996203</v>
      </c>
      <c r="Y38" s="10">
        <f t="shared" ca="1" si="8"/>
        <v>9.9542922892342806E-3</v>
      </c>
      <c r="Z38" s="2"/>
      <c r="AA38" s="2"/>
      <c r="AB38" s="2"/>
      <c r="AC38" s="10"/>
      <c r="AD38" s="11"/>
      <c r="AE38" s="2"/>
      <c r="AF38" s="2"/>
      <c r="AG38" s="2"/>
      <c r="AH38" s="2"/>
      <c r="AI38" s="2"/>
      <c r="AJ38" s="2"/>
      <c r="AK38" s="2"/>
      <c r="AL38" s="2"/>
    </row>
    <row r="39" spans="1:38" ht="15.75" customHeight="1" x14ac:dyDescent="0.15">
      <c r="A39" s="3" t="s">
        <v>84</v>
      </c>
      <c r="B39" s="3">
        <v>2</v>
      </c>
      <c r="C39" s="1" t="s">
        <v>83</v>
      </c>
      <c r="D39" s="1" t="str">
        <f t="shared" si="0"/>
        <v>LCOR-101 August</v>
      </c>
      <c r="E39" s="1" t="str">
        <f>VLOOKUP(B39,'Names+months'!A:B,2,FALSE)</f>
        <v>August</v>
      </c>
      <c r="F39" s="1" t="s">
        <v>32</v>
      </c>
      <c r="G39" s="3">
        <v>37.584707999999999</v>
      </c>
      <c r="H39" s="3">
        <v>25.22484343</v>
      </c>
      <c r="I39" s="3">
        <v>24.02474467</v>
      </c>
      <c r="J39" s="5">
        <f t="shared" si="1"/>
        <v>24.02474467</v>
      </c>
      <c r="K39" s="6">
        <f t="shared" si="2"/>
        <v>13.559963329999999</v>
      </c>
      <c r="L39" s="7"/>
      <c r="M39" s="2"/>
      <c r="N39" s="1"/>
      <c r="O39" s="8">
        <f t="shared" si="3"/>
        <v>14.725766666666665</v>
      </c>
      <c r="P39" s="9">
        <f t="shared" si="4"/>
        <v>3.6906471363724517E-5</v>
      </c>
      <c r="Q39" s="9"/>
      <c r="R39" s="9"/>
      <c r="S39" s="9"/>
      <c r="T39" s="9"/>
      <c r="U39" s="1" t="str">
        <f ca="1">IFERROR(__xludf.DUMMYFUNCTION("""COMPUTED_VALUE"""),"LCOR-012 July")</f>
        <v>LCOR-012 July</v>
      </c>
      <c r="V39" s="1" t="str">
        <f t="shared" ca="1" si="5"/>
        <v>July</v>
      </c>
      <c r="W39" s="13" t="str">
        <f t="shared" ca="1" si="6"/>
        <v>4A</v>
      </c>
      <c r="X39" s="10">
        <f t="shared" ca="1" si="7"/>
        <v>0.86564379643004508</v>
      </c>
      <c r="Y39" s="10">
        <f t="shared" ca="1" si="8"/>
        <v>1.6283468514294165E-2</v>
      </c>
      <c r="Z39" s="2"/>
      <c r="AA39" s="2"/>
      <c r="AB39" s="2"/>
      <c r="AC39" s="10"/>
      <c r="AD39" s="11"/>
      <c r="AE39" s="2"/>
      <c r="AF39" s="2"/>
      <c r="AG39" s="2"/>
      <c r="AH39" s="2"/>
      <c r="AI39" s="2"/>
      <c r="AJ39" s="2"/>
      <c r="AK39" s="2"/>
      <c r="AL39" s="2"/>
    </row>
    <row r="40" spans="1:38" ht="15.75" customHeight="1" x14ac:dyDescent="0.15">
      <c r="A40" s="3" t="s">
        <v>85</v>
      </c>
      <c r="B40" s="3">
        <v>2</v>
      </c>
      <c r="C40" s="1" t="s">
        <v>67</v>
      </c>
      <c r="D40" s="1" t="str">
        <f t="shared" si="0"/>
        <v>LCOR-102 August</v>
      </c>
      <c r="E40" s="1" t="str">
        <f>VLOOKUP(B40,'Names+months'!A:B,2,FALSE)</f>
        <v>August</v>
      </c>
      <c r="F40" s="1" t="s">
        <v>32</v>
      </c>
      <c r="G40" s="3">
        <v>36.184014500000004</v>
      </c>
      <c r="H40" s="3">
        <v>26.417694539999999</v>
      </c>
      <c r="I40" s="3">
        <v>24.924694079999998</v>
      </c>
      <c r="J40" s="5">
        <f t="shared" si="1"/>
        <v>24.924694079999998</v>
      </c>
      <c r="K40" s="6">
        <f t="shared" si="2"/>
        <v>11.259320420000005</v>
      </c>
      <c r="L40" s="7">
        <f>(K40+K41)/2</f>
        <v>10.987220955000002</v>
      </c>
      <c r="M40" s="2">
        <f>2^(-L40)</f>
        <v>4.9262553957329838E-4</v>
      </c>
      <c r="N40" s="2"/>
      <c r="O40" s="8">
        <f t="shared" si="3"/>
        <v>12.425123756666672</v>
      </c>
      <c r="P40" s="9">
        <f t="shared" si="4"/>
        <v>1.8182979513063088E-4</v>
      </c>
      <c r="Q40" s="9">
        <f>AVERAGE(P40,P41)</f>
        <v>2.2348794983180167E-4</v>
      </c>
      <c r="R40" s="9">
        <f>STDEV(P40:P41)</f>
        <v>5.8913527361832246E-5</v>
      </c>
      <c r="S40" s="9"/>
      <c r="T40" s="9"/>
      <c r="U40" s="1" t="str">
        <f ca="1">IFERROR(__xludf.DUMMYFUNCTION("""COMPUTED_VALUE"""),"LCOR-227 July")</f>
        <v>LCOR-227 July</v>
      </c>
      <c r="V40" s="1" t="str">
        <f t="shared" ca="1" si="5"/>
        <v>July</v>
      </c>
      <c r="W40" s="13" t="str">
        <f t="shared" ca="1" si="6"/>
        <v>4A</v>
      </c>
      <c r="X40" s="10">
        <f t="shared" ca="1" si="7"/>
        <v>0.82214859733211587</v>
      </c>
      <c r="Y40" s="10">
        <f t="shared" ca="1" si="8"/>
        <v>4.9625178733891965E-3</v>
      </c>
      <c r="Z40" s="2"/>
      <c r="AA40" s="2"/>
      <c r="AB40" s="2"/>
      <c r="AC40" s="10"/>
      <c r="AD40" s="11"/>
      <c r="AE40" s="2"/>
      <c r="AF40" s="2"/>
      <c r="AG40" s="2"/>
      <c r="AH40" s="2"/>
      <c r="AI40" s="2"/>
      <c r="AJ40" s="2"/>
      <c r="AK40" s="2"/>
      <c r="AL40" s="2"/>
    </row>
    <row r="41" spans="1:38" ht="15.75" customHeight="1" x14ac:dyDescent="0.15">
      <c r="A41" s="3" t="s">
        <v>86</v>
      </c>
      <c r="B41" s="3">
        <v>2</v>
      </c>
      <c r="C41" s="1" t="s">
        <v>67</v>
      </c>
      <c r="D41" s="1" t="str">
        <f t="shared" si="0"/>
        <v>LCOR-102 August</v>
      </c>
      <c r="E41" s="1" t="str">
        <f>VLOOKUP(B41,'Names+months'!A:B,2,FALSE)</f>
        <v>August</v>
      </c>
      <c r="F41" s="1" t="s">
        <v>32</v>
      </c>
      <c r="G41" s="3">
        <v>35.727878099999998</v>
      </c>
      <c r="H41" s="3">
        <v>26.542674689999998</v>
      </c>
      <c r="I41" s="3">
        <v>25.01275661</v>
      </c>
      <c r="J41" s="5">
        <f t="shared" si="1"/>
        <v>25.01275661</v>
      </c>
      <c r="K41" s="6">
        <f t="shared" si="2"/>
        <v>10.715121489999998</v>
      </c>
      <c r="L41" s="7"/>
      <c r="M41" s="2"/>
      <c r="N41" s="2"/>
      <c r="O41" s="8">
        <f t="shared" si="3"/>
        <v>11.880924826666664</v>
      </c>
      <c r="P41" s="9">
        <f t="shared" si="4"/>
        <v>2.6514610453297246E-4</v>
      </c>
      <c r="Q41" s="9"/>
      <c r="R41" s="9"/>
      <c r="S41" s="9"/>
      <c r="T41" s="9"/>
      <c r="U41" s="1" t="str">
        <f ca="1">IFERROR(__xludf.DUMMYFUNCTION("""COMPUTED_VALUE"""),"LCOR-230 July")</f>
        <v>LCOR-230 July</v>
      </c>
      <c r="V41" s="1" t="str">
        <f t="shared" ca="1" si="5"/>
        <v>July</v>
      </c>
      <c r="W41" s="13" t="str">
        <f t="shared" ca="1" si="6"/>
        <v>4A</v>
      </c>
      <c r="X41" s="10">
        <f t="shared" ca="1" si="7"/>
        <v>0.76178490273207844</v>
      </c>
      <c r="Y41" s="10">
        <f t="shared" ca="1" si="8"/>
        <v>7.2154359401803139E-3</v>
      </c>
      <c r="Z41" s="2"/>
      <c r="AA41" s="2"/>
      <c r="AB41" s="2"/>
      <c r="AC41" s="10"/>
      <c r="AD41" s="11"/>
      <c r="AE41" s="2"/>
      <c r="AF41" s="2"/>
      <c r="AG41" s="2"/>
      <c r="AH41" s="2"/>
      <c r="AI41" s="2"/>
      <c r="AJ41" s="2"/>
      <c r="AK41" s="2"/>
      <c r="AL41" s="2"/>
    </row>
    <row r="42" spans="1:38" ht="15.75" customHeight="1" x14ac:dyDescent="0.15">
      <c r="A42" s="3" t="s">
        <v>87</v>
      </c>
      <c r="B42" s="3">
        <v>2</v>
      </c>
      <c r="C42" s="1" t="s">
        <v>88</v>
      </c>
      <c r="D42" s="1" t="str">
        <f t="shared" si="0"/>
        <v>LCOR-319 August</v>
      </c>
      <c r="E42" s="1" t="str">
        <f>VLOOKUP(B42,'Names+months'!A:B,2,FALSE)</f>
        <v>August</v>
      </c>
      <c r="F42" s="1" t="s">
        <v>32</v>
      </c>
      <c r="G42" s="3">
        <v>34.765827700000003</v>
      </c>
      <c r="H42" s="3">
        <v>25.106328080000001</v>
      </c>
      <c r="I42" s="3">
        <v>24.268333760000001</v>
      </c>
      <c r="J42" s="5">
        <f t="shared" si="1"/>
        <v>24.268333760000001</v>
      </c>
      <c r="K42" s="6">
        <f t="shared" si="2"/>
        <v>10.497493940000002</v>
      </c>
      <c r="L42" s="7">
        <f>(K42+K43)/2</f>
        <v>10.047180395</v>
      </c>
      <c r="M42" s="2">
        <f>2^(-L42)</f>
        <v>9.4514258016373004E-4</v>
      </c>
      <c r="N42" s="2"/>
      <c r="O42" s="8">
        <f t="shared" si="3"/>
        <v>11.663297276666668</v>
      </c>
      <c r="P42" s="9">
        <f t="shared" si="4"/>
        <v>3.0831714186965205E-4</v>
      </c>
      <c r="Q42" s="9">
        <f>AVERAGE(P42,P43)</f>
        <v>4.4195370363517836E-4</v>
      </c>
      <c r="R42" s="9">
        <f>STDEV(P42:P43)</f>
        <v>1.8899063807771707E-4</v>
      </c>
      <c r="S42" s="9"/>
      <c r="T42" s="9"/>
      <c r="U42" s="2" t="str">
        <f ca="1">IFERROR(__xludf.DUMMYFUNCTION("""COMPUTED_VALUE"""),"LCOR-234 July")</f>
        <v>LCOR-234 July</v>
      </c>
      <c r="V42" s="1" t="str">
        <f t="shared" ca="1" si="5"/>
        <v>July</v>
      </c>
      <c r="W42" s="13" t="str">
        <f t="shared" ca="1" si="6"/>
        <v>4A</v>
      </c>
      <c r="X42" s="10">
        <f t="shared" ca="1" si="7"/>
        <v>0.98206095934733884</v>
      </c>
      <c r="Y42" s="10">
        <f t="shared" ca="1" si="8"/>
        <v>6.8418896871754288E-3</v>
      </c>
      <c r="Z42" s="2"/>
      <c r="AA42" s="2"/>
      <c r="AB42" s="2"/>
      <c r="AC42" s="10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5.75" customHeight="1" x14ac:dyDescent="0.15">
      <c r="A43" s="3" t="s">
        <v>89</v>
      </c>
      <c r="B43" s="3">
        <v>2</v>
      </c>
      <c r="C43" s="1" t="s">
        <v>88</v>
      </c>
      <c r="D43" s="1" t="str">
        <f t="shared" si="0"/>
        <v>LCOR-319 August</v>
      </c>
      <c r="E43" s="1" t="str">
        <f>VLOOKUP(B43,'Names+months'!A:B,2,FALSE)</f>
        <v>August</v>
      </c>
      <c r="F43" s="1" t="s">
        <v>32</v>
      </c>
      <c r="G43" s="3">
        <v>33.822582199999999</v>
      </c>
      <c r="H43" s="3">
        <v>25.047236080000001</v>
      </c>
      <c r="I43" s="3">
        <v>24.225715350000002</v>
      </c>
      <c r="J43" s="5">
        <f t="shared" si="1"/>
        <v>24.225715350000002</v>
      </c>
      <c r="K43" s="6">
        <f t="shared" si="2"/>
        <v>9.5968668499999978</v>
      </c>
      <c r="L43" s="7"/>
      <c r="M43" s="2"/>
      <c r="N43" s="2"/>
      <c r="O43" s="8">
        <f t="shared" si="3"/>
        <v>10.762670186666664</v>
      </c>
      <c r="P43" s="9">
        <f t="shared" si="4"/>
        <v>5.7559026540070462E-4</v>
      </c>
      <c r="Q43" s="9"/>
      <c r="R43" s="9"/>
      <c r="S43" s="9"/>
      <c r="T43" s="9"/>
      <c r="U43" s="2" t="str">
        <f ca="1">IFERROR(__xludf.DUMMYFUNCTION("""COMPUTED_VALUE"""),"LCOR-534 July")</f>
        <v>LCOR-534 July</v>
      </c>
      <c r="V43" s="1" t="str">
        <f t="shared" ca="1" si="5"/>
        <v>July</v>
      </c>
      <c r="W43" s="13" t="str">
        <f t="shared" ca="1" si="6"/>
        <v>4A</v>
      </c>
      <c r="X43" s="10">
        <f t="shared" ca="1" si="7"/>
        <v>0.95855452830920962</v>
      </c>
      <c r="Y43" s="10">
        <f t="shared" ca="1" si="8"/>
        <v>2.619812874357667E-2</v>
      </c>
      <c r="Z43" s="2"/>
      <c r="AA43" s="2"/>
      <c r="AB43" s="2"/>
      <c r="AC43" s="10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5.75" customHeight="1" x14ac:dyDescent="0.15">
      <c r="A44" s="3" t="s">
        <v>76</v>
      </c>
      <c r="B44" s="3">
        <v>2</v>
      </c>
      <c r="C44" s="1" t="s">
        <v>75</v>
      </c>
      <c r="D44" s="1" t="str">
        <f t="shared" si="0"/>
        <v>LCOR-505 August</v>
      </c>
      <c r="E44" s="1" t="str">
        <f>VLOOKUP(B44,'Names+months'!A:B,2,FALSE)</f>
        <v>August</v>
      </c>
      <c r="F44" s="1" t="s">
        <v>32</v>
      </c>
      <c r="G44" s="3">
        <v>37.691861959999997</v>
      </c>
      <c r="H44" s="3">
        <v>25.648676760000001</v>
      </c>
      <c r="I44" s="3">
        <v>24.293205310000001</v>
      </c>
      <c r="J44" s="5">
        <f t="shared" si="1"/>
        <v>24.293205310000001</v>
      </c>
      <c r="K44" s="6">
        <f t="shared" si="2"/>
        <v>13.398656649999996</v>
      </c>
      <c r="L44" s="7">
        <f>(K44+K45)/2</f>
        <v>14.271503964999997</v>
      </c>
      <c r="M44" s="2">
        <f>2^(-L44)</f>
        <v>5.0564908220578882E-5</v>
      </c>
      <c r="N44" s="2"/>
      <c r="O44" s="8">
        <f t="shared" si="3"/>
        <v>14.564459986666662</v>
      </c>
      <c r="P44" s="9">
        <f t="shared" si="4"/>
        <v>4.1272490227013735E-5</v>
      </c>
      <c r="Q44" s="9">
        <f>AVERAGE(P44,P45)</f>
        <v>2.6789773818019404E-5</v>
      </c>
      <c r="R44" s="9">
        <f>STDEV(P44:P45)</f>
        <v>2.0481653965603149E-5</v>
      </c>
      <c r="S44" s="9"/>
      <c r="T44" s="9"/>
      <c r="U44" s="2" t="str">
        <f ca="1">IFERROR(__xludf.DUMMYFUNCTION("""COMPUTED_VALUE"""),"LCOR-544 July")</f>
        <v>LCOR-544 July</v>
      </c>
      <c r="V44" s="1" t="str">
        <f t="shared" ca="1" si="5"/>
        <v>July</v>
      </c>
      <c r="W44" s="13" t="str">
        <f t="shared" ca="1" si="6"/>
        <v>4A</v>
      </c>
      <c r="X44" s="10">
        <f t="shared" ca="1" si="7"/>
        <v>0.97332825629652131</v>
      </c>
      <c r="Y44" s="10">
        <f t="shared" ca="1" si="8"/>
        <v>3.8812808096851517E-2</v>
      </c>
      <c r="Z44" s="2"/>
      <c r="AA44" s="2"/>
      <c r="AB44" s="2"/>
      <c r="AC44" s="10"/>
      <c r="AD44" s="11"/>
      <c r="AE44" s="2"/>
      <c r="AF44" s="2"/>
      <c r="AG44" s="2"/>
      <c r="AH44" s="2"/>
      <c r="AI44" s="2"/>
      <c r="AJ44" s="2"/>
      <c r="AK44" s="2"/>
      <c r="AL44" s="2"/>
    </row>
    <row r="45" spans="1:38" ht="15.75" customHeight="1" x14ac:dyDescent="0.15">
      <c r="A45" s="3" t="s">
        <v>78</v>
      </c>
      <c r="B45" s="3">
        <v>2</v>
      </c>
      <c r="C45" s="1" t="s">
        <v>75</v>
      </c>
      <c r="D45" s="1" t="str">
        <f t="shared" si="0"/>
        <v>LCOR-505 August</v>
      </c>
      <c r="E45" s="1" t="str">
        <f>VLOOKUP(B45,'Names+months'!A:B,2,FALSE)</f>
        <v>August</v>
      </c>
      <c r="F45" s="1" t="s">
        <v>32</v>
      </c>
      <c r="G45" s="3">
        <v>39.613305699999998</v>
      </c>
      <c r="H45" s="3">
        <v>25.811283379999999</v>
      </c>
      <c r="I45" s="3">
        <v>24.468954419999999</v>
      </c>
      <c r="J45" s="5">
        <f t="shared" si="1"/>
        <v>24.468954419999999</v>
      </c>
      <c r="K45" s="6">
        <f t="shared" si="2"/>
        <v>15.144351279999999</v>
      </c>
      <c r="L45" s="7"/>
      <c r="M45" s="2"/>
      <c r="N45" s="2"/>
      <c r="O45" s="8">
        <f t="shared" si="3"/>
        <v>16.310154616666665</v>
      </c>
      <c r="P45" s="9">
        <f t="shared" si="4"/>
        <v>1.2307057409025075E-5</v>
      </c>
      <c r="Q45" s="9"/>
      <c r="R45" s="9"/>
      <c r="S45" s="9"/>
      <c r="T45" s="9"/>
      <c r="U45" s="2" t="str">
        <f ca="1">IFERROR(__xludf.DUMMYFUNCTION("""COMPUTED_VALUE"""),"LCOR-001 August")</f>
        <v>LCOR-001 August</v>
      </c>
      <c r="V45" s="1" t="str">
        <f t="shared" ca="1" si="5"/>
        <v>August</v>
      </c>
      <c r="W45" s="13" t="str">
        <f t="shared" ca="1" si="6"/>
        <v>4A</v>
      </c>
      <c r="X45" s="10">
        <f t="shared" ca="1" si="7"/>
        <v>2.1579838647076972</v>
      </c>
      <c r="Y45" s="10">
        <f t="shared" ca="1" si="8"/>
        <v>1.453137480185383E-2</v>
      </c>
      <c r="Z45" s="2"/>
      <c r="AA45" s="2"/>
      <c r="AB45" s="2"/>
      <c r="AC45" s="10"/>
      <c r="AD45" s="11"/>
      <c r="AE45" s="2"/>
      <c r="AF45" s="2"/>
      <c r="AG45" s="2"/>
      <c r="AH45" s="2"/>
      <c r="AI45" s="2"/>
      <c r="AJ45" s="2"/>
      <c r="AK45" s="2"/>
      <c r="AL45" s="2"/>
    </row>
    <row r="46" spans="1:38" ht="15.75" customHeight="1" x14ac:dyDescent="0.15">
      <c r="A46" s="3" t="s">
        <v>90</v>
      </c>
      <c r="B46" s="3">
        <v>2</v>
      </c>
      <c r="C46" s="1" t="s">
        <v>91</v>
      </c>
      <c r="D46" s="1" t="str">
        <f t="shared" si="0"/>
        <v>LCOR-506 August</v>
      </c>
      <c r="E46" s="1" t="str">
        <f>VLOOKUP(B46,'Names+months'!A:B,2,FALSE)</f>
        <v>August</v>
      </c>
      <c r="F46" s="1" t="s">
        <v>32</v>
      </c>
      <c r="G46" s="3">
        <v>37.351219399999998</v>
      </c>
      <c r="H46" s="3">
        <v>24.687517920000001</v>
      </c>
      <c r="I46" s="3">
        <v>24.034529859999999</v>
      </c>
      <c r="J46" s="5">
        <f t="shared" si="1"/>
        <v>24.034529859999999</v>
      </c>
      <c r="K46" s="6">
        <f t="shared" si="2"/>
        <v>13.316689539999999</v>
      </c>
      <c r="L46" s="7">
        <f>(K46+K47)/2</f>
        <v>13.066651665</v>
      </c>
      <c r="M46" s="2">
        <f>2^(-L46)</f>
        <v>1.1655902499409172E-4</v>
      </c>
      <c r="N46" s="1"/>
      <c r="O46" s="8">
        <f t="shared" si="3"/>
        <v>14.482492876666665</v>
      </c>
      <c r="P46" s="9">
        <f t="shared" si="4"/>
        <v>4.3685290911319481E-5</v>
      </c>
      <c r="Q46" s="9">
        <f>AVERAGE(P46,P47)</f>
        <v>5.2734432855646089E-5</v>
      </c>
      <c r="R46" s="9">
        <f>STDEV(P46:P47)</f>
        <v>1.2797419265505922E-5</v>
      </c>
      <c r="S46" s="9"/>
      <c r="T46" s="9"/>
      <c r="U46" s="2" t="str">
        <f ca="1">IFERROR(__xludf.DUMMYFUNCTION("""COMPUTED_VALUE"""),"LCOR-003 August")</f>
        <v>LCOR-003 August</v>
      </c>
      <c r="V46" s="1" t="str">
        <f t="shared" ca="1" si="5"/>
        <v>August</v>
      </c>
      <c r="W46" s="13" t="str">
        <f t="shared" ca="1" si="6"/>
        <v>4A</v>
      </c>
      <c r="X46" s="10">
        <f t="shared" ca="1" si="7"/>
        <v>1.0914614925823787</v>
      </c>
      <c r="Y46" s="10">
        <f t="shared" ca="1" si="8"/>
        <v>6.7534574612327335E-3</v>
      </c>
      <c r="Z46" s="2"/>
      <c r="AA46" s="2"/>
      <c r="AB46" s="2"/>
      <c r="AC46" s="10"/>
      <c r="AD46" s="11"/>
      <c r="AE46" s="2"/>
      <c r="AF46" s="2"/>
      <c r="AG46" s="2"/>
      <c r="AH46" s="2"/>
      <c r="AI46" s="2"/>
      <c r="AJ46" s="2"/>
      <c r="AK46" s="2"/>
      <c r="AL46" s="2"/>
    </row>
    <row r="47" spans="1:38" ht="15.75" customHeight="1" x14ac:dyDescent="0.15">
      <c r="A47" s="3" t="s">
        <v>92</v>
      </c>
      <c r="B47" s="3">
        <v>2</v>
      </c>
      <c r="C47" s="1" t="s">
        <v>91</v>
      </c>
      <c r="D47" s="1" t="str">
        <f t="shared" si="0"/>
        <v>LCOR-506 August</v>
      </c>
      <c r="E47" s="1" t="str">
        <f>VLOOKUP(B47,'Names+months'!A:B,2,FALSE)</f>
        <v>August</v>
      </c>
      <c r="F47" s="1" t="s">
        <v>32</v>
      </c>
      <c r="G47" s="3">
        <v>37.035862600000002</v>
      </c>
      <c r="H47" s="3">
        <v>24.897653850000001</v>
      </c>
      <c r="I47" s="3">
        <v>24.21924881</v>
      </c>
      <c r="J47" s="5">
        <f t="shared" si="1"/>
        <v>24.21924881</v>
      </c>
      <c r="K47" s="6">
        <f t="shared" si="2"/>
        <v>12.816613790000002</v>
      </c>
      <c r="L47" s="7"/>
      <c r="M47" s="2"/>
      <c r="N47" s="2"/>
      <c r="O47" s="8">
        <f t="shared" si="3"/>
        <v>13.982417126666668</v>
      </c>
      <c r="P47" s="9">
        <f t="shared" si="4"/>
        <v>6.1783574799972689E-5</v>
      </c>
      <c r="Q47" s="9"/>
      <c r="R47" s="9"/>
      <c r="S47" s="9"/>
      <c r="T47" s="9"/>
      <c r="U47" s="2" t="str">
        <f ca="1">IFERROR(__xludf.DUMMYFUNCTION("""COMPUTED_VALUE"""),"LCOR-227 August")</f>
        <v>LCOR-227 August</v>
      </c>
      <c r="V47" s="1" t="str">
        <f t="shared" ca="1" si="5"/>
        <v>August</v>
      </c>
      <c r="W47" s="13" t="str">
        <f t="shared" ca="1" si="6"/>
        <v>4A</v>
      </c>
      <c r="X47" s="10">
        <f t="shared" ca="1" si="7"/>
        <v>1.136844332609213</v>
      </c>
      <c r="Y47" s="10">
        <f t="shared" ca="1" si="8"/>
        <v>7.0808074826399538E-3</v>
      </c>
      <c r="Z47" s="2"/>
      <c r="AA47" s="2"/>
      <c r="AB47" s="2"/>
      <c r="AC47" s="10"/>
      <c r="AD47" s="11"/>
      <c r="AE47" s="2"/>
      <c r="AF47" s="2"/>
      <c r="AG47" s="2"/>
      <c r="AH47" s="2"/>
      <c r="AI47" s="2"/>
      <c r="AJ47" s="2"/>
      <c r="AK47" s="2"/>
    </row>
    <row r="48" spans="1:38" ht="15.75" customHeight="1" x14ac:dyDescent="0.15">
      <c r="A48" s="3" t="s">
        <v>93</v>
      </c>
      <c r="B48" s="3">
        <v>2</v>
      </c>
      <c r="C48" s="1" t="s">
        <v>77</v>
      </c>
      <c r="D48" s="1" t="str">
        <f t="shared" si="0"/>
        <v>LCOR-507 August</v>
      </c>
      <c r="E48" s="1" t="str">
        <f>VLOOKUP(B48,'Names+months'!A:B,2,FALSE)</f>
        <v>August</v>
      </c>
      <c r="F48" s="1" t="s">
        <v>32</v>
      </c>
      <c r="G48" s="3">
        <v>34.0843293</v>
      </c>
      <c r="H48" s="3">
        <v>24.799169729999999</v>
      </c>
      <c r="I48" s="3">
        <v>24.024577780000001</v>
      </c>
      <c r="J48" s="5">
        <f t="shared" si="1"/>
        <v>24.024577780000001</v>
      </c>
      <c r="K48" s="6">
        <f t="shared" si="2"/>
        <v>10.059751519999999</v>
      </c>
      <c r="L48" s="7">
        <f>(K48+K49)/2</f>
        <v>9.9481502100000014</v>
      </c>
      <c r="M48" s="2">
        <f>2^(-L48)</f>
        <v>1.0122980153991731E-3</v>
      </c>
      <c r="N48" s="2"/>
      <c r="O48" s="8">
        <f t="shared" si="3"/>
        <v>11.225554856666665</v>
      </c>
      <c r="P48" s="9">
        <f t="shared" si="4"/>
        <v>4.1761036591125416E-4</v>
      </c>
      <c r="Q48" s="9">
        <f>AVERAGE(P48,P49)</f>
        <v>4.5254807412794786E-4</v>
      </c>
      <c r="R48" s="9">
        <f>STDEV(P48:P49)</f>
        <v>4.9409380798282149E-5</v>
      </c>
      <c r="S48" s="9"/>
      <c r="T48" s="9"/>
      <c r="U48" s="2" t="str">
        <f ca="1">IFERROR(__xludf.DUMMYFUNCTION("""COMPUTED_VALUE"""),"LCOR-230 August")</f>
        <v>LCOR-230 August</v>
      </c>
      <c r="V48" s="1" t="str">
        <f t="shared" ca="1" si="5"/>
        <v>August</v>
      </c>
      <c r="W48" s="13" t="str">
        <f t="shared" ca="1" si="6"/>
        <v>4A</v>
      </c>
      <c r="X48" s="10">
        <f t="shared" ca="1" si="7"/>
        <v>0.91145755425723074</v>
      </c>
      <c r="Y48" s="10">
        <f t="shared" ca="1" si="8"/>
        <v>3.1031506495653845E-2</v>
      </c>
      <c r="Z48" s="2"/>
      <c r="AA48" s="2"/>
      <c r="AB48" s="2"/>
      <c r="AC48" s="10"/>
      <c r="AD48" s="11"/>
      <c r="AE48" s="2"/>
      <c r="AF48" s="2"/>
      <c r="AG48" s="2"/>
      <c r="AH48" s="2"/>
      <c r="AI48" s="2"/>
      <c r="AJ48" s="2"/>
      <c r="AK48" s="2"/>
      <c r="AL48" s="2"/>
    </row>
    <row r="49" spans="1:38" ht="15.75" customHeight="1" x14ac:dyDescent="0.15">
      <c r="A49" s="3" t="s">
        <v>94</v>
      </c>
      <c r="B49" s="3">
        <v>2</v>
      </c>
      <c r="C49" s="1" t="s">
        <v>77</v>
      </c>
      <c r="D49" s="1" t="str">
        <f t="shared" si="0"/>
        <v>LCOR-507 August</v>
      </c>
      <c r="E49" s="1" t="str">
        <f>VLOOKUP(B49,'Names+months'!A:B,2,FALSE)</f>
        <v>August</v>
      </c>
      <c r="F49" s="1" t="s">
        <v>32</v>
      </c>
      <c r="G49" s="3">
        <v>33.842007700000003</v>
      </c>
      <c r="H49" s="3">
        <v>24.805680150000001</v>
      </c>
      <c r="I49" s="3">
        <v>24.0054588</v>
      </c>
      <c r="J49" s="5">
        <f t="shared" si="1"/>
        <v>24.0054588</v>
      </c>
      <c r="K49" s="6">
        <f t="shared" si="2"/>
        <v>9.8365489000000039</v>
      </c>
      <c r="L49" s="7"/>
      <c r="M49" s="2"/>
      <c r="N49" s="1"/>
      <c r="O49" s="8">
        <f t="shared" si="3"/>
        <v>11.00235223666667</v>
      </c>
      <c r="P49" s="9">
        <f t="shared" si="4"/>
        <v>4.8748578234464156E-4</v>
      </c>
      <c r="Q49" s="9"/>
      <c r="R49" s="9"/>
      <c r="S49" s="9"/>
      <c r="T49" s="9"/>
      <c r="U49" s="2" t="str">
        <f ca="1">IFERROR(__xludf.DUMMYFUNCTION("""COMPUTED_VALUE"""),"LCOR-234 August")</f>
        <v>LCOR-234 August</v>
      </c>
      <c r="V49" s="1" t="str">
        <f t="shared" ca="1" si="5"/>
        <v>August</v>
      </c>
      <c r="W49" s="13" t="str">
        <f t="shared" ca="1" si="6"/>
        <v>4A</v>
      </c>
      <c r="X49" s="10">
        <f t="shared" ca="1" si="7"/>
        <v>1.348532045257548</v>
      </c>
      <c r="Y49" s="10">
        <f t="shared" ca="1" si="8"/>
        <v>4.2903233673206517E-4</v>
      </c>
      <c r="Z49" s="2"/>
      <c r="AA49" s="2"/>
      <c r="AB49" s="2"/>
      <c r="AC49" s="10"/>
      <c r="AD49" s="11"/>
      <c r="AE49" s="2"/>
      <c r="AF49" s="2"/>
      <c r="AG49" s="2"/>
      <c r="AH49" s="2"/>
      <c r="AI49" s="2"/>
      <c r="AJ49" s="2"/>
      <c r="AK49" s="2"/>
      <c r="AL49" s="2"/>
    </row>
    <row r="50" spans="1:38" ht="15.75" customHeight="1" x14ac:dyDescent="0.15">
      <c r="A50" s="3" t="s">
        <v>95</v>
      </c>
      <c r="B50" s="3">
        <v>1</v>
      </c>
      <c r="C50" s="1" t="s">
        <v>96</v>
      </c>
      <c r="D50" s="1" t="str">
        <f t="shared" si="0"/>
        <v>LCOR-068 July</v>
      </c>
      <c r="E50" s="1" t="str">
        <f>VLOOKUP(B50,'Names+months'!A:B,2,FALSE)</f>
        <v>July</v>
      </c>
      <c r="F50" s="1" t="s">
        <v>35</v>
      </c>
      <c r="G50" s="3">
        <v>22.801988909999999</v>
      </c>
      <c r="H50" s="3">
        <v>24.939015399999999</v>
      </c>
      <c r="I50" s="3">
        <v>23.751179659999998</v>
      </c>
      <c r="J50" s="5">
        <f t="shared" si="1"/>
        <v>23.751179659999998</v>
      </c>
      <c r="K50" s="6">
        <f t="shared" si="2"/>
        <v>-0.94919074999999964</v>
      </c>
      <c r="L50" s="7">
        <f>(K50+K51)/2</f>
        <v>-0.97288810000000048</v>
      </c>
      <c r="M50" s="2">
        <f>2^(-L50)</f>
        <v>1.9627658834598456</v>
      </c>
      <c r="N50" s="2"/>
      <c r="O50" s="8">
        <f t="shared" si="3"/>
        <v>0.21661258666666616</v>
      </c>
      <c r="P50" s="9">
        <f t="shared" si="4"/>
        <v>0.86058369596337869</v>
      </c>
      <c r="Q50" s="9">
        <f>AVERAGE(P50,P51)</f>
        <v>0.8749541834255421</v>
      </c>
      <c r="R50" s="9">
        <f>STDEV(P50:P51)</f>
        <v>2.0322938266904008E-2</v>
      </c>
      <c r="S50" s="9"/>
      <c r="T50" s="9"/>
      <c r="U50" s="2" t="str">
        <f ca="1">IFERROR(__xludf.DUMMYFUNCTION("""COMPUTED_VALUE"""),"LCOR-544 August")</f>
        <v>LCOR-544 August</v>
      </c>
      <c r="V50" s="1" t="str">
        <f t="shared" ca="1" si="5"/>
        <v>August</v>
      </c>
      <c r="W50" s="13" t="str">
        <f t="shared" ca="1" si="6"/>
        <v>4A</v>
      </c>
      <c r="X50" s="10">
        <f t="shared" ca="1" si="7"/>
        <v>0.9312315235971389</v>
      </c>
      <c r="Y50" s="10">
        <f t="shared" ca="1" si="8"/>
        <v>1.8281650472435046E-2</v>
      </c>
      <c r="Z50" s="2"/>
      <c r="AA50" s="2"/>
      <c r="AB50" s="2"/>
      <c r="AC50" s="10"/>
      <c r="AD50" s="11"/>
      <c r="AE50" s="2"/>
      <c r="AF50" s="2"/>
      <c r="AG50" s="2"/>
      <c r="AH50" s="2"/>
      <c r="AI50" s="2"/>
      <c r="AJ50" s="2"/>
      <c r="AK50" s="2"/>
      <c r="AL50" s="2"/>
    </row>
    <row r="51" spans="1:38" ht="15.75" customHeight="1" x14ac:dyDescent="0.15">
      <c r="A51" s="3" t="s">
        <v>97</v>
      </c>
      <c r="B51" s="3">
        <v>1</v>
      </c>
      <c r="C51" s="1" t="s">
        <v>96</v>
      </c>
      <c r="D51" s="1" t="str">
        <f t="shared" si="0"/>
        <v>LCOR-068 July</v>
      </c>
      <c r="E51" s="1" t="str">
        <f>VLOOKUP(B51,'Names+months'!A:B,2,FALSE)</f>
        <v>July</v>
      </c>
      <c r="F51" s="1" t="s">
        <v>35</v>
      </c>
      <c r="G51" s="3">
        <v>22.79782256</v>
      </c>
      <c r="H51" s="3">
        <v>24.972573199999999</v>
      </c>
      <c r="I51" s="3">
        <v>23.794408010000001</v>
      </c>
      <c r="J51" s="5">
        <f t="shared" si="1"/>
        <v>23.794408010000001</v>
      </c>
      <c r="K51" s="6">
        <f t="shared" si="2"/>
        <v>-0.99658545000000132</v>
      </c>
      <c r="L51" s="7"/>
      <c r="M51" s="2"/>
      <c r="N51" s="1"/>
      <c r="O51" s="8">
        <f t="shared" si="3"/>
        <v>0.16921788666666449</v>
      </c>
      <c r="P51" s="9">
        <f t="shared" si="4"/>
        <v>0.8893246708877055</v>
      </c>
      <c r="Q51" s="9"/>
      <c r="R51" s="9"/>
      <c r="S51" s="9"/>
      <c r="T51" s="9"/>
      <c r="U51" s="2" t="str">
        <f ca="1">IFERROR(__xludf.DUMMYFUNCTION("""COMPUTED_VALUE"""),"LCOR-157 July")</f>
        <v>LCOR-157 July</v>
      </c>
      <c r="V51" s="1" t="str">
        <f t="shared" ca="1" si="5"/>
        <v>July</v>
      </c>
      <c r="W51" s="13" t="str">
        <f t="shared" ca="1" si="6"/>
        <v>5A</v>
      </c>
      <c r="X51" s="10">
        <f t="shared" ca="1" si="7"/>
        <v>1.105008708931241</v>
      </c>
      <c r="Y51" s="10">
        <f t="shared" ca="1" si="8"/>
        <v>1.3693748193437832E-2</v>
      </c>
      <c r="Z51" s="2"/>
      <c r="AA51" s="2"/>
      <c r="AB51" s="2"/>
      <c r="AC51" s="2"/>
      <c r="AD51" s="11"/>
      <c r="AE51" s="2"/>
      <c r="AF51" s="2"/>
      <c r="AG51" s="2"/>
      <c r="AH51" s="2"/>
      <c r="AI51" s="2"/>
      <c r="AJ51" s="2"/>
      <c r="AK51" s="2"/>
      <c r="AL51" s="2"/>
    </row>
    <row r="52" spans="1:38" ht="15.75" customHeight="1" x14ac:dyDescent="0.15">
      <c r="A52" s="3" t="s">
        <v>56</v>
      </c>
      <c r="B52" s="3">
        <v>1</v>
      </c>
      <c r="C52" s="1" t="s">
        <v>98</v>
      </c>
      <c r="D52" s="1" t="str">
        <f t="shared" si="0"/>
        <v>LCOR-069 July</v>
      </c>
      <c r="E52" s="1" t="str">
        <f>VLOOKUP(B52,'Names+months'!A:B,2,FALSE)</f>
        <v>July</v>
      </c>
      <c r="F52" s="1" t="s">
        <v>35</v>
      </c>
      <c r="G52" s="3">
        <v>23.45248192</v>
      </c>
      <c r="H52" s="3">
        <v>25.3798098</v>
      </c>
      <c r="I52" s="3">
        <v>23.38002534</v>
      </c>
      <c r="J52" s="5">
        <f t="shared" si="1"/>
        <v>23.38002534</v>
      </c>
      <c r="K52" s="6">
        <f t="shared" si="2"/>
        <v>7.245658000000077E-2</v>
      </c>
      <c r="L52" s="7">
        <f>(K52+K53)/2</f>
        <v>4.9938344999999273E-2</v>
      </c>
      <c r="M52" s="2">
        <f>2^(-L52)</f>
        <v>0.96597761005166549</v>
      </c>
      <c r="N52" s="2"/>
      <c r="O52" s="8">
        <f t="shared" si="3"/>
        <v>1.2382599166666666</v>
      </c>
      <c r="P52" s="9">
        <f t="shared" si="4"/>
        <v>0.42388360835218802</v>
      </c>
      <c r="Q52" s="9">
        <f>AVERAGE(P52,P53)</f>
        <v>0.43060412604730686</v>
      </c>
      <c r="R52" s="9">
        <f>STDEV(P52:P53)</f>
        <v>9.5042472706054256E-3</v>
      </c>
      <c r="S52" s="9"/>
      <c r="T52" s="9"/>
      <c r="U52" s="2" t="str">
        <f ca="1">IFERROR(__xludf.DUMMYFUNCTION("""COMPUTED_VALUE"""),"LCOR-162 July")</f>
        <v>LCOR-162 July</v>
      </c>
      <c r="V52" s="1" t="str">
        <f t="shared" ca="1" si="5"/>
        <v>July</v>
      </c>
      <c r="W52" s="13" t="str">
        <f t="shared" ca="1" si="6"/>
        <v>5A</v>
      </c>
      <c r="X52" s="10">
        <f t="shared" ca="1" si="7"/>
        <v>0.91269670883090559</v>
      </c>
      <c r="Y52" s="10">
        <f t="shared" ca="1" si="8"/>
        <v>1.2545228075413402E-2</v>
      </c>
      <c r="Z52" s="2"/>
      <c r="AA52" s="2"/>
      <c r="AB52" s="2"/>
      <c r="AC52" s="2"/>
      <c r="AD52" s="11"/>
      <c r="AE52" s="2"/>
      <c r="AF52" s="2"/>
      <c r="AG52" s="2"/>
      <c r="AH52" s="2"/>
      <c r="AI52" s="2"/>
      <c r="AJ52" s="2"/>
      <c r="AK52" s="2"/>
      <c r="AL52" s="2"/>
    </row>
    <row r="53" spans="1:38" ht="15.75" customHeight="1" x14ac:dyDescent="0.15">
      <c r="A53" s="3" t="s">
        <v>57</v>
      </c>
      <c r="B53" s="3">
        <v>1</v>
      </c>
      <c r="C53" s="1" t="s">
        <v>98</v>
      </c>
      <c r="D53" s="1" t="str">
        <f t="shared" si="0"/>
        <v>LCOR-069 July</v>
      </c>
      <c r="E53" s="1" t="str">
        <f>VLOOKUP(B53,'Names+months'!A:B,2,FALSE)</f>
        <v>July</v>
      </c>
      <c r="F53" s="1" t="s">
        <v>35</v>
      </c>
      <c r="G53" s="3">
        <v>23.455488089999999</v>
      </c>
      <c r="H53" s="3">
        <v>25.381815199999998</v>
      </c>
      <c r="I53" s="3">
        <v>23.428067980000002</v>
      </c>
      <c r="J53" s="5">
        <f t="shared" si="1"/>
        <v>23.428067980000002</v>
      </c>
      <c r="K53" s="6">
        <f t="shared" si="2"/>
        <v>2.7420109999997777E-2</v>
      </c>
      <c r="L53" s="7"/>
      <c r="M53" s="2"/>
      <c r="N53" s="2"/>
      <c r="O53" s="8">
        <f t="shared" si="3"/>
        <v>1.1932234466666636</v>
      </c>
      <c r="P53" s="9">
        <f t="shared" si="4"/>
        <v>0.43732464374242569</v>
      </c>
      <c r="Q53" s="9"/>
      <c r="R53" s="9"/>
      <c r="S53" s="9"/>
      <c r="T53" s="9"/>
      <c r="U53" s="2" t="str">
        <f ca="1">IFERROR(__xludf.DUMMYFUNCTION("""COMPUTED_VALUE"""),"LCOR-163 July")</f>
        <v>LCOR-163 July</v>
      </c>
      <c r="V53" s="1" t="str">
        <f t="shared" ca="1" si="5"/>
        <v>July</v>
      </c>
      <c r="W53" s="13" t="str">
        <f t="shared" ca="1" si="6"/>
        <v>5A</v>
      </c>
      <c r="X53" s="10">
        <f t="shared" ca="1" si="7"/>
        <v>0.65239887217581527</v>
      </c>
      <c r="Y53" s="10">
        <f t="shared" ca="1" si="8"/>
        <v>5.2255523110982145E-3</v>
      </c>
      <c r="Z53" s="2"/>
      <c r="AA53" s="2"/>
      <c r="AB53" s="2"/>
      <c r="AC53" s="2"/>
      <c r="AD53" s="11"/>
      <c r="AE53" s="2"/>
      <c r="AF53" s="2"/>
      <c r="AG53" s="2"/>
      <c r="AH53" s="2"/>
      <c r="AI53" s="2"/>
      <c r="AJ53" s="2"/>
      <c r="AK53" s="2"/>
      <c r="AL53" s="2"/>
    </row>
    <row r="54" spans="1:38" ht="15.75" customHeight="1" x14ac:dyDescent="0.15">
      <c r="A54" s="3" t="s">
        <v>58</v>
      </c>
      <c r="B54" s="3">
        <v>1</v>
      </c>
      <c r="C54" s="1" t="s">
        <v>99</v>
      </c>
      <c r="D54" s="1" t="str">
        <f t="shared" si="0"/>
        <v>LCOR-217 July</v>
      </c>
      <c r="E54" s="1" t="str">
        <f>VLOOKUP(B54,'Names+months'!A:B,2,FALSE)</f>
        <v>July</v>
      </c>
      <c r="F54" s="1" t="s">
        <v>35</v>
      </c>
      <c r="G54" s="3">
        <v>22.706947230000001</v>
      </c>
      <c r="H54" s="3">
        <v>25.189583299999999</v>
      </c>
      <c r="I54" s="3">
        <v>23.90842842</v>
      </c>
      <c r="J54" s="5">
        <f t="shared" si="1"/>
        <v>23.90842842</v>
      </c>
      <c r="K54" s="6">
        <f t="shared" si="2"/>
        <v>-1.2014811899999991</v>
      </c>
      <c r="L54" s="7">
        <f>(K54+K55)/2</f>
        <v>-1.2359150250000006</v>
      </c>
      <c r="M54" s="2">
        <f>2^(-L54)</f>
        <v>2.3553068471031531</v>
      </c>
      <c r="N54" s="8"/>
      <c r="O54" s="8">
        <f t="shared" si="3"/>
        <v>-3.5677853333333287E-2</v>
      </c>
      <c r="P54" s="9">
        <f t="shared" si="4"/>
        <v>1.0250383263439842</v>
      </c>
      <c r="Q54" s="9">
        <f>AVERAGE(P54,P55)</f>
        <v>1.050096984378051</v>
      </c>
      <c r="R54" s="9">
        <f>STDEV(P54:P55)</f>
        <v>3.5438294046646966E-2</v>
      </c>
      <c r="S54" s="9"/>
      <c r="T54" s="9"/>
      <c r="U54" s="2" t="str">
        <f ca="1">IFERROR(__xludf.DUMMYFUNCTION("""COMPUTED_VALUE"""),"LCOR-241 July")</f>
        <v>LCOR-241 July</v>
      </c>
      <c r="V54" s="1" t="str">
        <f t="shared" ca="1" si="5"/>
        <v>July</v>
      </c>
      <c r="W54" s="13" t="str">
        <f t="shared" ca="1" si="6"/>
        <v>5A</v>
      </c>
      <c r="X54" s="10">
        <f t="shared" ca="1" si="7"/>
        <v>0.74869778294352818</v>
      </c>
      <c r="Y54" s="10">
        <f t="shared" ca="1" si="8"/>
        <v>1.6453034517340221E-2</v>
      </c>
      <c r="Z54" s="2"/>
      <c r="AA54" s="2"/>
      <c r="AB54" s="2"/>
      <c r="AC54" s="2"/>
      <c r="AD54" s="11"/>
      <c r="AE54" s="2"/>
      <c r="AF54" s="2"/>
      <c r="AG54" s="2"/>
      <c r="AH54" s="2"/>
      <c r="AI54" s="2"/>
      <c r="AJ54" s="2"/>
      <c r="AK54" s="2"/>
      <c r="AL54" s="2"/>
    </row>
    <row r="55" spans="1:38" ht="15.75" customHeight="1" x14ac:dyDescent="0.15">
      <c r="A55" s="3" t="s">
        <v>60</v>
      </c>
      <c r="B55" s="3">
        <v>1</v>
      </c>
      <c r="C55" s="1" t="s">
        <v>99</v>
      </c>
      <c r="D55" s="1" t="str">
        <f t="shared" si="0"/>
        <v>LCOR-217 July</v>
      </c>
      <c r="E55" s="1" t="str">
        <f>VLOOKUP(B55,'Names+months'!A:B,2,FALSE)</f>
        <v>July</v>
      </c>
      <c r="F55" s="1" t="s">
        <v>35</v>
      </c>
      <c r="G55" s="3">
        <v>22.631843979999999</v>
      </c>
      <c r="H55" s="3">
        <v>25.175811800000002</v>
      </c>
      <c r="I55" s="3">
        <v>23.902192840000001</v>
      </c>
      <c r="J55" s="5">
        <f t="shared" si="1"/>
        <v>23.902192840000001</v>
      </c>
      <c r="K55" s="6">
        <f t="shared" si="2"/>
        <v>-1.2703488600000021</v>
      </c>
      <c r="L55" s="7"/>
      <c r="M55" s="2"/>
      <c r="N55" s="2"/>
      <c r="O55" s="8">
        <f t="shared" si="3"/>
        <v>-0.10454552333333633</v>
      </c>
      <c r="P55" s="9">
        <f t="shared" si="4"/>
        <v>1.075155642412118</v>
      </c>
      <c r="Q55" s="9"/>
      <c r="R55" s="9"/>
      <c r="S55" s="9"/>
      <c r="T55" s="9"/>
      <c r="U55" s="2" t="str">
        <f ca="1">IFERROR(__xludf.DUMMYFUNCTION("""COMPUTED_VALUE"""),"LCOR-242 July")</f>
        <v>LCOR-242 July</v>
      </c>
      <c r="V55" s="1" t="str">
        <f t="shared" ca="1" si="5"/>
        <v>July</v>
      </c>
      <c r="W55" s="13" t="str">
        <f t="shared" ca="1" si="6"/>
        <v>5A</v>
      </c>
      <c r="X55" s="10">
        <f t="shared" ca="1" si="7"/>
        <v>0.80198683777519242</v>
      </c>
      <c r="Y55" s="10">
        <f t="shared" ca="1" si="8"/>
        <v>2.3363553633376079E-2</v>
      </c>
      <c r="Z55" s="2"/>
      <c r="AA55" s="2"/>
      <c r="AB55" s="2"/>
      <c r="AC55" s="2"/>
      <c r="AD55" s="11"/>
      <c r="AE55" s="2"/>
      <c r="AF55" s="2"/>
      <c r="AG55" s="2"/>
      <c r="AH55" s="2"/>
      <c r="AI55" s="2"/>
      <c r="AJ55" s="2"/>
      <c r="AK55" s="2"/>
      <c r="AL55" s="2"/>
    </row>
    <row r="56" spans="1:38" ht="15.75" customHeight="1" x14ac:dyDescent="0.15">
      <c r="A56" s="3" t="s">
        <v>100</v>
      </c>
      <c r="B56" s="3">
        <v>1</v>
      </c>
      <c r="C56" s="1" t="s">
        <v>101</v>
      </c>
      <c r="D56" s="1" t="str">
        <f t="shared" si="0"/>
        <v>LCOR-449 July</v>
      </c>
      <c r="E56" s="1" t="str">
        <f>VLOOKUP(B56,'Names+months'!A:B,2,FALSE)</f>
        <v>July</v>
      </c>
      <c r="F56" s="1" t="s">
        <v>35</v>
      </c>
      <c r="G56" s="3">
        <v>23.384887500000001</v>
      </c>
      <c r="H56" s="3">
        <v>25.0530759</v>
      </c>
      <c r="I56" s="3">
        <v>23.984247969999998</v>
      </c>
      <c r="J56" s="5">
        <f t="shared" si="1"/>
        <v>23.984247969999998</v>
      </c>
      <c r="K56" s="6">
        <f t="shared" si="2"/>
        <v>-0.59936046999999704</v>
      </c>
      <c r="L56" s="7">
        <f>(K56+K57)/2</f>
        <v>-0.60131992999999895</v>
      </c>
      <c r="M56" s="2">
        <f>2^(-L56)</f>
        <v>1.5171039388853604</v>
      </c>
      <c r="N56" s="2"/>
      <c r="O56" s="8">
        <f t="shared" si="3"/>
        <v>0.56644286666666877</v>
      </c>
      <c r="P56" s="9">
        <f t="shared" si="4"/>
        <v>0.67527971863004577</v>
      </c>
      <c r="Q56" s="9">
        <f>AVERAGE(P56,P57)</f>
        <v>0.67619812642137966</v>
      </c>
      <c r="R56" s="9">
        <f>STDEV(P56:P57)</f>
        <v>1.298824754293517E-3</v>
      </c>
      <c r="S56" s="9"/>
      <c r="T56" s="9"/>
      <c r="U56" s="2" t="str">
        <f ca="1">IFERROR(__xludf.DUMMYFUNCTION("""COMPUTED_VALUE"""),"LCOR-251 July")</f>
        <v>LCOR-251 July</v>
      </c>
      <c r="V56" s="1" t="str">
        <f t="shared" ca="1" si="5"/>
        <v>July</v>
      </c>
      <c r="W56" s="13" t="str">
        <f t="shared" ca="1" si="6"/>
        <v>5A</v>
      </c>
      <c r="X56" s="10">
        <f t="shared" ca="1" si="7"/>
        <v>1.2044612189652386</v>
      </c>
      <c r="Y56" s="10">
        <f t="shared" ca="1" si="8"/>
        <v>1.8567327615102727E-2</v>
      </c>
      <c r="Z56" s="2"/>
      <c r="AA56" s="2"/>
      <c r="AB56" s="2"/>
      <c r="AC56" s="2"/>
      <c r="AD56" s="11"/>
      <c r="AE56" s="2"/>
      <c r="AF56" s="2"/>
      <c r="AG56" s="2"/>
      <c r="AH56" s="2"/>
      <c r="AI56" s="2"/>
      <c r="AJ56" s="2"/>
      <c r="AK56" s="2"/>
      <c r="AL56" s="2"/>
    </row>
    <row r="57" spans="1:38" ht="15.75" customHeight="1" x14ac:dyDescent="0.15">
      <c r="A57" s="3" t="s">
        <v>102</v>
      </c>
      <c r="B57" s="3">
        <v>1</v>
      </c>
      <c r="C57" s="1" t="s">
        <v>101</v>
      </c>
      <c r="D57" s="1" t="str">
        <f t="shared" si="0"/>
        <v>LCOR-449 July</v>
      </c>
      <c r="E57" s="1" t="str">
        <f>VLOOKUP(B57,'Names+months'!A:B,2,FALSE)</f>
        <v>July</v>
      </c>
      <c r="F57" s="1" t="s">
        <v>35</v>
      </c>
      <c r="G57" s="3">
        <v>23.45710261</v>
      </c>
      <c r="H57" s="3">
        <v>25.123259999999998</v>
      </c>
      <c r="I57" s="3">
        <v>24.060382000000001</v>
      </c>
      <c r="J57" s="5">
        <f t="shared" si="1"/>
        <v>24.060382000000001</v>
      </c>
      <c r="K57" s="6">
        <f t="shared" si="2"/>
        <v>-0.60327939000000086</v>
      </c>
      <c r="L57" s="7"/>
      <c r="M57" s="2"/>
      <c r="N57" s="2"/>
      <c r="O57" s="8">
        <f t="shared" si="3"/>
        <v>0.56252394666666494</v>
      </c>
      <c r="P57" s="9">
        <f t="shared" si="4"/>
        <v>0.67711653421271356</v>
      </c>
      <c r="Q57" s="9"/>
      <c r="R57" s="9"/>
      <c r="S57" s="9"/>
      <c r="T57" s="9"/>
      <c r="U57" s="2" t="str">
        <f ca="1">IFERROR(__xludf.DUMMYFUNCTION("""COMPUTED_VALUE"""),"LCOR-162 August")</f>
        <v>LCOR-162 August</v>
      </c>
      <c r="V57" s="1" t="str">
        <f t="shared" ca="1" si="5"/>
        <v>August</v>
      </c>
      <c r="W57" s="13" t="str">
        <f t="shared" ca="1" si="6"/>
        <v>5A</v>
      </c>
      <c r="X57" s="10">
        <f t="shared" ca="1" si="7"/>
        <v>1.611218057138788</v>
      </c>
      <c r="Y57" s="10">
        <f t="shared" ca="1" si="8"/>
        <v>4.5104139116186222E-2</v>
      </c>
      <c r="Z57" s="2"/>
      <c r="AA57" s="2"/>
      <c r="AB57" s="2"/>
      <c r="AC57" s="2"/>
      <c r="AD57" s="11"/>
      <c r="AE57" s="2"/>
      <c r="AF57" s="2"/>
      <c r="AG57" s="2"/>
      <c r="AH57" s="2"/>
      <c r="AI57" s="2"/>
      <c r="AJ57" s="2"/>
      <c r="AK57" s="2"/>
      <c r="AL57" s="2"/>
    </row>
    <row r="58" spans="1:38" ht="15.75" customHeight="1" x14ac:dyDescent="0.15">
      <c r="A58" s="3" t="s">
        <v>103</v>
      </c>
      <c r="B58" s="3">
        <v>1</v>
      </c>
      <c r="C58" s="1" t="s">
        <v>104</v>
      </c>
      <c r="D58" s="1" t="str">
        <f t="shared" si="0"/>
        <v>LCOR-450 July</v>
      </c>
      <c r="E58" s="1" t="str">
        <f>VLOOKUP(B58,'Names+months'!A:B,2,FALSE)</f>
        <v>July</v>
      </c>
      <c r="F58" s="1" t="s">
        <v>35</v>
      </c>
      <c r="G58" s="3">
        <v>22.09172388</v>
      </c>
      <c r="H58" s="3">
        <v>24.866610099999999</v>
      </c>
      <c r="I58" s="3">
        <v>24.08923832</v>
      </c>
      <c r="J58" s="5">
        <f t="shared" si="1"/>
        <v>24.08923832</v>
      </c>
      <c r="K58" s="6">
        <f t="shared" si="2"/>
        <v>-1.9975144399999998</v>
      </c>
      <c r="L58" s="7">
        <f>(K58+K59)/2</f>
        <v>-2.0058789949999998</v>
      </c>
      <c r="M58" s="2">
        <f>2^(-L58)</f>
        <v>4.0163332917869221</v>
      </c>
      <c r="N58" s="2"/>
      <c r="O58" s="8">
        <f t="shared" si="3"/>
        <v>-0.83171110333333398</v>
      </c>
      <c r="P58" s="9">
        <f t="shared" si="4"/>
        <v>1.7797950305833556</v>
      </c>
      <c r="Q58" s="9">
        <f>AVERAGE(P58,P59)</f>
        <v>1.7901741069438104</v>
      </c>
      <c r="R58" s="9">
        <f>STDEV(P58:P59)</f>
        <v>1.467823055386111E-2</v>
      </c>
      <c r="S58" s="9"/>
      <c r="T58" s="9"/>
      <c r="U58" s="2" t="str">
        <f ca="1">IFERROR(__xludf.DUMMYFUNCTION("""COMPUTED_VALUE"""),"LCOR-163 August")</f>
        <v>LCOR-163 August</v>
      </c>
      <c r="V58" s="1" t="str">
        <f t="shared" ca="1" si="5"/>
        <v>August</v>
      </c>
      <c r="W58" s="13" t="str">
        <f t="shared" ca="1" si="6"/>
        <v>5A</v>
      </c>
      <c r="X58" s="10">
        <f t="shared" ca="1" si="7"/>
        <v>1.879945821379128</v>
      </c>
      <c r="Y58" s="10">
        <f t="shared" ca="1" si="8"/>
        <v>1.6714599550253569E-2</v>
      </c>
      <c r="Z58" s="2"/>
      <c r="AA58" s="2"/>
      <c r="AB58" s="2"/>
      <c r="AC58" s="2"/>
      <c r="AD58" s="11"/>
      <c r="AE58" s="2"/>
      <c r="AF58" s="2"/>
      <c r="AG58" s="2"/>
      <c r="AH58" s="2"/>
      <c r="AI58" s="2"/>
      <c r="AJ58" s="2"/>
      <c r="AK58" s="2"/>
      <c r="AL58" s="2"/>
    </row>
    <row r="59" spans="1:38" ht="15.75" customHeight="1" x14ac:dyDescent="0.15">
      <c r="A59" s="3" t="s">
        <v>105</v>
      </c>
      <c r="B59" s="3">
        <v>1</v>
      </c>
      <c r="C59" s="1" t="s">
        <v>104</v>
      </c>
      <c r="D59" s="1" t="str">
        <f t="shared" si="0"/>
        <v>LCOR-450 July</v>
      </c>
      <c r="E59" s="1" t="str">
        <f>VLOOKUP(B59,'Names+months'!A:B,2,FALSE)</f>
        <v>July</v>
      </c>
      <c r="F59" s="1" t="s">
        <v>35</v>
      </c>
      <c r="G59" s="3">
        <v>22.13285213</v>
      </c>
      <c r="H59" s="3">
        <v>24.966356699999999</v>
      </c>
      <c r="I59" s="3">
        <v>24.14709568</v>
      </c>
      <c r="J59" s="5">
        <f t="shared" si="1"/>
        <v>24.14709568</v>
      </c>
      <c r="K59" s="6">
        <f t="shared" si="2"/>
        <v>-2.0142435499999998</v>
      </c>
      <c r="L59" s="7"/>
      <c r="M59" s="2"/>
      <c r="N59" s="8"/>
      <c r="O59" s="8">
        <f t="shared" si="3"/>
        <v>-0.84844021333333397</v>
      </c>
      <c r="P59" s="9">
        <f t="shared" si="4"/>
        <v>1.8005531833042652</v>
      </c>
      <c r="Q59" s="9"/>
      <c r="R59" s="9"/>
      <c r="S59" s="9"/>
      <c r="T59" s="9"/>
      <c r="U59" s="2" t="str">
        <f ca="1">IFERROR(__xludf.DUMMYFUNCTION("""COMPUTED_VALUE"""),"LCOR-242 August")</f>
        <v>LCOR-242 August</v>
      </c>
      <c r="V59" s="1" t="str">
        <f t="shared" ca="1" si="5"/>
        <v>August</v>
      </c>
      <c r="W59" s="13" t="str">
        <f t="shared" ca="1" si="6"/>
        <v>5A</v>
      </c>
      <c r="X59" s="10">
        <f t="shared" ca="1" si="7"/>
        <v>2.0139049380602438</v>
      </c>
      <c r="Y59" s="10">
        <f t="shared" ca="1" si="8"/>
        <v>4.991269918604898E-2</v>
      </c>
      <c r="Z59" s="2"/>
      <c r="AA59" s="2"/>
      <c r="AB59" s="2"/>
      <c r="AC59" s="2"/>
      <c r="AD59" s="11"/>
      <c r="AE59" s="2"/>
      <c r="AF59" s="2"/>
      <c r="AG59" s="2"/>
      <c r="AH59" s="2"/>
      <c r="AI59" s="2"/>
      <c r="AJ59" s="2"/>
      <c r="AK59" s="2"/>
    </row>
    <row r="60" spans="1:38" ht="15.75" customHeight="1" x14ac:dyDescent="0.15">
      <c r="A60" s="3" t="s">
        <v>106</v>
      </c>
      <c r="B60" s="3">
        <v>1</v>
      </c>
      <c r="C60" s="1" t="s">
        <v>107</v>
      </c>
      <c r="D60" s="1" t="str">
        <f t="shared" si="0"/>
        <v>LCOR-457 July</v>
      </c>
      <c r="E60" s="1" t="str">
        <f>VLOOKUP(B60,'Names+months'!A:B,2,FALSE)</f>
        <v>July</v>
      </c>
      <c r="F60" s="1" t="s">
        <v>35</v>
      </c>
      <c r="G60" s="3">
        <v>23.064902379999999</v>
      </c>
      <c r="H60" s="3">
        <v>25.402338799999999</v>
      </c>
      <c r="I60" s="3">
        <v>24.268660449999999</v>
      </c>
      <c r="J60" s="5">
        <f t="shared" si="1"/>
        <v>24.268660449999999</v>
      </c>
      <c r="K60" s="6">
        <f t="shared" si="2"/>
        <v>-1.2037580699999992</v>
      </c>
      <c r="L60" s="7">
        <f>(K60+K61)/2</f>
        <v>-1.2070914500000001</v>
      </c>
      <c r="M60" s="2">
        <f>2^(-L60)</f>
        <v>2.3087171760747514</v>
      </c>
      <c r="N60" s="8"/>
      <c r="O60" s="8">
        <f t="shared" si="3"/>
        <v>-3.7954733333333435E-2</v>
      </c>
      <c r="P60" s="9">
        <f t="shared" si="4"/>
        <v>1.0266573323394723</v>
      </c>
      <c r="Q60" s="9">
        <f>AVERAGE(P60,P61)</f>
        <v>1.0290349369453764</v>
      </c>
      <c r="R60" s="9">
        <f>STDEV(P60:P61)</f>
        <v>3.3624406796302908E-3</v>
      </c>
      <c r="S60" s="9"/>
      <c r="T60" s="9"/>
      <c r="U60" s="2" t="str">
        <f ca="1">IFERROR(__xludf.DUMMYFUNCTION("""COMPUTED_VALUE"""),"LCOR-582 August")</f>
        <v>LCOR-582 August</v>
      </c>
      <c r="V60" s="1" t="str">
        <f t="shared" ca="1" si="5"/>
        <v>August</v>
      </c>
      <c r="W60" s="13" t="str">
        <f t="shared" ca="1" si="6"/>
        <v>5A</v>
      </c>
      <c r="X60" s="10">
        <f t="shared" ca="1" si="7"/>
        <v>2.2171551499827098</v>
      </c>
      <c r="Y60" s="10">
        <f t="shared" ca="1" si="8"/>
        <v>6.4188872066592531E-2</v>
      </c>
      <c r="Z60" s="2"/>
      <c r="AA60" s="2"/>
      <c r="AB60" s="2"/>
      <c r="AC60" s="2"/>
      <c r="AD60" s="11"/>
      <c r="AE60" s="2"/>
      <c r="AF60" s="2"/>
      <c r="AG60" s="2"/>
      <c r="AH60" s="2"/>
      <c r="AI60" s="2"/>
      <c r="AJ60" s="2"/>
      <c r="AK60" s="2"/>
    </row>
    <row r="61" spans="1:38" ht="15.75" customHeight="1" x14ac:dyDescent="0.15">
      <c r="A61" s="3" t="s">
        <v>108</v>
      </c>
      <c r="B61" s="3">
        <v>1</v>
      </c>
      <c r="C61" s="1" t="s">
        <v>107</v>
      </c>
      <c r="D61" s="1" t="str">
        <f t="shared" si="0"/>
        <v>LCOR-457 July</v>
      </c>
      <c r="E61" s="1" t="str">
        <f>VLOOKUP(B61,'Names+months'!A:B,2,FALSE)</f>
        <v>July</v>
      </c>
      <c r="F61" s="1" t="s">
        <v>35</v>
      </c>
      <c r="G61" s="3">
        <v>22.95396543</v>
      </c>
      <c r="H61" s="3">
        <v>25.265694199999999</v>
      </c>
      <c r="I61" s="3">
        <v>24.164390260000001</v>
      </c>
      <c r="J61" s="5">
        <f t="shared" si="1"/>
        <v>24.164390260000001</v>
      </c>
      <c r="K61" s="6">
        <f t="shared" si="2"/>
        <v>-1.2104248300000009</v>
      </c>
      <c r="L61" s="7"/>
      <c r="M61" s="2"/>
      <c r="N61" s="2"/>
      <c r="O61" s="8">
        <f t="shared" si="3"/>
        <v>-4.4621493333335094E-2</v>
      </c>
      <c r="P61" s="9">
        <f t="shared" si="4"/>
        <v>1.0314125415512805</v>
      </c>
      <c r="Q61" s="9"/>
      <c r="R61" s="9"/>
      <c r="S61" s="9"/>
      <c r="T61" s="9"/>
      <c r="U61" s="2" t="str">
        <f ca="1">IFERROR(__xludf.DUMMYFUNCTION("""COMPUTED_VALUE"""),"LCOR-585 August")</f>
        <v>LCOR-585 August</v>
      </c>
      <c r="V61" s="1" t="str">
        <f t="shared" ca="1" si="5"/>
        <v>August</v>
      </c>
      <c r="W61" s="13" t="str">
        <f t="shared" ca="1" si="6"/>
        <v>5A</v>
      </c>
      <c r="X61" s="10">
        <f t="shared" ca="1" si="7"/>
        <v>0.71322864706152367</v>
      </c>
      <c r="Y61" s="10">
        <f t="shared" ca="1" si="8"/>
        <v>8.5491261545720589E-3</v>
      </c>
      <c r="Z61" s="2"/>
      <c r="AA61" s="2"/>
      <c r="AB61" s="2"/>
      <c r="AC61" s="2"/>
      <c r="AD61" s="11"/>
      <c r="AE61" s="2"/>
      <c r="AF61" s="2"/>
      <c r="AG61" s="2"/>
      <c r="AH61" s="2"/>
      <c r="AI61" s="2"/>
      <c r="AJ61" s="2"/>
      <c r="AK61" s="2"/>
    </row>
    <row r="62" spans="1:38" ht="15.75" customHeight="1" x14ac:dyDescent="0.15">
      <c r="A62" s="3" t="s">
        <v>66</v>
      </c>
      <c r="B62" s="3">
        <v>2</v>
      </c>
      <c r="C62" s="14" t="s">
        <v>109</v>
      </c>
      <c r="D62" s="1" t="str">
        <f t="shared" si="0"/>
        <v>LCOR-064 August</v>
      </c>
      <c r="E62" s="1" t="str">
        <f>VLOOKUP(B62,'Names+months'!A:B,2,FALSE)</f>
        <v>August</v>
      </c>
      <c r="F62" s="15" t="s">
        <v>35</v>
      </c>
      <c r="G62" s="3">
        <v>24.197581</v>
      </c>
      <c r="H62" s="3">
        <v>25.56401799</v>
      </c>
      <c r="I62" s="3">
        <v>24.124846080000001</v>
      </c>
      <c r="J62" s="5">
        <f t="shared" si="1"/>
        <v>24.124846080000001</v>
      </c>
      <c r="K62" s="6">
        <f t="shared" si="2"/>
        <v>7.2734919999998482E-2</v>
      </c>
      <c r="L62" s="7">
        <f>(K62+K63)/2</f>
        <v>6.9328069999999187E-2</v>
      </c>
      <c r="M62" s="2">
        <f>2^(-L62)</f>
        <v>0.9530817890867872</v>
      </c>
      <c r="N62" s="2"/>
      <c r="O62" s="8">
        <f t="shared" si="3"/>
        <v>1.2385382566666643</v>
      </c>
      <c r="P62" s="9">
        <f t="shared" si="4"/>
        <v>0.42380183612756828</v>
      </c>
      <c r="Q62" s="9">
        <f>AVERAGE(P62,P63)</f>
        <v>0.42480498935594563</v>
      </c>
      <c r="R62" s="9">
        <f>STDEV(P62:P63)</f>
        <v>1.4186729007096052E-3</v>
      </c>
      <c r="S62" s="9"/>
      <c r="T62" s="9"/>
      <c r="U62" s="2" t="str">
        <f ca="1">IFERROR(__xludf.DUMMYFUNCTION("""COMPUTED_VALUE"""),"LCOR-586 August")</f>
        <v>LCOR-586 August</v>
      </c>
      <c r="V62" s="1" t="str">
        <f t="shared" ca="1" si="5"/>
        <v>August</v>
      </c>
      <c r="W62" s="13" t="str">
        <f t="shared" ca="1" si="6"/>
        <v>5A</v>
      </c>
      <c r="X62" s="10">
        <f t="shared" ca="1" si="7"/>
        <v>1.8089216536307391</v>
      </c>
      <c r="Y62" s="10">
        <f t="shared" ca="1" si="8"/>
        <v>7.5937238925156622E-2</v>
      </c>
      <c r="Z62" s="2"/>
      <c r="AA62" s="2"/>
      <c r="AB62" s="2"/>
      <c r="AC62" s="2"/>
      <c r="AD62" s="11"/>
      <c r="AE62" s="2"/>
      <c r="AF62" s="2"/>
      <c r="AG62" s="2"/>
      <c r="AH62" s="2"/>
      <c r="AI62" s="2"/>
      <c r="AJ62" s="2"/>
      <c r="AK62" s="2"/>
      <c r="AL62" s="2"/>
    </row>
    <row r="63" spans="1:38" ht="15.75" customHeight="1" x14ac:dyDescent="0.15">
      <c r="A63" s="3" t="s">
        <v>68</v>
      </c>
      <c r="B63" s="3">
        <v>2</v>
      </c>
      <c r="C63" s="14" t="s">
        <v>109</v>
      </c>
      <c r="D63" s="1" t="str">
        <f t="shared" si="0"/>
        <v>LCOR-064 August</v>
      </c>
      <c r="E63" s="1" t="str">
        <f>VLOOKUP(B63,'Names+months'!A:B,2,FALSE)</f>
        <v>August</v>
      </c>
      <c r="F63" s="15" t="s">
        <v>35</v>
      </c>
      <c r="G63" s="3">
        <v>24.167294399999999</v>
      </c>
      <c r="H63" s="3">
        <v>25.51842491</v>
      </c>
      <c r="I63" s="3">
        <v>24.10137318</v>
      </c>
      <c r="J63" s="5">
        <f t="shared" si="1"/>
        <v>24.10137318</v>
      </c>
      <c r="K63" s="6">
        <f t="shared" si="2"/>
        <v>6.5921219999999892E-2</v>
      </c>
      <c r="L63" s="7"/>
      <c r="M63" s="2"/>
      <c r="N63" s="2"/>
      <c r="O63" s="8">
        <f t="shared" si="3"/>
        <v>1.2317245566666657</v>
      </c>
      <c r="P63" s="9">
        <f t="shared" si="4"/>
        <v>0.42580814258432298</v>
      </c>
      <c r="Q63" s="9"/>
      <c r="R63" s="9"/>
      <c r="S63" s="9"/>
      <c r="T63" s="9"/>
      <c r="U63" s="2" t="str">
        <f ca="1">IFERROR(__xludf.DUMMYFUNCTION("""COMPUTED_VALUE"""),"LCOR-033 July")</f>
        <v>LCOR-033 July</v>
      </c>
      <c r="V63" s="1" t="str">
        <f t="shared" ca="1" si="5"/>
        <v>July</v>
      </c>
      <c r="W63" s="13" t="str">
        <f t="shared" ca="1" si="6"/>
        <v>5C</v>
      </c>
      <c r="X63" s="10">
        <f t="shared" ca="1" si="7"/>
        <v>0.95009470964930665</v>
      </c>
      <c r="Y63" s="10">
        <f t="shared" ca="1" si="8"/>
        <v>1.1342017386682489E-2</v>
      </c>
      <c r="Z63" s="2"/>
      <c r="AA63" s="2"/>
      <c r="AB63" s="2"/>
      <c r="AC63" s="2"/>
      <c r="AD63" s="11"/>
      <c r="AE63" s="2"/>
      <c r="AF63" s="2"/>
      <c r="AG63" s="2"/>
      <c r="AH63" s="2"/>
      <c r="AI63" s="2"/>
      <c r="AJ63" s="2"/>
      <c r="AK63" s="2"/>
      <c r="AL63" s="2"/>
    </row>
    <row r="64" spans="1:38" ht="15.75" customHeight="1" x14ac:dyDescent="0.15">
      <c r="A64" s="3" t="s">
        <v>110</v>
      </c>
      <c r="B64" s="3">
        <v>2</v>
      </c>
      <c r="C64" s="1" t="s">
        <v>98</v>
      </c>
      <c r="D64" s="1" t="str">
        <f t="shared" si="0"/>
        <v>LCOR-069 August</v>
      </c>
      <c r="E64" s="1" t="str">
        <f>VLOOKUP(B64,'Names+months'!A:B,2,FALSE)</f>
        <v>August</v>
      </c>
      <c r="F64" s="1" t="s">
        <v>35</v>
      </c>
      <c r="G64" s="3">
        <v>22.361456199999999</v>
      </c>
      <c r="H64" s="3">
        <v>25.165429880000001</v>
      </c>
      <c r="I64" s="3">
        <v>24.353955469999999</v>
      </c>
      <c r="J64" s="5">
        <f t="shared" si="1"/>
        <v>24.353955469999999</v>
      </c>
      <c r="K64" s="6">
        <f t="shared" si="2"/>
        <v>-1.9924992699999997</v>
      </c>
      <c r="L64" s="7">
        <f>(K64+K65)/2</f>
        <v>-1.9964470500000004</v>
      </c>
      <c r="M64" s="2">
        <f>2^(-L64)</f>
        <v>3.9901612509006537</v>
      </c>
      <c r="N64" s="2"/>
      <c r="O64" s="8">
        <f t="shared" si="3"/>
        <v>-0.82669593333333391</v>
      </c>
      <c r="P64" s="9">
        <f t="shared" si="4"/>
        <v>1.7736187577821956</v>
      </c>
      <c r="Q64" s="9">
        <f>AVERAGE(P64,P65)</f>
        <v>1.7784853798260847</v>
      </c>
      <c r="R64" s="9">
        <f>STDEV(P64:P65)</f>
        <v>6.8824428974118392E-3</v>
      </c>
      <c r="S64" s="9"/>
      <c r="T64" s="9"/>
      <c r="U64" s="2" t="str">
        <f ca="1">IFERROR(__xludf.DUMMYFUNCTION("""COMPUTED_VALUE"""),"LCOR-274 July")</f>
        <v>LCOR-274 July</v>
      </c>
      <c r="V64" s="1" t="str">
        <f t="shared" ca="1" si="5"/>
        <v>July</v>
      </c>
      <c r="W64" s="13" t="str">
        <f t="shared" ca="1" si="6"/>
        <v>5C</v>
      </c>
      <c r="X64" s="10">
        <f t="shared" ca="1" si="7"/>
        <v>0.50967218543716664</v>
      </c>
      <c r="Y64" s="10">
        <f t="shared" ca="1" si="8"/>
        <v>2.8216197476298274E-3</v>
      </c>
      <c r="Z64" s="2"/>
      <c r="AA64" s="2"/>
      <c r="AB64" s="2"/>
      <c r="AC64" s="2"/>
      <c r="AD64" s="11"/>
      <c r="AE64" s="2"/>
      <c r="AF64" s="2"/>
      <c r="AG64" s="2"/>
      <c r="AH64" s="2"/>
      <c r="AI64" s="2"/>
      <c r="AJ64" s="2"/>
      <c r="AK64" s="2"/>
      <c r="AL64" s="2"/>
    </row>
    <row r="65" spans="1:38" ht="15.75" customHeight="1" x14ac:dyDescent="0.15">
      <c r="A65" s="3" t="s">
        <v>111</v>
      </c>
      <c r="B65" s="3">
        <v>2</v>
      </c>
      <c r="C65" s="1" t="s">
        <v>98</v>
      </c>
      <c r="D65" s="1" t="str">
        <f t="shared" si="0"/>
        <v>LCOR-069 August</v>
      </c>
      <c r="E65" s="1" t="str">
        <f>VLOOKUP(B65,'Names+months'!A:B,2,FALSE)</f>
        <v>August</v>
      </c>
      <c r="F65" s="1" t="s">
        <v>35</v>
      </c>
      <c r="G65" s="3">
        <v>22.425624899999999</v>
      </c>
      <c r="H65" s="3">
        <v>25.25329486</v>
      </c>
      <c r="I65" s="3">
        <v>24.42601973</v>
      </c>
      <c r="J65" s="5">
        <f t="shared" si="1"/>
        <v>24.42601973</v>
      </c>
      <c r="K65" s="6">
        <f t="shared" si="2"/>
        <v>-2.0003948300000012</v>
      </c>
      <c r="L65" s="7"/>
      <c r="M65" s="2"/>
      <c r="N65" s="1"/>
      <c r="O65" s="8">
        <f t="shared" si="3"/>
        <v>-0.83459149333333538</v>
      </c>
      <c r="P65" s="9">
        <f t="shared" si="4"/>
        <v>1.7833520018699738</v>
      </c>
      <c r="Q65" s="9"/>
      <c r="R65" s="9"/>
      <c r="S65" s="9"/>
      <c r="T65" s="9"/>
      <c r="U65" s="2" t="str">
        <f ca="1">IFERROR(__xludf.DUMMYFUNCTION("""COMPUTED_VALUE"""),"LCOR-275 July")</f>
        <v>LCOR-275 July</v>
      </c>
      <c r="V65" s="1" t="str">
        <f t="shared" ca="1" si="5"/>
        <v>July</v>
      </c>
      <c r="W65" s="13" t="str">
        <f t="shared" ca="1" si="6"/>
        <v>5C</v>
      </c>
      <c r="X65" s="10">
        <f t="shared" ca="1" si="7"/>
        <v>0.70974531458322865</v>
      </c>
      <c r="Y65" s="10">
        <f t="shared" ca="1" si="8"/>
        <v>8.7640624467730955E-3</v>
      </c>
      <c r="Z65" s="2"/>
      <c r="AA65" s="2"/>
      <c r="AB65" s="2"/>
      <c r="AC65" s="2"/>
      <c r="AD65" s="11"/>
      <c r="AE65" s="2"/>
      <c r="AF65" s="2"/>
      <c r="AG65" s="2"/>
      <c r="AH65" s="2"/>
      <c r="AI65" s="2"/>
      <c r="AJ65" s="2"/>
      <c r="AK65" s="2"/>
      <c r="AL65" s="2"/>
    </row>
    <row r="66" spans="1:38" ht="15.75" customHeight="1" x14ac:dyDescent="0.15">
      <c r="A66" s="3" t="s">
        <v>112</v>
      </c>
      <c r="B66" s="3">
        <v>2</v>
      </c>
      <c r="C66" s="1" t="s">
        <v>101</v>
      </c>
      <c r="D66" s="1" t="str">
        <f t="shared" si="0"/>
        <v>LCOR-449 August</v>
      </c>
      <c r="E66" s="1" t="str">
        <f>VLOOKUP(B66,'Names+months'!A:B,2,FALSE)</f>
        <v>August</v>
      </c>
      <c r="F66" s="1" t="s">
        <v>35</v>
      </c>
      <c r="G66" s="3">
        <v>23.231751800000001</v>
      </c>
      <c r="H66" s="3">
        <v>25.882754540000001</v>
      </c>
      <c r="I66" s="3">
        <v>24.806914079999999</v>
      </c>
      <c r="J66" s="5">
        <f t="shared" si="1"/>
        <v>24.806914079999999</v>
      </c>
      <c r="K66" s="6">
        <f t="shared" si="2"/>
        <v>-1.5751622799999971</v>
      </c>
      <c r="L66" s="7">
        <f>(K66+K67)/2</f>
        <v>-1.5949756149999992</v>
      </c>
      <c r="M66" s="2">
        <f>2^(-L66)</f>
        <v>3.0208941103516462</v>
      </c>
      <c r="N66" s="1"/>
      <c r="O66" s="8">
        <f t="shared" si="3"/>
        <v>-0.40935894333333134</v>
      </c>
      <c r="P66" s="9">
        <f t="shared" si="4"/>
        <v>1.3280955481955814</v>
      </c>
      <c r="Q66" s="9">
        <f>AVERAGE(P66,P67)</f>
        <v>1.3465878266641795</v>
      </c>
      <c r="R66" s="9">
        <f>STDEV(P66:P67)</f>
        <v>2.6152031009471451E-2</v>
      </c>
      <c r="S66" s="9"/>
      <c r="T66" s="9"/>
      <c r="U66" s="2" t="str">
        <f ca="1">IFERROR(__xludf.DUMMYFUNCTION("""COMPUTED_VALUE"""),"LCOR-562 July")</f>
        <v>LCOR-562 July</v>
      </c>
      <c r="V66" s="1" t="str">
        <f t="shared" ca="1" si="5"/>
        <v>July</v>
      </c>
      <c r="W66" s="13" t="str">
        <f t="shared" ca="1" si="6"/>
        <v>5C</v>
      </c>
      <c r="X66" s="10">
        <f t="shared" ca="1" si="7"/>
        <v>1.3866934949985295</v>
      </c>
      <c r="Y66" s="10">
        <f t="shared" ca="1" si="8"/>
        <v>1.7355782817247773E-2</v>
      </c>
      <c r="Z66" s="2"/>
      <c r="AA66" s="2"/>
      <c r="AB66" s="2"/>
      <c r="AC66" s="2"/>
      <c r="AD66" s="11"/>
      <c r="AE66" s="2"/>
      <c r="AF66" s="2"/>
      <c r="AG66" s="2"/>
      <c r="AH66" s="2"/>
      <c r="AI66" s="2"/>
      <c r="AJ66" s="2"/>
      <c r="AK66" s="2"/>
      <c r="AL66" s="2"/>
    </row>
    <row r="67" spans="1:38" ht="15.75" customHeight="1" x14ac:dyDescent="0.15">
      <c r="A67" s="3" t="s">
        <v>113</v>
      </c>
      <c r="B67" s="3">
        <v>2</v>
      </c>
      <c r="C67" s="1" t="s">
        <v>101</v>
      </c>
      <c r="D67" s="1" t="str">
        <f t="shared" si="0"/>
        <v>LCOR-449 August</v>
      </c>
      <c r="E67" s="1" t="str">
        <f>VLOOKUP(B67,'Names+months'!A:B,2,FALSE)</f>
        <v>August</v>
      </c>
      <c r="F67" s="1" t="s">
        <v>35</v>
      </c>
      <c r="G67" s="3">
        <v>23.2874005</v>
      </c>
      <c r="H67" s="3">
        <v>25.95051393</v>
      </c>
      <c r="I67" s="3">
        <v>24.902189450000002</v>
      </c>
      <c r="J67" s="5">
        <f t="shared" si="1"/>
        <v>24.902189450000002</v>
      </c>
      <c r="K67" s="6">
        <f t="shared" si="2"/>
        <v>-1.6147889500000012</v>
      </c>
      <c r="L67" s="7"/>
      <c r="M67" s="2"/>
      <c r="N67" s="2"/>
      <c r="O67" s="8">
        <f t="shared" si="3"/>
        <v>-0.44898561333333542</v>
      </c>
      <c r="P67" s="9">
        <f t="shared" si="4"/>
        <v>1.3650801051327777</v>
      </c>
      <c r="Q67" s="9"/>
      <c r="R67" s="9"/>
      <c r="S67" s="9"/>
      <c r="T67" s="9"/>
      <c r="U67" s="2" t="str">
        <f ca="1">IFERROR(__xludf.DUMMYFUNCTION("""COMPUTED_VALUE"""),"LCOR-563 July")</f>
        <v>LCOR-563 July</v>
      </c>
      <c r="V67" s="1" t="str">
        <f t="shared" ca="1" si="5"/>
        <v>July</v>
      </c>
      <c r="W67" s="13" t="str">
        <f t="shared" ca="1" si="6"/>
        <v>5C</v>
      </c>
      <c r="X67" s="10">
        <f t="shared" ca="1" si="7"/>
        <v>0.75724649659535326</v>
      </c>
      <c r="Y67" s="10">
        <f t="shared" ca="1" si="8"/>
        <v>2.3022636429121959E-2</v>
      </c>
      <c r="Z67" s="2"/>
      <c r="AA67" s="2"/>
      <c r="AB67" s="2"/>
      <c r="AC67" s="2"/>
      <c r="AD67" s="11"/>
      <c r="AE67" s="2"/>
      <c r="AF67" s="2"/>
      <c r="AG67" s="2"/>
      <c r="AH67" s="2"/>
      <c r="AI67" s="2"/>
      <c r="AJ67" s="2"/>
      <c r="AK67" s="2"/>
      <c r="AL67" s="2"/>
    </row>
    <row r="68" spans="1:38" ht="15.75" customHeight="1" x14ac:dyDescent="0.15">
      <c r="A68" s="3" t="s">
        <v>114</v>
      </c>
      <c r="B68" s="3">
        <v>2</v>
      </c>
      <c r="C68" s="1" t="s">
        <v>104</v>
      </c>
      <c r="D68" s="1" t="str">
        <f t="shared" si="0"/>
        <v>LCOR-450 August</v>
      </c>
      <c r="E68" s="1" t="str">
        <f>VLOOKUP(B68,'Names+months'!A:B,2,FALSE)</f>
        <v>August</v>
      </c>
      <c r="F68" s="1" t="s">
        <v>35</v>
      </c>
      <c r="G68" s="3">
        <v>22.6023286</v>
      </c>
      <c r="H68" s="3">
        <v>24.319709809999999</v>
      </c>
      <c r="I68" s="3">
        <v>23.62522075</v>
      </c>
      <c r="J68" s="5">
        <f t="shared" si="1"/>
        <v>23.62522075</v>
      </c>
      <c r="K68" s="6">
        <f t="shared" si="2"/>
        <v>-1.0228921500000006</v>
      </c>
      <c r="L68" s="7">
        <f>(K68+K69)/2</f>
        <v>-1.0178353649999998</v>
      </c>
      <c r="M68" s="2">
        <f>2^(-L68)</f>
        <v>2.0248785298983885</v>
      </c>
      <c r="N68" s="2"/>
      <c r="O68" s="8">
        <f t="shared" si="3"/>
        <v>0.14291118666666525</v>
      </c>
      <c r="P68" s="9">
        <f t="shared" si="4"/>
        <v>0.90568973620634941</v>
      </c>
      <c r="Q68" s="9">
        <f>AVERAGE(P68,P69)</f>
        <v>0.90252630757118046</v>
      </c>
      <c r="R68" s="9">
        <f>STDEV(P68:P69)</f>
        <v>4.4737636794554047E-3</v>
      </c>
      <c r="S68" s="9"/>
      <c r="T68" s="9"/>
      <c r="U68" s="2" t="str">
        <f ca="1">IFERROR(__xludf.DUMMYFUNCTION("""COMPUTED_VALUE"""),"LCOR-572 July")</f>
        <v>LCOR-572 July</v>
      </c>
      <c r="V68" s="1" t="str">
        <f t="shared" ca="1" si="5"/>
        <v>July</v>
      </c>
      <c r="W68" s="13" t="str">
        <f t="shared" ca="1" si="6"/>
        <v>5C</v>
      </c>
      <c r="X68" s="10">
        <f t="shared" ca="1" si="7"/>
        <v>1.1378447983017148</v>
      </c>
      <c r="Y68" s="10">
        <f t="shared" ca="1" si="8"/>
        <v>9.7106455486162067E-3</v>
      </c>
      <c r="Z68" s="2"/>
      <c r="AA68" s="2"/>
      <c r="AB68" s="2"/>
      <c r="AC68" s="2"/>
      <c r="AD68" s="11"/>
      <c r="AE68" s="2"/>
      <c r="AF68" s="2"/>
      <c r="AG68" s="2"/>
      <c r="AH68" s="2"/>
      <c r="AI68" s="2"/>
      <c r="AJ68" s="2"/>
      <c r="AK68" s="2"/>
      <c r="AL68" s="2"/>
    </row>
    <row r="69" spans="1:38" ht="15.75" customHeight="1" x14ac:dyDescent="0.15">
      <c r="A69" s="3" t="s">
        <v>115</v>
      </c>
      <c r="B69" s="3">
        <v>2</v>
      </c>
      <c r="C69" s="1" t="s">
        <v>104</v>
      </c>
      <c r="D69" s="1" t="str">
        <f t="shared" si="0"/>
        <v>LCOR-450 August</v>
      </c>
      <c r="E69" s="1" t="str">
        <f>VLOOKUP(B69,'Names+months'!A:B,2,FALSE)</f>
        <v>August</v>
      </c>
      <c r="F69" s="1" t="s">
        <v>35</v>
      </c>
      <c r="G69" s="3">
        <v>22.702318300000002</v>
      </c>
      <c r="H69" s="3">
        <v>24.422484919999999</v>
      </c>
      <c r="I69" s="3">
        <v>23.715096880000001</v>
      </c>
      <c r="J69" s="5">
        <f t="shared" si="1"/>
        <v>23.715096880000001</v>
      </c>
      <c r="K69" s="6">
        <f t="shared" si="2"/>
        <v>-1.0127785799999991</v>
      </c>
      <c r="L69" s="7"/>
      <c r="M69" s="2"/>
      <c r="N69" s="2"/>
      <c r="O69" s="8">
        <f t="shared" si="3"/>
        <v>0.15302475666666671</v>
      </c>
      <c r="P69" s="9">
        <f t="shared" si="4"/>
        <v>0.89936287893601141</v>
      </c>
      <c r="Q69" s="9"/>
      <c r="R69" s="9"/>
      <c r="S69" s="9"/>
      <c r="T69" s="9"/>
      <c r="U69" s="2" t="str">
        <f ca="1">IFERROR(__xludf.DUMMYFUNCTION("""COMPUTED_VALUE"""),"LCOR-033 August")</f>
        <v>LCOR-033 August</v>
      </c>
      <c r="V69" s="1" t="str">
        <f t="shared" ca="1" si="5"/>
        <v>August</v>
      </c>
      <c r="W69" s="13" t="str">
        <f t="shared" ca="1" si="6"/>
        <v>5C</v>
      </c>
      <c r="X69" s="10">
        <f t="shared" ca="1" si="7"/>
        <v>1.4301633657124913</v>
      </c>
      <c r="Y69" s="10">
        <f t="shared" ca="1" si="8"/>
        <v>3.9338135752577563E-5</v>
      </c>
      <c r="Z69" s="2"/>
      <c r="AA69" s="2"/>
      <c r="AB69" s="2"/>
      <c r="AC69" s="2"/>
      <c r="AD69" s="11"/>
      <c r="AE69" s="2"/>
      <c r="AF69" s="2"/>
      <c r="AG69" s="2"/>
      <c r="AH69" s="2"/>
      <c r="AI69" s="2"/>
      <c r="AJ69" s="2"/>
      <c r="AK69" s="2"/>
      <c r="AL69" s="2"/>
    </row>
    <row r="70" spans="1:38" ht="15.75" customHeight="1" x14ac:dyDescent="0.15">
      <c r="A70" s="3" t="s">
        <v>116</v>
      </c>
      <c r="B70" s="3">
        <v>2</v>
      </c>
      <c r="C70" s="1" t="s">
        <v>117</v>
      </c>
      <c r="D70" s="1" t="str">
        <f t="shared" si="0"/>
        <v>LCOR-460 August</v>
      </c>
      <c r="E70" s="1" t="str">
        <f>VLOOKUP(B70,'Names+months'!A:B,2,FALSE)</f>
        <v>August</v>
      </c>
      <c r="F70" s="1" t="s">
        <v>35</v>
      </c>
      <c r="G70" s="3">
        <v>22.532998800000001</v>
      </c>
      <c r="H70" s="3">
        <v>25.685661369999998</v>
      </c>
      <c r="I70" s="3">
        <v>24.674821390000002</v>
      </c>
      <c r="J70" s="5">
        <f t="shared" si="1"/>
        <v>24.674821390000002</v>
      </c>
      <c r="K70" s="6">
        <f t="shared" si="2"/>
        <v>-2.1418225900000003</v>
      </c>
      <c r="L70" s="7">
        <f>(K70+K71)/2</f>
        <v>-2.1674540649999994</v>
      </c>
      <c r="M70" s="2">
        <f>2^(-L70)</f>
        <v>4.4922993445983224</v>
      </c>
      <c r="N70" s="2"/>
      <c r="O70" s="8">
        <f t="shared" si="3"/>
        <v>-0.9760192533333345</v>
      </c>
      <c r="P70" s="9">
        <f t="shared" si="4"/>
        <v>1.9670303986724578</v>
      </c>
      <c r="Q70" s="9">
        <f>AVERAGE(P70,P71)</f>
        <v>2.002605719169404</v>
      </c>
      <c r="R70" s="9">
        <f>STDEV(P70:P71)</f>
        <v>5.0311100732550754E-2</v>
      </c>
      <c r="S70" s="9"/>
      <c r="T70" s="9"/>
      <c r="U70" s="2" t="str">
        <f ca="1">IFERROR(__xludf.DUMMYFUNCTION("""COMPUTED_VALUE"""),"LCOR-042 August")</f>
        <v>LCOR-042 August</v>
      </c>
      <c r="V70" s="1" t="str">
        <f t="shared" ca="1" si="5"/>
        <v>August</v>
      </c>
      <c r="W70" s="13" t="str">
        <f t="shared" ca="1" si="6"/>
        <v>5C</v>
      </c>
      <c r="X70" s="10">
        <f t="shared" ca="1" si="7"/>
        <v>1.90734433212288</v>
      </c>
      <c r="Y70" s="10">
        <f t="shared" ca="1" si="8"/>
        <v>8.7916430083693001E-3</v>
      </c>
      <c r="Z70" s="2"/>
      <c r="AA70" s="2"/>
      <c r="AB70" s="2"/>
      <c r="AC70" s="2"/>
      <c r="AD70" s="11"/>
      <c r="AE70" s="2"/>
      <c r="AF70" s="2"/>
      <c r="AG70" s="2"/>
      <c r="AH70" s="2"/>
      <c r="AI70" s="2"/>
      <c r="AJ70" s="2"/>
      <c r="AK70" s="2"/>
      <c r="AL70" s="2"/>
    </row>
    <row r="71" spans="1:38" ht="15.75" customHeight="1" x14ac:dyDescent="0.15">
      <c r="A71" s="3" t="s">
        <v>118</v>
      </c>
      <c r="B71" s="3">
        <v>2</v>
      </c>
      <c r="C71" s="1" t="s">
        <v>117</v>
      </c>
      <c r="D71" s="1" t="str">
        <f t="shared" si="0"/>
        <v>LCOR-460 August</v>
      </c>
      <c r="E71" s="1" t="str">
        <f>VLOOKUP(B71,'Names+months'!A:B,2,FALSE)</f>
        <v>August</v>
      </c>
      <c r="F71" s="1" t="s">
        <v>35</v>
      </c>
      <c r="G71" s="3">
        <v>22.509644900000001</v>
      </c>
      <c r="H71" s="3">
        <v>25.698522619999999</v>
      </c>
      <c r="I71" s="3">
        <v>24.70273044</v>
      </c>
      <c r="J71" s="5">
        <f t="shared" si="1"/>
        <v>24.70273044</v>
      </c>
      <c r="K71" s="6">
        <f t="shared" si="2"/>
        <v>-2.1930855399999984</v>
      </c>
      <c r="L71" s="7"/>
      <c r="M71" s="2"/>
      <c r="N71" s="1"/>
      <c r="O71" s="8">
        <f t="shared" si="3"/>
        <v>-1.0272822033333326</v>
      </c>
      <c r="P71" s="9">
        <f t="shared" si="4"/>
        <v>2.03818103966635</v>
      </c>
      <c r="Q71" s="9"/>
      <c r="R71" s="9"/>
      <c r="S71" s="9"/>
      <c r="T71" s="9"/>
      <c r="U71" s="2" t="str">
        <f ca="1">IFERROR(__xludf.DUMMYFUNCTION("""COMPUTED_VALUE"""),"LCOR-275 August")</f>
        <v>LCOR-275 August</v>
      </c>
      <c r="V71" s="1" t="str">
        <f t="shared" ca="1" si="5"/>
        <v>August</v>
      </c>
      <c r="W71" s="13" t="str">
        <f t="shared" ca="1" si="6"/>
        <v>5C</v>
      </c>
      <c r="X71" s="10">
        <f t="shared" ca="1" si="7"/>
        <v>1.0546413253494409</v>
      </c>
      <c r="Y71" s="10">
        <f t="shared" ca="1" si="8"/>
        <v>2.9790405087914008E-2</v>
      </c>
      <c r="Z71" s="2"/>
      <c r="AA71" s="2"/>
      <c r="AB71" s="2"/>
      <c r="AC71" s="2"/>
      <c r="AD71" s="11"/>
      <c r="AE71" s="2"/>
      <c r="AF71" s="2"/>
      <c r="AG71" s="2"/>
      <c r="AH71" s="2"/>
      <c r="AI71" s="2"/>
      <c r="AJ71" s="2"/>
      <c r="AK71" s="2"/>
      <c r="AL71" s="2"/>
    </row>
    <row r="72" spans="1:38" ht="15.75" customHeight="1" x14ac:dyDescent="0.15">
      <c r="A72" s="3" t="s">
        <v>119</v>
      </c>
      <c r="B72" s="3">
        <v>2</v>
      </c>
      <c r="C72" s="1" t="s">
        <v>120</v>
      </c>
      <c r="D72" s="1" t="str">
        <f t="shared" si="0"/>
        <v>LCOR-461 August</v>
      </c>
      <c r="E72" s="1" t="str">
        <f>VLOOKUP(B72,'Names+months'!A:B,2,FALSE)</f>
        <v>August</v>
      </c>
      <c r="F72" s="1" t="s">
        <v>35</v>
      </c>
      <c r="G72" s="3">
        <v>21.558252700000001</v>
      </c>
      <c r="H72" s="3">
        <v>25.376477640000001</v>
      </c>
      <c r="I72" s="3">
        <v>24.525523310000001</v>
      </c>
      <c r="J72" s="5">
        <f t="shared" si="1"/>
        <v>24.525523310000001</v>
      </c>
      <c r="K72" s="6">
        <f t="shared" si="2"/>
        <v>-2.9672706099999999</v>
      </c>
      <c r="L72" s="7">
        <f>(K72+K73)/2</f>
        <v>-2.9643514849999999</v>
      </c>
      <c r="M72" s="2">
        <f>2^(-L72)</f>
        <v>7.8047449371505122</v>
      </c>
      <c r="N72" s="2"/>
      <c r="O72" s="8">
        <f t="shared" si="3"/>
        <v>-1.8014672733333341</v>
      </c>
      <c r="P72" s="9">
        <f t="shared" si="4"/>
        <v>3.4857455810792506</v>
      </c>
      <c r="Q72" s="9">
        <f>AVERAGE(P72,P73)</f>
        <v>3.4787068334996203</v>
      </c>
      <c r="R72" s="9">
        <f>STDEV(P72:P73)</f>
        <v>9.9542922892342806E-3</v>
      </c>
      <c r="S72" s="9"/>
      <c r="T72" s="9"/>
      <c r="U72" s="2" t="str">
        <f ca="1">IFERROR(__xludf.DUMMYFUNCTION("""COMPUTED_VALUE"""),"LCOR-279 August")</f>
        <v>LCOR-279 August</v>
      </c>
      <c r="V72" s="1" t="str">
        <f t="shared" ca="1" si="5"/>
        <v>August</v>
      </c>
      <c r="W72" s="13" t="str">
        <f t="shared" ca="1" si="6"/>
        <v>5C</v>
      </c>
      <c r="X72" s="10">
        <f t="shared" ca="1" si="7"/>
        <v>1.6257678247483691</v>
      </c>
      <c r="Y72" s="10">
        <f t="shared" ca="1" si="8"/>
        <v>1.3259914453466267E-2</v>
      </c>
      <c r="Z72" s="2"/>
      <c r="AA72" s="2"/>
      <c r="AB72" s="2"/>
      <c r="AC72" s="2"/>
      <c r="AD72" s="11"/>
      <c r="AE72" s="2"/>
      <c r="AF72" s="2"/>
      <c r="AG72" s="2"/>
      <c r="AH72" s="2"/>
      <c r="AI72" s="2"/>
      <c r="AJ72" s="2"/>
      <c r="AK72" s="2"/>
      <c r="AL72" s="2"/>
    </row>
    <row r="73" spans="1:38" ht="15.75" customHeight="1" x14ac:dyDescent="0.15">
      <c r="A73" s="3" t="s">
        <v>121</v>
      </c>
      <c r="B73" s="3">
        <v>2</v>
      </c>
      <c r="C73" s="1" t="s">
        <v>120</v>
      </c>
      <c r="D73" s="1" t="str">
        <f t="shared" si="0"/>
        <v>LCOR-461 August</v>
      </c>
      <c r="E73" s="1" t="str">
        <f>VLOOKUP(B73,'Names+months'!A:B,2,FALSE)</f>
        <v>August</v>
      </c>
      <c r="F73" s="1" t="s">
        <v>35</v>
      </c>
      <c r="G73" s="3">
        <v>21.537375600000001</v>
      </c>
      <c r="H73" s="3">
        <v>25.322856160000001</v>
      </c>
      <c r="I73" s="3">
        <v>24.498807960000001</v>
      </c>
      <c r="J73" s="5">
        <f t="shared" si="1"/>
        <v>24.498807960000001</v>
      </c>
      <c r="K73" s="6">
        <f t="shared" si="2"/>
        <v>-2.9614323599999999</v>
      </c>
      <c r="L73" s="7"/>
      <c r="M73" s="2"/>
      <c r="N73" s="8"/>
      <c r="O73" s="8">
        <f t="shared" si="3"/>
        <v>-1.7956290233333341</v>
      </c>
      <c r="P73" s="9">
        <f t="shared" si="4"/>
        <v>3.4716680859199895</v>
      </c>
      <c r="Q73" s="9"/>
      <c r="R73" s="9"/>
      <c r="S73" s="9"/>
      <c r="T73" s="9"/>
      <c r="U73" s="2" t="str">
        <f ca="1">IFERROR(__xludf.DUMMYFUNCTION("""COMPUTED_VALUE"""),"LCOR-568 August")</f>
        <v>LCOR-568 August</v>
      </c>
      <c r="V73" s="1" t="str">
        <f t="shared" ca="1" si="5"/>
        <v>August</v>
      </c>
      <c r="W73" s="13" t="str">
        <f t="shared" ca="1" si="6"/>
        <v>5C</v>
      </c>
      <c r="X73" s="10">
        <f t="shared" ca="1" si="7"/>
        <v>0.83489593689316188</v>
      </c>
      <c r="Y73" s="10">
        <f t="shared" ca="1" si="8"/>
        <v>1.681072309878457E-2</v>
      </c>
      <c r="Z73" s="2"/>
      <c r="AA73" s="2"/>
      <c r="AB73" s="2"/>
      <c r="AC73" s="2"/>
      <c r="AD73" s="11"/>
      <c r="AE73" s="2"/>
      <c r="AF73" s="2"/>
      <c r="AG73" s="2"/>
      <c r="AH73" s="2"/>
      <c r="AI73" s="2"/>
      <c r="AJ73" s="2"/>
      <c r="AK73" s="2"/>
      <c r="AL73" s="2"/>
    </row>
    <row r="74" spans="1:38" ht="15.75" customHeight="1" x14ac:dyDescent="0.15">
      <c r="A74" s="3" t="s">
        <v>122</v>
      </c>
      <c r="B74" s="3">
        <v>1</v>
      </c>
      <c r="C74" s="14" t="s">
        <v>123</v>
      </c>
      <c r="D74" s="1" t="str">
        <f t="shared" si="0"/>
        <v>LCOR-012 July</v>
      </c>
      <c r="E74" s="1" t="str">
        <f>VLOOKUP(B74,'Names+months'!A:B,2,FALSE)</f>
        <v>July</v>
      </c>
      <c r="F74" s="15" t="s">
        <v>37</v>
      </c>
      <c r="G74" s="3">
        <v>23.013803060000001</v>
      </c>
      <c r="H74" s="3">
        <v>24.893651699999999</v>
      </c>
      <c r="I74" s="3">
        <v>23.952133369999999</v>
      </c>
      <c r="J74" s="5">
        <f t="shared" si="1"/>
        <v>23.952133369999999</v>
      </c>
      <c r="K74" s="6">
        <f t="shared" si="2"/>
        <v>-0.93833030999999778</v>
      </c>
      <c r="L74" s="7">
        <f>(K74+K75)/2</f>
        <v>-0.95752109999999924</v>
      </c>
      <c r="M74" s="2">
        <f>2^(-L74)</f>
        <v>1.9419702505794085</v>
      </c>
      <c r="N74" s="2"/>
      <c r="O74" s="8">
        <f t="shared" si="3"/>
        <v>0.22747302666666802</v>
      </c>
      <c r="P74" s="9">
        <f t="shared" si="4"/>
        <v>0.85412964542235004</v>
      </c>
      <c r="Q74" s="9">
        <f>AVERAGE(P74,P75)</f>
        <v>0.86564379643004508</v>
      </c>
      <c r="R74" s="9">
        <f>STDEV(P74:P75)</f>
        <v>1.6283468514294165E-2</v>
      </c>
      <c r="S74" s="9"/>
      <c r="T74" s="9"/>
      <c r="U74" s="2" t="str">
        <f ca="1">IFERROR(__xludf.DUMMYFUNCTION("""COMPUTED_VALUE"""),"LCOR-572 August")</f>
        <v>LCOR-572 August</v>
      </c>
      <c r="V74" s="1" t="str">
        <f t="shared" ca="1" si="5"/>
        <v>August</v>
      </c>
      <c r="W74" s="13" t="str">
        <f t="shared" ca="1" si="6"/>
        <v>5C</v>
      </c>
      <c r="X74" s="10">
        <f t="shared" ca="1" si="7"/>
        <v>1.6618854638830824</v>
      </c>
      <c r="Y74" s="10">
        <f t="shared" ca="1" si="8"/>
        <v>4.7790041227389387E-3</v>
      </c>
      <c r="Z74" s="2"/>
      <c r="AA74" s="2"/>
      <c r="AB74" s="2"/>
      <c r="AC74" s="2"/>
      <c r="AD74" s="11"/>
      <c r="AE74" s="2"/>
      <c r="AF74" s="2"/>
      <c r="AG74" s="2"/>
      <c r="AH74" s="2"/>
      <c r="AI74" s="2"/>
      <c r="AJ74" s="2"/>
      <c r="AK74" s="2"/>
      <c r="AL74" s="2"/>
    </row>
    <row r="75" spans="1:38" ht="15.75" customHeight="1" x14ac:dyDescent="0.15">
      <c r="A75" s="3" t="s">
        <v>124</v>
      </c>
      <c r="B75" s="3">
        <v>1</v>
      </c>
      <c r="C75" s="14" t="s">
        <v>123</v>
      </c>
      <c r="D75" s="1" t="str">
        <f t="shared" si="0"/>
        <v>LCOR-012 July</v>
      </c>
      <c r="E75" s="1" t="str">
        <f>VLOOKUP(B75,'Names+months'!A:B,2,FALSE)</f>
        <v>July</v>
      </c>
      <c r="F75" s="15" t="s">
        <v>37</v>
      </c>
      <c r="G75" s="3">
        <v>23.05285348</v>
      </c>
      <c r="H75" s="3">
        <v>24.9361788</v>
      </c>
      <c r="I75" s="3">
        <v>24.02956537</v>
      </c>
      <c r="J75" s="5">
        <f t="shared" si="1"/>
        <v>24.02956537</v>
      </c>
      <c r="K75" s="6">
        <f t="shared" si="2"/>
        <v>-0.97671189000000069</v>
      </c>
      <c r="L75" s="7"/>
      <c r="M75" s="2"/>
      <c r="N75" s="2"/>
      <c r="O75" s="8">
        <f t="shared" si="3"/>
        <v>0.18909144666666511</v>
      </c>
      <c r="P75" s="9">
        <f t="shared" si="4"/>
        <v>0.87715794743774012</v>
      </c>
      <c r="Q75" s="9"/>
      <c r="R75" s="9"/>
      <c r="S75" s="9"/>
      <c r="T75" s="9"/>
      <c r="U75" s="2" t="str">
        <f ca="1">IFERROR(__xludf.DUMMYFUNCTION("""COMPUTED_VALUE"""),"LCOR-092 July")</f>
        <v>LCOR-092 July</v>
      </c>
      <c r="V75" s="1" t="str">
        <f t="shared" ca="1" si="5"/>
        <v>July</v>
      </c>
      <c r="W75" s="13" t="str">
        <f t="shared" ca="1" si="6"/>
        <v>8-9D</v>
      </c>
      <c r="X75" s="10">
        <f t="shared" ca="1" si="7"/>
        <v>1.1301351496843322E-3</v>
      </c>
      <c r="Y75" s="10">
        <f t="shared" ca="1" si="8"/>
        <v>1.33367591153615E-4</v>
      </c>
      <c r="Z75" s="2"/>
      <c r="AA75" s="2"/>
      <c r="AB75" s="2"/>
      <c r="AC75" s="2"/>
      <c r="AD75" s="11"/>
      <c r="AE75" s="2"/>
      <c r="AF75" s="2"/>
      <c r="AG75" s="2"/>
      <c r="AH75" s="2"/>
      <c r="AI75" s="2"/>
      <c r="AJ75" s="2"/>
      <c r="AK75" s="2"/>
      <c r="AL75" s="2"/>
    </row>
    <row r="76" spans="1:38" ht="15.75" customHeight="1" x14ac:dyDescent="0.15">
      <c r="A76" s="3" t="s">
        <v>90</v>
      </c>
      <c r="B76" s="3">
        <v>1</v>
      </c>
      <c r="C76" s="14" t="s">
        <v>125</v>
      </c>
      <c r="D76" s="1" t="str">
        <f t="shared" si="0"/>
        <v>LCOR-227 July</v>
      </c>
      <c r="E76" s="1" t="str">
        <f>VLOOKUP(B76,'Names+months'!A:B,2,FALSE)</f>
        <v>July</v>
      </c>
      <c r="F76" s="15" t="s">
        <v>37</v>
      </c>
      <c r="G76" s="3">
        <v>22.89578427</v>
      </c>
      <c r="H76" s="3">
        <v>24.742657399999999</v>
      </c>
      <c r="I76" s="3">
        <v>23.772887910000001</v>
      </c>
      <c r="J76" s="5">
        <f t="shared" si="1"/>
        <v>23.772887910000001</v>
      </c>
      <c r="K76" s="6">
        <f t="shared" si="2"/>
        <v>-0.87710364000000141</v>
      </c>
      <c r="L76" s="7">
        <f>(K76+K77)/2</f>
        <v>-0.88326127500000062</v>
      </c>
      <c r="M76" s="2">
        <f>2^(-L76)</f>
        <v>1.8445402555624868</v>
      </c>
      <c r="N76" s="2"/>
      <c r="O76" s="8">
        <f t="shared" si="3"/>
        <v>0.2886996966666644</v>
      </c>
      <c r="P76" s="9">
        <f t="shared" si="4"/>
        <v>0.81863956729208298</v>
      </c>
      <c r="Q76" s="9">
        <f>AVERAGE(P76,P77)</f>
        <v>0.82214859733211587</v>
      </c>
      <c r="R76" s="9">
        <f>STDEV(P76:P77)</f>
        <v>4.9625178733891965E-3</v>
      </c>
      <c r="S76" s="9"/>
      <c r="T76" s="9"/>
      <c r="U76" s="2" t="str">
        <f ca="1">IFERROR(__xludf.DUMMYFUNCTION("""COMPUTED_VALUE"""),"LCOR-098 July")</f>
        <v>LCOR-098 July</v>
      </c>
      <c r="V76" s="1" t="str">
        <f t="shared" ca="1" si="5"/>
        <v>July</v>
      </c>
      <c r="W76" s="13" t="str">
        <f t="shared" ca="1" si="6"/>
        <v>8-9D</v>
      </c>
      <c r="X76" s="10">
        <f t="shared" ca="1" si="7"/>
        <v>4.897327629956841E-4</v>
      </c>
      <c r="Y76" s="10">
        <f t="shared" ca="1" si="8"/>
        <v>1.2182597427892692E-7</v>
      </c>
      <c r="Z76" s="2"/>
      <c r="AA76" s="2"/>
      <c r="AB76" s="2"/>
      <c r="AC76" s="2"/>
      <c r="AD76" s="11"/>
      <c r="AE76" s="2"/>
      <c r="AF76" s="2"/>
      <c r="AG76" s="2"/>
      <c r="AH76" s="2"/>
      <c r="AI76" s="2"/>
      <c r="AJ76" s="2"/>
      <c r="AK76" s="2"/>
      <c r="AL76" s="2"/>
    </row>
    <row r="77" spans="1:38" ht="15.75" customHeight="1" x14ac:dyDescent="0.15">
      <c r="A77" s="3" t="s">
        <v>92</v>
      </c>
      <c r="B77" s="3">
        <v>1</v>
      </c>
      <c r="C77" s="14" t="s">
        <v>125</v>
      </c>
      <c r="D77" s="1" t="str">
        <f t="shared" si="0"/>
        <v>LCOR-227 July</v>
      </c>
      <c r="E77" s="1" t="str">
        <f>VLOOKUP(B77,'Names+months'!A:B,2,FALSE)</f>
        <v>July</v>
      </c>
      <c r="F77" s="15" t="s">
        <v>37</v>
      </c>
      <c r="G77" s="3">
        <v>23.031686700000002</v>
      </c>
      <c r="H77" s="3">
        <v>24.835314400000001</v>
      </c>
      <c r="I77" s="3">
        <v>23.921105610000001</v>
      </c>
      <c r="J77" s="5">
        <f t="shared" si="1"/>
        <v>23.921105610000001</v>
      </c>
      <c r="K77" s="6">
        <f t="shared" si="2"/>
        <v>-0.88941890999999984</v>
      </c>
      <c r="L77" s="7"/>
      <c r="M77" s="2"/>
      <c r="N77" s="2"/>
      <c r="O77" s="8">
        <f t="shared" si="3"/>
        <v>0.27638442666666596</v>
      </c>
      <c r="P77" s="9">
        <f t="shared" si="4"/>
        <v>0.82565762737214887</v>
      </c>
      <c r="Q77" s="9"/>
      <c r="R77" s="9"/>
      <c r="S77" s="9"/>
      <c r="T77" s="9"/>
      <c r="U77" s="2" t="str">
        <f ca="1">IFERROR(__xludf.DUMMYFUNCTION("""COMPUTED_VALUE"""),"LCOR-288 July")</f>
        <v>LCOR-288 July</v>
      </c>
      <c r="V77" s="1" t="str">
        <f t="shared" ca="1" si="5"/>
        <v>July</v>
      </c>
      <c r="W77" s="13" t="str">
        <f t="shared" ca="1" si="6"/>
        <v>8-9D</v>
      </c>
      <c r="X77" s="10">
        <f t="shared" ca="1" si="7"/>
        <v>5.1768344435502129E-5</v>
      </c>
      <c r="Y77" s="10">
        <f t="shared" ca="1" si="8"/>
        <v>2.9103398424739506E-5</v>
      </c>
      <c r="Z77" s="2"/>
      <c r="AA77" s="2"/>
      <c r="AB77" s="2"/>
      <c r="AC77" s="2"/>
      <c r="AD77" s="11"/>
      <c r="AE77" s="2"/>
      <c r="AF77" s="2"/>
      <c r="AG77" s="2"/>
      <c r="AH77" s="2"/>
      <c r="AI77" s="2"/>
      <c r="AJ77" s="2"/>
      <c r="AK77" s="2"/>
      <c r="AL77" s="2"/>
    </row>
    <row r="78" spans="1:38" ht="15.75" customHeight="1" x14ac:dyDescent="0.15">
      <c r="A78" s="3" t="s">
        <v>126</v>
      </c>
      <c r="B78" s="3">
        <v>1</v>
      </c>
      <c r="C78" s="14" t="s">
        <v>127</v>
      </c>
      <c r="D78" s="1" t="str">
        <f t="shared" si="0"/>
        <v>LCOR-230 July</v>
      </c>
      <c r="E78" s="1" t="str">
        <f>VLOOKUP(B78,'Names+months'!A:B,2,FALSE)</f>
        <v>July</v>
      </c>
      <c r="F78" s="15" t="s">
        <v>37</v>
      </c>
      <c r="G78" s="3">
        <v>23.183226359999999</v>
      </c>
      <c r="H78" s="3">
        <v>24.907415700000001</v>
      </c>
      <c r="I78" s="3">
        <v>23.966115590000001</v>
      </c>
      <c r="J78" s="5">
        <f t="shared" si="1"/>
        <v>23.966115590000001</v>
      </c>
      <c r="K78" s="6">
        <f t="shared" si="2"/>
        <v>-0.7828892300000021</v>
      </c>
      <c r="L78" s="7">
        <f>(K78+K79)/2</f>
        <v>-0.77322658000000111</v>
      </c>
      <c r="M78" s="2">
        <f>2^(-L78)</f>
        <v>1.7090878785737198</v>
      </c>
      <c r="N78" s="2"/>
      <c r="O78" s="8">
        <f t="shared" si="3"/>
        <v>0.3829141066666637</v>
      </c>
      <c r="P78" s="9">
        <f t="shared" si="4"/>
        <v>0.76688698641459707</v>
      </c>
      <c r="Q78" s="9">
        <f>AVERAGE(P78,P79)</f>
        <v>0.76178490273207844</v>
      </c>
      <c r="R78" s="9">
        <f>STDEV(P78:P79)</f>
        <v>7.2154359401803139E-3</v>
      </c>
      <c r="S78" s="9"/>
      <c r="T78" s="9"/>
      <c r="U78" s="2" t="str">
        <f ca="1">IFERROR(__xludf.DUMMYFUNCTION("""COMPUTED_VALUE"""),"LCOR-289 July")</f>
        <v>LCOR-289 July</v>
      </c>
      <c r="V78" s="1" t="str">
        <f t="shared" ca="1" si="5"/>
        <v>July</v>
      </c>
      <c r="W78" s="13" t="str">
        <f t="shared" ca="1" si="6"/>
        <v>8-9D</v>
      </c>
      <c r="X78" s="10">
        <f t="shared" ca="1" si="7"/>
        <v>3.3513701524099165E-3</v>
      </c>
      <c r="Y78" s="10">
        <f t="shared" ca="1" si="8"/>
        <v>2.349703734228188E-4</v>
      </c>
      <c r="Z78" s="2"/>
      <c r="AA78" s="2"/>
      <c r="AB78" s="2"/>
      <c r="AC78" s="2"/>
      <c r="AD78" s="11"/>
      <c r="AE78" s="2"/>
      <c r="AF78" s="2"/>
      <c r="AG78" s="2"/>
      <c r="AH78" s="2"/>
      <c r="AI78" s="2"/>
      <c r="AJ78" s="2"/>
      <c r="AK78" s="2"/>
      <c r="AL78" s="2"/>
    </row>
    <row r="79" spans="1:38" ht="15.75" customHeight="1" x14ac:dyDescent="0.15">
      <c r="A79" s="3" t="s">
        <v>128</v>
      </c>
      <c r="B79" s="3">
        <v>1</v>
      </c>
      <c r="C79" s="14" t="s">
        <v>127</v>
      </c>
      <c r="D79" s="1" t="str">
        <f t="shared" si="0"/>
        <v>LCOR-230 July</v>
      </c>
      <c r="E79" s="1" t="str">
        <f>VLOOKUP(B79,'Names+months'!A:B,2,FALSE)</f>
        <v>July</v>
      </c>
      <c r="F79" s="15" t="s">
        <v>37</v>
      </c>
      <c r="G79" s="3">
        <v>23.157346480000001</v>
      </c>
      <c r="H79" s="3">
        <v>24.8848299</v>
      </c>
      <c r="I79" s="3">
        <v>23.920910410000001</v>
      </c>
      <c r="J79" s="5">
        <f t="shared" si="1"/>
        <v>23.920910410000001</v>
      </c>
      <c r="K79" s="6">
        <f t="shared" si="2"/>
        <v>-0.76356393000000011</v>
      </c>
      <c r="L79" s="7"/>
      <c r="M79" s="2"/>
      <c r="N79" s="2"/>
      <c r="O79" s="8">
        <f t="shared" si="3"/>
        <v>0.40223940666666569</v>
      </c>
      <c r="P79" s="9">
        <f t="shared" si="4"/>
        <v>0.75668281904955981</v>
      </c>
      <c r="Q79" s="9"/>
      <c r="R79" s="9"/>
      <c r="S79" s="9"/>
      <c r="T79" s="9"/>
      <c r="U79" s="2" t="str">
        <f ca="1">IFERROR(__xludf.DUMMYFUNCTION("""COMPUTED_VALUE"""),"LCOR-290 July")</f>
        <v>LCOR-290 July</v>
      </c>
      <c r="V79" s="1" t="str">
        <f t="shared" ca="1" si="5"/>
        <v>July</v>
      </c>
      <c r="W79" s="13" t="str">
        <f t="shared" ca="1" si="6"/>
        <v>8-9D</v>
      </c>
      <c r="X79" s="10">
        <f t="shared" ca="1" si="7"/>
        <v>1.7244348029247212E-4</v>
      </c>
      <c r="Y79" s="10">
        <f t="shared" ca="1" si="8"/>
        <v>5.0280314863831681E-6</v>
      </c>
      <c r="Z79" s="2"/>
      <c r="AA79" s="2"/>
      <c r="AB79" s="2"/>
      <c r="AC79" s="2"/>
      <c r="AD79" s="11"/>
      <c r="AE79" s="2"/>
      <c r="AF79" s="2"/>
      <c r="AG79" s="2"/>
      <c r="AH79" s="2"/>
      <c r="AI79" s="2"/>
      <c r="AJ79" s="2"/>
      <c r="AK79" s="2"/>
      <c r="AL79" s="2"/>
    </row>
    <row r="80" spans="1:38" ht="15.75" customHeight="1" x14ac:dyDescent="0.15">
      <c r="A80" s="3" t="s">
        <v>51</v>
      </c>
      <c r="B80" s="3">
        <v>1</v>
      </c>
      <c r="C80" s="14" t="s">
        <v>129</v>
      </c>
      <c r="D80" s="1" t="str">
        <f t="shared" si="0"/>
        <v>LCOR-234 July</v>
      </c>
      <c r="E80" s="1" t="str">
        <f>VLOOKUP(B80,'Names+months'!A:B,2,FALSE)</f>
        <v>July</v>
      </c>
      <c r="F80" s="15" t="s">
        <v>37</v>
      </c>
      <c r="G80" s="3">
        <v>22.966225590000001</v>
      </c>
      <c r="H80" s="3">
        <v>25.082097099999999</v>
      </c>
      <c r="I80" s="3">
        <v>24.098788670000001</v>
      </c>
      <c r="J80" s="5">
        <f t="shared" si="1"/>
        <v>24.098788670000001</v>
      </c>
      <c r="K80" s="6">
        <f t="shared" si="2"/>
        <v>-1.1325630800000006</v>
      </c>
      <c r="L80" s="7">
        <f>(K80+K81)/2</f>
        <v>-1.1396703150000018</v>
      </c>
      <c r="M80" s="2">
        <f>2^(-L80)</f>
        <v>2.2033066740748533</v>
      </c>
      <c r="N80" s="2"/>
      <c r="O80" s="8">
        <f t="shared" si="3"/>
        <v>3.3240256666665191E-2</v>
      </c>
      <c r="P80" s="9">
        <f t="shared" si="4"/>
        <v>0.97722301275340673</v>
      </c>
      <c r="Q80" s="9">
        <f>AVERAGE(P80,P81)</f>
        <v>0.98206095934733884</v>
      </c>
      <c r="R80" s="9">
        <f>STDEV(P80:P81)</f>
        <v>6.8418896871754288E-3</v>
      </c>
      <c r="S80" s="9"/>
      <c r="T80" s="9"/>
      <c r="U80" s="2" t="str">
        <f ca="1">IFERROR(__xludf.DUMMYFUNCTION("""COMPUTED_VALUE"""),"LCOR-293 July")</f>
        <v>LCOR-293 July</v>
      </c>
      <c r="V80" s="1" t="str">
        <f t="shared" ca="1" si="5"/>
        <v>July</v>
      </c>
      <c r="W80" s="13" t="str">
        <f t="shared" ca="1" si="6"/>
        <v>8-9D</v>
      </c>
      <c r="X80" s="10">
        <f t="shared" ca="1" si="7"/>
        <v>5.6433279730678711E-3</v>
      </c>
      <c r="Y80" s="10">
        <f t="shared" ca="1" si="8"/>
        <v>6.0793595740697107E-4</v>
      </c>
      <c r="Z80" s="2"/>
      <c r="AA80" s="2"/>
      <c r="AB80" s="2"/>
      <c r="AC80" s="2"/>
      <c r="AD80" s="11"/>
      <c r="AE80" s="2"/>
      <c r="AF80" s="2"/>
      <c r="AG80" s="2"/>
      <c r="AH80" s="2"/>
      <c r="AI80" s="2"/>
      <c r="AJ80" s="2"/>
      <c r="AK80" s="2"/>
      <c r="AL80" s="2"/>
    </row>
    <row r="81" spans="1:38" ht="15.75" customHeight="1" x14ac:dyDescent="0.15">
      <c r="A81" s="3" t="s">
        <v>53</v>
      </c>
      <c r="B81" s="3">
        <v>1</v>
      </c>
      <c r="C81" s="14" t="s">
        <v>129</v>
      </c>
      <c r="D81" s="1" t="str">
        <f t="shared" si="0"/>
        <v>LCOR-234 July</v>
      </c>
      <c r="E81" s="1" t="str">
        <f>VLOOKUP(B81,'Names+months'!A:B,2,FALSE)</f>
        <v>July</v>
      </c>
      <c r="F81" s="15" t="s">
        <v>37</v>
      </c>
      <c r="G81" s="3">
        <v>23.014625209999998</v>
      </c>
      <c r="H81" s="3">
        <v>25.126419299999998</v>
      </c>
      <c r="I81" s="3">
        <v>24.161402760000001</v>
      </c>
      <c r="J81" s="5">
        <f t="shared" si="1"/>
        <v>24.161402760000001</v>
      </c>
      <c r="K81" s="6">
        <f t="shared" si="2"/>
        <v>-1.146777550000003</v>
      </c>
      <c r="L81" s="7"/>
      <c r="M81" s="2"/>
      <c r="N81" s="2"/>
      <c r="O81" s="8">
        <f t="shared" si="3"/>
        <v>1.902578666666277E-2</v>
      </c>
      <c r="P81" s="9">
        <f t="shared" si="4"/>
        <v>0.98689890594127083</v>
      </c>
      <c r="Q81" s="9"/>
      <c r="R81" s="9"/>
      <c r="S81" s="9"/>
      <c r="T81" s="9"/>
      <c r="U81" s="2" t="str">
        <f ca="1">IFERROR(__xludf.DUMMYFUNCTION("""COMPUTED_VALUE"""),"LCOR-092 August")</f>
        <v>LCOR-092 August</v>
      </c>
      <c r="V81" s="1" t="str">
        <f t="shared" ca="1" si="5"/>
        <v>August</v>
      </c>
      <c r="W81" s="13" t="str">
        <f t="shared" ca="1" si="6"/>
        <v>8-9D</v>
      </c>
      <c r="X81" s="10" t="e">
        <f t="shared" ca="1" si="7"/>
        <v>#VALUE!</v>
      </c>
      <c r="Y81" s="10" t="e">
        <f t="shared" ca="1" si="8"/>
        <v>#VALUE!</v>
      </c>
      <c r="Z81" s="2"/>
      <c r="AA81" s="2"/>
      <c r="AB81" s="2"/>
      <c r="AC81" s="2"/>
      <c r="AD81" s="11"/>
      <c r="AE81" s="2"/>
      <c r="AF81" s="2"/>
      <c r="AG81" s="2"/>
      <c r="AH81" s="2"/>
      <c r="AI81" s="2"/>
      <c r="AJ81" s="2"/>
      <c r="AK81" s="2"/>
      <c r="AL81" s="2"/>
    </row>
    <row r="82" spans="1:38" ht="15.75" customHeight="1" x14ac:dyDescent="0.15">
      <c r="A82" s="3" t="s">
        <v>130</v>
      </c>
      <c r="B82" s="3">
        <v>1</v>
      </c>
      <c r="C82" s="14" t="s">
        <v>131</v>
      </c>
      <c r="D82" s="1" t="str">
        <f t="shared" si="0"/>
        <v>LCOR-534 July</v>
      </c>
      <c r="E82" s="1" t="str">
        <f>VLOOKUP(B82,'Names+months'!A:B,2,FALSE)</f>
        <v>July</v>
      </c>
      <c r="F82" s="15" t="s">
        <v>37</v>
      </c>
      <c r="G82" s="3">
        <v>22.940044369999999</v>
      </c>
      <c r="H82" s="3">
        <v>24.8646046</v>
      </c>
      <c r="I82" s="3">
        <v>24.072395419999999</v>
      </c>
      <c r="J82" s="5">
        <f t="shared" si="1"/>
        <v>24.072395419999999</v>
      </c>
      <c r="K82" s="6">
        <f t="shared" si="2"/>
        <v>-1.1323510500000005</v>
      </c>
      <c r="L82" s="7">
        <f>(K82+K83)/2</f>
        <v>-1.1044662800000005</v>
      </c>
      <c r="M82" s="2">
        <f>2^(-L82)</f>
        <v>2.1501931772897742</v>
      </c>
      <c r="N82" s="2"/>
      <c r="O82" s="8">
        <f t="shared" si="3"/>
        <v>3.3452286666665332E-2</v>
      </c>
      <c r="P82" s="9">
        <f t="shared" si="4"/>
        <v>0.97707940279819094</v>
      </c>
      <c r="Q82" s="9">
        <f>AVERAGE(P82,P83)</f>
        <v>0.95855452830920962</v>
      </c>
      <c r="R82" s="9">
        <f>STDEV(P82:P83)</f>
        <v>2.619812874357667E-2</v>
      </c>
      <c r="S82" s="9"/>
      <c r="T82" s="9"/>
      <c r="U82" s="2" t="str">
        <f ca="1">IFERROR(__xludf.DUMMYFUNCTION("""COMPUTED_VALUE"""),"LCOR-095 August")</f>
        <v>LCOR-095 August</v>
      </c>
      <c r="V82" s="1" t="str">
        <f t="shared" ca="1" si="5"/>
        <v>August</v>
      </c>
      <c r="W82" s="13" t="str">
        <f t="shared" ca="1" si="6"/>
        <v>8-9D</v>
      </c>
      <c r="X82" s="10">
        <f t="shared" ca="1" si="7"/>
        <v>1.4900308955216721E-4</v>
      </c>
      <c r="Y82" s="10">
        <f t="shared" ca="1" si="8"/>
        <v>5.2904955712938104E-5</v>
      </c>
      <c r="Z82" s="2"/>
      <c r="AA82" s="2"/>
      <c r="AB82" s="2"/>
      <c r="AC82" s="2"/>
      <c r="AD82" s="11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15">
      <c r="A83" s="3" t="s">
        <v>132</v>
      </c>
      <c r="B83" s="3">
        <v>1</v>
      </c>
      <c r="C83" s="14" t="s">
        <v>131</v>
      </c>
      <c r="D83" s="1" t="str">
        <f t="shared" si="0"/>
        <v>LCOR-534 July</v>
      </c>
      <c r="E83" s="1" t="str">
        <f>VLOOKUP(B83,'Names+months'!A:B,2,FALSE)</f>
        <v>July</v>
      </c>
      <c r="F83" s="15" t="s">
        <v>37</v>
      </c>
      <c r="G83" s="3">
        <v>23.014201660000001</v>
      </c>
      <c r="H83" s="3">
        <v>24.924780999999999</v>
      </c>
      <c r="I83" s="3">
        <v>24.090783170000002</v>
      </c>
      <c r="J83" s="5">
        <f t="shared" si="1"/>
        <v>24.090783170000002</v>
      </c>
      <c r="K83" s="6">
        <f t="shared" si="2"/>
        <v>-1.0765815100000005</v>
      </c>
      <c r="L83" s="7"/>
      <c r="M83" s="2"/>
      <c r="N83" s="2"/>
      <c r="O83" s="8">
        <f t="shared" si="3"/>
        <v>8.9221826666665338E-2</v>
      </c>
      <c r="P83" s="9">
        <f t="shared" si="4"/>
        <v>0.94002965382022841</v>
      </c>
      <c r="Q83" s="9"/>
      <c r="R83" s="9"/>
      <c r="S83" s="9"/>
      <c r="T83" s="9"/>
      <c r="U83" s="2" t="str">
        <f ca="1">IFERROR(__xludf.DUMMYFUNCTION("""COMPUTED_VALUE"""),"LCOR-098 August")</f>
        <v>LCOR-098 August</v>
      </c>
      <c r="V83" s="1" t="str">
        <f t="shared" ca="1" si="5"/>
        <v>August</v>
      </c>
      <c r="W83" s="13" t="str">
        <f t="shared" ca="1" si="6"/>
        <v>8-9D</v>
      </c>
      <c r="X83" s="10" t="e">
        <f t="shared" ca="1" si="7"/>
        <v>#VALUE!</v>
      </c>
      <c r="Y83" s="10" t="e">
        <f t="shared" ca="1" si="8"/>
        <v>#VALUE!</v>
      </c>
      <c r="Z83" s="2"/>
      <c r="AA83" s="2"/>
      <c r="AB83" s="2"/>
      <c r="AC83" s="2"/>
      <c r="AD83" s="11"/>
      <c r="AE83" s="2"/>
      <c r="AF83" s="2"/>
      <c r="AG83" s="2"/>
      <c r="AH83" s="2"/>
      <c r="AI83" s="2"/>
      <c r="AJ83" s="2"/>
      <c r="AK83" s="2"/>
      <c r="AL83" s="2"/>
    </row>
    <row r="84" spans="1:38" ht="15.75" customHeight="1" x14ac:dyDescent="0.15">
      <c r="A84" s="3" t="s">
        <v>61</v>
      </c>
      <c r="B84" s="3">
        <v>1</v>
      </c>
      <c r="C84" s="14" t="s">
        <v>133</v>
      </c>
      <c r="D84" s="1" t="str">
        <f t="shared" si="0"/>
        <v>LCOR-544 July</v>
      </c>
      <c r="E84" s="1" t="str">
        <f>VLOOKUP(B84,'Names+months'!A:B,2,FALSE)</f>
        <v>July</v>
      </c>
      <c r="F84" s="15" t="s">
        <v>37</v>
      </c>
      <c r="G84" s="3">
        <v>22.78816673</v>
      </c>
      <c r="H84" s="3">
        <v>24.73363196</v>
      </c>
      <c r="I84" s="3">
        <v>23.873704409999998</v>
      </c>
      <c r="J84" s="5">
        <f t="shared" si="1"/>
        <v>23.873704409999998</v>
      </c>
      <c r="K84" s="6">
        <f t="shared" si="2"/>
        <v>-1.0855376799999981</v>
      </c>
      <c r="L84" s="7">
        <f>(K84+K85)/2</f>
        <v>-1.1262279349999993</v>
      </c>
      <c r="M84" s="2">
        <f>2^(-L84)</f>
        <v>2.1828726043728977</v>
      </c>
      <c r="N84" s="2"/>
      <c r="O84" s="8">
        <f t="shared" si="3"/>
        <v>8.026565666666774E-2</v>
      </c>
      <c r="P84" s="9">
        <f t="shared" si="4"/>
        <v>0.94588345649434546</v>
      </c>
      <c r="Q84" s="9">
        <f>AVERAGE(P84,P85)</f>
        <v>0.97332825629652131</v>
      </c>
      <c r="R84" s="9">
        <f>STDEV(P84:P85)</f>
        <v>3.8812808096851517E-2</v>
      </c>
      <c r="S84" s="9"/>
      <c r="T84" s="9"/>
      <c r="U84" s="2" t="str">
        <f ca="1">IFERROR(__xludf.DUMMYFUNCTION("""COMPUTED_VALUE"""),"LCOR-290 August")</f>
        <v>LCOR-290 August</v>
      </c>
      <c r="V84" s="1" t="str">
        <f t="shared" ca="1" si="5"/>
        <v>August</v>
      </c>
      <c r="W84" s="13" t="str">
        <f t="shared" ca="1" si="6"/>
        <v>8-9D</v>
      </c>
      <c r="X84" s="10" t="e">
        <f t="shared" ca="1" si="7"/>
        <v>#VALUE!</v>
      </c>
      <c r="Y84" s="10" t="e">
        <f t="shared" ca="1" si="8"/>
        <v>#VALUE!</v>
      </c>
      <c r="Z84" s="2"/>
      <c r="AA84" s="2"/>
      <c r="AB84" s="2"/>
      <c r="AC84" s="2"/>
      <c r="AD84" s="11"/>
      <c r="AE84" s="2"/>
      <c r="AF84" s="2"/>
      <c r="AG84" s="2"/>
      <c r="AH84" s="2"/>
      <c r="AI84" s="2"/>
      <c r="AJ84" s="2"/>
      <c r="AK84" s="2"/>
      <c r="AL84" s="2"/>
    </row>
    <row r="85" spans="1:38" ht="15.75" customHeight="1" x14ac:dyDescent="0.15">
      <c r="A85" s="3" t="s">
        <v>63</v>
      </c>
      <c r="B85" s="3">
        <v>1</v>
      </c>
      <c r="C85" s="14" t="s">
        <v>133</v>
      </c>
      <c r="D85" s="1" t="str">
        <f t="shared" si="0"/>
        <v>LCOR-544 July</v>
      </c>
      <c r="E85" s="1" t="str">
        <f>VLOOKUP(B85,'Names+months'!A:B,2,FALSE)</f>
        <v>July</v>
      </c>
      <c r="F85" s="15" t="s">
        <v>37</v>
      </c>
      <c r="G85" s="3">
        <v>22.784984529999999</v>
      </c>
      <c r="H85" s="3">
        <v>24.755512530000001</v>
      </c>
      <c r="I85" s="3">
        <v>23.95190272</v>
      </c>
      <c r="J85" s="5">
        <f t="shared" si="1"/>
        <v>23.95190272</v>
      </c>
      <c r="K85" s="6">
        <f t="shared" si="2"/>
        <v>-1.1669181900000005</v>
      </c>
      <c r="L85" s="7"/>
      <c r="M85" s="2"/>
      <c r="N85" s="2"/>
      <c r="O85" s="8">
        <f t="shared" si="3"/>
        <v>-1.1148533333347199E-3</v>
      </c>
      <c r="P85" s="9">
        <f t="shared" si="4"/>
        <v>1.0007730560986972</v>
      </c>
      <c r="Q85" s="9"/>
      <c r="R85" s="9"/>
      <c r="S85" s="9"/>
      <c r="T85" s="9"/>
      <c r="U85" s="2" t="str">
        <f ca="1">IFERROR(__xludf.DUMMYFUNCTION("""COMPUTED_VALUE"""),"LCOR-292 August")</f>
        <v>LCOR-292 August</v>
      </c>
      <c r="V85" s="1" t="str">
        <f t="shared" ca="1" si="5"/>
        <v>August</v>
      </c>
      <c r="W85" s="13" t="str">
        <f t="shared" ca="1" si="6"/>
        <v>8-9D</v>
      </c>
      <c r="X85" s="10">
        <f t="shared" ca="1" si="7"/>
        <v>1.214131660921156E-4</v>
      </c>
      <c r="Y85" s="10">
        <f t="shared" ca="1" si="8"/>
        <v>2.0790693770498142E-5</v>
      </c>
      <c r="Z85" s="2"/>
      <c r="AA85" s="2"/>
      <c r="AB85" s="2"/>
      <c r="AC85" s="2"/>
      <c r="AD85" s="11"/>
      <c r="AE85" s="2"/>
      <c r="AF85" s="2"/>
      <c r="AG85" s="2"/>
      <c r="AH85" s="2"/>
      <c r="AI85" s="2"/>
      <c r="AJ85" s="2"/>
      <c r="AK85" s="2"/>
      <c r="AL85" s="2"/>
    </row>
    <row r="86" spans="1:38" ht="15.75" customHeight="1" x14ac:dyDescent="0.15">
      <c r="A86" s="3" t="s">
        <v>43</v>
      </c>
      <c r="B86" s="3">
        <v>2</v>
      </c>
      <c r="C86" s="14" t="s">
        <v>134</v>
      </c>
      <c r="D86" s="1" t="str">
        <f t="shared" si="0"/>
        <v>LCOR-001 August</v>
      </c>
      <c r="E86" s="1" t="str">
        <f>VLOOKUP(B86,'Names+months'!A:B,2,FALSE)</f>
        <v>August</v>
      </c>
      <c r="F86" s="15" t="s">
        <v>37</v>
      </c>
      <c r="G86" s="3">
        <v>22.575567800000002</v>
      </c>
      <c r="H86" s="3">
        <v>26.031340579999998</v>
      </c>
      <c r="I86" s="3">
        <v>24.84416942</v>
      </c>
      <c r="J86" s="5">
        <f t="shared" si="1"/>
        <v>24.84416942</v>
      </c>
      <c r="K86" s="6">
        <f t="shared" si="2"/>
        <v>-2.2686016199999983</v>
      </c>
      <c r="L86" s="7">
        <f>(K86+K87)/2</f>
        <v>-2.2754710599999992</v>
      </c>
      <c r="M86" s="2">
        <f>2^(-L86)</f>
        <v>4.8415569345122416</v>
      </c>
      <c r="N86" s="2"/>
      <c r="O86" s="8">
        <f t="shared" si="3"/>
        <v>-1.1027982833333325</v>
      </c>
      <c r="P86" s="9">
        <f t="shared" si="4"/>
        <v>2.1477086310453428</v>
      </c>
      <c r="Q86" s="9">
        <f>AVERAGE(P86,P87)</f>
        <v>2.1579838647076972</v>
      </c>
      <c r="R86" s="9">
        <f>STDEV(P86:P87)</f>
        <v>1.453137480185383E-2</v>
      </c>
      <c r="S86" s="9"/>
      <c r="T86" s="9"/>
      <c r="U86" s="2" t="str">
        <f ca="1">IFERROR(__xludf.DUMMYFUNCTION("""COMPUTED_VALUE"""),"LCOR-417 August")</f>
        <v>LCOR-417 August</v>
      </c>
      <c r="V86" s="1" t="str">
        <f t="shared" ca="1" si="5"/>
        <v>August</v>
      </c>
      <c r="W86" s="13" t="str">
        <f t="shared" ca="1" si="6"/>
        <v>8-9D</v>
      </c>
      <c r="X86" s="10">
        <f t="shared" ca="1" si="7"/>
        <v>8.7297466754817819E-4</v>
      </c>
      <c r="Y86" s="10">
        <f t="shared" ca="1" si="8"/>
        <v>1.251239390967004E-4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.75" customHeight="1" x14ac:dyDescent="0.15">
      <c r="A87" s="3" t="s">
        <v>46</v>
      </c>
      <c r="B87" s="3">
        <v>2</v>
      </c>
      <c r="C87" s="14" t="s">
        <v>134</v>
      </c>
      <c r="D87" s="1" t="str">
        <f t="shared" si="0"/>
        <v>LCOR-001 August</v>
      </c>
      <c r="E87" s="1" t="str">
        <f>VLOOKUP(B87,'Names+months'!A:B,2,FALSE)</f>
        <v>August</v>
      </c>
      <c r="F87" s="15" t="s">
        <v>37</v>
      </c>
      <c r="G87" s="3">
        <v>22.3834263</v>
      </c>
      <c r="H87" s="3">
        <v>25.81184257</v>
      </c>
      <c r="I87" s="3">
        <v>24.6657668</v>
      </c>
      <c r="J87" s="5">
        <f t="shared" si="1"/>
        <v>24.6657668</v>
      </c>
      <c r="K87" s="6">
        <f t="shared" si="2"/>
        <v>-2.2823405000000001</v>
      </c>
      <c r="L87" s="7"/>
      <c r="M87" s="2"/>
      <c r="N87" s="2"/>
      <c r="O87" s="8">
        <f t="shared" si="3"/>
        <v>-1.1165371633333343</v>
      </c>
      <c r="P87" s="9">
        <f t="shared" si="4"/>
        <v>2.1682590983700512</v>
      </c>
      <c r="Q87" s="9"/>
      <c r="R87" s="9"/>
      <c r="S87" s="9"/>
      <c r="T87" s="9"/>
      <c r="U87" s="2" t="str">
        <f ca="1">IFERROR(__xludf.DUMMYFUNCTION("""COMPUTED_VALUE"""),"LCOR-204 July")</f>
        <v>LCOR-204 July</v>
      </c>
      <c r="V87" s="1" t="str">
        <f t="shared" ca="1" si="5"/>
        <v>July</v>
      </c>
      <c r="W87" s="1" t="str">
        <f t="shared" ca="1" si="6"/>
        <v>CT3</v>
      </c>
      <c r="X87" s="10">
        <f t="shared" ca="1" si="7"/>
        <v>9.8806841468050826E-5</v>
      </c>
      <c r="Y87" s="10">
        <f t="shared" ca="1" si="8"/>
        <v>1.1565403402799421E-5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15">
      <c r="A88" s="3" t="s">
        <v>122</v>
      </c>
      <c r="B88" s="3">
        <v>2</v>
      </c>
      <c r="C88" s="14" t="s">
        <v>135</v>
      </c>
      <c r="D88" s="1" t="str">
        <f t="shared" si="0"/>
        <v>LCOR-003 August</v>
      </c>
      <c r="E88" s="1" t="str">
        <f>VLOOKUP(B88,'Names+months'!A:B,2,FALSE)</f>
        <v>August</v>
      </c>
      <c r="F88" s="15" t="s">
        <v>37</v>
      </c>
      <c r="G88" s="3">
        <v>22.9359663</v>
      </c>
      <c r="H88" s="3">
        <v>25.16622229</v>
      </c>
      <c r="I88" s="3">
        <v>24.22170487</v>
      </c>
      <c r="J88" s="5">
        <f t="shared" si="1"/>
        <v>24.22170487</v>
      </c>
      <c r="K88" s="6">
        <f t="shared" si="2"/>
        <v>-1.2857385699999995</v>
      </c>
      <c r="L88" s="7">
        <f>(K88+K89)/2</f>
        <v>-1.2920507600000004</v>
      </c>
      <c r="M88" s="2">
        <f>2^(-L88)</f>
        <v>2.448758940788792</v>
      </c>
      <c r="N88" s="2"/>
      <c r="O88" s="8">
        <f t="shared" si="3"/>
        <v>-0.11993523333333367</v>
      </c>
      <c r="P88" s="9">
        <f t="shared" si="4"/>
        <v>1.0866860770150861</v>
      </c>
      <c r="Q88" s="9">
        <f>AVERAGE(P88,P89)</f>
        <v>1.0914614925823787</v>
      </c>
      <c r="R88" s="9">
        <f>STDEV(P88:P89)</f>
        <v>6.7534574612327335E-3</v>
      </c>
      <c r="S88" s="9"/>
      <c r="T88" s="9"/>
      <c r="U88" s="2" t="str">
        <f ca="1">IFERROR(__xludf.DUMMYFUNCTION("""COMPUTED_VALUE"""),"LCOR-207 July")</f>
        <v>LCOR-207 July</v>
      </c>
      <c r="V88" s="1" t="str">
        <f t="shared" ca="1" si="5"/>
        <v>July</v>
      </c>
      <c r="W88" s="1" t="str">
        <f t="shared" ca="1" si="6"/>
        <v>CT3</v>
      </c>
      <c r="X88" s="10">
        <f t="shared" ca="1" si="7"/>
        <v>2.7051916226687397E-5</v>
      </c>
      <c r="Y88" s="10">
        <f t="shared" ca="1" si="8"/>
        <v>2.3646497973084799E-5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15">
      <c r="A89" s="3" t="s">
        <v>124</v>
      </c>
      <c r="B89" s="3">
        <v>2</v>
      </c>
      <c r="C89" s="14" t="s">
        <v>135</v>
      </c>
      <c r="D89" s="1" t="str">
        <f t="shared" si="0"/>
        <v>LCOR-003 August</v>
      </c>
      <c r="E89" s="1" t="str">
        <f>VLOOKUP(B89,'Names+months'!A:B,2,FALSE)</f>
        <v>August</v>
      </c>
      <c r="F89" s="15" t="s">
        <v>37</v>
      </c>
      <c r="G89" s="3">
        <v>22.9528997</v>
      </c>
      <c r="H89" s="3">
        <v>25.207219129999999</v>
      </c>
      <c r="I89" s="3">
        <v>24.251262650000001</v>
      </c>
      <c r="J89" s="5">
        <f t="shared" si="1"/>
        <v>24.251262650000001</v>
      </c>
      <c r="K89" s="6">
        <f t="shared" si="2"/>
        <v>-1.2983629500000013</v>
      </c>
      <c r="L89" s="7"/>
      <c r="M89" s="2"/>
      <c r="N89" s="2"/>
      <c r="O89" s="8">
        <f t="shared" si="3"/>
        <v>-0.13255961333333555</v>
      </c>
      <c r="P89" s="9">
        <f t="shared" si="4"/>
        <v>1.0962369081496712</v>
      </c>
      <c r="Q89" s="9"/>
      <c r="R89" s="9"/>
      <c r="S89" s="9"/>
      <c r="T89" s="9"/>
      <c r="U89" s="2" t="str">
        <f ca="1">IFERROR(__xludf.DUMMYFUNCTION("""COMPUTED_VALUE"""),"LCOR-341 July")</f>
        <v>LCOR-341 July</v>
      </c>
      <c r="V89" s="1" t="str">
        <f t="shared" ca="1" si="5"/>
        <v>July</v>
      </c>
      <c r="W89" s="1" t="str">
        <f t="shared" ca="1" si="6"/>
        <v>CT3</v>
      </c>
      <c r="X89" s="10">
        <f t="shared" ca="1" si="7"/>
        <v>2.9817679667369785E-5</v>
      </c>
      <c r="Y89" s="10">
        <f t="shared" ca="1" si="8"/>
        <v>1.6912304530782576E-5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.75" customHeight="1" x14ac:dyDescent="0.15">
      <c r="A90" s="3" t="s">
        <v>136</v>
      </c>
      <c r="B90" s="3">
        <v>2</v>
      </c>
      <c r="C90" s="14" t="s">
        <v>125</v>
      </c>
      <c r="D90" s="1" t="str">
        <f t="shared" si="0"/>
        <v>LCOR-227 August</v>
      </c>
      <c r="E90" s="1" t="str">
        <f>VLOOKUP(B90,'Names+months'!A:B,2,FALSE)</f>
        <v>August</v>
      </c>
      <c r="F90" s="15" t="s">
        <v>37</v>
      </c>
      <c r="G90" s="3">
        <v>22.866349100000001</v>
      </c>
      <c r="H90" s="3">
        <v>25.149560309999998</v>
      </c>
      <c r="I90" s="3">
        <v>24.21081921</v>
      </c>
      <c r="J90" s="5">
        <f t="shared" si="1"/>
        <v>24.21081921</v>
      </c>
      <c r="K90" s="6">
        <f t="shared" si="2"/>
        <v>-1.3444701099999996</v>
      </c>
      <c r="L90" s="7">
        <f>(K90+K91)/2</f>
        <v>-1.3508240649999994</v>
      </c>
      <c r="M90" s="2">
        <f>2^(-L90)</f>
        <v>2.5505777243725176</v>
      </c>
      <c r="N90" s="2"/>
      <c r="O90" s="8">
        <f t="shared" si="3"/>
        <v>-0.17866677333333381</v>
      </c>
      <c r="P90" s="9">
        <f t="shared" si="4"/>
        <v>1.131837445621962</v>
      </c>
      <c r="Q90" s="9">
        <f>AVERAGE(P90,P91)</f>
        <v>1.136844332609213</v>
      </c>
      <c r="R90" s="9">
        <f>STDEV(P90:P91)</f>
        <v>7.0808074826399538E-3</v>
      </c>
      <c r="S90" s="9"/>
      <c r="T90" s="9"/>
      <c r="U90" s="2" t="str">
        <f ca="1">IFERROR(__xludf.DUMMYFUNCTION("""COMPUTED_VALUE"""),"LCOR-344 July")</f>
        <v>LCOR-344 July</v>
      </c>
      <c r="V90" s="1" t="str">
        <f t="shared" ca="1" si="5"/>
        <v>July</v>
      </c>
      <c r="W90" s="1" t="str">
        <f t="shared" ca="1" si="6"/>
        <v>CT3</v>
      </c>
      <c r="X90" s="10" t="e">
        <f t="shared" ca="1" si="7"/>
        <v>#VALUE!</v>
      </c>
      <c r="Y90" s="10" t="e">
        <f t="shared" ca="1" si="8"/>
        <v>#VALUE!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5.75" customHeight="1" x14ac:dyDescent="0.15">
      <c r="A91" s="3" t="s">
        <v>137</v>
      </c>
      <c r="B91" s="3">
        <v>2</v>
      </c>
      <c r="C91" s="14" t="s">
        <v>125</v>
      </c>
      <c r="D91" s="1" t="str">
        <f t="shared" si="0"/>
        <v>LCOR-227 August</v>
      </c>
      <c r="E91" s="1" t="str">
        <f>VLOOKUP(B91,'Names+months'!A:B,2,FALSE)</f>
        <v>August</v>
      </c>
      <c r="F91" s="15" t="s">
        <v>37</v>
      </c>
      <c r="G91" s="3">
        <v>22.756470700000001</v>
      </c>
      <c r="H91" s="3">
        <v>25.13722946</v>
      </c>
      <c r="I91" s="3">
        <v>24.11364872</v>
      </c>
      <c r="J91" s="5">
        <f t="shared" si="1"/>
        <v>24.11364872</v>
      </c>
      <c r="K91" s="6">
        <f t="shared" si="2"/>
        <v>-1.3571780199999992</v>
      </c>
      <c r="L91" s="7"/>
      <c r="M91" s="2"/>
      <c r="N91" s="2"/>
      <c r="O91" s="8">
        <f t="shared" si="3"/>
        <v>-0.19137468333333341</v>
      </c>
      <c r="P91" s="9">
        <f t="shared" si="4"/>
        <v>1.1418512195964643</v>
      </c>
      <c r="Q91" s="9"/>
      <c r="R91" s="9"/>
      <c r="S91" s="9"/>
      <c r="T91" s="9"/>
      <c r="U91" s="2" t="str">
        <f ca="1">IFERROR(__xludf.DUMMYFUNCTION("""COMPUTED_VALUE"""),"LCOR-495 July")</f>
        <v>LCOR-495 July</v>
      </c>
      <c r="V91" s="1" t="str">
        <f t="shared" ca="1" si="5"/>
        <v>July</v>
      </c>
      <c r="W91" s="1" t="str">
        <f t="shared" ca="1" si="6"/>
        <v>CT3</v>
      </c>
      <c r="X91" s="10">
        <f t="shared" ca="1" si="7"/>
        <v>4.0310065070774473E-4</v>
      </c>
      <c r="Y91" s="10">
        <f t="shared" ca="1" si="8"/>
        <v>5.3845797683545235E-6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5.75" customHeight="1" x14ac:dyDescent="0.15">
      <c r="A92" s="3" t="s">
        <v>138</v>
      </c>
      <c r="B92" s="3">
        <v>2</v>
      </c>
      <c r="C92" s="14" t="s">
        <v>127</v>
      </c>
      <c r="D92" s="1" t="str">
        <f t="shared" si="0"/>
        <v>LCOR-230 August</v>
      </c>
      <c r="E92" s="1" t="str">
        <f>VLOOKUP(B92,'Names+months'!A:B,2,FALSE)</f>
        <v>August</v>
      </c>
      <c r="F92" s="15" t="s">
        <v>37</v>
      </c>
      <c r="G92" s="3">
        <v>23.231999299999998</v>
      </c>
      <c r="H92" s="3">
        <v>25.110790900000001</v>
      </c>
      <c r="I92" s="3">
        <v>24.228893419999999</v>
      </c>
      <c r="J92" s="5">
        <f t="shared" si="1"/>
        <v>24.228893419999999</v>
      </c>
      <c r="K92" s="6">
        <f t="shared" si="2"/>
        <v>-0.99689412000000033</v>
      </c>
      <c r="L92" s="7">
        <f>(K92+K93)/2</f>
        <v>-1.0316325249999991</v>
      </c>
      <c r="M92" s="2">
        <f>2^(-L92)</f>
        <v>2.0443362732951997</v>
      </c>
      <c r="N92" s="2"/>
      <c r="O92" s="8">
        <f t="shared" si="3"/>
        <v>0.16890921666666547</v>
      </c>
      <c r="P92" s="9">
        <f t="shared" si="4"/>
        <v>0.88951496558371945</v>
      </c>
      <c r="Q92" s="9">
        <f>AVERAGE(P92,P93)</f>
        <v>0.91145755425723074</v>
      </c>
      <c r="R92" s="9">
        <f>STDEV(P92:P93)</f>
        <v>3.1031506495653845E-2</v>
      </c>
      <c r="S92" s="9"/>
      <c r="T92" s="9"/>
      <c r="U92" s="2" t="str">
        <f ca="1">IFERROR(__xludf.DUMMYFUNCTION("""COMPUTED_VALUE"""),"LCOR-501 July")</f>
        <v>LCOR-501 July</v>
      </c>
      <c r="V92" s="1" t="str">
        <f t="shared" ca="1" si="5"/>
        <v>July</v>
      </c>
      <c r="W92" s="1" t="str">
        <f t="shared" ca="1" si="6"/>
        <v>CT3</v>
      </c>
      <c r="X92" s="10">
        <f t="shared" ca="1" si="7"/>
        <v>1.5095887054357235E-5</v>
      </c>
      <c r="Y92" s="10">
        <f t="shared" ca="1" si="8"/>
        <v>8.2792126456536743E-6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5.75" customHeight="1" x14ac:dyDescent="0.15">
      <c r="A93" s="3" t="s">
        <v>139</v>
      </c>
      <c r="B93" s="3">
        <v>2</v>
      </c>
      <c r="C93" s="14" t="s">
        <v>127</v>
      </c>
      <c r="D93" s="1" t="str">
        <f t="shared" si="0"/>
        <v>LCOR-230 August</v>
      </c>
      <c r="E93" s="1" t="str">
        <f>VLOOKUP(B93,'Names+months'!A:B,2,FALSE)</f>
        <v>August</v>
      </c>
      <c r="F93" s="15" t="s">
        <v>37</v>
      </c>
      <c r="G93" s="3">
        <v>23.187277300000002</v>
      </c>
      <c r="H93" s="3">
        <v>25.06923385</v>
      </c>
      <c r="I93" s="3">
        <v>24.25364823</v>
      </c>
      <c r="J93" s="5">
        <f t="shared" si="1"/>
        <v>24.25364823</v>
      </c>
      <c r="K93" s="6">
        <f t="shared" si="2"/>
        <v>-1.0663709299999979</v>
      </c>
      <c r="L93" s="7"/>
      <c r="M93" s="2"/>
      <c r="N93" s="2"/>
      <c r="O93" s="8">
        <f t="shared" si="3"/>
        <v>9.9432406666667861E-2</v>
      </c>
      <c r="P93" s="9">
        <f t="shared" si="4"/>
        <v>0.93340014293074192</v>
      </c>
      <c r="Q93" s="9"/>
      <c r="R93" s="9"/>
      <c r="S93" s="9"/>
      <c r="T93" s="9"/>
      <c r="U93" s="2" t="str">
        <f ca="1">IFERROR(__xludf.DUMMYFUNCTION("""COMPUTED_VALUE"""),"LCOR-207 August")</f>
        <v>LCOR-207 August</v>
      </c>
      <c r="V93" s="1" t="str">
        <f t="shared" ca="1" si="5"/>
        <v>August</v>
      </c>
      <c r="W93" s="1" t="str">
        <f t="shared" ca="1" si="6"/>
        <v>CT3</v>
      </c>
      <c r="X93" s="10">
        <f t="shared" ca="1" si="7"/>
        <v>3.6025170294364976E-5</v>
      </c>
      <c r="Y93" s="10">
        <f t="shared" ca="1" si="8"/>
        <v>2.5821604487935021E-5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5.75" customHeight="1" x14ac:dyDescent="0.15">
      <c r="A94" s="3" t="s">
        <v>126</v>
      </c>
      <c r="B94" s="3">
        <v>2</v>
      </c>
      <c r="C94" s="14" t="s">
        <v>129</v>
      </c>
      <c r="D94" s="1" t="str">
        <f t="shared" si="0"/>
        <v>LCOR-234 August</v>
      </c>
      <c r="E94" s="1" t="str">
        <f>VLOOKUP(B94,'Names+months'!A:B,2,FALSE)</f>
        <v>August</v>
      </c>
      <c r="F94" s="15" t="s">
        <v>37</v>
      </c>
      <c r="G94" s="3">
        <v>23.274834899999998</v>
      </c>
      <c r="H94" s="3">
        <v>26.00794484</v>
      </c>
      <c r="I94" s="3">
        <v>24.871703449999998</v>
      </c>
      <c r="J94" s="5">
        <f t="shared" si="1"/>
        <v>24.871703449999998</v>
      </c>
      <c r="K94" s="6">
        <f t="shared" si="2"/>
        <v>-1.5968685499999999</v>
      </c>
      <c r="L94" s="7">
        <f>(K94+K95)/2</f>
        <v>-1.5971931050000006</v>
      </c>
      <c r="M94" s="2">
        <f>2^(-L94)</f>
        <v>3.0255409366845707</v>
      </c>
      <c r="N94" s="2"/>
      <c r="O94" s="8">
        <f t="shared" si="3"/>
        <v>-0.43106521333333414</v>
      </c>
      <c r="P94" s="9">
        <f t="shared" si="4"/>
        <v>1.3482286735828963</v>
      </c>
      <c r="Q94" s="9">
        <f>AVERAGE(P94,P95)</f>
        <v>1.348532045257548</v>
      </c>
      <c r="R94" s="9">
        <f>STDEV(P94:P95)</f>
        <v>4.2903233673206517E-4</v>
      </c>
      <c r="S94" s="9"/>
      <c r="T94" s="9"/>
      <c r="U94" s="2" t="str">
        <f ca="1">IFERROR(__xludf.DUMMYFUNCTION("""COMPUTED_VALUE"""),"LCOR-347 August")</f>
        <v>LCOR-347 August</v>
      </c>
      <c r="V94" s="1" t="str">
        <f t="shared" ca="1" si="5"/>
        <v>August</v>
      </c>
      <c r="W94" s="1" t="str">
        <f t="shared" ca="1" si="6"/>
        <v>CT3</v>
      </c>
      <c r="X94" s="10">
        <f t="shared" ca="1" si="7"/>
        <v>6.840763378759883E-5</v>
      </c>
      <c r="Y94" s="10">
        <f t="shared" ca="1" si="8"/>
        <v>7.3540846335464913E-6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5.75" customHeight="1" x14ac:dyDescent="0.15">
      <c r="A95" s="3" t="s">
        <v>128</v>
      </c>
      <c r="B95" s="3">
        <v>2</v>
      </c>
      <c r="C95" s="14" t="s">
        <v>129</v>
      </c>
      <c r="D95" s="1" t="str">
        <f t="shared" si="0"/>
        <v>LCOR-234 August</v>
      </c>
      <c r="E95" s="1" t="str">
        <f>VLOOKUP(B95,'Names+months'!A:B,2,FALSE)</f>
        <v>August</v>
      </c>
      <c r="F95" s="15" t="s">
        <v>37</v>
      </c>
      <c r="G95" s="3">
        <v>23.2539935</v>
      </c>
      <c r="H95" s="3">
        <v>26.006602170000001</v>
      </c>
      <c r="I95" s="3">
        <v>24.851511160000001</v>
      </c>
      <c r="J95" s="5">
        <f t="shared" si="1"/>
        <v>24.851511160000001</v>
      </c>
      <c r="K95" s="6">
        <f t="shared" si="2"/>
        <v>-1.5975176600000012</v>
      </c>
      <c r="L95" s="7"/>
      <c r="M95" s="2"/>
      <c r="N95" s="2"/>
      <c r="O95" s="8">
        <f t="shared" si="3"/>
        <v>-0.43171432333333537</v>
      </c>
      <c r="P95" s="9">
        <f t="shared" si="4"/>
        <v>1.3488354169321994</v>
      </c>
      <c r="Q95" s="9"/>
      <c r="R95" s="9"/>
      <c r="S95" s="9"/>
      <c r="T95" s="9"/>
      <c r="U95" s="2" t="str">
        <f ca="1">IFERROR(__xludf.DUMMYFUNCTION("""COMPUTED_VALUE"""),"LCOR-494 August")</f>
        <v>LCOR-494 August</v>
      </c>
      <c r="V95" s="1" t="str">
        <f t="shared" ca="1" si="5"/>
        <v>August</v>
      </c>
      <c r="W95" s="1" t="str">
        <f t="shared" ca="1" si="6"/>
        <v>CT3</v>
      </c>
      <c r="X95" s="10">
        <f t="shared" ca="1" si="7"/>
        <v>3.2552836696060653E-3</v>
      </c>
      <c r="Y95" s="10">
        <f t="shared" ca="1" si="8"/>
        <v>8.892252379142164E-5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5.75" customHeight="1" x14ac:dyDescent="0.15">
      <c r="A96" s="3" t="s">
        <v>140</v>
      </c>
      <c r="B96" s="3">
        <v>2</v>
      </c>
      <c r="C96" s="14" t="s">
        <v>133</v>
      </c>
      <c r="D96" s="1" t="str">
        <f t="shared" si="0"/>
        <v>LCOR-544 August</v>
      </c>
      <c r="E96" s="1" t="str">
        <f>VLOOKUP(B96,'Names+months'!A:B,2,FALSE)</f>
        <v>August</v>
      </c>
      <c r="F96" s="15" t="s">
        <v>37</v>
      </c>
      <c r="G96" s="3">
        <v>22.827453599999998</v>
      </c>
      <c r="H96" s="3">
        <v>24.77190641</v>
      </c>
      <c r="I96" s="3">
        <v>23.87030137</v>
      </c>
      <c r="J96" s="5">
        <f t="shared" si="1"/>
        <v>23.87030137</v>
      </c>
      <c r="K96" s="6">
        <f t="shared" si="2"/>
        <v>-1.0428477700000016</v>
      </c>
      <c r="L96" s="7">
        <f>(K96+K97)/2</f>
        <v>-1.0628761200000003</v>
      </c>
      <c r="M96" s="2">
        <f>2^(-L96)</f>
        <v>2.0890921338004556</v>
      </c>
      <c r="N96" s="2"/>
      <c r="O96" s="8">
        <f t="shared" si="3"/>
        <v>0.12295556666666418</v>
      </c>
      <c r="P96" s="9">
        <f t="shared" si="4"/>
        <v>0.91830444457679783</v>
      </c>
      <c r="Q96" s="9">
        <f>AVERAGE(P96,P97)</f>
        <v>0.9312315235971389</v>
      </c>
      <c r="R96" s="9">
        <f>STDEV(P96:P97)</f>
        <v>1.8281650472435046E-2</v>
      </c>
      <c r="S96" s="9"/>
      <c r="T96" s="9"/>
      <c r="U96" s="2" t="str">
        <f ca="1">IFERROR(__xludf.DUMMYFUNCTION("""COMPUTED_VALUE"""),"LCOR-495 August")</f>
        <v>LCOR-495 August</v>
      </c>
      <c r="V96" s="1" t="str">
        <f t="shared" ca="1" si="5"/>
        <v>August</v>
      </c>
      <c r="W96" s="1" t="str">
        <f t="shared" ca="1" si="6"/>
        <v>CT3</v>
      </c>
      <c r="X96" s="10">
        <f t="shared" ca="1" si="7"/>
        <v>1.1627390456414737E-4</v>
      </c>
      <c r="Y96" s="10">
        <f t="shared" ca="1" si="8"/>
        <v>1.6466148697081779E-5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5.75" customHeight="1" x14ac:dyDescent="0.15">
      <c r="A97" s="3" t="s">
        <v>141</v>
      </c>
      <c r="B97" s="3">
        <v>2</v>
      </c>
      <c r="C97" s="14" t="s">
        <v>133</v>
      </c>
      <c r="D97" s="1" t="str">
        <f t="shared" si="0"/>
        <v>LCOR-544 August</v>
      </c>
      <c r="E97" s="1" t="str">
        <f>VLOOKUP(B97,'Names+months'!A:B,2,FALSE)</f>
        <v>August</v>
      </c>
      <c r="F97" s="15" t="s">
        <v>37</v>
      </c>
      <c r="G97" s="3">
        <v>22.819263899999999</v>
      </c>
      <c r="H97" s="3">
        <v>24.795440339999999</v>
      </c>
      <c r="I97" s="3">
        <v>23.902168369999998</v>
      </c>
      <c r="J97" s="5">
        <f t="shared" si="1"/>
        <v>23.902168369999998</v>
      </c>
      <c r="K97" s="6">
        <f t="shared" si="2"/>
        <v>-1.082904469999999</v>
      </c>
      <c r="L97" s="7"/>
      <c r="M97" s="2"/>
      <c r="N97" s="2"/>
      <c r="O97" s="8">
        <f t="shared" si="3"/>
        <v>8.2898866666666793E-2</v>
      </c>
      <c r="P97" s="9">
        <f t="shared" si="4"/>
        <v>0.94415860261747997</v>
      </c>
      <c r="Q97" s="9"/>
      <c r="R97" s="9"/>
      <c r="S97" s="9"/>
      <c r="T97" s="9"/>
      <c r="U97" s="2" t="str">
        <f ca="1">IFERROR(__xludf.DUMMYFUNCTION("""COMPUTED_VALUE"""),"LCOR-501 August")</f>
        <v>LCOR-501 August</v>
      </c>
      <c r="V97" s="1" t="str">
        <f t="shared" ca="1" si="5"/>
        <v>August</v>
      </c>
      <c r="W97" s="1" t="str">
        <f t="shared" ca="1" si="6"/>
        <v>CT3</v>
      </c>
      <c r="X97" s="10">
        <f t="shared" ca="1" si="7"/>
        <v>1.5328269461394413E-3</v>
      </c>
      <c r="Y97" s="10">
        <f t="shared" ca="1" si="8"/>
        <v>1.8015953372799794E-4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5.75" customHeight="1" x14ac:dyDescent="0.15">
      <c r="A98" s="3" t="s">
        <v>110</v>
      </c>
      <c r="B98" s="3">
        <v>1</v>
      </c>
      <c r="C98" s="14" t="s">
        <v>142</v>
      </c>
      <c r="D98" s="1" t="str">
        <f t="shared" si="0"/>
        <v>LCOR-157 July</v>
      </c>
      <c r="E98" s="1" t="str">
        <f>VLOOKUP(B98,'Names+months'!A:B,2,FALSE)</f>
        <v>July</v>
      </c>
      <c r="F98" s="15" t="s">
        <v>40</v>
      </c>
      <c r="G98" s="3">
        <v>22.752878160000002</v>
      </c>
      <c r="H98" s="3">
        <v>24.937335999999998</v>
      </c>
      <c r="I98" s="3">
        <v>24.075326180000001</v>
      </c>
      <c r="J98" s="5">
        <f t="shared" si="1"/>
        <v>24.075326180000001</v>
      </c>
      <c r="K98" s="6">
        <f t="shared" si="2"/>
        <v>-1.3224480199999995</v>
      </c>
      <c r="L98" s="7">
        <f>(K98+K99)/2</f>
        <v>-1.3098056850000006</v>
      </c>
      <c r="M98" s="2">
        <f>2^(-L98)</f>
        <v>2.4790814726476791</v>
      </c>
      <c r="N98" s="2"/>
      <c r="O98" s="8">
        <f t="shared" si="3"/>
        <v>-0.1566446833333337</v>
      </c>
      <c r="P98" s="9">
        <f t="shared" si="4"/>
        <v>1.114691651138682</v>
      </c>
      <c r="Q98" s="9">
        <f>AVERAGE(P98,P99)</f>
        <v>1.105008708931241</v>
      </c>
      <c r="R98" s="9">
        <f>STDEV(P98:P99)</f>
        <v>1.3693748193437832E-2</v>
      </c>
      <c r="S98" s="9"/>
      <c r="T98" s="9"/>
      <c r="U98" s="2" t="str">
        <f ca="1">IFERROR(__xludf.DUMMYFUNCTION("""COMPUTED_VALUE"""),"LCOR-502 August")</f>
        <v>LCOR-502 August</v>
      </c>
      <c r="V98" s="1" t="str">
        <f t="shared" ca="1" si="5"/>
        <v>August</v>
      </c>
      <c r="W98" s="1" t="str">
        <f t="shared" ca="1" si="6"/>
        <v>CT3</v>
      </c>
      <c r="X98" s="10">
        <f t="shared" ca="1" si="7"/>
        <v>2.5584347682599791E-4</v>
      </c>
      <c r="Y98" s="10">
        <f t="shared" ca="1" si="8"/>
        <v>2.2765336360815211E-5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5.75" customHeight="1" x14ac:dyDescent="0.15">
      <c r="A99" s="3" t="s">
        <v>111</v>
      </c>
      <c r="B99" s="3">
        <v>1</v>
      </c>
      <c r="C99" s="14" t="s">
        <v>142</v>
      </c>
      <c r="D99" s="1" t="str">
        <f t="shared" si="0"/>
        <v>LCOR-157 July</v>
      </c>
      <c r="E99" s="1" t="str">
        <f>VLOOKUP(B99,'Names+months'!A:B,2,FALSE)</f>
        <v>July</v>
      </c>
      <c r="F99" s="15" t="s">
        <v>40</v>
      </c>
      <c r="G99" s="3">
        <v>22.79026438</v>
      </c>
      <c r="H99" s="3">
        <v>24.9448857</v>
      </c>
      <c r="I99" s="3">
        <v>24.087427730000002</v>
      </c>
      <c r="J99" s="5">
        <f t="shared" si="1"/>
        <v>24.087427730000002</v>
      </c>
      <c r="K99" s="6">
        <f t="shared" si="2"/>
        <v>-1.2971633500000017</v>
      </c>
      <c r="L99" s="7"/>
      <c r="M99" s="2"/>
      <c r="N99" s="2"/>
      <c r="O99" s="8">
        <f t="shared" si="3"/>
        <v>-0.13136001333333591</v>
      </c>
      <c r="P99" s="9">
        <f t="shared" si="4"/>
        <v>1.0953257667238001</v>
      </c>
      <c r="Q99" s="9"/>
      <c r="R99" s="9"/>
      <c r="S99" s="9"/>
      <c r="T99" s="9"/>
      <c r="U99" s="16"/>
      <c r="V99" s="1"/>
      <c r="W99" s="1"/>
      <c r="X99" s="10"/>
      <c r="Y99" s="10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5.75" customHeight="1" x14ac:dyDescent="0.15">
      <c r="A100" s="3" t="s">
        <v>143</v>
      </c>
      <c r="B100" s="3">
        <v>1</v>
      </c>
      <c r="C100" s="14" t="s">
        <v>144</v>
      </c>
      <c r="D100" s="1" t="str">
        <f t="shared" si="0"/>
        <v>LCOR-162 July</v>
      </c>
      <c r="E100" s="1" t="str">
        <f>VLOOKUP(B100,'Names+months'!A:B,2,FALSE)</f>
        <v>July</v>
      </c>
      <c r="F100" s="15" t="s">
        <v>40</v>
      </c>
      <c r="G100" s="3">
        <v>22.944915170000002</v>
      </c>
      <c r="H100" s="3">
        <v>24.860991200000001</v>
      </c>
      <c r="I100" s="3">
        <v>23.964835300000001</v>
      </c>
      <c r="J100" s="5">
        <f t="shared" si="1"/>
        <v>23.964835300000001</v>
      </c>
      <c r="K100" s="6">
        <f t="shared" si="2"/>
        <v>-1.0199201299999991</v>
      </c>
      <c r="L100" s="7">
        <f>(K100+K101)/2</f>
        <v>-1.0339426249999981</v>
      </c>
      <c r="M100" s="2">
        <f>2^(-L100)</f>
        <v>2.0476123670872024</v>
      </c>
      <c r="N100" s="2"/>
      <c r="O100" s="8">
        <f t="shared" si="3"/>
        <v>0.14588320666666665</v>
      </c>
      <c r="P100" s="9">
        <f t="shared" si="4"/>
        <v>0.90382589298724891</v>
      </c>
      <c r="Q100" s="9">
        <f>AVERAGE(P100,P101)</f>
        <v>0.91269670883090559</v>
      </c>
      <c r="R100" s="9">
        <f>STDEV(P100:P101)</f>
        <v>1.2545228075413402E-2</v>
      </c>
      <c r="S100" s="9"/>
      <c r="T100" s="9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5.75" customHeight="1" x14ac:dyDescent="0.15">
      <c r="A101" s="3" t="s">
        <v>145</v>
      </c>
      <c r="B101" s="3">
        <v>1</v>
      </c>
      <c r="C101" s="14" t="s">
        <v>144</v>
      </c>
      <c r="D101" s="1" t="str">
        <f t="shared" si="0"/>
        <v>LCOR-162 July</v>
      </c>
      <c r="E101" s="1" t="str">
        <f>VLOOKUP(B101,'Names+months'!A:B,2,FALSE)</f>
        <v>July</v>
      </c>
      <c r="F101" s="15" t="s">
        <v>40</v>
      </c>
      <c r="G101" s="3">
        <v>22.867660610000001</v>
      </c>
      <c r="H101" s="3">
        <v>24.804609500000002</v>
      </c>
      <c r="I101" s="3">
        <v>23.915625729999999</v>
      </c>
      <c r="J101" s="5">
        <f t="shared" si="1"/>
        <v>23.915625729999999</v>
      </c>
      <c r="K101" s="6">
        <f t="shared" si="2"/>
        <v>-1.0479651199999971</v>
      </c>
      <c r="L101" s="7"/>
      <c r="M101" s="2"/>
      <c r="N101" s="2"/>
      <c r="O101" s="8">
        <f t="shared" si="3"/>
        <v>0.11783821666666872</v>
      </c>
      <c r="P101" s="9">
        <f t="shared" si="4"/>
        <v>0.92156752467456227</v>
      </c>
      <c r="Q101" s="9"/>
      <c r="R101" s="9"/>
      <c r="S101" s="9"/>
      <c r="T101" s="9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5.75" customHeight="1" x14ac:dyDescent="0.15">
      <c r="A102" s="3" t="s">
        <v>146</v>
      </c>
      <c r="B102" s="3">
        <v>1</v>
      </c>
      <c r="C102" s="14" t="s">
        <v>147</v>
      </c>
      <c r="D102" s="1" t="str">
        <f t="shared" si="0"/>
        <v>LCOR-163 July</v>
      </c>
      <c r="E102" s="1" t="str">
        <f>VLOOKUP(B102,'Names+months'!A:B,2,FALSE)</f>
        <v>July</v>
      </c>
      <c r="F102" s="15" t="s">
        <v>40</v>
      </c>
      <c r="G102" s="3">
        <v>23.192408910000001</v>
      </c>
      <c r="H102" s="3">
        <v>25.0506782</v>
      </c>
      <c r="I102" s="3">
        <v>23.733844149999999</v>
      </c>
      <c r="J102" s="5">
        <f t="shared" si="1"/>
        <v>23.733844149999999</v>
      </c>
      <c r="K102" s="6">
        <f t="shared" si="2"/>
        <v>-0.54143523999999843</v>
      </c>
      <c r="L102" s="7">
        <f>(K102+K103)/2</f>
        <v>-0.54960638999999922</v>
      </c>
      <c r="M102" s="2">
        <f>2^(-L102)</f>
        <v>1.4636863044258452</v>
      </c>
      <c r="N102" s="2"/>
      <c r="O102" s="8">
        <f t="shared" si="3"/>
        <v>0.62436809666666737</v>
      </c>
      <c r="P102" s="9">
        <f t="shared" si="4"/>
        <v>0.64870384870119269</v>
      </c>
      <c r="Q102" s="9">
        <f>AVERAGE(P102,P103)</f>
        <v>0.65239887217581527</v>
      </c>
      <c r="R102" s="9">
        <f>STDEV(P102:P103)</f>
        <v>5.2255523110982145E-3</v>
      </c>
      <c r="S102" s="9"/>
      <c r="T102" s="9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5.75" customHeight="1" x14ac:dyDescent="0.15">
      <c r="A103" s="3" t="s">
        <v>148</v>
      </c>
      <c r="B103" s="3">
        <v>1</v>
      </c>
      <c r="C103" s="14" t="s">
        <v>147</v>
      </c>
      <c r="D103" s="1" t="str">
        <f t="shared" si="0"/>
        <v>LCOR-163 July</v>
      </c>
      <c r="E103" s="1" t="str">
        <f>VLOOKUP(B103,'Names+months'!A:B,2,FALSE)</f>
        <v>July</v>
      </c>
      <c r="F103" s="15" t="s">
        <v>40</v>
      </c>
      <c r="G103" s="3">
        <v>23.184128619999999</v>
      </c>
      <c r="H103" s="3">
        <v>25.046872400000002</v>
      </c>
      <c r="I103" s="3">
        <v>23.741906159999999</v>
      </c>
      <c r="J103" s="5">
        <f t="shared" si="1"/>
        <v>23.741906159999999</v>
      </c>
      <c r="K103" s="6">
        <f t="shared" si="2"/>
        <v>-0.55777754000000002</v>
      </c>
      <c r="L103" s="7"/>
      <c r="M103" s="2"/>
      <c r="N103" s="2"/>
      <c r="O103" s="8">
        <f t="shared" si="3"/>
        <v>0.60802579666666579</v>
      </c>
      <c r="P103" s="9">
        <f t="shared" si="4"/>
        <v>0.65609389565043785</v>
      </c>
      <c r="Q103" s="9"/>
      <c r="R103" s="9"/>
      <c r="S103" s="9"/>
      <c r="T103" s="9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5.75" customHeight="1" x14ac:dyDescent="0.15">
      <c r="A104" s="3" t="s">
        <v>61</v>
      </c>
      <c r="B104" s="3">
        <v>1</v>
      </c>
      <c r="C104" s="14" t="s">
        <v>149</v>
      </c>
      <c r="D104" s="1" t="str">
        <f t="shared" si="0"/>
        <v>LCOR-241 July</v>
      </c>
      <c r="E104" s="1" t="str">
        <f>VLOOKUP(B104,'Names+months'!A:B,2,FALSE)</f>
        <v>July</v>
      </c>
      <c r="F104" s="15" t="s">
        <v>40</v>
      </c>
      <c r="G104" s="3">
        <v>23.250139789999999</v>
      </c>
      <c r="H104" s="3">
        <v>25.0578526</v>
      </c>
      <c r="I104" s="3">
        <v>24.020644229999998</v>
      </c>
      <c r="J104" s="5">
        <f t="shared" si="1"/>
        <v>24.020644229999998</v>
      </c>
      <c r="K104" s="6">
        <f t="shared" si="2"/>
        <v>-0.77050443999999985</v>
      </c>
      <c r="L104" s="7">
        <f>(K104+K105)/2</f>
        <v>-0.74808452499999945</v>
      </c>
      <c r="M104" s="2">
        <f>2^(-L104)</f>
        <v>1.6795613855939944</v>
      </c>
      <c r="N104" s="2"/>
      <c r="O104" s="8">
        <f t="shared" si="3"/>
        <v>0.39529889666666596</v>
      </c>
      <c r="P104" s="9">
        <f t="shared" si="4"/>
        <v>0.76033183522183578</v>
      </c>
      <c r="Q104" s="9">
        <f>AVERAGE(P104,P105)</f>
        <v>0.74869778294352818</v>
      </c>
      <c r="R104" s="9">
        <f>STDEV(P104:P105)</f>
        <v>1.6453034517340221E-2</v>
      </c>
      <c r="S104" s="9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5.75" customHeight="1" x14ac:dyDescent="0.15">
      <c r="A105" s="3" t="s">
        <v>63</v>
      </c>
      <c r="B105" s="3">
        <v>1</v>
      </c>
      <c r="C105" s="14" t="s">
        <v>149</v>
      </c>
      <c r="D105" s="1" t="str">
        <f t="shared" si="0"/>
        <v>LCOR-241 July</v>
      </c>
      <c r="E105" s="1" t="str">
        <f>VLOOKUP(B105,'Names+months'!A:B,2,FALSE)</f>
        <v>July</v>
      </c>
      <c r="F105" s="15" t="s">
        <v>40</v>
      </c>
      <c r="G105" s="3">
        <v>23.25021396</v>
      </c>
      <c r="H105" s="3">
        <v>25.022737800000002</v>
      </c>
      <c r="I105" s="3">
        <v>23.975878569999999</v>
      </c>
      <c r="J105" s="5">
        <f t="shared" si="1"/>
        <v>23.975878569999999</v>
      </c>
      <c r="K105" s="6">
        <f t="shared" si="2"/>
        <v>-0.72566460999999904</v>
      </c>
      <c r="L105" s="7"/>
      <c r="M105" s="2"/>
      <c r="N105" s="2"/>
      <c r="O105" s="8">
        <f t="shared" si="3"/>
        <v>0.44013872666666676</v>
      </c>
      <c r="P105" s="9">
        <f t="shared" si="4"/>
        <v>0.73706373066522057</v>
      </c>
      <c r="Q105" s="9"/>
      <c r="R105" s="9"/>
      <c r="S105" s="9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5.75" customHeight="1" x14ac:dyDescent="0.15">
      <c r="A106" s="3" t="s">
        <v>150</v>
      </c>
      <c r="B106" s="3">
        <v>1</v>
      </c>
      <c r="C106" s="14" t="s">
        <v>151</v>
      </c>
      <c r="D106" s="1" t="str">
        <f t="shared" si="0"/>
        <v>LCOR-242 July</v>
      </c>
      <c r="E106" s="1" t="str">
        <f>VLOOKUP(B106,'Names+months'!A:B,2,FALSE)</f>
        <v>July</v>
      </c>
      <c r="F106" s="15" t="s">
        <v>40</v>
      </c>
      <c r="G106" s="3">
        <v>23.056867260000001</v>
      </c>
      <c r="H106" s="3">
        <v>24.854359800000001</v>
      </c>
      <c r="I106" s="3">
        <v>23.874291899999999</v>
      </c>
      <c r="J106" s="5">
        <f t="shared" si="1"/>
        <v>23.874291899999999</v>
      </c>
      <c r="K106" s="6">
        <f t="shared" si="2"/>
        <v>-0.8174246399999987</v>
      </c>
      <c r="L106" s="7">
        <f>(K106+K107)/2</f>
        <v>-0.84714763999999931</v>
      </c>
      <c r="M106" s="2">
        <f>2^(-L106)</f>
        <v>1.7989407117218723</v>
      </c>
      <c r="N106" s="2"/>
      <c r="O106" s="8">
        <f t="shared" si="3"/>
        <v>0.3483786966666671</v>
      </c>
      <c r="P106" s="9">
        <f t="shared" si="4"/>
        <v>0.78546631056841654</v>
      </c>
      <c r="Q106" s="9">
        <f>AVERAGE(P106,P107)</f>
        <v>0.80198683777519242</v>
      </c>
      <c r="R106" s="9">
        <f>STDEV(P106:P107)</f>
        <v>2.3363553633376079E-2</v>
      </c>
      <c r="S106" s="9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5.75" customHeight="1" x14ac:dyDescent="0.15">
      <c r="A107" s="3" t="s">
        <v>152</v>
      </c>
      <c r="B107" s="3">
        <v>1</v>
      </c>
      <c r="C107" s="14" t="s">
        <v>151</v>
      </c>
      <c r="D107" s="1" t="str">
        <f t="shared" si="0"/>
        <v>LCOR-242 July</v>
      </c>
      <c r="E107" s="1" t="str">
        <f>VLOOKUP(B107,'Names+months'!A:B,2,FALSE)</f>
        <v>July</v>
      </c>
      <c r="F107" s="15" t="s">
        <v>40</v>
      </c>
      <c r="G107" s="3">
        <v>23.051991910000002</v>
      </c>
      <c r="H107" s="3">
        <v>24.9406325</v>
      </c>
      <c r="I107" s="3">
        <v>23.928862550000002</v>
      </c>
      <c r="J107" s="5">
        <f t="shared" si="1"/>
        <v>23.928862550000002</v>
      </c>
      <c r="K107" s="6">
        <f t="shared" si="2"/>
        <v>-0.87687063999999992</v>
      </c>
      <c r="L107" s="7"/>
      <c r="M107" s="2"/>
      <c r="N107" s="2"/>
      <c r="O107" s="8">
        <f t="shared" si="3"/>
        <v>0.28893269666666588</v>
      </c>
      <c r="P107" s="9">
        <f t="shared" si="4"/>
        <v>0.81850736498196819</v>
      </c>
      <c r="Q107" s="9"/>
      <c r="R107" s="9"/>
      <c r="S107" s="9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5.75" customHeight="1" x14ac:dyDescent="0.15">
      <c r="A108" s="3" t="s">
        <v>87</v>
      </c>
      <c r="B108" s="3">
        <v>1</v>
      </c>
      <c r="C108" s="14" t="s">
        <v>153</v>
      </c>
      <c r="D108" s="1" t="str">
        <f t="shared" si="0"/>
        <v>LCOR-251 July</v>
      </c>
      <c r="E108" s="1" t="str">
        <f>VLOOKUP(B108,'Names+months'!A:B,2,FALSE)</f>
        <v>July</v>
      </c>
      <c r="F108" s="15" t="s">
        <v>40</v>
      </c>
      <c r="G108" s="3">
        <v>22.520251739999999</v>
      </c>
      <c r="H108" s="3">
        <v>25.071085</v>
      </c>
      <c r="I108" s="3">
        <v>23.938630759999999</v>
      </c>
      <c r="J108" s="5">
        <f t="shared" si="1"/>
        <v>23.938630759999999</v>
      </c>
      <c r="K108" s="6">
        <f t="shared" si="2"/>
        <v>-1.4183790199999997</v>
      </c>
      <c r="L108" s="7">
        <f>(K108+K109)/2</f>
        <v>-1.4341055649999994</v>
      </c>
      <c r="M108" s="2">
        <f>2^(-L108)</f>
        <v>2.7021458834780732</v>
      </c>
      <c r="N108" s="2"/>
      <c r="O108" s="8">
        <f t="shared" si="3"/>
        <v>-0.25257568333333391</v>
      </c>
      <c r="P108" s="9">
        <f t="shared" si="4"/>
        <v>1.1913321357000872</v>
      </c>
      <c r="Q108" s="9">
        <f>AVERAGE(P108,P109)</f>
        <v>1.2044612189652386</v>
      </c>
      <c r="R108" s="9">
        <f>STDEV(P108:P109)</f>
        <v>1.8567327615102727E-2</v>
      </c>
      <c r="S108" s="9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5.75" customHeight="1" x14ac:dyDescent="0.15">
      <c r="A109" s="3" t="s">
        <v>89</v>
      </c>
      <c r="B109" s="3">
        <v>1</v>
      </c>
      <c r="C109" s="14" t="s">
        <v>153</v>
      </c>
      <c r="D109" s="1" t="str">
        <f t="shared" si="0"/>
        <v>LCOR-251 July</v>
      </c>
      <c r="E109" s="1" t="str">
        <f>VLOOKUP(B109,'Names+months'!A:B,2,FALSE)</f>
        <v>July</v>
      </c>
      <c r="F109" s="15" t="s">
        <v>40</v>
      </c>
      <c r="G109" s="3">
        <v>22.567471340000001</v>
      </c>
      <c r="H109" s="3">
        <v>25.160890699999999</v>
      </c>
      <c r="I109" s="3">
        <v>24.01730345</v>
      </c>
      <c r="J109" s="5">
        <f t="shared" si="1"/>
        <v>24.01730345</v>
      </c>
      <c r="K109" s="6">
        <f t="shared" si="2"/>
        <v>-1.4498321099999991</v>
      </c>
      <c r="L109" s="7"/>
      <c r="M109" s="2"/>
      <c r="N109" s="2"/>
      <c r="O109" s="8">
        <f t="shared" si="3"/>
        <v>-0.28402877333333332</v>
      </c>
      <c r="P109" s="9">
        <f t="shared" si="4"/>
        <v>1.21759030223039</v>
      </c>
      <c r="Q109" s="9"/>
      <c r="R109" s="9"/>
      <c r="S109" s="9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5.75" customHeight="1" x14ac:dyDescent="0.15">
      <c r="A110" s="3" t="s">
        <v>93</v>
      </c>
      <c r="B110" s="3">
        <v>2</v>
      </c>
      <c r="C110" s="14" t="s">
        <v>144</v>
      </c>
      <c r="D110" s="1" t="str">
        <f t="shared" si="0"/>
        <v>LCOR-162 August</v>
      </c>
      <c r="E110" s="1" t="str">
        <f>VLOOKUP(B110,'Names+months'!A:B,2,FALSE)</f>
        <v>August</v>
      </c>
      <c r="F110" s="15" t="s">
        <v>40</v>
      </c>
      <c r="G110" s="3">
        <v>22.283884400000002</v>
      </c>
      <c r="H110" s="3">
        <v>25.227700639999998</v>
      </c>
      <c r="I110" s="3">
        <v>24.16611812</v>
      </c>
      <c r="J110" s="5">
        <f t="shared" si="1"/>
        <v>24.16611812</v>
      </c>
      <c r="K110" s="6">
        <f t="shared" si="2"/>
        <v>-1.8822337199999986</v>
      </c>
      <c r="L110" s="7">
        <f>(K110+K111)/2</f>
        <v>-1.8536723950000003</v>
      </c>
      <c r="M110" s="2">
        <f>2^(-L110)</f>
        <v>3.6141901090111603</v>
      </c>
      <c r="N110" s="2"/>
      <c r="O110" s="8">
        <f t="shared" si="3"/>
        <v>-0.71643038333333275</v>
      </c>
      <c r="P110" s="9">
        <f t="shared" si="4"/>
        <v>1.6431114997674248</v>
      </c>
      <c r="Q110" s="9">
        <f>AVERAGE(P110,P111)</f>
        <v>1.611218057138788</v>
      </c>
      <c r="R110" s="9">
        <f>STDEV(P110:P111)</f>
        <v>4.5104139116186222E-2</v>
      </c>
      <c r="S110" s="9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5.75" customHeight="1" x14ac:dyDescent="0.15">
      <c r="A111" s="3" t="s">
        <v>94</v>
      </c>
      <c r="B111" s="3">
        <v>2</v>
      </c>
      <c r="C111" s="14" t="s">
        <v>144</v>
      </c>
      <c r="D111" s="1" t="str">
        <f t="shared" si="0"/>
        <v>LCOR-162 August</v>
      </c>
      <c r="E111" s="1" t="str">
        <f>VLOOKUP(B111,'Names+months'!A:B,2,FALSE)</f>
        <v>August</v>
      </c>
      <c r="F111" s="15" t="s">
        <v>40</v>
      </c>
      <c r="G111" s="3">
        <v>22.341339059999999</v>
      </c>
      <c r="H111" s="3">
        <v>25.263505219999999</v>
      </c>
      <c r="I111" s="3">
        <v>24.166450130000001</v>
      </c>
      <c r="J111" s="5">
        <f t="shared" si="1"/>
        <v>24.166450130000001</v>
      </c>
      <c r="K111" s="6">
        <f t="shared" si="2"/>
        <v>-1.8251110700000019</v>
      </c>
      <c r="L111" s="7"/>
      <c r="M111" s="2"/>
      <c r="N111" s="2"/>
      <c r="O111" s="8">
        <f t="shared" si="3"/>
        <v>-0.65930773333333614</v>
      </c>
      <c r="P111" s="9">
        <f t="shared" si="4"/>
        <v>1.5793246145101514</v>
      </c>
      <c r="Q111" s="9"/>
      <c r="R111" s="9"/>
      <c r="S111" s="9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5.75" customHeight="1" x14ac:dyDescent="0.15">
      <c r="A112" s="3" t="s">
        <v>48</v>
      </c>
      <c r="B112" s="3">
        <v>2</v>
      </c>
      <c r="C112" s="14" t="s">
        <v>147</v>
      </c>
      <c r="D112" s="1" t="str">
        <f t="shared" si="0"/>
        <v>LCOR-163 August</v>
      </c>
      <c r="E112" s="1" t="str">
        <f>VLOOKUP(B112,'Names+months'!A:B,2,FALSE)</f>
        <v>August</v>
      </c>
      <c r="F112" s="15" t="s">
        <v>40</v>
      </c>
      <c r="G112" s="3">
        <v>22.806587100000002</v>
      </c>
      <c r="H112" s="3">
        <v>26.062573969999999</v>
      </c>
      <c r="I112" s="3">
        <v>24.873982829999999</v>
      </c>
      <c r="J112" s="5">
        <f t="shared" si="1"/>
        <v>24.873982829999999</v>
      </c>
      <c r="K112" s="6">
        <f t="shared" si="2"/>
        <v>-2.0673957299999977</v>
      </c>
      <c r="L112" s="7">
        <f>(K112+K113)/2</f>
        <v>-2.0764659099999996</v>
      </c>
      <c r="M112" s="2">
        <f>2^(-L112)</f>
        <v>4.2177275639131366</v>
      </c>
      <c r="N112" s="2"/>
      <c r="O112" s="8">
        <f t="shared" si="3"/>
        <v>-0.90159239333333185</v>
      </c>
      <c r="P112" s="9">
        <f t="shared" si="4"/>
        <v>1.868126814692326</v>
      </c>
      <c r="Q112" s="9">
        <f>AVERAGE(P112,P113)</f>
        <v>1.879945821379128</v>
      </c>
      <c r="R112" s="9">
        <f>STDEV(P112:P113)</f>
        <v>1.6714599550253569E-2</v>
      </c>
      <c r="S112" s="9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5.75" customHeight="1" x14ac:dyDescent="0.15">
      <c r="A113" s="3" t="s">
        <v>50</v>
      </c>
      <c r="B113" s="3">
        <v>2</v>
      </c>
      <c r="C113" s="14" t="s">
        <v>147</v>
      </c>
      <c r="D113" s="1" t="str">
        <f t="shared" si="0"/>
        <v>LCOR-163 August</v>
      </c>
      <c r="E113" s="1" t="str">
        <f>VLOOKUP(B113,'Names+months'!A:B,2,FALSE)</f>
        <v>August</v>
      </c>
      <c r="F113" s="15" t="s">
        <v>40</v>
      </c>
      <c r="G113" s="3">
        <v>22.737773099999998</v>
      </c>
      <c r="H113" s="3">
        <v>26.061340609999998</v>
      </c>
      <c r="I113" s="3">
        <v>24.82330919</v>
      </c>
      <c r="J113" s="5">
        <f t="shared" si="1"/>
        <v>24.82330919</v>
      </c>
      <c r="K113" s="6">
        <f t="shared" si="2"/>
        <v>-2.0855360900000015</v>
      </c>
      <c r="L113" s="7"/>
      <c r="M113" s="2"/>
      <c r="N113" s="2"/>
      <c r="O113" s="8">
        <f t="shared" si="3"/>
        <v>-0.91973275333333571</v>
      </c>
      <c r="P113" s="9">
        <f t="shared" si="4"/>
        <v>1.8917648280659298</v>
      </c>
      <c r="Q113" s="9"/>
      <c r="R113" s="9"/>
      <c r="S113" s="9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5.75" customHeight="1" x14ac:dyDescent="0.15">
      <c r="A114" s="3" t="s">
        <v>72</v>
      </c>
      <c r="B114" s="3">
        <v>2</v>
      </c>
      <c r="C114" s="14" t="s">
        <v>151</v>
      </c>
      <c r="D114" s="1" t="str">
        <f t="shared" si="0"/>
        <v>LCOR-242 August</v>
      </c>
      <c r="E114" s="1" t="str">
        <f>VLOOKUP(B114,'Names+months'!A:B,2,FALSE)</f>
        <v>August</v>
      </c>
      <c r="F114" s="15" t="s">
        <v>40</v>
      </c>
      <c r="G114" s="3">
        <v>22.3527399</v>
      </c>
      <c r="H114" s="3">
        <v>25.374681970000001</v>
      </c>
      <c r="I114" s="3">
        <v>24.503031480000001</v>
      </c>
      <c r="J114" s="5">
        <f t="shared" si="1"/>
        <v>24.503031480000001</v>
      </c>
      <c r="K114" s="6">
        <f t="shared" si="2"/>
        <v>-2.1502915800000011</v>
      </c>
      <c r="L114" s="7">
        <f>(K114+K115)/2</f>
        <v>-2.1755773450000007</v>
      </c>
      <c r="M114" s="2">
        <f>2^(-L114)</f>
        <v>4.5176651596233404</v>
      </c>
      <c r="N114" s="2"/>
      <c r="O114" s="8">
        <f t="shared" si="3"/>
        <v>-0.98448824333333529</v>
      </c>
      <c r="P114" s="9">
        <f t="shared" si="4"/>
        <v>1.9786113299984642</v>
      </c>
      <c r="Q114" s="9">
        <f>AVERAGE(P114,P115)</f>
        <v>2.0139049380602438</v>
      </c>
      <c r="R114" s="9">
        <f>STDEV(P114:P115)</f>
        <v>4.991269918604898E-2</v>
      </c>
      <c r="S114" s="9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5.75" customHeight="1" x14ac:dyDescent="0.15">
      <c r="A115" s="3" t="s">
        <v>74</v>
      </c>
      <c r="B115" s="3">
        <v>2</v>
      </c>
      <c r="C115" s="14" t="s">
        <v>151</v>
      </c>
      <c r="D115" s="1" t="str">
        <f t="shared" si="0"/>
        <v>LCOR-242 August</v>
      </c>
      <c r="E115" s="1" t="str">
        <f>VLOOKUP(B115,'Names+months'!A:B,2,FALSE)</f>
        <v>August</v>
      </c>
      <c r="F115" s="15" t="s">
        <v>40</v>
      </c>
      <c r="G115" s="3">
        <v>22.364808199999999</v>
      </c>
      <c r="H115" s="3">
        <v>25.398378409999999</v>
      </c>
      <c r="I115" s="3">
        <v>24.565671309999999</v>
      </c>
      <c r="J115" s="5">
        <f t="shared" si="1"/>
        <v>24.565671309999999</v>
      </c>
      <c r="K115" s="6">
        <f t="shared" si="2"/>
        <v>-2.2008631100000002</v>
      </c>
      <c r="L115" s="7"/>
      <c r="M115" s="2"/>
      <c r="N115" s="2"/>
      <c r="O115" s="8">
        <f t="shared" si="3"/>
        <v>-1.0350597733333344</v>
      </c>
      <c r="P115" s="9">
        <f t="shared" si="4"/>
        <v>2.0491985461220232</v>
      </c>
      <c r="Q115" s="9"/>
      <c r="R115" s="9"/>
      <c r="S115" s="9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5.75" customHeight="1" x14ac:dyDescent="0.15">
      <c r="A116" s="3" t="s">
        <v>29</v>
      </c>
      <c r="B116" s="3">
        <v>2</v>
      </c>
      <c r="C116" s="14" t="s">
        <v>154</v>
      </c>
      <c r="D116" s="1" t="str">
        <f t="shared" si="0"/>
        <v>LCOR-582 August</v>
      </c>
      <c r="E116" s="1" t="str">
        <f>VLOOKUP(B116,'Names+months'!A:B,2,FALSE)</f>
        <v>August</v>
      </c>
      <c r="F116" s="15" t="s">
        <v>40</v>
      </c>
      <c r="G116" s="3">
        <v>22.3086518</v>
      </c>
      <c r="H116" s="3">
        <v>25.59345579</v>
      </c>
      <c r="I116" s="3">
        <v>24.59332431</v>
      </c>
      <c r="J116" s="5">
        <f t="shared" si="1"/>
        <v>24.59332431</v>
      </c>
      <c r="K116" s="6">
        <f t="shared" si="2"/>
        <v>-2.28467251</v>
      </c>
      <c r="L116" s="7">
        <f>(K116+K117)/2</f>
        <v>-2.3142107000000003</v>
      </c>
      <c r="M116" s="2">
        <f>2^(-L116)</f>
        <v>4.9733249573476375</v>
      </c>
      <c r="N116" s="2"/>
      <c r="O116" s="8">
        <f t="shared" si="3"/>
        <v>-1.1188691733333342</v>
      </c>
      <c r="P116" s="9">
        <f t="shared" si="4"/>
        <v>2.1717667632677062</v>
      </c>
      <c r="Q116" s="9">
        <f>AVERAGE(P116,P117)</f>
        <v>2.2171551499827098</v>
      </c>
      <c r="R116" s="9">
        <f>STDEV(P116:P117)</f>
        <v>6.4188872066592531E-2</v>
      </c>
      <c r="S116" s="9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5.75" customHeight="1" x14ac:dyDescent="0.15">
      <c r="A117" s="3" t="s">
        <v>31</v>
      </c>
      <c r="B117" s="3">
        <v>2</v>
      </c>
      <c r="C117" s="14" t="s">
        <v>154</v>
      </c>
      <c r="D117" s="1" t="str">
        <f t="shared" si="0"/>
        <v>LCOR-582 August</v>
      </c>
      <c r="E117" s="1" t="str">
        <f>VLOOKUP(B117,'Names+months'!A:B,2,FALSE)</f>
        <v>August</v>
      </c>
      <c r="F117" s="15" t="s">
        <v>40</v>
      </c>
      <c r="G117" s="3">
        <v>22.359732399999999</v>
      </c>
      <c r="H117" s="3">
        <v>25.703282219999998</v>
      </c>
      <c r="I117" s="3">
        <v>24.703481289999999</v>
      </c>
      <c r="J117" s="5">
        <f t="shared" si="1"/>
        <v>24.703481289999999</v>
      </c>
      <c r="K117" s="6">
        <f t="shared" si="2"/>
        <v>-2.3437488900000005</v>
      </c>
      <c r="L117" s="7"/>
      <c r="M117" s="2"/>
      <c r="N117" s="2"/>
      <c r="O117" s="8">
        <f t="shared" si="3"/>
        <v>-1.1779455533333347</v>
      </c>
      <c r="P117" s="9">
        <f t="shared" si="4"/>
        <v>2.2625435366977129</v>
      </c>
      <c r="Q117" s="9"/>
      <c r="R117" s="9"/>
      <c r="S117" s="9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5.75" customHeight="1" x14ac:dyDescent="0.15">
      <c r="A118" s="3" t="s">
        <v>18</v>
      </c>
      <c r="B118" s="3">
        <v>2</v>
      </c>
      <c r="C118" s="14" t="s">
        <v>155</v>
      </c>
      <c r="D118" s="1" t="str">
        <f t="shared" si="0"/>
        <v>LCOR-585 August</v>
      </c>
      <c r="E118" s="1" t="str">
        <f>VLOOKUP(B118,'Names+months'!A:B,2,FALSE)</f>
        <v>August</v>
      </c>
      <c r="F118" s="15" t="s">
        <v>40</v>
      </c>
      <c r="G118" s="3">
        <v>23.334622299999999</v>
      </c>
      <c r="H118" s="3">
        <v>24.852860799999998</v>
      </c>
      <c r="I118" s="3">
        <v>24.00058216</v>
      </c>
      <c r="J118" s="5">
        <f t="shared" si="1"/>
        <v>24.00058216</v>
      </c>
      <c r="K118" s="6">
        <f t="shared" si="2"/>
        <v>-0.66595986000000096</v>
      </c>
      <c r="L118" s="7">
        <f>(K118+K119)/2</f>
        <v>-0.67818807000000092</v>
      </c>
      <c r="M118" s="2">
        <f>2^(-L118)</f>
        <v>1.600128836169483</v>
      </c>
      <c r="N118" s="2"/>
      <c r="O118" s="8">
        <f t="shared" si="3"/>
        <v>0.49984347666666484</v>
      </c>
      <c r="P118" s="9">
        <f t="shared" si="4"/>
        <v>0.70718350198440649</v>
      </c>
      <c r="Q118" s="9">
        <f>AVERAGE(P118,P119)</f>
        <v>0.71322864706152367</v>
      </c>
      <c r="R118" s="9">
        <f>STDEV(P118:P119)</f>
        <v>8.5491261545720589E-3</v>
      </c>
      <c r="S118" s="9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5.75" customHeight="1" x14ac:dyDescent="0.15">
      <c r="A119" s="3" t="s">
        <v>26</v>
      </c>
      <c r="B119" s="3">
        <v>2</v>
      </c>
      <c r="C119" s="14" t="s">
        <v>155</v>
      </c>
      <c r="D119" s="1" t="str">
        <f t="shared" si="0"/>
        <v>LCOR-585 August</v>
      </c>
      <c r="E119" s="1" t="str">
        <f>VLOOKUP(B119,'Names+months'!A:B,2,FALSE)</f>
        <v>August</v>
      </c>
      <c r="F119" s="15" t="s">
        <v>40</v>
      </c>
      <c r="G119" s="3">
        <v>23.310703799999999</v>
      </c>
      <c r="H119" s="3">
        <v>24.881464810000001</v>
      </c>
      <c r="I119" s="3">
        <v>24.00112008</v>
      </c>
      <c r="J119" s="5">
        <f t="shared" si="1"/>
        <v>24.00112008</v>
      </c>
      <c r="K119" s="6">
        <f t="shared" si="2"/>
        <v>-0.69041628000000088</v>
      </c>
      <c r="L119" s="7"/>
      <c r="M119" s="2"/>
      <c r="N119" s="2"/>
      <c r="O119" s="8">
        <f t="shared" si="3"/>
        <v>0.47538705666666492</v>
      </c>
      <c r="P119" s="9">
        <f t="shared" si="4"/>
        <v>0.71927379213864084</v>
      </c>
      <c r="Q119" s="9"/>
      <c r="R119" s="9"/>
      <c r="S119" s="9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5.75" customHeight="1" x14ac:dyDescent="0.15">
      <c r="A120" s="3" t="s">
        <v>103</v>
      </c>
      <c r="B120" s="3">
        <v>2</v>
      </c>
      <c r="C120" s="14" t="s">
        <v>156</v>
      </c>
      <c r="D120" s="1" t="str">
        <f t="shared" si="0"/>
        <v>LCOR-586 August</v>
      </c>
      <c r="E120" s="1" t="str">
        <f>VLOOKUP(B120,'Names+months'!A:B,2,FALSE)</f>
        <v>August</v>
      </c>
      <c r="F120" s="15" t="s">
        <v>40</v>
      </c>
      <c r="G120" s="3">
        <v>22.158188289999998</v>
      </c>
      <c r="H120" s="3">
        <v>24.902431960000001</v>
      </c>
      <c r="I120" s="3">
        <v>24.22132298</v>
      </c>
      <c r="J120" s="5">
        <f t="shared" si="1"/>
        <v>24.22132298</v>
      </c>
      <c r="K120" s="6">
        <f t="shared" si="2"/>
        <v>-2.0631346900000018</v>
      </c>
      <c r="L120" s="7">
        <f>(K120+K121)/2</f>
        <v>-2.0202973800000006</v>
      </c>
      <c r="M120" s="2">
        <f>2^(-L120)</f>
        <v>4.0566740275287581</v>
      </c>
      <c r="N120" s="2"/>
      <c r="O120" s="8">
        <f t="shared" si="3"/>
        <v>-0.89733135333333602</v>
      </c>
      <c r="P120" s="9">
        <f t="shared" si="4"/>
        <v>1.8626173902193004</v>
      </c>
      <c r="Q120" s="9">
        <f>AVERAGE(P120,P121)</f>
        <v>1.8089216536307391</v>
      </c>
      <c r="R120" s="9">
        <f>STDEV(P120:P121)</f>
        <v>7.5937238925156622E-2</v>
      </c>
      <c r="S120" s="9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5.75" customHeight="1" x14ac:dyDescent="0.15">
      <c r="A121" s="3" t="s">
        <v>105</v>
      </c>
      <c r="B121" s="3">
        <v>2</v>
      </c>
      <c r="C121" s="14" t="s">
        <v>156</v>
      </c>
      <c r="D121" s="1" t="str">
        <f t="shared" si="0"/>
        <v>LCOR-586 August</v>
      </c>
      <c r="E121" s="1" t="str">
        <f>VLOOKUP(B121,'Names+months'!A:B,2,FALSE)</f>
        <v>August</v>
      </c>
      <c r="F121" s="15" t="s">
        <v>40</v>
      </c>
      <c r="G121" s="3">
        <v>22.034259800000001</v>
      </c>
      <c r="H121" s="3">
        <v>24.70485158</v>
      </c>
      <c r="I121" s="3">
        <v>24.01171987</v>
      </c>
      <c r="J121" s="5">
        <f t="shared" si="1"/>
        <v>24.01171987</v>
      </c>
      <c r="K121" s="6">
        <f t="shared" si="2"/>
        <v>-1.9774600699999993</v>
      </c>
      <c r="L121" s="7"/>
      <c r="M121" s="2"/>
      <c r="N121" s="2"/>
      <c r="O121" s="8">
        <f t="shared" si="3"/>
        <v>-0.81165673333333355</v>
      </c>
      <c r="P121" s="9">
        <f t="shared" si="4"/>
        <v>1.7552259170421778</v>
      </c>
      <c r="Q121" s="9"/>
      <c r="R121" s="9"/>
      <c r="S121" s="9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5.75" customHeight="1" x14ac:dyDescent="0.15">
      <c r="A122" s="3" t="s">
        <v>138</v>
      </c>
      <c r="B122" s="3">
        <v>1</v>
      </c>
      <c r="C122" s="14" t="s">
        <v>157</v>
      </c>
      <c r="D122" s="1" t="str">
        <f t="shared" si="0"/>
        <v>LCOR-033 July</v>
      </c>
      <c r="E122" s="1" t="str">
        <f>VLOOKUP(B122,'Names+months'!A:B,2,FALSE)</f>
        <v>July</v>
      </c>
      <c r="F122" s="15" t="s">
        <v>42</v>
      </c>
      <c r="G122" s="3">
        <v>22.751167070000001</v>
      </c>
      <c r="H122" s="3">
        <v>24.526061500000001</v>
      </c>
      <c r="I122" s="3">
        <v>23.830883759999999</v>
      </c>
      <c r="J122" s="5">
        <f t="shared" si="1"/>
        <v>23.830883759999999</v>
      </c>
      <c r="K122" s="6">
        <f t="shared" si="2"/>
        <v>-1.0797166899999979</v>
      </c>
      <c r="L122" s="7">
        <f>(K122+K123)/2</f>
        <v>-1.0918951749999994</v>
      </c>
      <c r="M122" s="2">
        <f>2^(-L122)</f>
        <v>2.1315385907201567</v>
      </c>
      <c r="N122" s="2"/>
      <c r="O122" s="8">
        <f t="shared" si="3"/>
        <v>8.6086646666667876E-2</v>
      </c>
      <c r="P122" s="9">
        <f t="shared" si="4"/>
        <v>0.94207469224284768</v>
      </c>
      <c r="Q122" s="9">
        <f>AVERAGE(P122,P123)</f>
        <v>0.95009470964930665</v>
      </c>
      <c r="R122" s="9">
        <f>STDEV(P122:P123)</f>
        <v>1.1342017386682489E-2</v>
      </c>
      <c r="S122" s="9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5.75" customHeight="1" x14ac:dyDescent="0.15">
      <c r="A123" s="3" t="s">
        <v>139</v>
      </c>
      <c r="B123" s="3">
        <v>1</v>
      </c>
      <c r="C123" s="14" t="s">
        <v>157</v>
      </c>
      <c r="D123" s="1" t="str">
        <f t="shared" si="0"/>
        <v>LCOR-033 July</v>
      </c>
      <c r="E123" s="1" t="str">
        <f>VLOOKUP(B123,'Names+months'!A:B,2,FALSE)</f>
        <v>July</v>
      </c>
      <c r="F123" s="15" t="s">
        <v>42</v>
      </c>
      <c r="G123" s="3">
        <v>22.720471979999999</v>
      </c>
      <c r="H123" s="3">
        <v>24.488554100000002</v>
      </c>
      <c r="I123" s="3">
        <v>23.82454564</v>
      </c>
      <c r="J123" s="5">
        <f t="shared" si="1"/>
        <v>23.82454564</v>
      </c>
      <c r="K123" s="6">
        <f t="shared" si="2"/>
        <v>-1.104073660000001</v>
      </c>
      <c r="L123" s="7"/>
      <c r="M123" s="2"/>
      <c r="N123" s="2"/>
      <c r="O123" s="8">
        <f t="shared" si="3"/>
        <v>6.1729676666664846E-2</v>
      </c>
      <c r="P123" s="9">
        <f t="shared" si="4"/>
        <v>0.9581147270557655</v>
      </c>
      <c r="Q123" s="9"/>
      <c r="R123" s="9"/>
      <c r="S123" s="9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5.75" customHeight="1" x14ac:dyDescent="0.15">
      <c r="A124" s="3" t="s">
        <v>158</v>
      </c>
      <c r="B124" s="3">
        <v>1</v>
      </c>
      <c r="C124" s="14" t="s">
        <v>159</v>
      </c>
      <c r="D124" s="1" t="str">
        <f t="shared" si="0"/>
        <v>LCOR-274 July</v>
      </c>
      <c r="E124" s="1" t="str">
        <f>VLOOKUP(B124,'Names+months'!A:B,2,FALSE)</f>
        <v>July</v>
      </c>
      <c r="F124" s="15" t="s">
        <v>42</v>
      </c>
      <c r="G124" s="3">
        <v>23.021801289999999</v>
      </c>
      <c r="H124" s="3">
        <v>24.680845399999999</v>
      </c>
      <c r="I124" s="3">
        <v>23.220882769999999</v>
      </c>
      <c r="J124" s="5">
        <f t="shared" si="1"/>
        <v>23.220882769999999</v>
      </c>
      <c r="K124" s="6">
        <f t="shared" si="2"/>
        <v>-0.19908148000000025</v>
      </c>
      <c r="L124" s="7">
        <f>(K124+K125)/2</f>
        <v>-0.19343381000000015</v>
      </c>
      <c r="M124" s="2">
        <f>2^(-L124)</f>
        <v>1.1434821221413429</v>
      </c>
      <c r="N124" s="2"/>
      <c r="O124" s="8">
        <f t="shared" si="3"/>
        <v>0.96672185666666555</v>
      </c>
      <c r="P124" s="9">
        <f t="shared" si="4"/>
        <v>0.51166737189464562</v>
      </c>
      <c r="Q124" s="9">
        <f>AVERAGE(P124,P125)</f>
        <v>0.50967218543716664</v>
      </c>
      <c r="R124" s="9">
        <f>STDEV(P124:P125)</f>
        <v>2.8216197476298274E-3</v>
      </c>
      <c r="S124" s="9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5.75" customHeight="1" x14ac:dyDescent="0.15">
      <c r="A125" s="3" t="s">
        <v>160</v>
      </c>
      <c r="B125" s="3">
        <v>1</v>
      </c>
      <c r="C125" s="14" t="s">
        <v>159</v>
      </c>
      <c r="D125" s="1" t="str">
        <f t="shared" si="0"/>
        <v>LCOR-274 July</v>
      </c>
      <c r="E125" s="1" t="str">
        <f>VLOOKUP(B125,'Names+months'!A:B,2,FALSE)</f>
        <v>July</v>
      </c>
      <c r="F125" s="15" t="s">
        <v>42</v>
      </c>
      <c r="G125" s="3">
        <v>22.991598190000001</v>
      </c>
      <c r="H125" s="3">
        <v>24.639866300000001</v>
      </c>
      <c r="I125" s="3">
        <v>23.179384330000001</v>
      </c>
      <c r="J125" s="5">
        <f t="shared" si="1"/>
        <v>23.179384330000001</v>
      </c>
      <c r="K125" s="6">
        <f t="shared" si="2"/>
        <v>-0.18778614000000005</v>
      </c>
      <c r="L125" s="7"/>
      <c r="M125" s="2"/>
      <c r="N125" s="2"/>
      <c r="O125" s="8">
        <f t="shared" si="3"/>
        <v>0.97801719666666576</v>
      </c>
      <c r="P125" s="9">
        <f t="shared" si="4"/>
        <v>0.50767699897968777</v>
      </c>
      <c r="Q125" s="9"/>
      <c r="R125" s="9"/>
      <c r="S125" s="9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5.75" customHeight="1" x14ac:dyDescent="0.15">
      <c r="A126" s="3" t="s">
        <v>85</v>
      </c>
      <c r="B126" s="3">
        <v>1</v>
      </c>
      <c r="C126" s="14" t="s">
        <v>161</v>
      </c>
      <c r="D126" s="1" t="str">
        <f t="shared" si="0"/>
        <v>LCOR-275 July</v>
      </c>
      <c r="E126" s="1" t="str">
        <f>VLOOKUP(B126,'Names+months'!A:B,2,FALSE)</f>
        <v>July</v>
      </c>
      <c r="F126" s="15" t="s">
        <v>42</v>
      </c>
      <c r="G126" s="3">
        <v>23.238715419999998</v>
      </c>
      <c r="H126" s="3">
        <v>24.841069099999999</v>
      </c>
      <c r="I126" s="3">
        <v>23.92243427</v>
      </c>
      <c r="J126" s="5">
        <f t="shared" si="1"/>
        <v>23.92243427</v>
      </c>
      <c r="K126" s="6">
        <f t="shared" si="2"/>
        <v>-0.68371885000000177</v>
      </c>
      <c r="L126" s="7">
        <f>(K126+K127)/2</f>
        <v>-0.67112166500000114</v>
      </c>
      <c r="M126" s="2">
        <f>2^(-L126)</f>
        <v>1.5923104742271661</v>
      </c>
      <c r="N126" s="2"/>
      <c r="O126" s="8">
        <f t="shared" si="3"/>
        <v>0.48208448666666404</v>
      </c>
      <c r="P126" s="9">
        <f t="shared" si="4"/>
        <v>0.71594244257008433</v>
      </c>
      <c r="Q126" s="9">
        <f>AVERAGE(P126,P127)</f>
        <v>0.70974531458322865</v>
      </c>
      <c r="R126" s="9">
        <f>STDEV(P126:P127)</f>
        <v>8.7640624467730955E-3</v>
      </c>
      <c r="S126" s="9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5.75" customHeight="1" x14ac:dyDescent="0.15">
      <c r="A127" s="3" t="s">
        <v>86</v>
      </c>
      <c r="B127" s="3">
        <v>1</v>
      </c>
      <c r="C127" s="14" t="s">
        <v>161</v>
      </c>
      <c r="D127" s="1" t="str">
        <f t="shared" si="0"/>
        <v>LCOR-275 July</v>
      </c>
      <c r="E127" s="1" t="str">
        <f>VLOOKUP(B127,'Names+months'!A:B,2,FALSE)</f>
        <v>July</v>
      </c>
      <c r="F127" s="15" t="s">
        <v>42</v>
      </c>
      <c r="G127" s="3">
        <v>23.117686729999999</v>
      </c>
      <c r="H127" s="3">
        <v>24.743119400000001</v>
      </c>
      <c r="I127" s="3">
        <v>23.77621121</v>
      </c>
      <c r="J127" s="5">
        <f t="shared" si="1"/>
        <v>23.77621121</v>
      </c>
      <c r="K127" s="6">
        <f t="shared" si="2"/>
        <v>-0.65852448000000052</v>
      </c>
      <c r="L127" s="7"/>
      <c r="M127" s="2"/>
      <c r="N127" s="2"/>
      <c r="O127" s="8">
        <f t="shared" si="3"/>
        <v>0.50727885666666528</v>
      </c>
      <c r="P127" s="9">
        <f t="shared" si="4"/>
        <v>0.70354818659637308</v>
      </c>
      <c r="Q127" s="9"/>
      <c r="R127" s="9"/>
      <c r="S127" s="9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5.75" customHeight="1" x14ac:dyDescent="0.15">
      <c r="A128" s="3" t="s">
        <v>93</v>
      </c>
      <c r="B128" s="3">
        <v>1</v>
      </c>
      <c r="C128" s="14" t="s">
        <v>162</v>
      </c>
      <c r="D128" s="1" t="str">
        <f t="shared" si="0"/>
        <v>LCOR-562 July</v>
      </c>
      <c r="E128" s="1" t="str">
        <f>VLOOKUP(B128,'Names+months'!A:B,2,FALSE)</f>
        <v>July</v>
      </c>
      <c r="F128" s="15" t="s">
        <v>42</v>
      </c>
      <c r="G128" s="3">
        <v>22.1795893</v>
      </c>
      <c r="H128" s="3">
        <v>24.809842499999998</v>
      </c>
      <c r="I128" s="3">
        <v>23.80421673</v>
      </c>
      <c r="J128" s="5">
        <f t="shared" si="1"/>
        <v>23.80421673</v>
      </c>
      <c r="K128" s="6">
        <f t="shared" si="2"/>
        <v>-1.6246274300000003</v>
      </c>
      <c r="L128" s="7">
        <f>(K128+K129)/2</f>
        <v>-1.6373957749999999</v>
      </c>
      <c r="M128" s="2">
        <f>2^(-L128)</f>
        <v>3.111037478400803</v>
      </c>
      <c r="N128" s="2"/>
      <c r="O128" s="8">
        <f t="shared" si="3"/>
        <v>-0.45882409333333452</v>
      </c>
      <c r="P128" s="9">
        <f t="shared" si="4"/>
        <v>1.3744211032756526</v>
      </c>
      <c r="Q128" s="9">
        <f>AVERAGE(P128,P129)</f>
        <v>1.3866934949985295</v>
      </c>
      <c r="R128" s="9">
        <f>STDEV(P128:P129)</f>
        <v>1.7355782817247773E-2</v>
      </c>
      <c r="S128" s="9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5.75" customHeight="1" x14ac:dyDescent="0.15">
      <c r="A129" s="3" t="s">
        <v>94</v>
      </c>
      <c r="B129" s="3">
        <v>1</v>
      </c>
      <c r="C129" s="14" t="s">
        <v>162</v>
      </c>
      <c r="D129" s="1" t="str">
        <f t="shared" si="0"/>
        <v>LCOR-562 July</v>
      </c>
      <c r="E129" s="1" t="str">
        <f>VLOOKUP(B129,'Names+months'!A:B,2,FALSE)</f>
        <v>July</v>
      </c>
      <c r="F129" s="15" t="s">
        <v>42</v>
      </c>
      <c r="G129" s="3">
        <v>22.14558838</v>
      </c>
      <c r="H129" s="3">
        <v>24.822750299999999</v>
      </c>
      <c r="I129" s="3">
        <v>23.795752499999999</v>
      </c>
      <c r="J129" s="5">
        <f t="shared" si="1"/>
        <v>23.795752499999999</v>
      </c>
      <c r="K129" s="6">
        <f t="shared" si="2"/>
        <v>-1.6501641199999995</v>
      </c>
      <c r="L129" s="7"/>
      <c r="M129" s="2"/>
      <c r="N129" s="2"/>
      <c r="O129" s="8">
        <f t="shared" si="3"/>
        <v>-0.48436078333333366</v>
      </c>
      <c r="P129" s="9">
        <f t="shared" si="4"/>
        <v>1.3989658867214063</v>
      </c>
      <c r="Q129" s="9"/>
      <c r="R129" s="9"/>
      <c r="S129" s="9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5.75" customHeight="1" x14ac:dyDescent="0.15">
      <c r="A130" s="3" t="s">
        <v>163</v>
      </c>
      <c r="B130" s="3">
        <v>1</v>
      </c>
      <c r="C130" s="14" t="s">
        <v>164</v>
      </c>
      <c r="D130" s="1" t="str">
        <f t="shared" si="0"/>
        <v>LCOR-563 July</v>
      </c>
      <c r="E130" s="1" t="str">
        <f>VLOOKUP(B130,'Names+months'!A:B,2,FALSE)</f>
        <v>July</v>
      </c>
      <c r="F130" s="15" t="s">
        <v>42</v>
      </c>
      <c r="G130" s="3">
        <v>22.548566600000001</v>
      </c>
      <c r="H130" s="3">
        <v>24.570291900000001</v>
      </c>
      <c r="I130" s="3">
        <v>23.281851199999998</v>
      </c>
      <c r="J130" s="5">
        <f t="shared" si="1"/>
        <v>23.281851199999998</v>
      </c>
      <c r="K130" s="6">
        <f t="shared" si="2"/>
        <v>-0.73328459999999751</v>
      </c>
      <c r="L130" s="7">
        <f>(K130+K131)/2</f>
        <v>-0.76430477499999938</v>
      </c>
      <c r="M130" s="2">
        <f>2^(-L130)</f>
        <v>1.698551280631345</v>
      </c>
      <c r="N130" s="2"/>
      <c r="O130" s="8">
        <f t="shared" si="3"/>
        <v>0.43251873666666829</v>
      </c>
      <c r="P130" s="9">
        <f t="shared" si="4"/>
        <v>0.74096703425552868</v>
      </c>
      <c r="Q130" s="9">
        <f>AVERAGE(P130,P131)</f>
        <v>0.75724649659535326</v>
      </c>
      <c r="R130" s="9">
        <f>STDEV(P130:P131)</f>
        <v>2.3022636429121959E-2</v>
      </c>
      <c r="S130" s="9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5.75" customHeight="1" x14ac:dyDescent="0.15">
      <c r="A131" s="3" t="s">
        <v>165</v>
      </c>
      <c r="B131" s="3">
        <v>1</v>
      </c>
      <c r="C131" s="14" t="s">
        <v>164</v>
      </c>
      <c r="D131" s="1" t="str">
        <f t="shared" si="0"/>
        <v>LCOR-563 July</v>
      </c>
      <c r="E131" s="1" t="str">
        <f>VLOOKUP(B131,'Names+months'!A:B,2,FALSE)</f>
        <v>July</v>
      </c>
      <c r="F131" s="15" t="s">
        <v>42</v>
      </c>
      <c r="G131" s="3">
        <v>22.488660889999998</v>
      </c>
      <c r="H131" s="3">
        <v>24.518283700000001</v>
      </c>
      <c r="I131" s="3">
        <v>23.28398584</v>
      </c>
      <c r="J131" s="5">
        <f t="shared" si="1"/>
        <v>23.28398584</v>
      </c>
      <c r="K131" s="6">
        <f t="shared" si="2"/>
        <v>-0.79532495000000125</v>
      </c>
      <c r="L131" s="7"/>
      <c r="M131" s="2"/>
      <c r="N131" s="2"/>
      <c r="O131" s="8">
        <f t="shared" si="3"/>
        <v>0.37047838666666455</v>
      </c>
      <c r="P131" s="9">
        <f t="shared" si="4"/>
        <v>0.77352595893517784</v>
      </c>
      <c r="Q131" s="9"/>
      <c r="R131" s="9"/>
      <c r="S131" s="9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5.75" customHeight="1" x14ac:dyDescent="0.15">
      <c r="A132" s="3" t="s">
        <v>166</v>
      </c>
      <c r="B132" s="3">
        <v>1</v>
      </c>
      <c r="C132" s="14" t="s">
        <v>167</v>
      </c>
      <c r="D132" s="1" t="str">
        <f t="shared" si="0"/>
        <v>LCOR-572 July</v>
      </c>
      <c r="E132" s="1" t="str">
        <f>VLOOKUP(B132,'Names+months'!A:B,2,FALSE)</f>
        <v>July</v>
      </c>
      <c r="F132" s="15" t="s">
        <v>42</v>
      </c>
      <c r="G132" s="3">
        <v>22.52744195</v>
      </c>
      <c r="H132" s="3">
        <v>24.793333499999999</v>
      </c>
      <c r="I132" s="3">
        <v>23.888229030000002</v>
      </c>
      <c r="J132" s="5">
        <f t="shared" si="1"/>
        <v>23.888229030000002</v>
      </c>
      <c r="K132" s="6">
        <f t="shared" si="2"/>
        <v>-1.3607870800000015</v>
      </c>
      <c r="L132" s="7">
        <f>(K132+K133)/2</f>
        <v>-1.3520808550000023</v>
      </c>
      <c r="M132" s="2">
        <f>2^(-L132)</f>
        <v>2.552800603866022</v>
      </c>
      <c r="N132" s="2"/>
      <c r="O132" s="8">
        <f t="shared" si="3"/>
        <v>-0.19498374333333568</v>
      </c>
      <c r="P132" s="9">
        <f t="shared" si="4"/>
        <v>1.1447112616188402</v>
      </c>
      <c r="Q132" s="9">
        <f>AVERAGE(P132,P133)</f>
        <v>1.1378447983017148</v>
      </c>
      <c r="R132" s="9">
        <f>STDEV(P132:P133)</f>
        <v>9.7106455486162067E-3</v>
      </c>
      <c r="S132" s="9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5.75" customHeight="1" x14ac:dyDescent="0.15">
      <c r="A133" s="3" t="s">
        <v>168</v>
      </c>
      <c r="B133" s="3">
        <v>1</v>
      </c>
      <c r="C133" s="14" t="s">
        <v>167</v>
      </c>
      <c r="D133" s="1" t="str">
        <f t="shared" si="0"/>
        <v>LCOR-572 July</v>
      </c>
      <c r="E133" s="1" t="str">
        <f>VLOOKUP(B133,'Names+months'!A:B,2,FALSE)</f>
        <v>July</v>
      </c>
      <c r="F133" s="15" t="s">
        <v>42</v>
      </c>
      <c r="G133" s="3">
        <v>22.515712919999999</v>
      </c>
      <c r="H133" s="3">
        <v>24.709923499999999</v>
      </c>
      <c r="I133" s="3">
        <v>23.859087550000002</v>
      </c>
      <c r="J133" s="5">
        <f t="shared" si="1"/>
        <v>23.859087550000002</v>
      </c>
      <c r="K133" s="6">
        <f t="shared" si="2"/>
        <v>-1.3433746300000031</v>
      </c>
      <c r="L133" s="7"/>
      <c r="M133" s="2"/>
      <c r="N133" s="2"/>
      <c r="O133" s="8">
        <f t="shared" si="3"/>
        <v>-0.17757129333333732</v>
      </c>
      <c r="P133" s="9">
        <f t="shared" si="4"/>
        <v>1.1309783349845892</v>
      </c>
      <c r="Q133" s="9"/>
      <c r="R133" s="9"/>
      <c r="S133" s="9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5.75" customHeight="1" x14ac:dyDescent="0.15">
      <c r="A134" s="3" t="s">
        <v>33</v>
      </c>
      <c r="B134" s="3">
        <v>2</v>
      </c>
      <c r="C134" s="14" t="s">
        <v>157</v>
      </c>
      <c r="D134" s="1" t="str">
        <f t="shared" si="0"/>
        <v>LCOR-033 August</v>
      </c>
      <c r="E134" s="1" t="str">
        <f>VLOOKUP(B134,'Names+months'!A:B,2,FALSE)</f>
        <v>August</v>
      </c>
      <c r="F134" s="15" t="s">
        <v>42</v>
      </c>
      <c r="G134" s="3">
        <v>22.45373361</v>
      </c>
      <c r="H134" s="3">
        <v>25.08129027</v>
      </c>
      <c r="I134" s="3">
        <v>24.13574496</v>
      </c>
      <c r="J134" s="5">
        <f t="shared" si="1"/>
        <v>24.13574496</v>
      </c>
      <c r="K134" s="6">
        <f t="shared" si="2"/>
        <v>-1.6820113499999998</v>
      </c>
      <c r="L134" s="7">
        <f>(K134+K135)/2</f>
        <v>-1.6819832899999998</v>
      </c>
      <c r="M134" s="2">
        <f>2^(-L134)</f>
        <v>3.2086875006057922</v>
      </c>
      <c r="N134" s="2"/>
      <c r="O134" s="8">
        <f t="shared" si="3"/>
        <v>-0.51620801333333399</v>
      </c>
      <c r="P134" s="9">
        <f t="shared" si="4"/>
        <v>1.430191181975041</v>
      </c>
      <c r="Q134" s="9">
        <f>AVERAGE(P134,P135)</f>
        <v>1.4301633657124913</v>
      </c>
      <c r="R134" s="9">
        <f>STDEV(P134:P135)</f>
        <v>3.9338135752577563E-5</v>
      </c>
      <c r="S134" s="9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5.75" customHeight="1" x14ac:dyDescent="0.15">
      <c r="A135" s="3" t="s">
        <v>36</v>
      </c>
      <c r="B135" s="3">
        <v>2</v>
      </c>
      <c r="C135" s="14" t="s">
        <v>157</v>
      </c>
      <c r="D135" s="1" t="str">
        <f t="shared" si="0"/>
        <v>LCOR-033 August</v>
      </c>
      <c r="E135" s="1" t="str">
        <f>VLOOKUP(B135,'Names+months'!A:B,2,FALSE)</f>
        <v>August</v>
      </c>
      <c r="F135" s="15" t="s">
        <v>42</v>
      </c>
      <c r="G135" s="3">
        <v>22.425849249999999</v>
      </c>
      <c r="H135" s="3">
        <v>25.039942270000001</v>
      </c>
      <c r="I135" s="3">
        <v>24.107804479999999</v>
      </c>
      <c r="J135" s="5">
        <f t="shared" si="1"/>
        <v>24.107804479999999</v>
      </c>
      <c r="K135" s="6">
        <f t="shared" si="2"/>
        <v>-1.6819552299999998</v>
      </c>
      <c r="L135" s="7"/>
      <c r="M135" s="2"/>
      <c r="N135" s="2"/>
      <c r="O135" s="8">
        <f t="shared" si="3"/>
        <v>-0.516151893333334</v>
      </c>
      <c r="P135" s="9">
        <f t="shared" si="4"/>
        <v>1.4301355494499413</v>
      </c>
      <c r="Q135" s="9"/>
      <c r="R135" s="9"/>
      <c r="S135" s="9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5.75" customHeight="1" x14ac:dyDescent="0.15">
      <c r="A136" s="3" t="s">
        <v>130</v>
      </c>
      <c r="B136" s="3">
        <v>2</v>
      </c>
      <c r="C136" s="14" t="s">
        <v>169</v>
      </c>
      <c r="D136" s="1" t="str">
        <f t="shared" si="0"/>
        <v>LCOR-042 August</v>
      </c>
      <c r="E136" s="1" t="str">
        <f>VLOOKUP(B136,'Names+months'!A:B,2,FALSE)</f>
        <v>August</v>
      </c>
      <c r="F136" s="15" t="s">
        <v>42</v>
      </c>
      <c r="G136" s="3">
        <v>22.699354100000001</v>
      </c>
      <c r="H136" s="3">
        <v>25.665345689999999</v>
      </c>
      <c r="I136" s="3">
        <v>24.801417300000001</v>
      </c>
      <c r="J136" s="5">
        <f t="shared" si="1"/>
        <v>24.801417300000001</v>
      </c>
      <c r="K136" s="6">
        <f t="shared" si="2"/>
        <v>-2.1020631999999999</v>
      </c>
      <c r="L136" s="7">
        <f>(K136+K137)/2</f>
        <v>-2.0973609899999985</v>
      </c>
      <c r="M136" s="2">
        <f>2^(-L136)</f>
        <v>4.2792589703498907</v>
      </c>
      <c r="N136" s="2"/>
      <c r="O136" s="8">
        <f t="shared" si="3"/>
        <v>-0.93625986333333411</v>
      </c>
      <c r="P136" s="9">
        <f t="shared" si="4"/>
        <v>1.9135609625118692</v>
      </c>
      <c r="Q136" s="9">
        <f>AVERAGE(P136,P137)</f>
        <v>1.90734433212288</v>
      </c>
      <c r="R136" s="9">
        <f>STDEV(P136:P137)</f>
        <v>8.7916430083693001E-3</v>
      </c>
      <c r="S136" s="9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5.75" customHeight="1" x14ac:dyDescent="0.15">
      <c r="A137" s="3" t="s">
        <v>132</v>
      </c>
      <c r="B137" s="3">
        <v>2</v>
      </c>
      <c r="C137" s="14" t="s">
        <v>169</v>
      </c>
      <c r="D137" s="1" t="str">
        <f t="shared" si="0"/>
        <v>LCOR-042 August</v>
      </c>
      <c r="E137" s="1" t="str">
        <f>VLOOKUP(B137,'Names+months'!A:B,2,FALSE)</f>
        <v>August</v>
      </c>
      <c r="F137" s="15" t="s">
        <v>42</v>
      </c>
      <c r="G137" s="3">
        <v>22.781498200000001</v>
      </c>
      <c r="H137" s="3">
        <v>25.75514033</v>
      </c>
      <c r="I137" s="3">
        <v>24.874156979999999</v>
      </c>
      <c r="J137" s="5">
        <f t="shared" si="1"/>
        <v>24.874156979999999</v>
      </c>
      <c r="K137" s="6">
        <f t="shared" si="2"/>
        <v>-2.0926587799999972</v>
      </c>
      <c r="L137" s="7"/>
      <c r="M137" s="2"/>
      <c r="N137" s="2"/>
      <c r="O137" s="8">
        <f t="shared" si="3"/>
        <v>-0.92685544333333136</v>
      </c>
      <c r="P137" s="9">
        <f t="shared" si="4"/>
        <v>1.9011277017338908</v>
      </c>
      <c r="Q137" s="9"/>
      <c r="R137" s="9"/>
      <c r="S137" s="9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5.75" customHeight="1" x14ac:dyDescent="0.15">
      <c r="A138" s="3" t="s">
        <v>38</v>
      </c>
      <c r="B138" s="3">
        <v>2</v>
      </c>
      <c r="C138" s="14" t="s">
        <v>161</v>
      </c>
      <c r="D138" s="1" t="str">
        <f t="shared" si="0"/>
        <v>LCOR-275 August</v>
      </c>
      <c r="E138" s="1" t="str">
        <f>VLOOKUP(B138,'Names+months'!A:B,2,FALSE)</f>
        <v>August</v>
      </c>
      <c r="F138" s="15" t="s">
        <v>42</v>
      </c>
      <c r="G138" s="3">
        <v>23.281949600000001</v>
      </c>
      <c r="H138" s="3">
        <v>25.824386369999999</v>
      </c>
      <c r="I138" s="3">
        <v>24.495397870000001</v>
      </c>
      <c r="J138" s="5">
        <f t="shared" si="1"/>
        <v>24.495397870000001</v>
      </c>
      <c r="K138" s="6">
        <f t="shared" si="2"/>
        <v>-1.2134482700000007</v>
      </c>
      <c r="L138" s="7">
        <f>(K138+K139)/2</f>
        <v>-1.242267935000001</v>
      </c>
      <c r="M138" s="2">
        <f>2^(-L138)</f>
        <v>2.3657013139315577</v>
      </c>
      <c r="N138" s="2"/>
      <c r="O138" s="8">
        <f t="shared" si="3"/>
        <v>-4.764493333333486E-2</v>
      </c>
      <c r="P138" s="9">
        <f t="shared" si="4"/>
        <v>1.0335763278974828</v>
      </c>
      <c r="Q138" s="9">
        <f>AVERAGE(P138,P139)</f>
        <v>1.0546413253494409</v>
      </c>
      <c r="R138" s="9">
        <f>STDEV(P138:P139)</f>
        <v>2.9790405087914008E-2</v>
      </c>
      <c r="S138" s="9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5.75" customHeight="1" x14ac:dyDescent="0.15">
      <c r="A139" s="3" t="s">
        <v>41</v>
      </c>
      <c r="B139" s="3">
        <v>2</v>
      </c>
      <c r="C139" s="14" t="s">
        <v>161</v>
      </c>
      <c r="D139" s="1" t="str">
        <f t="shared" si="0"/>
        <v>LCOR-275 August</v>
      </c>
      <c r="E139" s="1" t="str">
        <f>VLOOKUP(B139,'Names+months'!A:B,2,FALSE)</f>
        <v>August</v>
      </c>
      <c r="F139" s="15" t="s">
        <v>42</v>
      </c>
      <c r="G139" s="3">
        <v>23.284213099999999</v>
      </c>
      <c r="H139" s="3">
        <v>25.811126890000001</v>
      </c>
      <c r="I139" s="3">
        <v>24.5553007</v>
      </c>
      <c r="J139" s="5">
        <f t="shared" si="1"/>
        <v>24.5553007</v>
      </c>
      <c r="K139" s="6">
        <f t="shared" si="2"/>
        <v>-1.2710876000000013</v>
      </c>
      <c r="L139" s="7"/>
      <c r="M139" s="2"/>
      <c r="N139" s="2"/>
      <c r="O139" s="8">
        <f t="shared" si="3"/>
        <v>-0.10528426333333551</v>
      </c>
      <c r="P139" s="9">
        <f t="shared" si="4"/>
        <v>1.0757063228013992</v>
      </c>
      <c r="Q139" s="9"/>
      <c r="R139" s="9"/>
      <c r="S139" s="9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5.75" customHeight="1" x14ac:dyDescent="0.15">
      <c r="A140" s="3" t="s">
        <v>166</v>
      </c>
      <c r="B140" s="3">
        <v>2</v>
      </c>
      <c r="C140" s="14" t="s">
        <v>170</v>
      </c>
      <c r="D140" s="1" t="str">
        <f t="shared" si="0"/>
        <v>LCOR-279 August</v>
      </c>
      <c r="E140" s="1" t="str">
        <f>VLOOKUP(B140,'Names+months'!A:B,2,FALSE)</f>
        <v>August</v>
      </c>
      <c r="F140" s="15" t="s">
        <v>42</v>
      </c>
      <c r="G140" s="3">
        <v>22.727218000000001</v>
      </c>
      <c r="H140" s="3">
        <v>25.609207619999999</v>
      </c>
      <c r="I140" s="3">
        <v>24.602439029999999</v>
      </c>
      <c r="J140" s="5">
        <f t="shared" si="1"/>
        <v>24.602439029999999</v>
      </c>
      <c r="K140" s="6">
        <f t="shared" si="2"/>
        <v>-1.8752210299999987</v>
      </c>
      <c r="L140" s="7">
        <f>(K140+K141)/2</f>
        <v>-1.8669005849999998</v>
      </c>
      <c r="M140" s="2">
        <f>2^(-L140)</f>
        <v>3.6474813083015878</v>
      </c>
      <c r="N140" s="2"/>
      <c r="O140" s="8">
        <f t="shared" si="3"/>
        <v>-0.70941769333333293</v>
      </c>
      <c r="P140" s="9">
        <f t="shared" si="4"/>
        <v>1.6351440001763686</v>
      </c>
      <c r="Q140" s="9">
        <f>AVERAGE(P140,P141)</f>
        <v>1.6257678247483691</v>
      </c>
      <c r="R140" s="9">
        <f>STDEV(P140:P141)</f>
        <v>1.3259914453466267E-2</v>
      </c>
      <c r="S140" s="9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5.75" customHeight="1" x14ac:dyDescent="0.15">
      <c r="A141" s="3" t="s">
        <v>168</v>
      </c>
      <c r="B141" s="3">
        <v>2</v>
      </c>
      <c r="C141" s="14" t="s">
        <v>170</v>
      </c>
      <c r="D141" s="1" t="str">
        <f t="shared" si="0"/>
        <v>LCOR-279 August</v>
      </c>
      <c r="E141" s="1" t="str">
        <f>VLOOKUP(B141,'Names+months'!A:B,2,FALSE)</f>
        <v>August</v>
      </c>
      <c r="F141" s="15" t="s">
        <v>42</v>
      </c>
      <c r="G141" s="3">
        <v>22.739530899999998</v>
      </c>
      <c r="H141" s="3">
        <v>25.612527849999999</v>
      </c>
      <c r="I141" s="3">
        <v>24.598111039999999</v>
      </c>
      <c r="J141" s="5">
        <f t="shared" si="1"/>
        <v>24.598111039999999</v>
      </c>
      <c r="K141" s="6">
        <f t="shared" si="2"/>
        <v>-1.8585801400000008</v>
      </c>
      <c r="L141" s="7"/>
      <c r="M141" s="2"/>
      <c r="N141" s="2"/>
      <c r="O141" s="8">
        <f t="shared" si="3"/>
        <v>-0.69277680333333502</v>
      </c>
      <c r="P141" s="9">
        <f t="shared" si="4"/>
        <v>1.6163916493203696</v>
      </c>
      <c r="Q141" s="9"/>
      <c r="R141" s="9"/>
      <c r="S141" s="9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5.75" customHeight="1" x14ac:dyDescent="0.15">
      <c r="A142" s="3" t="s">
        <v>69</v>
      </c>
      <c r="B142" s="3">
        <v>2</v>
      </c>
      <c r="C142" s="14" t="s">
        <v>171</v>
      </c>
      <c r="D142" s="1" t="str">
        <f t="shared" si="0"/>
        <v>LCOR-568 August</v>
      </c>
      <c r="E142" s="1" t="str">
        <f>VLOOKUP(B142,'Names+months'!A:B,2,FALSE)</f>
        <v>August</v>
      </c>
      <c r="F142" s="15" t="s">
        <v>42</v>
      </c>
      <c r="G142" s="3">
        <v>22.8349875</v>
      </c>
      <c r="H142" s="3">
        <v>24.522161440000001</v>
      </c>
      <c r="I142" s="3">
        <v>23.719770879999999</v>
      </c>
      <c r="J142" s="5">
        <f t="shared" si="1"/>
        <v>23.719770879999999</v>
      </c>
      <c r="K142" s="6">
        <f t="shared" si="2"/>
        <v>-0.88478337999999823</v>
      </c>
      <c r="L142" s="7">
        <f>(K142+K143)/2</f>
        <v>-0.90532538999999801</v>
      </c>
      <c r="M142" s="2">
        <f>2^(-L142)</f>
        <v>1.8729668821051078</v>
      </c>
      <c r="N142" s="2"/>
      <c r="O142" s="8">
        <f t="shared" si="3"/>
        <v>0.28101995666666757</v>
      </c>
      <c r="P142" s="9">
        <f t="shared" si="4"/>
        <v>0.82300896059336204</v>
      </c>
      <c r="Q142" s="9">
        <f>AVERAGE(P142,P143)</f>
        <v>0.83489593689316188</v>
      </c>
      <c r="R142" s="9">
        <f>STDEV(P142:P143)</f>
        <v>1.681072309878457E-2</v>
      </c>
      <c r="S142" s="9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5.75" customHeight="1" x14ac:dyDescent="0.15">
      <c r="A143" s="3" t="s">
        <v>71</v>
      </c>
      <c r="B143" s="3">
        <v>2</v>
      </c>
      <c r="C143" s="14" t="s">
        <v>171</v>
      </c>
      <c r="D143" s="1" t="str">
        <f t="shared" si="0"/>
        <v>LCOR-568 August</v>
      </c>
      <c r="E143" s="1" t="str">
        <f>VLOOKUP(B143,'Names+months'!A:B,2,FALSE)</f>
        <v>August</v>
      </c>
      <c r="F143" s="15" t="s">
        <v>42</v>
      </c>
      <c r="G143" s="3">
        <v>23.0432573</v>
      </c>
      <c r="H143" s="3">
        <v>24.753110960000001</v>
      </c>
      <c r="I143" s="3">
        <v>23.969124699999998</v>
      </c>
      <c r="J143" s="5">
        <f t="shared" si="1"/>
        <v>23.969124699999998</v>
      </c>
      <c r="K143" s="6">
        <f t="shared" si="2"/>
        <v>-0.92586739999999779</v>
      </c>
      <c r="L143" s="7"/>
      <c r="M143" s="2"/>
      <c r="N143" s="2"/>
      <c r="O143" s="8">
        <f t="shared" si="3"/>
        <v>0.23993593666666801</v>
      </c>
      <c r="P143" s="9">
        <f t="shared" si="4"/>
        <v>0.84678291319296184</v>
      </c>
      <c r="Q143" s="9"/>
      <c r="R143" s="9"/>
      <c r="S143" s="9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5.75" customHeight="1" x14ac:dyDescent="0.15">
      <c r="A144" s="3" t="s">
        <v>143</v>
      </c>
      <c r="B144" s="3">
        <v>2</v>
      </c>
      <c r="C144" s="14" t="s">
        <v>167</v>
      </c>
      <c r="D144" s="1" t="str">
        <f t="shared" si="0"/>
        <v>LCOR-572 August</v>
      </c>
      <c r="E144" s="1" t="str">
        <f>VLOOKUP(B144,'Names+months'!A:B,2,FALSE)</f>
        <v>August</v>
      </c>
      <c r="F144" s="15" t="s">
        <v>42</v>
      </c>
      <c r="G144" s="3">
        <v>22.263769400000001</v>
      </c>
      <c r="H144" s="3">
        <v>24.8737797</v>
      </c>
      <c r="I144" s="3">
        <v>24.16532428</v>
      </c>
      <c r="J144" s="5">
        <f t="shared" si="1"/>
        <v>24.16532428</v>
      </c>
      <c r="K144" s="6">
        <f t="shared" si="2"/>
        <v>-1.9015548799999991</v>
      </c>
      <c r="L144" s="7">
        <f>(K144+K145)/2</f>
        <v>-1.8986213099999993</v>
      </c>
      <c r="M144" s="2">
        <f>2^(-L144)</f>
        <v>3.7285671135138525</v>
      </c>
      <c r="N144" s="2"/>
      <c r="O144" s="8">
        <f t="shared" si="3"/>
        <v>-0.73575154333333326</v>
      </c>
      <c r="P144" s="9">
        <f t="shared" si="4"/>
        <v>1.6652647301055896</v>
      </c>
      <c r="Q144" s="9">
        <f>AVERAGE(P144,P145)</f>
        <v>1.6618854638830824</v>
      </c>
      <c r="R144" s="9">
        <f>STDEV(P144:P145)</f>
        <v>4.7790041227389387E-3</v>
      </c>
      <c r="S144" s="9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5.75" customHeight="1" x14ac:dyDescent="0.15">
      <c r="A145" s="3" t="s">
        <v>145</v>
      </c>
      <c r="B145" s="3">
        <v>2</v>
      </c>
      <c r="C145" s="14" t="s">
        <v>167</v>
      </c>
      <c r="D145" s="1" t="str">
        <f t="shared" si="0"/>
        <v>LCOR-572 August</v>
      </c>
      <c r="E145" s="1" t="str">
        <f>VLOOKUP(B145,'Names+months'!A:B,2,FALSE)</f>
        <v>August</v>
      </c>
      <c r="F145" s="15" t="s">
        <v>42</v>
      </c>
      <c r="G145" s="3">
        <v>22.2184183</v>
      </c>
      <c r="H145" s="3">
        <v>24.781905900000002</v>
      </c>
      <c r="I145" s="3">
        <v>24.114106039999999</v>
      </c>
      <c r="J145" s="5">
        <f t="shared" si="1"/>
        <v>24.114106039999999</v>
      </c>
      <c r="K145" s="6">
        <f t="shared" si="2"/>
        <v>-1.8956877399999996</v>
      </c>
      <c r="L145" s="7"/>
      <c r="M145" s="2"/>
      <c r="N145" s="2"/>
      <c r="O145" s="8">
        <f t="shared" si="3"/>
        <v>-0.72988440333333382</v>
      </c>
      <c r="P145" s="9">
        <f t="shared" si="4"/>
        <v>1.6585061976605753</v>
      </c>
      <c r="Q145" s="9"/>
      <c r="R145" s="9"/>
      <c r="S145" s="9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5.75" customHeight="1" x14ac:dyDescent="0.15">
      <c r="A146" s="3" t="s">
        <v>54</v>
      </c>
      <c r="B146" s="3">
        <v>1</v>
      </c>
      <c r="C146" s="14" t="s">
        <v>172</v>
      </c>
      <c r="D146" s="1" t="str">
        <f t="shared" si="0"/>
        <v>LCOR-092 July</v>
      </c>
      <c r="E146" s="1" t="str">
        <f>VLOOKUP(B146,'Names+months'!A:B,2,FALSE)</f>
        <v>July</v>
      </c>
      <c r="F146" s="15" t="s">
        <v>45</v>
      </c>
      <c r="G146" s="3">
        <v>32.160144809999998</v>
      </c>
      <c r="H146" s="3">
        <v>24.8746039</v>
      </c>
      <c r="I146" s="3">
        <v>23.652286270000001</v>
      </c>
      <c r="J146" s="5">
        <f t="shared" si="1"/>
        <v>23.652286270000001</v>
      </c>
      <c r="K146" s="6">
        <f t="shared" si="2"/>
        <v>8.5078585399999973</v>
      </c>
      <c r="L146" s="7">
        <f>(K146+K147)/2</f>
        <v>8.6285261049999988</v>
      </c>
      <c r="M146" s="2">
        <f>2^(-L146)</f>
        <v>2.5267066538261383E-3</v>
      </c>
      <c r="N146" s="2"/>
      <c r="O146" s="8">
        <f t="shared" si="3"/>
        <v>9.6736618766666638</v>
      </c>
      <c r="P146" s="9">
        <f t="shared" si="4"/>
        <v>1.2244402777795685E-3</v>
      </c>
      <c r="Q146" s="9">
        <f>AVERAGE(P146,P147)</f>
        <v>1.1301351496843322E-3</v>
      </c>
      <c r="R146" s="9">
        <f>STDEV(P146:P147)</f>
        <v>1.33367591153615E-4</v>
      </c>
      <c r="S146" s="9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5.75" customHeight="1" x14ac:dyDescent="0.15">
      <c r="A147" s="3" t="s">
        <v>55</v>
      </c>
      <c r="B147" s="3">
        <v>1</v>
      </c>
      <c r="C147" s="14" t="s">
        <v>172</v>
      </c>
      <c r="D147" s="1" t="str">
        <f t="shared" si="0"/>
        <v>LCOR-092 July</v>
      </c>
      <c r="E147" s="1" t="str">
        <f>VLOOKUP(B147,'Names+months'!A:B,2,FALSE)</f>
        <v>July</v>
      </c>
      <c r="F147" s="15" t="s">
        <v>45</v>
      </c>
      <c r="G147" s="3">
        <v>32.390237089999999</v>
      </c>
      <c r="H147" s="3">
        <v>24.849594199999999</v>
      </c>
      <c r="I147" s="3">
        <v>23.641043419999999</v>
      </c>
      <c r="J147" s="5">
        <f t="shared" si="1"/>
        <v>23.641043419999999</v>
      </c>
      <c r="K147" s="6">
        <f t="shared" si="2"/>
        <v>8.7491936700000004</v>
      </c>
      <c r="L147" s="7"/>
      <c r="M147" s="2"/>
      <c r="N147" s="2"/>
      <c r="O147" s="8">
        <f t="shared" si="3"/>
        <v>9.9149970066666668</v>
      </c>
      <c r="P147" s="9">
        <f t="shared" si="4"/>
        <v>1.0358300215890961E-3</v>
      </c>
      <c r="Q147" s="9"/>
      <c r="R147" s="9"/>
      <c r="S147" s="9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5.75" customHeight="1" x14ac:dyDescent="0.15">
      <c r="A148" s="3" t="s">
        <v>140</v>
      </c>
      <c r="B148" s="3">
        <v>1</v>
      </c>
      <c r="C148" s="14" t="s">
        <v>173</v>
      </c>
      <c r="D148" s="1" t="str">
        <f t="shared" si="0"/>
        <v>LCOR-098 July</v>
      </c>
      <c r="E148" s="1" t="str">
        <f>VLOOKUP(B148,'Names+months'!A:B,2,FALSE)</f>
        <v>July</v>
      </c>
      <c r="F148" s="15" t="s">
        <v>45</v>
      </c>
      <c r="G148" s="3">
        <v>33.477165489999997</v>
      </c>
      <c r="H148" s="3">
        <v>24.386213600000001</v>
      </c>
      <c r="I148" s="3">
        <v>23.646997370000001</v>
      </c>
      <c r="J148" s="5">
        <f t="shared" si="1"/>
        <v>23.646997370000001</v>
      </c>
      <c r="K148" s="6">
        <f t="shared" si="2"/>
        <v>9.8301681199999962</v>
      </c>
      <c r="L148" s="7">
        <f>(K148+K149)/2</f>
        <v>9.8299143499999992</v>
      </c>
      <c r="M148" s="2">
        <f>2^(-L148)</f>
        <v>1.0987551554752536E-3</v>
      </c>
      <c r="N148" s="2"/>
      <c r="O148" s="8">
        <f t="shared" si="3"/>
        <v>10.995971456666663</v>
      </c>
      <c r="P148" s="9">
        <f t="shared" si="4"/>
        <v>4.8964661902314681E-4</v>
      </c>
      <c r="Q148" s="9">
        <f>AVERAGE(P148,P149)</f>
        <v>4.897327629956841E-4</v>
      </c>
      <c r="R148" s="9">
        <f>STDEV(P148:P149)</f>
        <v>1.2182597427892692E-7</v>
      </c>
      <c r="S148" s="9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5.75" customHeight="1" x14ac:dyDescent="0.15">
      <c r="A149" s="3" t="s">
        <v>141</v>
      </c>
      <c r="B149" s="3">
        <v>1</v>
      </c>
      <c r="C149" s="14" t="s">
        <v>173</v>
      </c>
      <c r="D149" s="1" t="str">
        <f t="shared" si="0"/>
        <v>LCOR-098 July</v>
      </c>
      <c r="E149" s="1" t="str">
        <f>VLOOKUP(B149,'Names+months'!A:B,2,FALSE)</f>
        <v>July</v>
      </c>
      <c r="F149" s="15" t="s">
        <v>45</v>
      </c>
      <c r="G149" s="3">
        <v>33.519872030000002</v>
      </c>
      <c r="H149" s="3">
        <v>24.415260700000001</v>
      </c>
      <c r="I149" s="3">
        <v>23.69021145</v>
      </c>
      <c r="J149" s="5">
        <f t="shared" si="1"/>
        <v>23.69021145</v>
      </c>
      <c r="K149" s="6">
        <f t="shared" si="2"/>
        <v>9.8296605800000023</v>
      </c>
      <c r="L149" s="7"/>
      <c r="M149" s="2"/>
      <c r="N149" s="2"/>
      <c r="O149" s="8">
        <f t="shared" si="3"/>
        <v>10.995463916666669</v>
      </c>
      <c r="P149" s="9">
        <f t="shared" si="4"/>
        <v>4.8981890696822138E-4</v>
      </c>
      <c r="Q149" s="9"/>
      <c r="R149" s="9"/>
      <c r="S149" s="9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5.75" customHeight="1" x14ac:dyDescent="0.15">
      <c r="A150" s="3" t="s">
        <v>136</v>
      </c>
      <c r="B150" s="3">
        <v>1</v>
      </c>
      <c r="C150" s="14" t="s">
        <v>174</v>
      </c>
      <c r="D150" s="1" t="str">
        <f t="shared" si="0"/>
        <v>LCOR-288 July</v>
      </c>
      <c r="E150" s="1" t="str">
        <f>VLOOKUP(B150,'Names+months'!A:B,2,FALSE)</f>
        <v>July</v>
      </c>
      <c r="F150" s="15" t="s">
        <v>45</v>
      </c>
      <c r="G150" s="3">
        <v>37.474784700000001</v>
      </c>
      <c r="H150" s="3">
        <v>24.6704355</v>
      </c>
      <c r="I150" s="3">
        <v>23.67199106</v>
      </c>
      <c r="J150" s="5">
        <f t="shared" si="1"/>
        <v>23.67199106</v>
      </c>
      <c r="K150" s="6">
        <f t="shared" si="2"/>
        <v>13.802793640000001</v>
      </c>
      <c r="L150" s="7">
        <f>(K150+K151)/2</f>
        <v>13.19584326</v>
      </c>
      <c r="M150" s="2">
        <f>2^(-L150)</f>
        <v>1.065750047461092E-4</v>
      </c>
      <c r="N150" s="2"/>
      <c r="O150" s="8">
        <f t="shared" si="3"/>
        <v>14.968596976666667</v>
      </c>
      <c r="P150" s="9">
        <f t="shared" si="4"/>
        <v>3.1189134053794943E-5</v>
      </c>
      <c r="Q150" s="9">
        <f>AVERAGE(P150,P151)</f>
        <v>5.1768344435502129E-5</v>
      </c>
      <c r="R150" s="9">
        <f>STDEV(P150:P151)</f>
        <v>2.9103398424739506E-5</v>
      </c>
      <c r="S150" s="9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5.75" customHeight="1" x14ac:dyDescent="0.15">
      <c r="A151" s="3" t="s">
        <v>137</v>
      </c>
      <c r="B151" s="3">
        <v>1</v>
      </c>
      <c r="C151" s="14" t="s">
        <v>174</v>
      </c>
      <c r="D151" s="1" t="str">
        <f t="shared" si="0"/>
        <v>LCOR-288 July</v>
      </c>
      <c r="E151" s="1" t="str">
        <f>VLOOKUP(B151,'Names+months'!A:B,2,FALSE)</f>
        <v>July</v>
      </c>
      <c r="F151" s="15" t="s">
        <v>45</v>
      </c>
      <c r="G151" s="3">
        <v>36.182607349999998</v>
      </c>
      <c r="H151" s="3">
        <v>24.6045993</v>
      </c>
      <c r="I151" s="3">
        <v>23.593714469999998</v>
      </c>
      <c r="J151" s="5">
        <f t="shared" si="1"/>
        <v>23.593714469999998</v>
      </c>
      <c r="K151" s="6">
        <f t="shared" si="2"/>
        <v>12.58889288</v>
      </c>
      <c r="L151" s="7"/>
      <c r="M151" s="2"/>
      <c r="N151" s="2"/>
      <c r="O151" s="8">
        <f t="shared" si="3"/>
        <v>13.754696216666666</v>
      </c>
      <c r="P151" s="9">
        <f t="shared" si="4"/>
        <v>7.2347554817209323E-5</v>
      </c>
      <c r="Q151" s="9"/>
      <c r="R151" s="9"/>
      <c r="S151" s="9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5.75" customHeight="1" x14ac:dyDescent="0.15">
      <c r="A152" s="3" t="s">
        <v>119</v>
      </c>
      <c r="B152" s="3">
        <v>1</v>
      </c>
      <c r="C152" s="14" t="s">
        <v>175</v>
      </c>
      <c r="D152" s="1" t="str">
        <f t="shared" si="0"/>
        <v>LCOR-289 July</v>
      </c>
      <c r="E152" s="1" t="str">
        <f>VLOOKUP(B152,'Names+months'!A:B,2,FALSE)</f>
        <v>July</v>
      </c>
      <c r="F152" s="15" t="s">
        <v>45</v>
      </c>
      <c r="G152" s="3">
        <v>31.288812799999999</v>
      </c>
      <c r="H152" s="3">
        <v>25.219239699999999</v>
      </c>
      <c r="I152" s="3">
        <v>24.160225329999999</v>
      </c>
      <c r="J152" s="5">
        <f t="shared" si="1"/>
        <v>24.160225329999999</v>
      </c>
      <c r="K152" s="6">
        <f t="shared" si="2"/>
        <v>7.1285874699999994</v>
      </c>
      <c r="L152" s="7">
        <f>(K152+K153)/2</f>
        <v>7.05700504</v>
      </c>
      <c r="M152" s="2">
        <f>2^(-L152)</f>
        <v>7.509824767705499E-3</v>
      </c>
      <c r="N152" s="2"/>
      <c r="O152" s="8">
        <f t="shared" si="3"/>
        <v>8.2943908066666658</v>
      </c>
      <c r="P152" s="9">
        <f t="shared" si="4"/>
        <v>3.185221007984706E-3</v>
      </c>
      <c r="Q152" s="9">
        <f>AVERAGE(P152,P153)</f>
        <v>3.3513701524099165E-3</v>
      </c>
      <c r="R152" s="9">
        <f>STDEV(P152:P153)</f>
        <v>2.349703734228188E-4</v>
      </c>
      <c r="S152" s="9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5.75" customHeight="1" x14ac:dyDescent="0.15">
      <c r="A153" s="3" t="s">
        <v>121</v>
      </c>
      <c r="B153" s="3">
        <v>1</v>
      </c>
      <c r="C153" s="14" t="s">
        <v>175</v>
      </c>
      <c r="D153" s="1" t="str">
        <f t="shared" si="0"/>
        <v>LCOR-289 July</v>
      </c>
      <c r="E153" s="1" t="str">
        <f>VLOOKUP(B153,'Names+months'!A:B,2,FALSE)</f>
        <v>July</v>
      </c>
      <c r="F153" s="15" t="s">
        <v>45</v>
      </c>
      <c r="G153" s="3">
        <v>31.014847870000001</v>
      </c>
      <c r="H153" s="3">
        <v>25.077058300000001</v>
      </c>
      <c r="I153" s="3">
        <v>24.02942526</v>
      </c>
      <c r="J153" s="5">
        <f t="shared" si="1"/>
        <v>24.02942526</v>
      </c>
      <c r="K153" s="6">
        <f t="shared" si="2"/>
        <v>6.9854226100000005</v>
      </c>
      <c r="L153" s="7"/>
      <c r="M153" s="2"/>
      <c r="N153" s="2"/>
      <c r="O153" s="8">
        <f t="shared" si="3"/>
        <v>8.151225946666667</v>
      </c>
      <c r="P153" s="9">
        <f t="shared" si="4"/>
        <v>3.517519296835127E-3</v>
      </c>
      <c r="Q153" s="9"/>
      <c r="R153" s="9"/>
      <c r="S153" s="9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5.75" customHeight="1" x14ac:dyDescent="0.15">
      <c r="A154" s="3" t="s">
        <v>176</v>
      </c>
      <c r="B154" s="3">
        <v>1</v>
      </c>
      <c r="C154" s="14" t="s">
        <v>177</v>
      </c>
      <c r="D154" s="1" t="str">
        <f t="shared" si="0"/>
        <v>LCOR-290 July</v>
      </c>
      <c r="E154" s="1" t="str">
        <f>VLOOKUP(B154,'Names+months'!A:B,2,FALSE)</f>
        <v>July</v>
      </c>
      <c r="F154" s="15" t="s">
        <v>45</v>
      </c>
      <c r="G154" s="3">
        <v>35.179227269999998</v>
      </c>
      <c r="H154" s="3">
        <v>24.841599200000001</v>
      </c>
      <c r="I154" s="3">
        <v>23.813386120000001</v>
      </c>
      <c r="J154" s="5">
        <f t="shared" si="1"/>
        <v>23.813386120000001</v>
      </c>
      <c r="K154" s="6">
        <f t="shared" si="2"/>
        <v>11.365841149999998</v>
      </c>
      <c r="L154" s="7">
        <f>(K154+K155)/2</f>
        <v>11.336092154999998</v>
      </c>
      <c r="M154" s="2">
        <f>2^(-L154)</f>
        <v>3.8680869481214709E-4</v>
      </c>
      <c r="N154" s="2"/>
      <c r="O154" s="8">
        <f t="shared" si="3"/>
        <v>12.531644486666664</v>
      </c>
      <c r="P154" s="9">
        <f t="shared" si="4"/>
        <v>1.688881251324311E-4</v>
      </c>
      <c r="Q154" s="9">
        <f>AVERAGE(P154,P155)</f>
        <v>1.7244348029247212E-4</v>
      </c>
      <c r="R154" s="9">
        <f>STDEV(P154:P155)</f>
        <v>5.0280314863831681E-6</v>
      </c>
      <c r="S154" s="9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5.75" customHeight="1" x14ac:dyDescent="0.15">
      <c r="A155" s="3" t="s">
        <v>178</v>
      </c>
      <c r="B155" s="3">
        <v>1</v>
      </c>
      <c r="C155" s="14" t="s">
        <v>177</v>
      </c>
      <c r="D155" s="1" t="str">
        <f t="shared" si="0"/>
        <v>LCOR-290 July</v>
      </c>
      <c r="E155" s="1" t="str">
        <f>VLOOKUP(B155,'Names+months'!A:B,2,FALSE)</f>
        <v>July</v>
      </c>
      <c r="F155" s="15" t="s">
        <v>45</v>
      </c>
      <c r="G155" s="3">
        <v>35.233858169999998</v>
      </c>
      <c r="H155" s="3">
        <v>24.934933000000001</v>
      </c>
      <c r="I155" s="3">
        <v>23.92751501</v>
      </c>
      <c r="J155" s="5">
        <f t="shared" si="1"/>
        <v>23.92751501</v>
      </c>
      <c r="K155" s="6">
        <f t="shared" si="2"/>
        <v>11.306343159999997</v>
      </c>
      <c r="L155" s="7"/>
      <c r="M155" s="2"/>
      <c r="N155" s="2"/>
      <c r="O155" s="8">
        <f t="shared" si="3"/>
        <v>12.472146496666664</v>
      </c>
      <c r="P155" s="9">
        <f t="shared" si="4"/>
        <v>1.7599883545251312E-4</v>
      </c>
      <c r="Q155" s="9"/>
      <c r="R155" s="9"/>
      <c r="S155" s="9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5.75" customHeight="1" x14ac:dyDescent="0.15">
      <c r="A156" s="3" t="s">
        <v>82</v>
      </c>
      <c r="B156" s="3">
        <v>1</v>
      </c>
      <c r="C156" s="14" t="s">
        <v>179</v>
      </c>
      <c r="D156" s="1" t="str">
        <f t="shared" si="0"/>
        <v>LCOR-293 July</v>
      </c>
      <c r="E156" s="1" t="str">
        <f>VLOOKUP(B156,'Names+months'!A:B,2,FALSE)</f>
        <v>July</v>
      </c>
      <c r="F156" s="15" t="s">
        <v>45</v>
      </c>
      <c r="G156" s="3">
        <v>29.714186940000001</v>
      </c>
      <c r="H156" s="3">
        <v>24.506138100000001</v>
      </c>
      <c r="I156" s="3">
        <v>23.296445030000001</v>
      </c>
      <c r="J156" s="5">
        <f t="shared" si="1"/>
        <v>23.296445030000001</v>
      </c>
      <c r="K156" s="6">
        <f t="shared" si="2"/>
        <v>6.4177419100000002</v>
      </c>
      <c r="L156" s="7">
        <f>(K156+K157)/2</f>
        <v>6.3076325600000001</v>
      </c>
      <c r="M156" s="2">
        <f>2^(-L156)</f>
        <v>1.26244770687939E-2</v>
      </c>
      <c r="N156" s="2"/>
      <c r="O156" s="8">
        <f t="shared" si="3"/>
        <v>7.5835452466666657</v>
      </c>
      <c r="P156" s="9">
        <f t="shared" si="4"/>
        <v>5.2134523350582654E-3</v>
      </c>
      <c r="Q156" s="9">
        <f>AVERAGE(P156,P157)</f>
        <v>5.6433279730678711E-3</v>
      </c>
      <c r="R156" s="9">
        <f>STDEV(P156:P157)</f>
        <v>6.0793595740697107E-4</v>
      </c>
      <c r="S156" s="9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5.75" customHeight="1" x14ac:dyDescent="0.15">
      <c r="A157" s="3" t="s">
        <v>84</v>
      </c>
      <c r="B157" s="3">
        <v>1</v>
      </c>
      <c r="C157" s="14" t="s">
        <v>179</v>
      </c>
      <c r="D157" s="1" t="str">
        <f t="shared" si="0"/>
        <v>LCOR-293 July</v>
      </c>
      <c r="E157" s="1" t="str">
        <f>VLOOKUP(B157,'Names+months'!A:B,2,FALSE)</f>
        <v>July</v>
      </c>
      <c r="F157" s="15" t="s">
        <v>45</v>
      </c>
      <c r="G157" s="3">
        <v>29.69326332</v>
      </c>
      <c r="H157" s="3">
        <v>24.539232299999998</v>
      </c>
      <c r="I157" s="3">
        <v>23.49574011</v>
      </c>
      <c r="J157" s="5">
        <f t="shared" si="1"/>
        <v>23.49574011</v>
      </c>
      <c r="K157" s="6">
        <f t="shared" si="2"/>
        <v>6.1975232099999999</v>
      </c>
      <c r="L157" s="7"/>
      <c r="M157" s="2"/>
      <c r="N157" s="2"/>
      <c r="O157" s="8">
        <f t="shared" si="3"/>
        <v>7.3633265466666655</v>
      </c>
      <c r="P157" s="9">
        <f t="shared" si="4"/>
        <v>6.0732036110774761E-3</v>
      </c>
      <c r="Q157" s="9"/>
      <c r="R157" s="9"/>
      <c r="S157" s="9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5.75" customHeight="1" x14ac:dyDescent="0.15">
      <c r="A158" s="3" t="s">
        <v>95</v>
      </c>
      <c r="B158" s="3">
        <v>2</v>
      </c>
      <c r="C158" s="14" t="s">
        <v>172</v>
      </c>
      <c r="D158" s="1" t="str">
        <f t="shared" si="0"/>
        <v>LCOR-092 August</v>
      </c>
      <c r="E158" s="1" t="str">
        <f>VLOOKUP(B158,'Names+months'!A:B,2,FALSE)</f>
        <v>August</v>
      </c>
      <c r="F158" s="15" t="s">
        <v>45</v>
      </c>
      <c r="G158" s="3">
        <v>38.4271107</v>
      </c>
      <c r="H158" s="3">
        <v>26.0374312</v>
      </c>
      <c r="I158" s="3">
        <v>24.68715735</v>
      </c>
      <c r="J158" s="5">
        <f t="shared" si="1"/>
        <v>24.68715735</v>
      </c>
      <c r="K158" s="6">
        <f t="shared" si="2"/>
        <v>13.73995335</v>
      </c>
      <c r="L158" s="7" t="e">
        <f>(K158+K159)/2</f>
        <v>#VALUE!</v>
      </c>
      <c r="M158" s="2" t="e">
        <f>2^(-L158)</f>
        <v>#VALUE!</v>
      </c>
      <c r="N158" s="2"/>
      <c r="O158" s="8">
        <f t="shared" si="3"/>
        <v>14.905756686666667</v>
      </c>
      <c r="P158" s="9">
        <f t="shared" si="4"/>
        <v>3.257767821413091E-5</v>
      </c>
      <c r="Q158" s="9" t="e">
        <f>AVERAGE(P158,P159)</f>
        <v>#VALUE!</v>
      </c>
      <c r="R158" s="9" t="e">
        <f>STDEV(P158:P159)</f>
        <v>#VALUE!</v>
      </c>
      <c r="S158" s="9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5.75" customHeight="1" x14ac:dyDescent="0.15">
      <c r="A159" s="3" t="s">
        <v>97</v>
      </c>
      <c r="B159" s="3">
        <v>2</v>
      </c>
      <c r="C159" s="14" t="s">
        <v>172</v>
      </c>
      <c r="D159" s="1" t="str">
        <f t="shared" si="0"/>
        <v>LCOR-092 August</v>
      </c>
      <c r="E159" s="1" t="str">
        <f>VLOOKUP(B159,'Names+months'!A:B,2,FALSE)</f>
        <v>August</v>
      </c>
      <c r="F159" s="15" t="s">
        <v>45</v>
      </c>
      <c r="G159" s="3" t="s">
        <v>200</v>
      </c>
      <c r="H159" s="3">
        <v>26.02249527</v>
      </c>
      <c r="I159" s="3">
        <v>24.66300129</v>
      </c>
      <c r="J159" s="5">
        <f t="shared" si="1"/>
        <v>24.66300129</v>
      </c>
      <c r="K159" s="6" t="e">
        <f t="shared" si="2"/>
        <v>#VALUE!</v>
      </c>
      <c r="L159" s="7"/>
      <c r="M159" s="2"/>
      <c r="N159" s="2"/>
      <c r="O159" s="8" t="e">
        <f t="shared" si="3"/>
        <v>#VALUE!</v>
      </c>
      <c r="P159" s="9" t="e">
        <f t="shared" si="4"/>
        <v>#VALUE!</v>
      </c>
      <c r="Q159" s="9"/>
      <c r="R159" s="9"/>
      <c r="S159" s="9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5.75" customHeight="1" x14ac:dyDescent="0.15">
      <c r="A160" s="3" t="s">
        <v>100</v>
      </c>
      <c r="B160" s="3">
        <v>2</v>
      </c>
      <c r="C160" s="14" t="s">
        <v>180</v>
      </c>
      <c r="D160" s="1" t="str">
        <f t="shared" si="0"/>
        <v>LCOR-095 August</v>
      </c>
      <c r="E160" s="1" t="str">
        <f>VLOOKUP(B160,'Names+months'!A:B,2,FALSE)</f>
        <v>August</v>
      </c>
      <c r="F160" s="15" t="s">
        <v>45</v>
      </c>
      <c r="G160" s="3">
        <v>35.0071631</v>
      </c>
      <c r="H160" s="3">
        <v>24.56580924</v>
      </c>
      <c r="I160" s="3">
        <v>23.78375299</v>
      </c>
      <c r="J160" s="5">
        <f t="shared" si="1"/>
        <v>23.78375299</v>
      </c>
      <c r="K160" s="6">
        <f t="shared" si="2"/>
        <v>11.22341011</v>
      </c>
      <c r="L160" s="7">
        <f>(K160+K161)/2</f>
        <v>11.593532194999998</v>
      </c>
      <c r="M160" s="2">
        <f>2^(-L160)</f>
        <v>3.2359295177257919E-4</v>
      </c>
      <c r="N160" s="2"/>
      <c r="O160" s="8">
        <f t="shared" si="3"/>
        <v>12.389213446666666</v>
      </c>
      <c r="P160" s="9">
        <f t="shared" si="4"/>
        <v>1.8641254249515972E-4</v>
      </c>
      <c r="Q160" s="9">
        <f>AVERAGE(P160,P161)</f>
        <v>1.4900308955216721E-4</v>
      </c>
      <c r="R160" s="9">
        <f>STDEV(P160:P161)</f>
        <v>5.2904955712938104E-5</v>
      </c>
      <c r="S160" s="9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5.75" customHeight="1" x14ac:dyDescent="0.15">
      <c r="A161" s="3" t="s">
        <v>102</v>
      </c>
      <c r="B161" s="3">
        <v>2</v>
      </c>
      <c r="C161" s="14" t="s">
        <v>180</v>
      </c>
      <c r="D161" s="1" t="str">
        <f t="shared" si="0"/>
        <v>LCOR-095 August</v>
      </c>
      <c r="E161" s="1" t="str">
        <f>VLOOKUP(B161,'Names+months'!A:B,2,FALSE)</f>
        <v>August</v>
      </c>
      <c r="F161" s="15" t="s">
        <v>45</v>
      </c>
      <c r="G161" s="3">
        <v>35.755613599999997</v>
      </c>
      <c r="H161" s="3">
        <v>24.607376089999999</v>
      </c>
      <c r="I161" s="3">
        <v>23.79195932</v>
      </c>
      <c r="J161" s="5">
        <f t="shared" si="1"/>
        <v>23.79195932</v>
      </c>
      <c r="K161" s="6">
        <f t="shared" si="2"/>
        <v>11.963654279999997</v>
      </c>
      <c r="L161" s="7"/>
      <c r="M161" s="2"/>
      <c r="N161" s="2"/>
      <c r="O161" s="8">
        <f t="shared" si="3"/>
        <v>13.129457616666663</v>
      </c>
      <c r="P161" s="9">
        <f t="shared" si="4"/>
        <v>1.1159363660917469E-4</v>
      </c>
      <c r="Q161" s="9"/>
      <c r="R161" s="9"/>
      <c r="S161" s="9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5.75" customHeight="1" x14ac:dyDescent="0.15">
      <c r="A162" s="3" t="s">
        <v>181</v>
      </c>
      <c r="B162" s="3">
        <v>2</v>
      </c>
      <c r="C162" s="14" t="s">
        <v>173</v>
      </c>
      <c r="D162" s="1" t="str">
        <f t="shared" si="0"/>
        <v>LCOR-098 August</v>
      </c>
      <c r="E162" s="1" t="str">
        <f>VLOOKUP(B162,'Names+months'!A:B,2,FALSE)</f>
        <v>August</v>
      </c>
      <c r="F162" s="15" t="s">
        <v>45</v>
      </c>
      <c r="G162" s="3">
        <v>39.6896956</v>
      </c>
      <c r="H162" s="3">
        <v>25.375164340000001</v>
      </c>
      <c r="I162" s="3">
        <v>24.268408650000001</v>
      </c>
      <c r="J162" s="5">
        <f t="shared" si="1"/>
        <v>24.268408650000001</v>
      </c>
      <c r="K162" s="6">
        <f t="shared" si="2"/>
        <v>15.421286949999999</v>
      </c>
      <c r="L162" s="7" t="e">
        <f>(K162+K163)/2</f>
        <v>#VALUE!</v>
      </c>
      <c r="M162" s="2" t="e">
        <f>2^(-L162)</f>
        <v>#VALUE!</v>
      </c>
      <c r="N162" s="2"/>
      <c r="O162" s="8">
        <f t="shared" si="3"/>
        <v>16.587090286666665</v>
      </c>
      <c r="P162" s="9">
        <f t="shared" si="4"/>
        <v>1.0157533958491667E-5</v>
      </c>
      <c r="Q162" s="9" t="e">
        <f>AVERAGE(P162,P163)</f>
        <v>#VALUE!</v>
      </c>
      <c r="R162" s="9" t="e">
        <f>STDEV(P162:P163)</f>
        <v>#VALUE!</v>
      </c>
      <c r="S162" s="9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5.75" customHeight="1" x14ac:dyDescent="0.15">
      <c r="A163" s="3" t="s">
        <v>182</v>
      </c>
      <c r="B163" s="3">
        <v>2</v>
      </c>
      <c r="C163" s="14" t="s">
        <v>173</v>
      </c>
      <c r="D163" s="1" t="str">
        <f t="shared" si="0"/>
        <v>LCOR-098 August</v>
      </c>
      <c r="E163" s="1" t="str">
        <f>VLOOKUP(B163,'Names+months'!A:B,2,FALSE)</f>
        <v>August</v>
      </c>
      <c r="F163" s="15" t="s">
        <v>45</v>
      </c>
      <c r="G163" s="3" t="s">
        <v>200</v>
      </c>
      <c r="H163" s="3">
        <v>25.321540639999998</v>
      </c>
      <c r="I163" s="3">
        <v>24.254348449999998</v>
      </c>
      <c r="J163" s="5">
        <f t="shared" si="1"/>
        <v>24.254348449999998</v>
      </c>
      <c r="K163" s="6" t="e">
        <f t="shared" si="2"/>
        <v>#VALUE!</v>
      </c>
      <c r="L163" s="7"/>
      <c r="M163" s="2"/>
      <c r="N163" s="2"/>
      <c r="O163" s="8" t="e">
        <f t="shared" si="3"/>
        <v>#VALUE!</v>
      </c>
      <c r="P163" s="9" t="e">
        <f t="shared" si="4"/>
        <v>#VALUE!</v>
      </c>
      <c r="Q163" s="9"/>
      <c r="R163" s="9"/>
      <c r="S163" s="9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5.75" customHeight="1" x14ac:dyDescent="0.15">
      <c r="A164" s="3" t="s">
        <v>158</v>
      </c>
      <c r="B164" s="3">
        <v>2</v>
      </c>
      <c r="C164" s="14" t="s">
        <v>177</v>
      </c>
      <c r="D164" s="1" t="str">
        <f t="shared" si="0"/>
        <v>LCOR-290 August</v>
      </c>
      <c r="E164" s="1" t="str">
        <f>VLOOKUP(B164,'Names+months'!A:B,2,FALSE)</f>
        <v>August</v>
      </c>
      <c r="F164" s="15" t="s">
        <v>45</v>
      </c>
      <c r="G164" s="3" t="s">
        <v>200</v>
      </c>
      <c r="H164" s="3">
        <v>26.13243834</v>
      </c>
      <c r="I164" s="3">
        <v>24.706651910000001</v>
      </c>
      <c r="J164" s="5">
        <f t="shared" si="1"/>
        <v>24.706651910000001</v>
      </c>
      <c r="K164" s="6" t="e">
        <f t="shared" si="2"/>
        <v>#VALUE!</v>
      </c>
      <c r="L164" s="7" t="e">
        <f>(K164+K165)/2</f>
        <v>#VALUE!</v>
      </c>
      <c r="M164" s="2" t="e">
        <f>2^(-L164)</f>
        <v>#VALUE!</v>
      </c>
      <c r="N164" s="2"/>
      <c r="O164" s="8" t="e">
        <f t="shared" si="3"/>
        <v>#VALUE!</v>
      </c>
      <c r="P164" s="9" t="e">
        <f t="shared" si="4"/>
        <v>#VALUE!</v>
      </c>
      <c r="Q164" s="9" t="e">
        <f>AVERAGE(P164,P165)</f>
        <v>#VALUE!</v>
      </c>
      <c r="R164" s="9" t="e">
        <f>STDEV(P164:P165)</f>
        <v>#VALUE!</v>
      </c>
      <c r="S164" s="9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5.75" customHeight="1" x14ac:dyDescent="0.15">
      <c r="A165" s="3" t="s">
        <v>160</v>
      </c>
      <c r="B165" s="3">
        <v>2</v>
      </c>
      <c r="C165" s="14" t="s">
        <v>177</v>
      </c>
      <c r="D165" s="1" t="str">
        <f t="shared" si="0"/>
        <v>LCOR-290 August</v>
      </c>
      <c r="E165" s="1" t="str">
        <f>VLOOKUP(B165,'Names+months'!A:B,2,FALSE)</f>
        <v>August</v>
      </c>
      <c r="F165" s="15" t="s">
        <v>45</v>
      </c>
      <c r="G165" s="3" t="s">
        <v>200</v>
      </c>
      <c r="H165" s="3">
        <v>26.090060319999999</v>
      </c>
      <c r="I165" s="3">
        <v>24.64528653</v>
      </c>
      <c r="J165" s="5">
        <f t="shared" si="1"/>
        <v>24.64528653</v>
      </c>
      <c r="K165" s="6" t="e">
        <f t="shared" si="2"/>
        <v>#VALUE!</v>
      </c>
      <c r="L165" s="7"/>
      <c r="M165" s="2"/>
      <c r="N165" s="2"/>
      <c r="O165" s="8" t="e">
        <f t="shared" si="3"/>
        <v>#VALUE!</v>
      </c>
      <c r="P165" s="9" t="e">
        <f t="shared" si="4"/>
        <v>#VALUE!</v>
      </c>
      <c r="Q165" s="9"/>
      <c r="R165" s="9"/>
      <c r="S165" s="9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5.75" customHeight="1" x14ac:dyDescent="0.15">
      <c r="A166" s="3" t="s">
        <v>183</v>
      </c>
      <c r="B166" s="3">
        <v>2</v>
      </c>
      <c r="C166" s="14" t="s">
        <v>184</v>
      </c>
      <c r="D166" s="1" t="str">
        <f t="shared" si="0"/>
        <v>LCOR-292 August</v>
      </c>
      <c r="E166" s="1" t="str">
        <f>VLOOKUP(B166,'Names+months'!A:B,2,FALSE)</f>
        <v>August</v>
      </c>
      <c r="F166" s="15" t="s">
        <v>45</v>
      </c>
      <c r="G166" s="3">
        <v>36.5919873</v>
      </c>
      <c r="H166" s="3">
        <v>25.692386330000001</v>
      </c>
      <c r="I166" s="3">
        <v>24.563799670000002</v>
      </c>
      <c r="J166" s="5">
        <f t="shared" si="1"/>
        <v>24.563799670000002</v>
      </c>
      <c r="K166" s="6">
        <f t="shared" si="2"/>
        <v>12.028187629999998</v>
      </c>
      <c r="L166" s="7">
        <f>(K166+K167)/2</f>
        <v>11.852638449999999</v>
      </c>
      <c r="M166" s="2">
        <f>2^(-L166)</f>
        <v>2.7039602244027035E-4</v>
      </c>
      <c r="N166" s="2"/>
      <c r="O166" s="8">
        <f t="shared" si="3"/>
        <v>13.193990966666664</v>
      </c>
      <c r="P166" s="9">
        <f t="shared" si="4"/>
        <v>1.0671192554142347E-4</v>
      </c>
      <c r="Q166" s="9">
        <f>AVERAGE(P166,P167)</f>
        <v>1.214131660921156E-4</v>
      </c>
      <c r="R166" s="9">
        <f>STDEV(P166:P167)</f>
        <v>2.0790693770498142E-5</v>
      </c>
      <c r="S166" s="9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5.75" customHeight="1" x14ac:dyDescent="0.15">
      <c r="A167" s="3" t="s">
        <v>185</v>
      </c>
      <c r="B167" s="3">
        <v>2</v>
      </c>
      <c r="C167" s="14" t="s">
        <v>184</v>
      </c>
      <c r="D167" s="1" t="str">
        <f t="shared" si="0"/>
        <v>LCOR-292 August</v>
      </c>
      <c r="E167" s="1" t="str">
        <f>VLOOKUP(B167,'Names+months'!A:B,2,FALSE)</f>
        <v>August</v>
      </c>
      <c r="F167" s="15" t="s">
        <v>45</v>
      </c>
      <c r="G167" s="3">
        <v>36.217790999999998</v>
      </c>
      <c r="H167" s="3">
        <v>25.681004430000002</v>
      </c>
      <c r="I167" s="3">
        <v>24.540701729999999</v>
      </c>
      <c r="J167" s="5">
        <f t="shared" si="1"/>
        <v>24.540701729999999</v>
      </c>
      <c r="K167" s="6">
        <f t="shared" si="2"/>
        <v>11.67708927</v>
      </c>
      <c r="L167" s="7"/>
      <c r="M167" s="2"/>
      <c r="N167" s="2"/>
      <c r="O167" s="8">
        <f t="shared" si="3"/>
        <v>12.842892606666666</v>
      </c>
      <c r="P167" s="9">
        <f t="shared" si="4"/>
        <v>1.3611440664280776E-4</v>
      </c>
      <c r="Q167" s="9"/>
      <c r="R167" s="9"/>
      <c r="S167" s="9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5.75" customHeight="1" x14ac:dyDescent="0.15">
      <c r="A168" s="3" t="s">
        <v>186</v>
      </c>
      <c r="B168" s="3">
        <v>2</v>
      </c>
      <c r="C168" s="14" t="s">
        <v>187</v>
      </c>
      <c r="D168" s="1" t="str">
        <f t="shared" si="0"/>
        <v>LCOR-417 August</v>
      </c>
      <c r="E168" s="1" t="str">
        <f>VLOOKUP(B168,'Names+months'!A:B,2,FALSE)</f>
        <v>August</v>
      </c>
      <c r="F168" s="15" t="s">
        <v>45</v>
      </c>
      <c r="G168" s="3">
        <v>33.178835999999997</v>
      </c>
      <c r="H168" s="3">
        <v>25.330663309999998</v>
      </c>
      <c r="I168" s="3">
        <v>24.32213977</v>
      </c>
      <c r="J168" s="5">
        <f t="shared" si="1"/>
        <v>24.32213977</v>
      </c>
      <c r="K168" s="6">
        <f t="shared" si="2"/>
        <v>8.8566962299999972</v>
      </c>
      <c r="L168" s="7">
        <f>(K168+K169)/2</f>
        <v>9.0034171250000004</v>
      </c>
      <c r="M168" s="2">
        <f>2^(-L168)</f>
        <v>1.9485043599424294E-3</v>
      </c>
      <c r="N168" s="2"/>
      <c r="O168" s="8">
        <f t="shared" si="3"/>
        <v>10.022499566666664</v>
      </c>
      <c r="P168" s="9">
        <f t="shared" si="4"/>
        <v>9.6145065337222761E-4</v>
      </c>
      <c r="Q168" s="9">
        <f>AVERAGE(P168,P169)</f>
        <v>8.7297466754817819E-4</v>
      </c>
      <c r="R168" s="9">
        <f>STDEV(P168:P169)</f>
        <v>1.251239390967004E-4</v>
      </c>
      <c r="S168" s="9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5.75" customHeight="1" x14ac:dyDescent="0.15">
      <c r="A169" s="3" t="s">
        <v>188</v>
      </c>
      <c r="B169" s="3">
        <v>2</v>
      </c>
      <c r="C169" s="14" t="s">
        <v>187</v>
      </c>
      <c r="D169" s="1" t="str">
        <f t="shared" si="0"/>
        <v>LCOR-417 August</v>
      </c>
      <c r="E169" s="1" t="str">
        <f>VLOOKUP(B169,'Names+months'!A:B,2,FALSE)</f>
        <v>August</v>
      </c>
      <c r="F169" s="15" t="s">
        <v>45</v>
      </c>
      <c r="G169" s="3">
        <v>33.422493000000003</v>
      </c>
      <c r="H169" s="3">
        <v>25.328185730000001</v>
      </c>
      <c r="I169" s="3">
        <v>24.272354979999999</v>
      </c>
      <c r="J169" s="5">
        <f t="shared" si="1"/>
        <v>24.272354979999999</v>
      </c>
      <c r="K169" s="6">
        <f t="shared" si="2"/>
        <v>9.1501380200000035</v>
      </c>
      <c r="L169" s="7"/>
      <c r="M169" s="2"/>
      <c r="N169" s="2"/>
      <c r="O169" s="8">
        <f t="shared" si="3"/>
        <v>10.31594135666667</v>
      </c>
      <c r="P169" s="9">
        <f t="shared" si="4"/>
        <v>7.8449868172412876E-4</v>
      </c>
      <c r="Q169" s="9"/>
      <c r="R169" s="9"/>
      <c r="S169" s="9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5.75" customHeight="1" x14ac:dyDescent="0.15">
      <c r="A170" s="3" t="s">
        <v>114</v>
      </c>
      <c r="B170" s="3">
        <v>1</v>
      </c>
      <c r="C170" s="1" t="s">
        <v>189</v>
      </c>
      <c r="D170" s="1" t="str">
        <f t="shared" si="0"/>
        <v>LCOR-204 July</v>
      </c>
      <c r="E170" s="1" t="str">
        <f>VLOOKUP(B170,'Names+months'!A:B,2,FALSE)</f>
        <v>July</v>
      </c>
      <c r="F170" s="1" t="s">
        <v>28</v>
      </c>
      <c r="G170" s="3">
        <v>35.72232606</v>
      </c>
      <c r="H170" s="3">
        <v>24.504010300000001</v>
      </c>
      <c r="I170" s="3">
        <v>23.697823079999999</v>
      </c>
      <c r="J170" s="5">
        <f t="shared" si="1"/>
        <v>23.697823079999999</v>
      </c>
      <c r="K170" s="6">
        <f t="shared" si="2"/>
        <v>12.024502980000001</v>
      </c>
      <c r="L170" s="7">
        <f>(K170+K171)/2</f>
        <v>12.14418474</v>
      </c>
      <c r="M170" s="2">
        <f>2^(-L170)</f>
        <v>2.2092055234513428E-4</v>
      </c>
      <c r="N170" s="2"/>
      <c r="O170" s="8">
        <f t="shared" si="3"/>
        <v>13.190306316666668</v>
      </c>
      <c r="P170" s="9">
        <f t="shared" si="4"/>
        <v>1.0698481664132827E-4</v>
      </c>
      <c r="Q170" s="9">
        <f>AVERAGE(P170,P171)</f>
        <v>9.8806841468050826E-5</v>
      </c>
      <c r="R170" s="9">
        <f>STDEV(P170:P171)</f>
        <v>1.1565403402799421E-5</v>
      </c>
      <c r="S170" s="9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5.75" customHeight="1" x14ac:dyDescent="0.15">
      <c r="A171" s="3" t="s">
        <v>115</v>
      </c>
      <c r="B171" s="3">
        <v>1</v>
      </c>
      <c r="C171" s="1" t="s">
        <v>189</v>
      </c>
      <c r="D171" s="1" t="str">
        <f t="shared" si="0"/>
        <v>LCOR-204 July</v>
      </c>
      <c r="E171" s="1" t="str">
        <f>VLOOKUP(B171,'Names+months'!A:B,2,FALSE)</f>
        <v>July</v>
      </c>
      <c r="F171" s="1" t="s">
        <v>28</v>
      </c>
      <c r="G171" s="3">
        <v>36.07085807</v>
      </c>
      <c r="H171" s="3">
        <v>24.572310000000002</v>
      </c>
      <c r="I171" s="3">
        <v>23.806991570000001</v>
      </c>
      <c r="J171" s="5">
        <f t="shared" si="1"/>
        <v>23.806991570000001</v>
      </c>
      <c r="K171" s="6">
        <f t="shared" si="2"/>
        <v>12.263866499999999</v>
      </c>
      <c r="L171" s="7"/>
      <c r="M171" s="2"/>
      <c r="N171" s="2"/>
      <c r="O171" s="8">
        <f t="shared" si="3"/>
        <v>13.429669836666665</v>
      </c>
      <c r="P171" s="9">
        <f t="shared" si="4"/>
        <v>9.0628866294773384E-5</v>
      </c>
      <c r="Q171" s="9"/>
      <c r="R171" s="9"/>
      <c r="S171" s="9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5.75" customHeight="1" x14ac:dyDescent="0.15">
      <c r="A172" s="3" t="s">
        <v>116</v>
      </c>
      <c r="B172" s="3">
        <v>1</v>
      </c>
      <c r="C172" s="1" t="s">
        <v>190</v>
      </c>
      <c r="D172" s="1" t="str">
        <f t="shared" si="0"/>
        <v>LCOR-207 July</v>
      </c>
      <c r="E172" s="1" t="str">
        <f>VLOOKUP(B172,'Names+months'!A:B,2,FALSE)</f>
        <v>July</v>
      </c>
      <c r="F172" s="1" t="s">
        <v>28</v>
      </c>
      <c r="G172" s="3">
        <v>39.101817390000001</v>
      </c>
      <c r="H172" s="3">
        <v>24.532439700000001</v>
      </c>
      <c r="I172" s="3">
        <v>23.705004450000001</v>
      </c>
      <c r="J172" s="5">
        <f t="shared" si="1"/>
        <v>23.705004450000001</v>
      </c>
      <c r="K172" s="6">
        <f t="shared" si="2"/>
        <v>15.39681294</v>
      </c>
      <c r="L172" s="7">
        <f>(K172+K173)/2</f>
        <v>14.355312395</v>
      </c>
      <c r="M172" s="2">
        <f>2^(-L172)</f>
        <v>4.7711203537371505E-5</v>
      </c>
      <c r="N172" s="2"/>
      <c r="O172" s="8">
        <f t="shared" si="3"/>
        <v>16.562616276666667</v>
      </c>
      <c r="P172" s="9">
        <f t="shared" si="4"/>
        <v>1.0331317158605183E-5</v>
      </c>
      <c r="Q172" s="9">
        <f>AVERAGE(P172,P173)</f>
        <v>2.7051916226687397E-5</v>
      </c>
      <c r="R172" s="9">
        <f>STDEV(P172:P173)</f>
        <v>2.3646497973084799E-5</v>
      </c>
      <c r="S172" s="9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5.75" customHeight="1" x14ac:dyDescent="0.15">
      <c r="A173" s="3" t="s">
        <v>118</v>
      </c>
      <c r="B173" s="3">
        <v>1</v>
      </c>
      <c r="C173" s="1" t="s">
        <v>190</v>
      </c>
      <c r="D173" s="1" t="str">
        <f t="shared" si="0"/>
        <v>LCOR-207 July</v>
      </c>
      <c r="E173" s="1" t="str">
        <f>VLOOKUP(B173,'Names+months'!A:B,2,FALSE)</f>
        <v>July</v>
      </c>
      <c r="F173" s="1" t="s">
        <v>28</v>
      </c>
      <c r="G173" s="3">
        <v>37.009116280000001</v>
      </c>
      <c r="H173" s="3">
        <v>24.525072300000001</v>
      </c>
      <c r="I173" s="3">
        <v>23.69530443</v>
      </c>
      <c r="J173" s="5">
        <f t="shared" si="1"/>
        <v>23.69530443</v>
      </c>
      <c r="K173" s="6">
        <f t="shared" si="2"/>
        <v>13.31381185</v>
      </c>
      <c r="L173" s="7"/>
      <c r="M173" s="2"/>
      <c r="N173" s="2"/>
      <c r="O173" s="8">
        <f t="shared" si="3"/>
        <v>14.479615186666667</v>
      </c>
      <c r="P173" s="9">
        <f t="shared" si="4"/>
        <v>4.3772515294769609E-5</v>
      </c>
      <c r="Q173" s="9"/>
      <c r="R173" s="9"/>
      <c r="S173" s="9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5.75" customHeight="1" x14ac:dyDescent="0.15">
      <c r="A174" s="3" t="s">
        <v>186</v>
      </c>
      <c r="B174" s="3">
        <v>1</v>
      </c>
      <c r="C174" s="1" t="s">
        <v>191</v>
      </c>
      <c r="D174" s="1" t="str">
        <f t="shared" si="0"/>
        <v>LCOR-341 July</v>
      </c>
      <c r="E174" s="1" t="str">
        <f>VLOOKUP(B174,'Names+months'!A:B,2,FALSE)</f>
        <v>July</v>
      </c>
      <c r="F174" s="1" t="s">
        <v>28</v>
      </c>
      <c r="G174" s="3">
        <v>38.378460969999999</v>
      </c>
      <c r="H174" s="3">
        <v>24.327856300000001</v>
      </c>
      <c r="I174" s="3">
        <v>23.771264989999999</v>
      </c>
      <c r="J174" s="5">
        <f t="shared" si="1"/>
        <v>23.771264989999999</v>
      </c>
      <c r="K174" s="6">
        <f t="shared" si="2"/>
        <v>14.60719598</v>
      </c>
      <c r="L174" s="7">
        <f>(K174+K175)/2</f>
        <v>13.994171005000002</v>
      </c>
      <c r="M174" s="2">
        <f>2^(-L174)</f>
        <v>6.1282258586030573E-5</v>
      </c>
      <c r="N174" s="8"/>
      <c r="O174" s="8">
        <f t="shared" si="3"/>
        <v>15.772999316666667</v>
      </c>
      <c r="P174" s="9">
        <f t="shared" si="4"/>
        <v>1.7858874448161451E-5</v>
      </c>
      <c r="Q174" s="9">
        <f>AVERAGE(P174,P175)</f>
        <v>2.9817679667369785E-5</v>
      </c>
      <c r="R174" s="9">
        <f>STDEV(P174:P175)</f>
        <v>1.6912304530782576E-5</v>
      </c>
      <c r="S174" s="9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5.75" customHeight="1" x14ac:dyDescent="0.15">
      <c r="A175" s="3" t="s">
        <v>188</v>
      </c>
      <c r="B175" s="3">
        <v>1</v>
      </c>
      <c r="C175" s="1" t="s">
        <v>191</v>
      </c>
      <c r="D175" s="1" t="str">
        <f t="shared" si="0"/>
        <v>LCOR-341 July</v>
      </c>
      <c r="E175" s="1" t="str">
        <f>VLOOKUP(B175,'Names+months'!A:B,2,FALSE)</f>
        <v>July</v>
      </c>
      <c r="F175" s="1" t="s">
        <v>28</v>
      </c>
      <c r="G175" s="3">
        <v>36.994303270000003</v>
      </c>
      <c r="H175" s="3">
        <v>24.248626300000002</v>
      </c>
      <c r="I175" s="3">
        <v>23.61315724</v>
      </c>
      <c r="J175" s="5">
        <f t="shared" si="1"/>
        <v>23.61315724</v>
      </c>
      <c r="K175" s="6">
        <f t="shared" si="2"/>
        <v>13.381146030000004</v>
      </c>
      <c r="L175" s="7"/>
      <c r="M175" s="2"/>
      <c r="N175" s="2"/>
      <c r="O175" s="8">
        <f t="shared" si="3"/>
        <v>14.54694936666667</v>
      </c>
      <c r="P175" s="9">
        <f t="shared" si="4"/>
        <v>4.1776484886578115E-5</v>
      </c>
      <c r="Q175" s="9"/>
      <c r="R175" s="9"/>
      <c r="S175" s="9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5.75" customHeight="1" x14ac:dyDescent="0.15">
      <c r="A176" s="3" t="s">
        <v>183</v>
      </c>
      <c r="B176" s="3">
        <v>1</v>
      </c>
      <c r="C176" s="1" t="s">
        <v>192</v>
      </c>
      <c r="D176" s="1" t="str">
        <f t="shared" si="0"/>
        <v>LCOR-344 July</v>
      </c>
      <c r="E176" s="1" t="str">
        <f>VLOOKUP(B176,'Names+months'!A:B,2,FALSE)</f>
        <v>July</v>
      </c>
      <c r="F176" s="1" t="s">
        <v>28</v>
      </c>
      <c r="G176" s="3" t="s">
        <v>200</v>
      </c>
      <c r="H176" s="3">
        <v>24.255076200000001</v>
      </c>
      <c r="I176" s="3">
        <v>23.48601408</v>
      </c>
      <c r="J176" s="5">
        <f t="shared" si="1"/>
        <v>23.48601408</v>
      </c>
      <c r="K176" s="6" t="e">
        <f t="shared" si="2"/>
        <v>#VALUE!</v>
      </c>
      <c r="L176" s="7" t="e">
        <f>(K176+K177)/2</f>
        <v>#VALUE!</v>
      </c>
      <c r="M176" s="2" t="e">
        <f>2^(-L176)</f>
        <v>#VALUE!</v>
      </c>
      <c r="N176" s="1"/>
      <c r="O176" s="8" t="e">
        <f t="shared" si="3"/>
        <v>#VALUE!</v>
      </c>
      <c r="P176" s="9" t="e">
        <f t="shared" si="4"/>
        <v>#VALUE!</v>
      </c>
      <c r="Q176" s="9" t="e">
        <f>AVERAGE(P176,P177)</f>
        <v>#VALUE!</v>
      </c>
      <c r="R176" s="9" t="e">
        <f>STDEV(P176:P177)</f>
        <v>#VALUE!</v>
      </c>
      <c r="S176" s="9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5.75" customHeight="1" x14ac:dyDescent="0.15">
      <c r="A177" s="3" t="s">
        <v>185</v>
      </c>
      <c r="B177" s="3">
        <v>1</v>
      </c>
      <c r="C177" s="1" t="s">
        <v>192</v>
      </c>
      <c r="D177" s="1" t="str">
        <f t="shared" si="0"/>
        <v>LCOR-344 July</v>
      </c>
      <c r="E177" s="1" t="str">
        <f>VLOOKUP(B177,'Names+months'!A:B,2,FALSE)</f>
        <v>July</v>
      </c>
      <c r="F177" s="1" t="s">
        <v>28</v>
      </c>
      <c r="G177" s="3">
        <v>38.051385289999999</v>
      </c>
      <c r="H177" s="3">
        <v>24.259226000000002</v>
      </c>
      <c r="I177" s="3">
        <v>23.517428670000001</v>
      </c>
      <c r="J177" s="5">
        <f t="shared" si="1"/>
        <v>23.517428670000001</v>
      </c>
      <c r="K177" s="6">
        <f t="shared" si="2"/>
        <v>14.533956619999998</v>
      </c>
      <c r="L177" s="7"/>
      <c r="M177" s="2"/>
      <c r="N177" s="2"/>
      <c r="O177" s="8">
        <f t="shared" si="3"/>
        <v>15.699759956666664</v>
      </c>
      <c r="P177" s="9">
        <f t="shared" si="4"/>
        <v>1.8788898846336215E-5</v>
      </c>
      <c r="Q177" s="9"/>
      <c r="R177" s="9"/>
      <c r="S177" s="9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5.75" customHeight="1" x14ac:dyDescent="0.15">
      <c r="A178" s="3" t="s">
        <v>112</v>
      </c>
      <c r="B178" s="3">
        <v>1</v>
      </c>
      <c r="C178" s="1" t="s">
        <v>193</v>
      </c>
      <c r="D178" s="1" t="str">
        <f t="shared" si="0"/>
        <v>LCOR-495 July</v>
      </c>
      <c r="E178" s="1" t="str">
        <f>VLOOKUP(B178,'Names+months'!A:B,2,FALSE)</f>
        <v>July</v>
      </c>
      <c r="F178" s="1" t="s">
        <v>28</v>
      </c>
      <c r="G178" s="3">
        <v>33.776536880000002</v>
      </c>
      <c r="H178" s="3">
        <v>24.429706199999998</v>
      </c>
      <c r="I178" s="3">
        <v>23.679330920000002</v>
      </c>
      <c r="J178" s="5">
        <f t="shared" si="1"/>
        <v>23.679330920000002</v>
      </c>
      <c r="K178" s="6">
        <f t="shared" si="2"/>
        <v>10.09720596</v>
      </c>
      <c r="L178" s="7">
        <f>(K178+K179)/2</f>
        <v>10.110833290000002</v>
      </c>
      <c r="M178" s="2">
        <f>2^(-L178)</f>
        <v>9.0434865820388898E-4</v>
      </c>
      <c r="N178" s="1"/>
      <c r="O178" s="8">
        <f t="shared" si="3"/>
        <v>11.263009296666667</v>
      </c>
      <c r="P178" s="9">
        <f t="shared" si="4"/>
        <v>4.069081235757881E-4</v>
      </c>
      <c r="Q178" s="9">
        <f>AVERAGE(P178,P179)</f>
        <v>4.0310065070774473E-4</v>
      </c>
      <c r="R178" s="9">
        <f>STDEV(P178:P179)</f>
        <v>5.3845797683545235E-6</v>
      </c>
      <c r="S178" s="9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5.75" customHeight="1" x14ac:dyDescent="0.15">
      <c r="A179" s="3" t="s">
        <v>113</v>
      </c>
      <c r="B179" s="3">
        <v>1</v>
      </c>
      <c r="C179" s="1" t="s">
        <v>193</v>
      </c>
      <c r="D179" s="1" t="str">
        <f t="shared" si="0"/>
        <v>LCOR-495 July</v>
      </c>
      <c r="E179" s="1" t="str">
        <f>VLOOKUP(B179,'Names+months'!A:B,2,FALSE)</f>
        <v>July</v>
      </c>
      <c r="F179" s="1" t="s">
        <v>28</v>
      </c>
      <c r="G179" s="3">
        <v>33.836556710000004</v>
      </c>
      <c r="H179" s="3">
        <v>24.423983100000001</v>
      </c>
      <c r="I179" s="3">
        <v>23.712096089999999</v>
      </c>
      <c r="J179" s="5">
        <f t="shared" si="1"/>
        <v>23.712096089999999</v>
      </c>
      <c r="K179" s="6">
        <f t="shared" si="2"/>
        <v>10.124460620000004</v>
      </c>
      <c r="L179" s="7"/>
      <c r="M179" s="2"/>
      <c r="N179" s="2"/>
      <c r="O179" s="8">
        <f t="shared" si="3"/>
        <v>11.290263956666671</v>
      </c>
      <c r="P179" s="9">
        <f t="shared" si="4"/>
        <v>3.9929317783970135E-4</v>
      </c>
      <c r="Q179" s="9"/>
      <c r="R179" s="9"/>
      <c r="S179" s="9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5.75" customHeight="1" x14ac:dyDescent="0.15">
      <c r="A180" s="3" t="s">
        <v>181</v>
      </c>
      <c r="B180" s="3">
        <v>1</v>
      </c>
      <c r="C180" s="1" t="s">
        <v>194</v>
      </c>
      <c r="D180" s="1" t="str">
        <f t="shared" si="0"/>
        <v>LCOR-501 July</v>
      </c>
      <c r="E180" s="1" t="str">
        <f>VLOOKUP(B180,'Names+months'!A:B,2,FALSE)</f>
        <v>July</v>
      </c>
      <c r="F180" s="1" t="s">
        <v>28</v>
      </c>
      <c r="G180" s="3">
        <v>39.689406519999999</v>
      </c>
      <c r="H180" s="3">
        <v>24.938686199999999</v>
      </c>
      <c r="I180" s="3">
        <v>24.13178388</v>
      </c>
      <c r="J180" s="5">
        <f t="shared" si="1"/>
        <v>24.13178388</v>
      </c>
      <c r="K180" s="6">
        <f t="shared" si="2"/>
        <v>15.557622639999998</v>
      </c>
      <c r="L180" s="7">
        <f>(K180+K181)/2</f>
        <v>14.967248759999999</v>
      </c>
      <c r="M180" s="2">
        <f>2^(-L180)</f>
        <v>3.1218294315160986E-5</v>
      </c>
      <c r="N180" s="1"/>
      <c r="O180" s="8">
        <f t="shared" si="3"/>
        <v>16.723425976666665</v>
      </c>
      <c r="P180" s="9">
        <f t="shared" si="4"/>
        <v>9.2415996497301056E-6</v>
      </c>
      <c r="Q180" s="9">
        <f>AVERAGE(P180,P181)</f>
        <v>1.5095887054357235E-5</v>
      </c>
      <c r="R180" s="9">
        <f>STDEV(P180:P181)</f>
        <v>8.2792126456536743E-6</v>
      </c>
      <c r="S180" s="9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5.75" customHeight="1" x14ac:dyDescent="0.15">
      <c r="A181" s="3" t="s">
        <v>182</v>
      </c>
      <c r="B181" s="3">
        <v>1</v>
      </c>
      <c r="C181" s="1" t="s">
        <v>194</v>
      </c>
      <c r="D181" s="1" t="str">
        <f t="shared" si="0"/>
        <v>LCOR-501 July</v>
      </c>
      <c r="E181" s="1" t="str">
        <f>VLOOKUP(B181,'Names+months'!A:B,2,FALSE)</f>
        <v>July</v>
      </c>
      <c r="F181" s="1" t="s">
        <v>28</v>
      </c>
      <c r="G181" s="3">
        <v>38.417431139999998</v>
      </c>
      <c r="H181" s="3">
        <v>24.8033848</v>
      </c>
      <c r="I181" s="3">
        <v>24.040556259999999</v>
      </c>
      <c r="J181" s="5">
        <f t="shared" si="1"/>
        <v>24.040556259999999</v>
      </c>
      <c r="K181" s="6">
        <f t="shared" si="2"/>
        <v>14.376874879999999</v>
      </c>
      <c r="L181" s="7"/>
      <c r="M181" s="2"/>
      <c r="N181" s="2"/>
      <c r="O181" s="8">
        <f t="shared" si="3"/>
        <v>15.542678216666665</v>
      </c>
      <c r="P181" s="9">
        <f t="shared" si="4"/>
        <v>2.0950174458984366E-5</v>
      </c>
      <c r="Q181" s="9"/>
      <c r="R181" s="9"/>
      <c r="S181" s="9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5.75" customHeight="1" x14ac:dyDescent="0.15">
      <c r="A182" s="3" t="s">
        <v>176</v>
      </c>
      <c r="B182" s="3">
        <v>2</v>
      </c>
      <c r="C182" s="1" t="s">
        <v>190</v>
      </c>
      <c r="D182" s="1" t="str">
        <f t="shared" si="0"/>
        <v>LCOR-207 August</v>
      </c>
      <c r="E182" s="1" t="str">
        <f>VLOOKUP(B182,'Names+months'!A:B,2,FALSE)</f>
        <v>August</v>
      </c>
      <c r="F182" s="1" t="s">
        <v>28</v>
      </c>
      <c r="G182" s="3">
        <v>36.829974999999997</v>
      </c>
      <c r="H182" s="3">
        <v>25.07023504</v>
      </c>
      <c r="I182" s="3">
        <v>23.826659630000002</v>
      </c>
      <c r="J182" s="5">
        <f t="shared" si="1"/>
        <v>23.826659630000002</v>
      </c>
      <c r="K182" s="6">
        <f t="shared" si="2"/>
        <v>13.003315369999996</v>
      </c>
      <c r="L182" s="7">
        <f>(K182+K183)/2</f>
        <v>13.808994934999999</v>
      </c>
      <c r="M182" s="2">
        <f>2^(-L182)</f>
        <v>6.9675214532055369E-5</v>
      </c>
      <c r="N182" s="1"/>
      <c r="O182" s="8">
        <f t="shared" si="3"/>
        <v>14.169118706666662</v>
      </c>
      <c r="P182" s="9">
        <f t="shared" si="4"/>
        <v>5.4283801928900816E-5</v>
      </c>
      <c r="Q182" s="9">
        <f>AVERAGE(P182,P183)</f>
        <v>3.6025170294364976E-5</v>
      </c>
      <c r="R182" s="9">
        <f>STDEV(P182:P183)</f>
        <v>2.5821604487935021E-5</v>
      </c>
      <c r="S182" s="9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5.75" customHeight="1" x14ac:dyDescent="0.15">
      <c r="A183" s="3" t="s">
        <v>178</v>
      </c>
      <c r="B183" s="3">
        <v>2</v>
      </c>
      <c r="C183" s="1" t="s">
        <v>190</v>
      </c>
      <c r="D183" s="1" t="str">
        <f t="shared" si="0"/>
        <v>LCOR-207 August</v>
      </c>
      <c r="E183" s="1" t="str">
        <f>VLOOKUP(B183,'Names+months'!A:B,2,FALSE)</f>
        <v>August</v>
      </c>
      <c r="F183" s="1" t="s">
        <v>28</v>
      </c>
      <c r="G183" s="3">
        <v>38.456732100000004</v>
      </c>
      <c r="H183" s="3">
        <v>25.079527509999998</v>
      </c>
      <c r="I183" s="3">
        <v>23.8420576</v>
      </c>
      <c r="J183" s="5">
        <f t="shared" si="1"/>
        <v>23.8420576</v>
      </c>
      <c r="K183" s="6">
        <f t="shared" si="2"/>
        <v>14.614674500000003</v>
      </c>
      <c r="L183" s="7"/>
      <c r="M183" s="2"/>
      <c r="N183" s="2"/>
      <c r="O183" s="8">
        <f t="shared" si="3"/>
        <v>15.78047783666667</v>
      </c>
      <c r="P183" s="9">
        <f t="shared" si="4"/>
        <v>1.7766538659829129E-5</v>
      </c>
      <c r="Q183" s="9"/>
      <c r="R183" s="9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5.75" customHeight="1" x14ac:dyDescent="0.15">
      <c r="A184" s="3" t="s">
        <v>150</v>
      </c>
      <c r="B184" s="3">
        <v>2</v>
      </c>
      <c r="C184" s="1" t="s">
        <v>195</v>
      </c>
      <c r="D184" s="1" t="str">
        <f t="shared" si="0"/>
        <v>LCOR-347 August</v>
      </c>
      <c r="E184" s="1" t="str">
        <f>VLOOKUP(B184,'Names+months'!A:B,2,FALSE)</f>
        <v>August</v>
      </c>
      <c r="F184" s="1" t="s">
        <v>28</v>
      </c>
      <c r="G184" s="3">
        <v>37.058690300000002</v>
      </c>
      <c r="H184" s="3">
        <v>25.10092285</v>
      </c>
      <c r="I184" s="3">
        <v>24.274949159999998</v>
      </c>
      <c r="J184" s="5">
        <f t="shared" si="1"/>
        <v>24.274949159999998</v>
      </c>
      <c r="K184" s="6">
        <f t="shared" si="2"/>
        <v>12.783741140000004</v>
      </c>
      <c r="L184" s="7">
        <f>(K184+K185)/2</f>
        <v>12.673860235000001</v>
      </c>
      <c r="M184" s="2">
        <f>2^(-L184)</f>
        <v>1.5303399239975941E-4</v>
      </c>
      <c r="N184" s="1"/>
      <c r="O184" s="8">
        <f t="shared" si="3"/>
        <v>13.94954447666667</v>
      </c>
      <c r="P184" s="9">
        <f t="shared" si="4"/>
        <v>6.3207510673798326E-5</v>
      </c>
      <c r="Q184" s="9">
        <f>AVERAGE(P184,P185)</f>
        <v>6.840763378759883E-5</v>
      </c>
      <c r="R184" s="9">
        <f>STDEV(P184:P185)</f>
        <v>7.3540846335464913E-6</v>
      </c>
      <c r="S184" s="9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5.75" customHeight="1" x14ac:dyDescent="0.15">
      <c r="A185" s="3" t="s">
        <v>152</v>
      </c>
      <c r="B185" s="3">
        <v>2</v>
      </c>
      <c r="C185" s="1" t="s">
        <v>195</v>
      </c>
      <c r="D185" s="1" t="str">
        <f t="shared" si="0"/>
        <v>LCOR-347 August</v>
      </c>
      <c r="E185" s="1" t="str">
        <f>VLOOKUP(B185,'Names+months'!A:B,2,FALSE)</f>
        <v>August</v>
      </c>
      <c r="F185" s="1" t="s">
        <v>28</v>
      </c>
      <c r="G185" s="3">
        <v>36.8899209</v>
      </c>
      <c r="H185" s="3">
        <v>25.186674320000002</v>
      </c>
      <c r="I185" s="3">
        <v>24.325941570000001</v>
      </c>
      <c r="J185" s="5">
        <f t="shared" si="1"/>
        <v>24.325941570000001</v>
      </c>
      <c r="K185" s="6">
        <f t="shared" si="2"/>
        <v>12.563979329999999</v>
      </c>
      <c r="L185" s="7"/>
      <c r="M185" s="2"/>
      <c r="N185" s="2"/>
      <c r="O185" s="8">
        <f t="shared" si="3"/>
        <v>13.729782666666665</v>
      </c>
      <c r="P185" s="9">
        <f t="shared" si="4"/>
        <v>7.3607756901399347E-5</v>
      </c>
      <c r="Q185" s="9"/>
      <c r="R185" s="9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5.75" customHeight="1" x14ac:dyDescent="0.15">
      <c r="A186" s="3" t="s">
        <v>79</v>
      </c>
      <c r="B186" s="3">
        <v>2</v>
      </c>
      <c r="C186" s="1" t="s">
        <v>196</v>
      </c>
      <c r="D186" s="1" t="str">
        <f t="shared" si="0"/>
        <v>LCOR-494 August</v>
      </c>
      <c r="E186" s="1" t="str">
        <f>VLOOKUP(B186,'Names+months'!A:B,2,FALSE)</f>
        <v>August</v>
      </c>
      <c r="F186" s="1" t="s">
        <v>28</v>
      </c>
      <c r="G186" s="3">
        <v>31.356579499999999</v>
      </c>
      <c r="H186" s="3">
        <v>25.438573980000001</v>
      </c>
      <c r="I186" s="3">
        <v>24.286982609999999</v>
      </c>
      <c r="J186" s="5">
        <f t="shared" si="1"/>
        <v>24.286982609999999</v>
      </c>
      <c r="K186" s="6">
        <f t="shared" si="2"/>
        <v>7.0695968899999997</v>
      </c>
      <c r="L186" s="7">
        <f>(K186+K187)/2</f>
        <v>7.097466859999999</v>
      </c>
      <c r="M186" s="2">
        <f>2^(-L186)</f>
        <v>7.3021303610098067E-3</v>
      </c>
      <c r="N186" s="2"/>
      <c r="O186" s="8">
        <f t="shared" si="3"/>
        <v>8.2354002266666662</v>
      </c>
      <c r="P186" s="9">
        <f t="shared" si="4"/>
        <v>3.3181613891792019E-3</v>
      </c>
      <c r="Q186" s="9">
        <f>AVERAGE(P186,P187)</f>
        <v>3.2552836696060653E-3</v>
      </c>
      <c r="R186" s="9">
        <f>STDEV(P186:P187)</f>
        <v>8.892252379142164E-5</v>
      </c>
      <c r="S186" s="9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5.75" customHeight="1" x14ac:dyDescent="0.15">
      <c r="A187" s="3" t="s">
        <v>81</v>
      </c>
      <c r="B187" s="3">
        <v>2</v>
      </c>
      <c r="C187" s="1" t="s">
        <v>196</v>
      </c>
      <c r="D187" s="1" t="str">
        <f t="shared" si="0"/>
        <v>LCOR-494 August</v>
      </c>
      <c r="E187" s="1" t="str">
        <f>VLOOKUP(B187,'Names+months'!A:B,2,FALSE)</f>
        <v>August</v>
      </c>
      <c r="F187" s="1" t="s">
        <v>28</v>
      </c>
      <c r="G187" s="3">
        <v>31.298188</v>
      </c>
      <c r="H187" s="3">
        <v>25.371134860000002</v>
      </c>
      <c r="I187" s="3">
        <v>24.172851170000001</v>
      </c>
      <c r="J187" s="5">
        <f t="shared" si="1"/>
        <v>24.172851170000001</v>
      </c>
      <c r="K187" s="6">
        <f t="shared" si="2"/>
        <v>7.1253368299999984</v>
      </c>
      <c r="L187" s="7"/>
      <c r="M187" s="2"/>
      <c r="N187" s="2"/>
      <c r="O187" s="8">
        <f t="shared" si="3"/>
        <v>8.2911401666666649</v>
      </c>
      <c r="P187" s="9">
        <f t="shared" si="4"/>
        <v>3.1924059500329292E-3</v>
      </c>
      <c r="Q187" s="9"/>
      <c r="R187" s="9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5.75" customHeight="1" x14ac:dyDescent="0.15">
      <c r="A188" s="3" t="s">
        <v>106</v>
      </c>
      <c r="B188" s="3">
        <v>2</v>
      </c>
      <c r="C188" s="1" t="s">
        <v>193</v>
      </c>
      <c r="D188" s="1" t="str">
        <f t="shared" si="0"/>
        <v>LCOR-495 August</v>
      </c>
      <c r="E188" s="1" t="str">
        <f>VLOOKUP(B188,'Names+months'!A:B,2,FALSE)</f>
        <v>August</v>
      </c>
      <c r="F188" s="1" t="s">
        <v>28</v>
      </c>
      <c r="G188" s="3">
        <v>35.578438200000001</v>
      </c>
      <c r="H188" s="3">
        <v>24.622354479999998</v>
      </c>
      <c r="I188" s="3">
        <v>23.521833709999999</v>
      </c>
      <c r="J188" s="5">
        <f t="shared" si="1"/>
        <v>23.521833709999999</v>
      </c>
      <c r="K188" s="6">
        <f t="shared" si="2"/>
        <v>12.056604490000002</v>
      </c>
      <c r="L188" s="7">
        <f>(K188+K189)/2</f>
        <v>11.911651464999998</v>
      </c>
      <c r="M188" s="2">
        <f>2^(-L188)</f>
        <v>2.5955871243863474E-4</v>
      </c>
      <c r="N188" s="2"/>
      <c r="O188" s="8">
        <f t="shared" si="3"/>
        <v>13.222407826666668</v>
      </c>
      <c r="P188" s="9">
        <f t="shared" si="4"/>
        <v>1.0463057916041481E-4</v>
      </c>
      <c r="Q188" s="9">
        <f>AVERAGE(P188,P189)</f>
        <v>1.1627390456414737E-4</v>
      </c>
      <c r="R188" s="9">
        <f>STDEV(P188:P189)</f>
        <v>1.6466148697081779E-5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5.75" customHeight="1" x14ac:dyDescent="0.15">
      <c r="A189" s="3" t="s">
        <v>108</v>
      </c>
      <c r="B189" s="3">
        <v>2</v>
      </c>
      <c r="C189" s="1" t="s">
        <v>193</v>
      </c>
      <c r="D189" s="1" t="str">
        <f t="shared" si="0"/>
        <v>LCOR-495 August</v>
      </c>
      <c r="E189" s="1" t="str">
        <f>VLOOKUP(B189,'Names+months'!A:B,2,FALSE)</f>
        <v>August</v>
      </c>
      <c r="F189" s="1" t="s">
        <v>28</v>
      </c>
      <c r="G189" s="3">
        <v>35.424736699999997</v>
      </c>
      <c r="H189" s="3">
        <v>24.674852260000002</v>
      </c>
      <c r="I189" s="3">
        <v>23.658038260000001</v>
      </c>
      <c r="J189" s="5">
        <f t="shared" si="1"/>
        <v>23.658038260000001</v>
      </c>
      <c r="K189" s="6">
        <f t="shared" si="2"/>
        <v>11.766698439999995</v>
      </c>
      <c r="L189" s="7"/>
      <c r="M189" s="2"/>
      <c r="N189" s="1"/>
      <c r="O189" s="8">
        <f t="shared" si="3"/>
        <v>12.932501776666662</v>
      </c>
      <c r="P189" s="9">
        <f t="shared" si="4"/>
        <v>1.2791722996787993E-4</v>
      </c>
      <c r="Q189" s="9"/>
      <c r="R189" s="9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5.75" customHeight="1" x14ac:dyDescent="0.15">
      <c r="A190" s="3" t="s">
        <v>146</v>
      </c>
      <c r="B190" s="3">
        <v>2</v>
      </c>
      <c r="C190" s="1" t="s">
        <v>194</v>
      </c>
      <c r="D190" s="1" t="str">
        <f t="shared" si="0"/>
        <v>LCOR-501 August</v>
      </c>
      <c r="E190" s="1" t="str">
        <f>VLOOKUP(B190,'Names+months'!A:B,2,FALSE)</f>
        <v>August</v>
      </c>
      <c r="F190" s="1" t="s">
        <v>28</v>
      </c>
      <c r="G190" s="3">
        <v>32.334450500000003</v>
      </c>
      <c r="H190" s="3">
        <v>25.114874270000001</v>
      </c>
      <c r="I190" s="3">
        <v>24.265843090000001</v>
      </c>
      <c r="J190" s="5">
        <f t="shared" si="1"/>
        <v>24.265843090000001</v>
      </c>
      <c r="K190" s="6">
        <f t="shared" si="2"/>
        <v>8.068607410000002</v>
      </c>
      <c r="L190" s="7">
        <f>(K190+K191)/2</f>
        <v>8.1887858550000008</v>
      </c>
      <c r="M190" s="2">
        <f>2^(-L190)</f>
        <v>3.4271240887323367E-3</v>
      </c>
      <c r="N190" s="2"/>
      <c r="O190" s="8">
        <f t="shared" si="3"/>
        <v>9.2344107466666685</v>
      </c>
      <c r="P190" s="9">
        <f t="shared" si="4"/>
        <v>1.6602189741339152E-3</v>
      </c>
      <c r="Q190" s="9">
        <f>AVERAGE(P190,P191)</f>
        <v>1.5328269461394413E-3</v>
      </c>
      <c r="R190" s="9">
        <f>STDEV(P190:P191)</f>
        <v>1.8015953372799794E-4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5.75" customHeight="1" x14ac:dyDescent="0.15">
      <c r="A191" s="3" t="s">
        <v>148</v>
      </c>
      <c r="B191" s="3">
        <v>2</v>
      </c>
      <c r="C191" s="1" t="s">
        <v>194</v>
      </c>
      <c r="D191" s="1" t="str">
        <f t="shared" si="0"/>
        <v>LCOR-501 August</v>
      </c>
      <c r="E191" s="1" t="str">
        <f>VLOOKUP(B191,'Names+months'!A:B,2,FALSE)</f>
        <v>August</v>
      </c>
      <c r="F191" s="1" t="s">
        <v>28</v>
      </c>
      <c r="G191" s="3">
        <v>32.481506400000001</v>
      </c>
      <c r="H191" s="3">
        <v>25.040430619999999</v>
      </c>
      <c r="I191" s="3">
        <v>24.172542100000001</v>
      </c>
      <c r="J191" s="5">
        <f t="shared" si="1"/>
        <v>24.172542100000001</v>
      </c>
      <c r="K191" s="6">
        <f t="shared" si="2"/>
        <v>8.3089642999999995</v>
      </c>
      <c r="L191" s="7"/>
      <c r="M191" s="2"/>
      <c r="N191" s="2"/>
      <c r="O191" s="8">
        <f t="shared" si="3"/>
        <v>9.474767636666666</v>
      </c>
      <c r="P191" s="9">
        <f t="shared" si="4"/>
        <v>1.4054349181449675E-3</v>
      </c>
      <c r="Q191" s="9"/>
      <c r="R191" s="9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5.75" customHeight="1" x14ac:dyDescent="0.15">
      <c r="A192" s="3" t="s">
        <v>163</v>
      </c>
      <c r="B192" s="3">
        <v>2</v>
      </c>
      <c r="C192" s="1" t="s">
        <v>197</v>
      </c>
      <c r="D192" s="1" t="str">
        <f t="shared" si="0"/>
        <v>LCOR-502 August</v>
      </c>
      <c r="E192" s="1" t="str">
        <f>VLOOKUP(B192,'Names+months'!A:B,2,FALSE)</f>
        <v>August</v>
      </c>
      <c r="F192" s="1" t="s">
        <v>28</v>
      </c>
      <c r="G192" s="3">
        <v>34.368048000000002</v>
      </c>
      <c r="H192" s="3">
        <v>24.560323390000001</v>
      </c>
      <c r="I192" s="3">
        <v>23.68943264</v>
      </c>
      <c r="J192" s="5">
        <f t="shared" si="1"/>
        <v>23.68943264</v>
      </c>
      <c r="K192" s="6">
        <f t="shared" si="2"/>
        <v>10.678615360000002</v>
      </c>
      <c r="L192" s="7">
        <f>(K192+K193)/2</f>
        <v>10.76950897</v>
      </c>
      <c r="M192" s="2">
        <f>2^(-L192)</f>
        <v>5.7286826106149342E-4</v>
      </c>
      <c r="N192" s="1"/>
      <c r="O192" s="8">
        <f t="shared" si="3"/>
        <v>11.844418696666668</v>
      </c>
      <c r="P192" s="9">
        <f t="shared" si="4"/>
        <v>2.7194100054272303E-4</v>
      </c>
      <c r="Q192" s="9">
        <f>AVERAGE(P192,P193)</f>
        <v>2.5584347682599791E-4</v>
      </c>
      <c r="R192" s="9">
        <f>STDEV(P192:P193)</f>
        <v>2.2765336360815211E-5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5.75" customHeight="1" x14ac:dyDescent="0.15">
      <c r="A193" s="3" t="s">
        <v>165</v>
      </c>
      <c r="B193" s="3">
        <v>2</v>
      </c>
      <c r="C193" s="1" t="s">
        <v>197</v>
      </c>
      <c r="D193" s="1" t="str">
        <f t="shared" si="0"/>
        <v>LCOR-502 August</v>
      </c>
      <c r="E193" s="1" t="str">
        <f>VLOOKUP(B193,'Names+months'!A:B,2,FALSE)</f>
        <v>August</v>
      </c>
      <c r="F193" s="1" t="s">
        <v>28</v>
      </c>
      <c r="G193" s="3">
        <v>34.594913699999999</v>
      </c>
      <c r="H193" s="3">
        <v>24.577043809999999</v>
      </c>
      <c r="I193" s="3">
        <v>23.734511120000001</v>
      </c>
      <c r="J193" s="5">
        <f t="shared" si="1"/>
        <v>23.734511120000001</v>
      </c>
      <c r="K193" s="6">
        <f t="shared" si="2"/>
        <v>10.860402579999999</v>
      </c>
      <c r="L193" s="7"/>
      <c r="M193" s="2"/>
      <c r="N193" s="2"/>
      <c r="O193" s="8">
        <f t="shared" si="3"/>
        <v>12.026205916666665</v>
      </c>
      <c r="P193" s="9">
        <f t="shared" si="4"/>
        <v>2.397459531092728E-4</v>
      </c>
      <c r="Q193" s="9"/>
      <c r="R193" s="9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5.75" customHeight="1" x14ac:dyDescent="0.15">
      <c r="A194" s="14"/>
      <c r="B194" s="14"/>
      <c r="C194" s="14"/>
      <c r="D194" s="14"/>
      <c r="E194" s="14"/>
      <c r="F194" s="15"/>
      <c r="J194" s="2"/>
      <c r="K194" s="6"/>
      <c r="L194" s="7"/>
      <c r="M194" s="2"/>
      <c r="N194" s="1"/>
      <c r="O194" s="8"/>
      <c r="P194" s="9"/>
      <c r="Q194" s="9"/>
      <c r="R194" s="9"/>
      <c r="S194" s="9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5.75" customHeight="1" x14ac:dyDescent="0.15">
      <c r="A195" s="14"/>
      <c r="B195" s="14"/>
      <c r="C195" s="14"/>
      <c r="D195" s="14"/>
      <c r="E195" s="14"/>
      <c r="F195" s="15"/>
      <c r="J195" s="2"/>
      <c r="K195" s="6"/>
      <c r="L195" s="2"/>
      <c r="M195" s="2"/>
      <c r="N195" s="2"/>
      <c r="O195" s="8"/>
      <c r="P195" s="9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5.75" customHeight="1" x14ac:dyDescent="0.15">
      <c r="A196" s="14"/>
      <c r="B196" s="14"/>
      <c r="C196" s="14"/>
      <c r="D196" s="14"/>
      <c r="E196" s="14"/>
      <c r="F196" s="15"/>
      <c r="J196" s="2"/>
      <c r="K196" s="6"/>
      <c r="L196" s="7"/>
      <c r="M196" s="2"/>
      <c r="N196" s="2"/>
      <c r="O196" s="8"/>
      <c r="P196" s="9"/>
      <c r="Q196" s="9"/>
      <c r="R196" s="9"/>
      <c r="S196" s="9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5.75" customHeight="1" x14ac:dyDescent="0.15">
      <c r="A197" s="14"/>
      <c r="B197" s="14"/>
      <c r="C197" s="14"/>
      <c r="D197" s="14"/>
      <c r="E197" s="14"/>
      <c r="F197" s="15"/>
      <c r="J197" s="2"/>
      <c r="K197" s="6"/>
      <c r="L197" s="2"/>
      <c r="M197" s="2"/>
      <c r="N197" s="2"/>
      <c r="O197" s="8"/>
      <c r="P197" s="9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5.75" customHeight="1" x14ac:dyDescent="0.15">
      <c r="A198" s="14"/>
      <c r="B198" s="14"/>
      <c r="C198" s="14"/>
      <c r="D198" s="14"/>
      <c r="E198" s="14"/>
      <c r="F198" s="15"/>
      <c r="J198" s="2"/>
      <c r="K198" s="6"/>
      <c r="L198" s="7"/>
      <c r="M198" s="2"/>
      <c r="N198" s="2"/>
      <c r="O198" s="8"/>
      <c r="P198" s="9"/>
      <c r="Q198" s="9"/>
      <c r="R198" s="9"/>
      <c r="S198" s="9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5.75" customHeight="1" x14ac:dyDescent="0.15">
      <c r="A199" s="14"/>
      <c r="B199" s="14"/>
      <c r="C199" s="14"/>
      <c r="D199" s="14"/>
      <c r="E199" s="14"/>
      <c r="F199" s="15"/>
      <c r="J199" s="2"/>
      <c r="K199" s="6"/>
      <c r="L199" s="2"/>
      <c r="M199" s="2"/>
      <c r="N199" s="2"/>
      <c r="O199" s="8"/>
      <c r="P199" s="9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5.75" customHeight="1" x14ac:dyDescent="0.15">
      <c r="A200" s="14"/>
      <c r="B200" s="14"/>
      <c r="C200" s="14"/>
      <c r="D200" s="14"/>
      <c r="E200" s="14"/>
      <c r="F200" s="15"/>
      <c r="J200" s="2"/>
      <c r="K200" s="6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5.75" customHeight="1" x14ac:dyDescent="0.15">
      <c r="A201" s="14"/>
      <c r="B201" s="14"/>
      <c r="C201" s="14"/>
      <c r="D201" s="14"/>
      <c r="E201" s="14"/>
      <c r="F201" s="15"/>
      <c r="J201" s="2"/>
      <c r="K201" s="6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5.75" customHeight="1" x14ac:dyDescent="0.15">
      <c r="A202" s="14"/>
      <c r="B202" s="14"/>
      <c r="C202" s="14"/>
      <c r="D202" s="14"/>
      <c r="E202" s="14"/>
      <c r="F202" s="15"/>
      <c r="J202" s="2"/>
      <c r="K202" s="6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5.75" customHeight="1" x14ac:dyDescent="0.15">
      <c r="A203" s="14"/>
      <c r="B203" s="14"/>
      <c r="C203" s="14"/>
      <c r="D203" s="14"/>
      <c r="E203" s="14"/>
      <c r="F203" s="15"/>
      <c r="J203" s="2"/>
      <c r="K203" s="6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5.75" customHeight="1" x14ac:dyDescent="0.15">
      <c r="A204" s="14"/>
      <c r="B204" s="14"/>
      <c r="C204" s="14"/>
      <c r="D204" s="14"/>
      <c r="E204" s="14"/>
      <c r="F204" s="15"/>
      <c r="J204" s="2"/>
      <c r="K204" s="6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5.75" customHeight="1" x14ac:dyDescent="0.15">
      <c r="A205" s="14"/>
      <c r="B205" s="14"/>
      <c r="C205" s="14"/>
      <c r="D205" s="14"/>
      <c r="E205" s="14"/>
      <c r="F205" s="15"/>
      <c r="J205" s="2"/>
      <c r="K205" s="6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5.75" customHeight="1" x14ac:dyDescent="0.15">
      <c r="A206" s="14"/>
      <c r="B206" s="14"/>
      <c r="C206" s="14"/>
      <c r="D206" s="14"/>
      <c r="E206" s="14"/>
      <c r="F206" s="15"/>
      <c r="J206" s="2"/>
      <c r="K206" s="6"/>
      <c r="L206" s="7"/>
      <c r="M206" s="2"/>
      <c r="N206" s="1"/>
      <c r="O206" s="8"/>
      <c r="P206" s="9"/>
      <c r="Q206" s="9"/>
      <c r="R206" s="9"/>
      <c r="S206" s="9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5.75" customHeight="1" x14ac:dyDescent="0.15">
      <c r="A207" s="14"/>
      <c r="B207" s="14"/>
      <c r="C207" s="14"/>
      <c r="D207" s="14"/>
      <c r="E207" s="14"/>
      <c r="F207" s="15"/>
      <c r="J207" s="2"/>
      <c r="K207" s="6"/>
      <c r="L207" s="2"/>
      <c r="M207" s="2"/>
      <c r="N207" s="2"/>
      <c r="O207" s="8"/>
      <c r="P207" s="9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5.75" customHeight="1" x14ac:dyDescent="0.15">
      <c r="A208" s="14"/>
      <c r="B208" s="14"/>
      <c r="C208" s="14"/>
      <c r="D208" s="14"/>
      <c r="E208" s="14"/>
      <c r="F208" s="15"/>
      <c r="J208" s="2"/>
      <c r="K208" s="6"/>
      <c r="L208" s="7"/>
      <c r="M208" s="2"/>
      <c r="N208" s="2"/>
      <c r="O208" s="8"/>
      <c r="P208" s="9"/>
      <c r="Q208" s="9"/>
      <c r="R208" s="9"/>
      <c r="S208" s="9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5.75" customHeight="1" x14ac:dyDescent="0.15">
      <c r="A209" s="14"/>
      <c r="B209" s="14"/>
      <c r="C209" s="14"/>
      <c r="D209" s="14"/>
      <c r="E209" s="14"/>
      <c r="F209" s="15"/>
      <c r="J209" s="2"/>
      <c r="K209" s="6"/>
      <c r="L209" s="2"/>
      <c r="M209" s="2"/>
      <c r="N209" s="2"/>
      <c r="O209" s="8"/>
      <c r="P209" s="9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5.75" customHeight="1" x14ac:dyDescent="0.15">
      <c r="A210" s="14"/>
      <c r="B210" s="14"/>
      <c r="C210" s="14"/>
      <c r="D210" s="14"/>
      <c r="E210" s="14"/>
      <c r="F210" s="15"/>
      <c r="J210" s="2"/>
      <c r="K210" s="6"/>
      <c r="L210" s="7"/>
      <c r="M210" s="2"/>
      <c r="N210" s="2"/>
      <c r="O210" s="8"/>
      <c r="P210" s="9"/>
      <c r="Q210" s="9"/>
      <c r="R210" s="9"/>
      <c r="S210" s="9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5.75" customHeight="1" x14ac:dyDescent="0.15">
      <c r="A211" s="14"/>
      <c r="B211" s="14"/>
      <c r="C211" s="14"/>
      <c r="D211" s="14"/>
      <c r="E211" s="14"/>
      <c r="F211" s="15"/>
      <c r="J211" s="2"/>
      <c r="K211" s="6"/>
      <c r="L211" s="2"/>
      <c r="M211" s="2"/>
      <c r="N211" s="2"/>
      <c r="O211" s="8"/>
      <c r="P211" s="9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5.75" customHeight="1" x14ac:dyDescent="0.15">
      <c r="A212" s="14"/>
      <c r="B212" s="14"/>
      <c r="C212" s="14"/>
      <c r="D212" s="14"/>
      <c r="E212" s="14"/>
      <c r="F212" s="15"/>
      <c r="J212" s="2"/>
      <c r="K212" s="6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5.75" customHeight="1" x14ac:dyDescent="0.15">
      <c r="A213" s="14"/>
      <c r="B213" s="14"/>
      <c r="C213" s="14"/>
      <c r="D213" s="14"/>
      <c r="E213" s="14"/>
      <c r="F213" s="15"/>
      <c r="J213" s="2"/>
      <c r="K213" s="6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5.75" customHeight="1" x14ac:dyDescent="0.15">
      <c r="A214" s="14"/>
      <c r="B214" s="14"/>
      <c r="C214" s="14"/>
      <c r="D214" s="14"/>
      <c r="E214" s="14"/>
      <c r="F214" s="15"/>
      <c r="J214" s="2"/>
      <c r="K214" s="6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5.75" customHeight="1" x14ac:dyDescent="0.15">
      <c r="A215" s="14"/>
      <c r="B215" s="14"/>
      <c r="C215" s="14"/>
      <c r="D215" s="14"/>
      <c r="E215" s="14"/>
      <c r="F215" s="15"/>
      <c r="J215" s="2"/>
      <c r="K215" s="6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5.75" customHeight="1" x14ac:dyDescent="0.15">
      <c r="A216" s="14"/>
      <c r="B216" s="14"/>
      <c r="C216" s="14"/>
      <c r="D216" s="14"/>
      <c r="E216" s="14"/>
      <c r="F216" s="15"/>
      <c r="J216" s="2"/>
      <c r="K216" s="6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5.75" customHeight="1" x14ac:dyDescent="0.15">
      <c r="A217" s="14"/>
      <c r="B217" s="14"/>
      <c r="C217" s="14"/>
      <c r="D217" s="14"/>
      <c r="E217" s="14"/>
      <c r="F217" s="15"/>
      <c r="J217" s="2"/>
      <c r="K217" s="6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5.75" customHeight="1" x14ac:dyDescent="0.15">
      <c r="C218" s="2"/>
      <c r="D218" s="2"/>
      <c r="E218" s="2"/>
      <c r="F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5.75" customHeight="1" x14ac:dyDescent="0.15">
      <c r="C219" s="2"/>
      <c r="D219" s="2"/>
      <c r="E219" s="2"/>
      <c r="F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5.75" customHeight="1" x14ac:dyDescent="0.15">
      <c r="C220" s="2"/>
      <c r="D220" s="2"/>
      <c r="E220" s="2"/>
      <c r="F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5.75" customHeight="1" x14ac:dyDescent="0.15">
      <c r="C221" s="2"/>
      <c r="D221" s="2"/>
      <c r="E221" s="2"/>
      <c r="F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5.75" customHeight="1" x14ac:dyDescent="0.15">
      <c r="C222" s="2"/>
      <c r="D222" s="2"/>
      <c r="E222" s="2"/>
      <c r="F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5.75" customHeight="1" x14ac:dyDescent="0.15">
      <c r="C223" s="2"/>
      <c r="D223" s="2"/>
      <c r="E223" s="2"/>
      <c r="F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5.75" customHeight="1" x14ac:dyDescent="0.15">
      <c r="C224" s="2"/>
      <c r="D224" s="2"/>
      <c r="E224" s="2"/>
      <c r="F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3:38" ht="15.75" customHeight="1" x14ac:dyDescent="0.15">
      <c r="C225" s="2"/>
      <c r="D225" s="2"/>
      <c r="E225" s="2"/>
      <c r="F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3:38" ht="15.75" customHeight="1" x14ac:dyDescent="0.15">
      <c r="C226" s="2"/>
      <c r="D226" s="2"/>
      <c r="E226" s="2"/>
      <c r="F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3:38" ht="15.75" customHeight="1" x14ac:dyDescent="0.15">
      <c r="C227" s="2"/>
      <c r="D227" s="2"/>
      <c r="E227" s="2"/>
      <c r="F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3:38" ht="15.75" customHeight="1" x14ac:dyDescent="0.15">
      <c r="C228" s="2"/>
      <c r="D228" s="2"/>
      <c r="E228" s="2"/>
      <c r="F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3:38" ht="15.75" customHeight="1" x14ac:dyDescent="0.15">
      <c r="C229" s="2"/>
      <c r="D229" s="2"/>
      <c r="E229" s="2"/>
      <c r="F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3:38" ht="15.75" customHeight="1" x14ac:dyDescent="0.15">
      <c r="C230" s="2"/>
      <c r="D230" s="2"/>
      <c r="E230" s="2"/>
      <c r="F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3:38" ht="15.75" customHeight="1" x14ac:dyDescent="0.15">
      <c r="C231" s="2"/>
      <c r="D231" s="2"/>
      <c r="E231" s="2"/>
      <c r="F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3:38" ht="15.75" customHeight="1" x14ac:dyDescent="0.15">
      <c r="C232" s="2"/>
      <c r="D232" s="2"/>
      <c r="E232" s="2"/>
      <c r="F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3:38" ht="15.75" customHeight="1" x14ac:dyDescent="0.15">
      <c r="C233" s="2"/>
      <c r="D233" s="2"/>
      <c r="E233" s="2"/>
      <c r="F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3:38" ht="15.75" customHeight="1" x14ac:dyDescent="0.15">
      <c r="C234" s="2"/>
      <c r="D234" s="2"/>
      <c r="E234" s="2"/>
      <c r="F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3:38" ht="15.75" customHeight="1" x14ac:dyDescent="0.15">
      <c r="C235" s="2"/>
      <c r="D235" s="2"/>
      <c r="E235" s="2"/>
      <c r="F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3:38" ht="15.75" customHeight="1" x14ac:dyDescent="0.15">
      <c r="C236" s="2"/>
      <c r="D236" s="2"/>
      <c r="E236" s="2"/>
      <c r="F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3:38" ht="15.75" customHeight="1" x14ac:dyDescent="0.15">
      <c r="C237" s="2"/>
      <c r="D237" s="2"/>
      <c r="E237" s="2"/>
      <c r="F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3:38" ht="15.75" customHeight="1" x14ac:dyDescent="0.15">
      <c r="C238" s="2"/>
      <c r="D238" s="2"/>
      <c r="E238" s="2"/>
      <c r="F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3:38" ht="15.75" customHeight="1" x14ac:dyDescent="0.15">
      <c r="C239" s="2"/>
      <c r="D239" s="2"/>
      <c r="E239" s="2"/>
      <c r="F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3:38" ht="15.75" customHeight="1" x14ac:dyDescent="0.15">
      <c r="C240" s="2"/>
      <c r="D240" s="2"/>
      <c r="E240" s="2"/>
      <c r="F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3:38" ht="15.75" customHeight="1" x14ac:dyDescent="0.15">
      <c r="C241" s="2"/>
      <c r="D241" s="2"/>
      <c r="E241" s="2"/>
      <c r="F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3:38" ht="15.75" customHeight="1" x14ac:dyDescent="0.15">
      <c r="C242" s="2"/>
      <c r="D242" s="2"/>
      <c r="E242" s="2"/>
      <c r="F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3:38" ht="15.75" customHeight="1" x14ac:dyDescent="0.1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3:38" ht="15.75" customHeight="1" x14ac:dyDescent="0.1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3:38" ht="15.75" customHeight="1" x14ac:dyDescent="0.1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3:38" ht="15.75" customHeight="1" x14ac:dyDescent="0.1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3:38" ht="15.75" customHeight="1" x14ac:dyDescent="0.1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3:38" ht="15.75" customHeight="1" x14ac:dyDescent="0.1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3:38" ht="15.75" customHeight="1" x14ac:dyDescent="0.1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3:38" ht="15.75" customHeight="1" x14ac:dyDescent="0.1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3:38" ht="15.75" customHeight="1" x14ac:dyDescent="0.1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3:38" ht="15.75" customHeight="1" x14ac:dyDescent="0.1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3:38" ht="15.75" customHeight="1" x14ac:dyDescent="0.1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3:38" ht="15.75" customHeight="1" x14ac:dyDescent="0.1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3:38" ht="15.75" customHeight="1" x14ac:dyDescent="0.1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3:38" ht="15.75" customHeight="1" x14ac:dyDescent="0.1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3:38" ht="15.75" customHeight="1" x14ac:dyDescent="0.1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3:38" ht="15.75" customHeight="1" x14ac:dyDescent="0.1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3:38" ht="15.75" customHeight="1" x14ac:dyDescent="0.15">
      <c r="C259" s="2"/>
      <c r="D259" s="2"/>
      <c r="E259" s="2"/>
      <c r="F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3:38" ht="15.75" customHeight="1" x14ac:dyDescent="0.15">
      <c r="C260" s="2"/>
      <c r="D260" s="2"/>
      <c r="E260" s="2"/>
      <c r="F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3:38" ht="15.75" customHeight="1" x14ac:dyDescent="0.15">
      <c r="C261" s="2"/>
      <c r="D261" s="2"/>
      <c r="E261" s="2"/>
      <c r="F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3:38" ht="15.75" customHeight="1" x14ac:dyDescent="0.15">
      <c r="C262" s="2"/>
      <c r="D262" s="2"/>
      <c r="E262" s="2"/>
      <c r="F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3:38" ht="15.75" customHeight="1" x14ac:dyDescent="0.15">
      <c r="C263" s="2"/>
      <c r="D263" s="2"/>
      <c r="E263" s="2"/>
      <c r="F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3:38" ht="15.75" customHeight="1" x14ac:dyDescent="0.15">
      <c r="C264" s="2"/>
      <c r="D264" s="2"/>
      <c r="E264" s="2"/>
      <c r="F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3:38" ht="15.75" customHeight="1" x14ac:dyDescent="0.15">
      <c r="C265" s="2"/>
      <c r="D265" s="2"/>
      <c r="E265" s="2"/>
      <c r="F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3:38" ht="15.75" customHeight="1" x14ac:dyDescent="0.15">
      <c r="C266" s="2"/>
      <c r="D266" s="2"/>
      <c r="E266" s="2"/>
      <c r="F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3:38" ht="15.75" customHeight="1" x14ac:dyDescent="0.15">
      <c r="C267" s="2"/>
      <c r="D267" s="2"/>
      <c r="E267" s="2"/>
      <c r="F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3:38" ht="15.75" customHeight="1" x14ac:dyDescent="0.15">
      <c r="C268" s="2"/>
      <c r="D268" s="2"/>
      <c r="E268" s="2"/>
      <c r="F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3:38" ht="15.75" customHeight="1" x14ac:dyDescent="0.15">
      <c r="C269" s="2"/>
      <c r="D269" s="2"/>
      <c r="E269" s="2"/>
      <c r="F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3:38" ht="15.75" customHeight="1" x14ac:dyDescent="0.15">
      <c r="C270" s="2"/>
      <c r="D270" s="2"/>
      <c r="E270" s="2"/>
      <c r="F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3:38" ht="15.75" customHeight="1" x14ac:dyDescent="0.15">
      <c r="C271" s="2"/>
      <c r="D271" s="2"/>
      <c r="E271" s="2"/>
      <c r="F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3:38" ht="15.75" customHeight="1" x14ac:dyDescent="0.15">
      <c r="C272" s="2"/>
      <c r="D272" s="2"/>
      <c r="E272" s="2"/>
      <c r="F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3:38" ht="15.75" customHeight="1" x14ac:dyDescent="0.15">
      <c r="C273" s="2"/>
      <c r="D273" s="2"/>
      <c r="E273" s="2"/>
      <c r="F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3:38" ht="15.75" customHeight="1" x14ac:dyDescent="0.15">
      <c r="C274" s="2"/>
      <c r="D274" s="2"/>
      <c r="E274" s="2"/>
      <c r="F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3:38" ht="15.75" customHeight="1" x14ac:dyDescent="0.15">
      <c r="C275" s="2"/>
      <c r="D275" s="2"/>
      <c r="E275" s="2"/>
      <c r="F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3:38" ht="15.75" customHeight="1" x14ac:dyDescent="0.15">
      <c r="C276" s="2"/>
      <c r="D276" s="2"/>
      <c r="E276" s="2"/>
      <c r="F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3:38" ht="15.75" customHeight="1" x14ac:dyDescent="0.15">
      <c r="C277" s="2"/>
      <c r="D277" s="2"/>
      <c r="E277" s="2"/>
      <c r="F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3:38" ht="15.75" customHeight="1" x14ac:dyDescent="0.15">
      <c r="C278" s="2"/>
      <c r="D278" s="2"/>
      <c r="E278" s="2"/>
      <c r="F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3:38" ht="15.75" customHeight="1" x14ac:dyDescent="0.15">
      <c r="C279" s="2"/>
      <c r="D279" s="2"/>
      <c r="E279" s="2"/>
      <c r="F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3:38" ht="15.75" customHeight="1" x14ac:dyDescent="0.15">
      <c r="C280" s="2"/>
      <c r="D280" s="2"/>
      <c r="E280" s="2"/>
      <c r="F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3:38" ht="15.75" customHeight="1" x14ac:dyDescent="0.15">
      <c r="C281" s="2"/>
      <c r="D281" s="2"/>
      <c r="E281" s="2"/>
      <c r="F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3:38" ht="15.75" customHeight="1" x14ac:dyDescent="0.15">
      <c r="C282" s="2"/>
      <c r="D282" s="2"/>
      <c r="E282" s="2"/>
      <c r="F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3:38" ht="15.75" customHeight="1" x14ac:dyDescent="0.15">
      <c r="C283" s="2"/>
      <c r="D283" s="2"/>
      <c r="E283" s="2"/>
      <c r="F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3:38" ht="15.75" customHeight="1" x14ac:dyDescent="0.15">
      <c r="C284" s="2"/>
      <c r="D284" s="2"/>
      <c r="E284" s="2"/>
      <c r="F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3:38" ht="15.75" customHeight="1" x14ac:dyDescent="0.15">
      <c r="C285" s="2"/>
      <c r="D285" s="2"/>
      <c r="E285" s="2"/>
      <c r="F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3:38" ht="15.75" customHeight="1" x14ac:dyDescent="0.15">
      <c r="C286" s="2"/>
      <c r="D286" s="2"/>
      <c r="E286" s="2"/>
      <c r="F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3:38" ht="15.75" customHeight="1" x14ac:dyDescent="0.15">
      <c r="C287" s="2"/>
      <c r="D287" s="2"/>
      <c r="E287" s="2"/>
      <c r="F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3:38" ht="15.75" customHeight="1" x14ac:dyDescent="0.15">
      <c r="C288" s="2"/>
      <c r="D288" s="2"/>
      <c r="E288" s="2"/>
      <c r="F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3:38" ht="15.75" customHeight="1" x14ac:dyDescent="0.15">
      <c r="C289" s="2"/>
      <c r="D289" s="2"/>
      <c r="E289" s="2"/>
      <c r="F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3:38" ht="15.75" customHeight="1" x14ac:dyDescent="0.15">
      <c r="C290" s="2"/>
      <c r="D290" s="2"/>
      <c r="E290" s="2"/>
      <c r="F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3:38" ht="15.75" customHeight="1" x14ac:dyDescent="0.15">
      <c r="C291" s="2"/>
      <c r="D291" s="2"/>
      <c r="E291" s="2"/>
      <c r="F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3:38" ht="15.75" customHeight="1" x14ac:dyDescent="0.15">
      <c r="C292" s="2"/>
      <c r="D292" s="2"/>
      <c r="E292" s="2"/>
      <c r="F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3:38" ht="15.75" customHeight="1" x14ac:dyDescent="0.15">
      <c r="C293" s="2"/>
      <c r="D293" s="2"/>
      <c r="E293" s="2"/>
      <c r="F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3:38" ht="15.75" customHeight="1" x14ac:dyDescent="0.15">
      <c r="C294" s="2"/>
      <c r="D294" s="2"/>
      <c r="E294" s="2"/>
      <c r="F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3:38" ht="15.75" customHeight="1" x14ac:dyDescent="0.15">
      <c r="C295" s="2"/>
      <c r="D295" s="2"/>
      <c r="E295" s="2"/>
      <c r="F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3:38" ht="15.75" customHeight="1" x14ac:dyDescent="0.15">
      <c r="C296" s="2"/>
      <c r="D296" s="2"/>
      <c r="E296" s="2"/>
      <c r="F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3:38" ht="15.75" customHeight="1" x14ac:dyDescent="0.15">
      <c r="C297" s="2"/>
      <c r="D297" s="2"/>
      <c r="E297" s="2"/>
      <c r="F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3:38" ht="15.75" customHeight="1" x14ac:dyDescent="0.15">
      <c r="C298" s="2"/>
      <c r="D298" s="2"/>
      <c r="E298" s="2"/>
      <c r="F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3:38" ht="15.75" customHeight="1" x14ac:dyDescent="0.15">
      <c r="C299" s="2"/>
      <c r="D299" s="2"/>
      <c r="E299" s="2"/>
      <c r="F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3:38" ht="15.75" customHeight="1" x14ac:dyDescent="0.15">
      <c r="C300" s="2"/>
      <c r="D300" s="2"/>
      <c r="E300" s="2"/>
      <c r="F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3:38" ht="15.75" customHeight="1" x14ac:dyDescent="0.15">
      <c r="C301" s="2"/>
      <c r="D301" s="2"/>
      <c r="E301" s="2"/>
      <c r="F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3:38" ht="15.75" customHeight="1" x14ac:dyDescent="0.15">
      <c r="C302" s="2"/>
      <c r="D302" s="2"/>
      <c r="E302" s="2"/>
      <c r="F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3:38" ht="15.75" customHeight="1" x14ac:dyDescent="0.15">
      <c r="C303" s="2"/>
      <c r="D303" s="2"/>
      <c r="E303" s="2"/>
      <c r="F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3:38" ht="15.75" customHeight="1" x14ac:dyDescent="0.15">
      <c r="C304" s="2"/>
      <c r="D304" s="2"/>
      <c r="E304" s="2"/>
      <c r="F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3:38" ht="15.75" customHeight="1" x14ac:dyDescent="0.15">
      <c r="C305" s="2"/>
      <c r="D305" s="2"/>
      <c r="E305" s="2"/>
      <c r="F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3:38" ht="15.75" customHeight="1" x14ac:dyDescent="0.15">
      <c r="C306" s="2"/>
      <c r="D306" s="2"/>
      <c r="E306" s="2"/>
      <c r="F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3:38" ht="15.75" customHeight="1" x14ac:dyDescent="0.15">
      <c r="C307" s="2"/>
      <c r="D307" s="2"/>
      <c r="E307" s="2"/>
      <c r="F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3:38" ht="15.75" customHeight="1" x14ac:dyDescent="0.15">
      <c r="C308" s="2"/>
      <c r="D308" s="2"/>
      <c r="E308" s="2"/>
      <c r="F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3:38" ht="15.75" customHeight="1" x14ac:dyDescent="0.15">
      <c r="C309" s="2"/>
      <c r="D309" s="2"/>
      <c r="E309" s="2"/>
      <c r="F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3:38" ht="15.75" customHeight="1" x14ac:dyDescent="0.15">
      <c r="C310" s="2"/>
      <c r="D310" s="2"/>
      <c r="E310" s="2"/>
      <c r="F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3:38" ht="15.75" customHeight="1" x14ac:dyDescent="0.15">
      <c r="C311" s="2"/>
      <c r="D311" s="2"/>
      <c r="E311" s="2"/>
      <c r="F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3:38" ht="15.75" customHeight="1" x14ac:dyDescent="0.15">
      <c r="C312" s="2"/>
      <c r="D312" s="2"/>
      <c r="E312" s="2"/>
      <c r="F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3:38" ht="15.75" customHeight="1" x14ac:dyDescent="0.15">
      <c r="C313" s="2"/>
      <c r="D313" s="2"/>
      <c r="E313" s="2"/>
      <c r="F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3:38" ht="15.75" customHeight="1" x14ac:dyDescent="0.15">
      <c r="C314" s="2"/>
      <c r="D314" s="2"/>
      <c r="E314" s="2"/>
      <c r="F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3:38" ht="15.75" customHeight="1" x14ac:dyDescent="0.15">
      <c r="C315" s="2"/>
      <c r="D315" s="2"/>
      <c r="E315" s="2"/>
      <c r="F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3:38" ht="15.75" customHeight="1" x14ac:dyDescent="0.15">
      <c r="C316" s="2"/>
      <c r="D316" s="2"/>
      <c r="E316" s="2"/>
      <c r="F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3:38" ht="15.75" customHeight="1" x14ac:dyDescent="0.15">
      <c r="C317" s="2"/>
      <c r="D317" s="2"/>
      <c r="E317" s="2"/>
      <c r="F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3:38" ht="15.75" customHeight="1" x14ac:dyDescent="0.15">
      <c r="C318" s="2"/>
      <c r="D318" s="2"/>
      <c r="E318" s="2"/>
      <c r="F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3:38" ht="15.75" customHeight="1" x14ac:dyDescent="0.15">
      <c r="C319" s="2"/>
      <c r="D319" s="2"/>
      <c r="E319" s="2"/>
      <c r="F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3:38" ht="15.75" customHeight="1" x14ac:dyDescent="0.15">
      <c r="C320" s="2"/>
      <c r="D320" s="2"/>
      <c r="E320" s="2"/>
      <c r="F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3:38" ht="15.75" customHeight="1" x14ac:dyDescent="0.15">
      <c r="C321" s="2"/>
      <c r="D321" s="2"/>
      <c r="E321" s="2"/>
      <c r="F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3:38" ht="15.75" customHeight="1" x14ac:dyDescent="0.15">
      <c r="C322" s="2"/>
      <c r="D322" s="2"/>
      <c r="E322" s="2"/>
      <c r="F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3:38" ht="15.75" customHeight="1" x14ac:dyDescent="0.15">
      <c r="C323" s="2"/>
      <c r="D323" s="2"/>
      <c r="E323" s="2"/>
      <c r="F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3:38" ht="15.75" customHeight="1" x14ac:dyDescent="0.15">
      <c r="C324" s="2"/>
      <c r="D324" s="2"/>
      <c r="E324" s="2"/>
      <c r="F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3:38" ht="15.75" customHeight="1" x14ac:dyDescent="0.15">
      <c r="C325" s="2"/>
      <c r="D325" s="2"/>
      <c r="E325" s="2"/>
      <c r="F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3:38" ht="15.75" customHeight="1" x14ac:dyDescent="0.15">
      <c r="C326" s="2"/>
      <c r="D326" s="2"/>
      <c r="E326" s="2"/>
      <c r="F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3:38" ht="15.75" customHeight="1" x14ac:dyDescent="0.15">
      <c r="C327" s="2"/>
      <c r="D327" s="2"/>
      <c r="E327" s="2"/>
      <c r="F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3:38" ht="15.75" customHeight="1" x14ac:dyDescent="0.15">
      <c r="C328" s="2"/>
      <c r="D328" s="2"/>
      <c r="E328" s="2"/>
      <c r="F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3:38" ht="15.75" customHeight="1" x14ac:dyDescent="0.15">
      <c r="C329" s="2"/>
      <c r="D329" s="2"/>
      <c r="E329" s="2"/>
      <c r="F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3:38" ht="15.75" customHeight="1" x14ac:dyDescent="0.15">
      <c r="C330" s="2"/>
      <c r="D330" s="2"/>
      <c r="E330" s="2"/>
      <c r="F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3:38" ht="15.75" customHeight="1" x14ac:dyDescent="0.15">
      <c r="C331" s="2"/>
      <c r="D331" s="2"/>
      <c r="E331" s="2"/>
      <c r="F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3:38" ht="15.75" customHeight="1" x14ac:dyDescent="0.15">
      <c r="C332" s="2"/>
      <c r="D332" s="2"/>
      <c r="E332" s="2"/>
      <c r="F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3:38" ht="15.75" customHeight="1" x14ac:dyDescent="0.15">
      <c r="C333" s="2"/>
      <c r="D333" s="2"/>
      <c r="E333" s="2"/>
      <c r="F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3:38" ht="15.75" customHeight="1" x14ac:dyDescent="0.15">
      <c r="C334" s="2"/>
      <c r="D334" s="2"/>
      <c r="E334" s="2"/>
      <c r="F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3:38" ht="15.75" customHeight="1" x14ac:dyDescent="0.15">
      <c r="C335" s="2"/>
      <c r="D335" s="2"/>
      <c r="E335" s="2"/>
      <c r="F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3:38" ht="15.75" customHeight="1" x14ac:dyDescent="0.15">
      <c r="C336" s="2"/>
      <c r="D336" s="2"/>
      <c r="E336" s="2"/>
      <c r="F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3:38" ht="15.75" customHeight="1" x14ac:dyDescent="0.15">
      <c r="C337" s="2"/>
      <c r="D337" s="2"/>
      <c r="E337" s="2"/>
      <c r="F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3:38" ht="15.75" customHeight="1" x14ac:dyDescent="0.15">
      <c r="C338" s="2"/>
      <c r="D338" s="2"/>
      <c r="E338" s="2"/>
      <c r="F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3:38" ht="15.75" customHeight="1" x14ac:dyDescent="0.15">
      <c r="C339" s="2"/>
      <c r="D339" s="2"/>
      <c r="E339" s="2"/>
      <c r="F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3:38" ht="15.75" customHeight="1" x14ac:dyDescent="0.15">
      <c r="C340" s="2"/>
      <c r="D340" s="2"/>
      <c r="E340" s="2"/>
      <c r="F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3:38" ht="15.75" customHeight="1" x14ac:dyDescent="0.15">
      <c r="C341" s="2"/>
      <c r="D341" s="2"/>
      <c r="E341" s="2"/>
      <c r="F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3:38" ht="15.75" customHeight="1" x14ac:dyDescent="0.15">
      <c r="C342" s="2"/>
      <c r="D342" s="2"/>
      <c r="E342" s="2"/>
      <c r="F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3:38" ht="15.75" customHeight="1" x14ac:dyDescent="0.15">
      <c r="C343" s="2"/>
      <c r="D343" s="2"/>
      <c r="E343" s="2"/>
      <c r="F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3:38" ht="15.75" customHeight="1" x14ac:dyDescent="0.15">
      <c r="C344" s="2"/>
      <c r="D344" s="2"/>
      <c r="E344" s="2"/>
      <c r="F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3:38" ht="15.75" customHeight="1" x14ac:dyDescent="0.15">
      <c r="C345" s="2"/>
      <c r="D345" s="2"/>
      <c r="E345" s="2"/>
      <c r="F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3:38" ht="15.75" customHeight="1" x14ac:dyDescent="0.15">
      <c r="C346" s="2"/>
      <c r="D346" s="2"/>
      <c r="E346" s="2"/>
      <c r="F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3:38" ht="15.75" customHeight="1" x14ac:dyDescent="0.15">
      <c r="C347" s="2"/>
      <c r="D347" s="2"/>
      <c r="E347" s="2"/>
      <c r="F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3:38" ht="15.75" customHeight="1" x14ac:dyDescent="0.15">
      <c r="C348" s="2"/>
      <c r="D348" s="2"/>
      <c r="E348" s="2"/>
      <c r="F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3:38" ht="15.75" customHeight="1" x14ac:dyDescent="0.15">
      <c r="C349" s="2"/>
      <c r="D349" s="2"/>
      <c r="E349" s="2"/>
      <c r="F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3:38" ht="15.75" customHeight="1" x14ac:dyDescent="0.15">
      <c r="C350" s="2"/>
      <c r="D350" s="2"/>
      <c r="E350" s="2"/>
      <c r="F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3:38" ht="15.75" customHeight="1" x14ac:dyDescent="0.15">
      <c r="C351" s="2"/>
      <c r="D351" s="2"/>
      <c r="E351" s="2"/>
      <c r="F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3:38" ht="15.75" customHeight="1" x14ac:dyDescent="0.15">
      <c r="C352" s="2"/>
      <c r="D352" s="2"/>
      <c r="E352" s="2"/>
      <c r="F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3:38" ht="15.75" customHeight="1" x14ac:dyDescent="0.15">
      <c r="C353" s="2"/>
      <c r="D353" s="2"/>
      <c r="E353" s="2"/>
      <c r="F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3:38" ht="15.75" customHeight="1" x14ac:dyDescent="0.15">
      <c r="C354" s="2"/>
      <c r="D354" s="2"/>
      <c r="E354" s="2"/>
      <c r="F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3:38" ht="15.75" customHeight="1" x14ac:dyDescent="0.15">
      <c r="C355" s="2"/>
      <c r="D355" s="2"/>
      <c r="E355" s="2"/>
      <c r="F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3:38" ht="15.75" customHeight="1" x14ac:dyDescent="0.15">
      <c r="C356" s="2"/>
      <c r="D356" s="2"/>
      <c r="E356" s="2"/>
      <c r="F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3:38" ht="15.75" customHeight="1" x14ac:dyDescent="0.15">
      <c r="C357" s="2"/>
      <c r="D357" s="2"/>
      <c r="E357" s="2"/>
      <c r="F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3:38" ht="15.75" customHeight="1" x14ac:dyDescent="0.15">
      <c r="C358" s="2"/>
      <c r="D358" s="2"/>
      <c r="E358" s="2"/>
      <c r="F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3:38" ht="15.75" customHeight="1" x14ac:dyDescent="0.15">
      <c r="C359" s="2"/>
      <c r="D359" s="2"/>
      <c r="E359" s="2"/>
      <c r="F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3:38" ht="15.75" customHeight="1" x14ac:dyDescent="0.15">
      <c r="C360" s="2"/>
      <c r="D360" s="2"/>
      <c r="E360" s="2"/>
      <c r="F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3:38" ht="15.75" customHeight="1" x14ac:dyDescent="0.15">
      <c r="C361" s="2"/>
      <c r="D361" s="2"/>
      <c r="E361" s="2"/>
      <c r="F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3:38" ht="15.75" customHeight="1" x14ac:dyDescent="0.15">
      <c r="C362" s="2"/>
      <c r="D362" s="2"/>
      <c r="E362" s="2"/>
      <c r="F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3:38" ht="15.75" customHeight="1" x14ac:dyDescent="0.15">
      <c r="C363" s="2"/>
      <c r="D363" s="2"/>
      <c r="E363" s="2"/>
      <c r="F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3:38" ht="15.75" customHeight="1" x14ac:dyDescent="0.15">
      <c r="C364" s="2"/>
      <c r="D364" s="2"/>
      <c r="E364" s="2"/>
      <c r="F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3:38" ht="15.75" customHeight="1" x14ac:dyDescent="0.15">
      <c r="C365" s="2"/>
      <c r="D365" s="2"/>
      <c r="E365" s="2"/>
      <c r="F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3:38" ht="15.75" customHeight="1" x14ac:dyDescent="0.15">
      <c r="C366" s="2"/>
      <c r="D366" s="2"/>
      <c r="E366" s="2"/>
      <c r="F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3:38" ht="15.75" customHeight="1" x14ac:dyDescent="0.15">
      <c r="C367" s="2"/>
      <c r="D367" s="2"/>
      <c r="E367" s="2"/>
      <c r="F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3:38" ht="15.75" customHeight="1" x14ac:dyDescent="0.15">
      <c r="C368" s="2"/>
      <c r="D368" s="2"/>
      <c r="E368" s="2"/>
      <c r="F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3:38" ht="15.75" customHeight="1" x14ac:dyDescent="0.15">
      <c r="C369" s="2"/>
      <c r="D369" s="2"/>
      <c r="E369" s="2"/>
      <c r="F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3:38" ht="15.75" customHeight="1" x14ac:dyDescent="0.15">
      <c r="C370" s="2"/>
      <c r="D370" s="2"/>
      <c r="E370" s="2"/>
      <c r="F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3:38" ht="15.75" customHeight="1" x14ac:dyDescent="0.15">
      <c r="C371" s="2"/>
      <c r="D371" s="2"/>
      <c r="E371" s="2"/>
      <c r="F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3:38" ht="15.75" customHeight="1" x14ac:dyDescent="0.15">
      <c r="C372" s="2"/>
      <c r="D372" s="2"/>
      <c r="E372" s="2"/>
      <c r="F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3:38" ht="15.75" customHeight="1" x14ac:dyDescent="0.15">
      <c r="C373" s="2"/>
      <c r="D373" s="2"/>
      <c r="E373" s="2"/>
      <c r="F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3:38" ht="15.75" customHeight="1" x14ac:dyDescent="0.15">
      <c r="C374" s="2"/>
      <c r="D374" s="2"/>
      <c r="E374" s="2"/>
      <c r="F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3:38" ht="15.75" customHeight="1" x14ac:dyDescent="0.15">
      <c r="C375" s="2"/>
      <c r="D375" s="2"/>
      <c r="E375" s="2"/>
      <c r="F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3:38" ht="15.75" customHeight="1" x14ac:dyDescent="0.15">
      <c r="C376" s="2"/>
      <c r="D376" s="2"/>
      <c r="E376" s="2"/>
      <c r="F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3:38" ht="15.75" customHeight="1" x14ac:dyDescent="0.15">
      <c r="C377" s="2"/>
      <c r="D377" s="2"/>
      <c r="E377" s="2"/>
      <c r="F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3:38" ht="15.75" customHeight="1" x14ac:dyDescent="0.15">
      <c r="C378" s="2"/>
      <c r="D378" s="2"/>
      <c r="E378" s="2"/>
      <c r="F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3:38" ht="15.75" customHeight="1" x14ac:dyDescent="0.15">
      <c r="C379" s="2"/>
      <c r="D379" s="2"/>
      <c r="E379" s="2"/>
      <c r="F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3:38" ht="15.75" customHeight="1" x14ac:dyDescent="0.15">
      <c r="C380" s="2"/>
      <c r="D380" s="2"/>
      <c r="E380" s="2"/>
      <c r="F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3:38" ht="15.75" customHeight="1" x14ac:dyDescent="0.15">
      <c r="C381" s="2"/>
      <c r="D381" s="2"/>
      <c r="E381" s="2"/>
      <c r="F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3:38" ht="15.75" customHeight="1" x14ac:dyDescent="0.15">
      <c r="C382" s="2"/>
      <c r="D382" s="2"/>
      <c r="E382" s="2"/>
      <c r="F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3:38" ht="15.75" customHeight="1" x14ac:dyDescent="0.15">
      <c r="C383" s="2"/>
      <c r="D383" s="2"/>
      <c r="E383" s="2"/>
      <c r="F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3:38" ht="15.75" customHeight="1" x14ac:dyDescent="0.15">
      <c r="C384" s="2"/>
      <c r="D384" s="2"/>
      <c r="E384" s="2"/>
      <c r="F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3:38" ht="15.75" customHeight="1" x14ac:dyDescent="0.15">
      <c r="C385" s="2"/>
      <c r="D385" s="2"/>
      <c r="E385" s="2"/>
      <c r="F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3:38" ht="15.75" customHeight="1" x14ac:dyDescent="0.15">
      <c r="C386" s="2"/>
      <c r="D386" s="2"/>
      <c r="E386" s="2"/>
      <c r="F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3:38" ht="15.75" customHeight="1" x14ac:dyDescent="0.15">
      <c r="C387" s="2"/>
      <c r="D387" s="2"/>
      <c r="E387" s="2"/>
      <c r="F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3:38" ht="15.75" customHeight="1" x14ac:dyDescent="0.15">
      <c r="C388" s="2"/>
      <c r="D388" s="2"/>
      <c r="E388" s="2"/>
      <c r="F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3:38" ht="15.75" customHeight="1" x14ac:dyDescent="0.15">
      <c r="C389" s="2"/>
      <c r="D389" s="2"/>
      <c r="E389" s="2"/>
      <c r="F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3:38" ht="15.75" customHeight="1" x14ac:dyDescent="0.15">
      <c r="C390" s="2"/>
      <c r="D390" s="2"/>
      <c r="E390" s="2"/>
      <c r="F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3:38" ht="15.75" customHeight="1" x14ac:dyDescent="0.15">
      <c r="C391" s="2"/>
      <c r="D391" s="2"/>
      <c r="E391" s="2"/>
      <c r="F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3:38" ht="15.75" customHeight="1" x14ac:dyDescent="0.15">
      <c r="C392" s="2"/>
      <c r="D392" s="2"/>
      <c r="E392" s="2"/>
      <c r="F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3:38" ht="15.75" customHeight="1" x14ac:dyDescent="0.15">
      <c r="C393" s="2"/>
      <c r="D393" s="2"/>
      <c r="E393" s="2"/>
      <c r="F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3:38" ht="15.75" customHeight="1" x14ac:dyDescent="0.15">
      <c r="C394" s="2"/>
      <c r="D394" s="2"/>
      <c r="E394" s="2"/>
      <c r="F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3:38" ht="15.75" customHeight="1" x14ac:dyDescent="0.15">
      <c r="C395" s="2"/>
      <c r="D395" s="2"/>
      <c r="E395" s="2"/>
      <c r="F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3:38" ht="15.75" customHeight="1" x14ac:dyDescent="0.15">
      <c r="C396" s="2"/>
      <c r="D396" s="2"/>
      <c r="E396" s="2"/>
      <c r="F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3:38" ht="15.75" customHeight="1" x14ac:dyDescent="0.15">
      <c r="C397" s="2"/>
      <c r="D397" s="2"/>
      <c r="E397" s="2"/>
      <c r="F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3:38" ht="15.75" customHeight="1" x14ac:dyDescent="0.15">
      <c r="C398" s="2"/>
      <c r="D398" s="2"/>
      <c r="E398" s="2"/>
      <c r="F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3:38" ht="15.75" customHeight="1" x14ac:dyDescent="0.15">
      <c r="C399" s="2"/>
      <c r="D399" s="2"/>
      <c r="E399" s="2"/>
      <c r="F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3:38" ht="15.75" customHeight="1" x14ac:dyDescent="0.15">
      <c r="C400" s="2"/>
      <c r="D400" s="2"/>
      <c r="E400" s="2"/>
      <c r="F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3:38" ht="15.75" customHeight="1" x14ac:dyDescent="0.15">
      <c r="C401" s="2"/>
      <c r="D401" s="2"/>
      <c r="E401" s="2"/>
      <c r="F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3:38" ht="15.75" customHeight="1" x14ac:dyDescent="0.15">
      <c r="C402" s="2"/>
      <c r="D402" s="2"/>
      <c r="E402" s="2"/>
      <c r="F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3:38" ht="15.75" customHeight="1" x14ac:dyDescent="0.15">
      <c r="C403" s="2"/>
      <c r="D403" s="2"/>
      <c r="E403" s="2"/>
      <c r="F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3:38" ht="15.75" customHeight="1" x14ac:dyDescent="0.15">
      <c r="C404" s="2"/>
      <c r="D404" s="2"/>
      <c r="E404" s="2"/>
      <c r="F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3:38" ht="15.75" customHeight="1" x14ac:dyDescent="0.15">
      <c r="C405" s="2"/>
      <c r="D405" s="2"/>
      <c r="E405" s="2"/>
      <c r="F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3:38" ht="15.75" customHeight="1" x14ac:dyDescent="0.15">
      <c r="C406" s="2"/>
      <c r="D406" s="2"/>
      <c r="E406" s="2"/>
      <c r="F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3:38" ht="15.75" customHeight="1" x14ac:dyDescent="0.15">
      <c r="C407" s="2"/>
      <c r="D407" s="2"/>
      <c r="E407" s="2"/>
      <c r="F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3:38" ht="15.75" customHeight="1" x14ac:dyDescent="0.15">
      <c r="C408" s="2"/>
      <c r="D408" s="2"/>
      <c r="E408" s="2"/>
      <c r="F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3:38" ht="15.75" customHeight="1" x14ac:dyDescent="0.15">
      <c r="C409" s="2"/>
      <c r="D409" s="2"/>
      <c r="E409" s="2"/>
      <c r="F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3:38" ht="15.75" customHeight="1" x14ac:dyDescent="0.15">
      <c r="C410" s="2"/>
      <c r="D410" s="2"/>
      <c r="E410" s="2"/>
      <c r="F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3:38" ht="15.75" customHeight="1" x14ac:dyDescent="0.15">
      <c r="C411" s="2"/>
      <c r="D411" s="2"/>
      <c r="E411" s="2"/>
      <c r="F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3:38" ht="15.75" customHeight="1" x14ac:dyDescent="0.15">
      <c r="C412" s="2"/>
      <c r="D412" s="2"/>
      <c r="E412" s="2"/>
      <c r="F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3:38" ht="15.75" customHeight="1" x14ac:dyDescent="0.15">
      <c r="C413" s="2"/>
      <c r="D413" s="2"/>
      <c r="E413" s="2"/>
      <c r="F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3:38" ht="15.75" customHeight="1" x14ac:dyDescent="0.15">
      <c r="C414" s="2"/>
      <c r="D414" s="2"/>
      <c r="E414" s="2"/>
      <c r="F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3:38" ht="15.75" customHeight="1" x14ac:dyDescent="0.15">
      <c r="C415" s="2"/>
      <c r="D415" s="2"/>
      <c r="E415" s="2"/>
      <c r="F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3:38" ht="15.75" customHeight="1" x14ac:dyDescent="0.15">
      <c r="C416" s="2"/>
      <c r="D416" s="2"/>
      <c r="E416" s="2"/>
      <c r="F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3:38" ht="15.75" customHeight="1" x14ac:dyDescent="0.15">
      <c r="C417" s="2"/>
      <c r="D417" s="2"/>
      <c r="E417" s="2"/>
      <c r="F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3:38" ht="15.75" customHeight="1" x14ac:dyDescent="0.15">
      <c r="C418" s="2"/>
      <c r="D418" s="2"/>
      <c r="E418" s="2"/>
      <c r="F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3:38" ht="15.75" customHeight="1" x14ac:dyDescent="0.15">
      <c r="C419" s="2"/>
      <c r="D419" s="2"/>
      <c r="E419" s="2"/>
      <c r="F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3:38" ht="15.75" customHeight="1" x14ac:dyDescent="0.15">
      <c r="C420" s="2"/>
      <c r="D420" s="2"/>
      <c r="E420" s="2"/>
      <c r="F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3:38" ht="15.75" customHeight="1" x14ac:dyDescent="0.15">
      <c r="C421" s="2"/>
      <c r="D421" s="2"/>
      <c r="E421" s="2"/>
      <c r="F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3:38" ht="15.75" customHeight="1" x14ac:dyDescent="0.15">
      <c r="C422" s="2"/>
      <c r="D422" s="2"/>
      <c r="E422" s="2"/>
      <c r="F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3:38" ht="15.75" customHeight="1" x14ac:dyDescent="0.15">
      <c r="C423" s="2"/>
      <c r="D423" s="2"/>
      <c r="E423" s="2"/>
      <c r="F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3:38" ht="15.75" customHeight="1" x14ac:dyDescent="0.15">
      <c r="C424" s="2"/>
      <c r="D424" s="2"/>
      <c r="E424" s="2"/>
      <c r="F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3:38" ht="15.75" customHeight="1" x14ac:dyDescent="0.15">
      <c r="C425" s="2"/>
      <c r="D425" s="2"/>
      <c r="E425" s="2"/>
      <c r="F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3:38" ht="15.75" customHeight="1" x14ac:dyDescent="0.15">
      <c r="C426" s="2"/>
      <c r="D426" s="2"/>
      <c r="E426" s="2"/>
      <c r="F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3:38" ht="15.75" customHeight="1" x14ac:dyDescent="0.15">
      <c r="C427" s="2"/>
      <c r="D427" s="2"/>
      <c r="E427" s="2"/>
      <c r="F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3:38" ht="15.75" customHeight="1" x14ac:dyDescent="0.15">
      <c r="C428" s="2"/>
      <c r="D428" s="2"/>
      <c r="E428" s="2"/>
      <c r="F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3:38" ht="15.75" customHeight="1" x14ac:dyDescent="0.15">
      <c r="C429" s="2"/>
      <c r="D429" s="2"/>
      <c r="E429" s="2"/>
      <c r="F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3:38" ht="15.75" customHeight="1" x14ac:dyDescent="0.15">
      <c r="C430" s="2"/>
      <c r="D430" s="2"/>
      <c r="E430" s="2"/>
      <c r="F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3:38" ht="15.75" customHeight="1" x14ac:dyDescent="0.15">
      <c r="C431" s="2"/>
      <c r="D431" s="2"/>
      <c r="E431" s="2"/>
      <c r="F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3:38" ht="15.75" customHeight="1" x14ac:dyDescent="0.15">
      <c r="C432" s="2"/>
      <c r="D432" s="2"/>
      <c r="E432" s="2"/>
      <c r="F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3:38" ht="15.75" customHeight="1" x14ac:dyDescent="0.15">
      <c r="C433" s="2"/>
      <c r="D433" s="2"/>
      <c r="E433" s="2"/>
      <c r="F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3:38" ht="15.75" customHeight="1" x14ac:dyDescent="0.15">
      <c r="C434" s="2"/>
      <c r="D434" s="2"/>
      <c r="E434" s="2"/>
      <c r="F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3:38" ht="15.75" customHeight="1" x14ac:dyDescent="0.15">
      <c r="C435" s="2"/>
      <c r="D435" s="2"/>
      <c r="E435" s="2"/>
      <c r="F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3:38" ht="15.75" customHeight="1" x14ac:dyDescent="0.15">
      <c r="C436" s="2"/>
      <c r="D436" s="2"/>
      <c r="E436" s="2"/>
      <c r="F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3:38" ht="15.75" customHeight="1" x14ac:dyDescent="0.15">
      <c r="C437" s="2"/>
      <c r="D437" s="2"/>
      <c r="E437" s="2"/>
      <c r="F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3:38" ht="15.75" customHeight="1" x14ac:dyDescent="0.15">
      <c r="C438" s="2"/>
      <c r="D438" s="2"/>
      <c r="E438" s="2"/>
      <c r="F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3:38" ht="15.75" customHeight="1" x14ac:dyDescent="0.15">
      <c r="C439" s="2"/>
      <c r="D439" s="2"/>
      <c r="E439" s="2"/>
      <c r="F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3:38" ht="15.75" customHeight="1" x14ac:dyDescent="0.15">
      <c r="C440" s="2"/>
      <c r="D440" s="2"/>
      <c r="E440" s="2"/>
      <c r="F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3:38" ht="15.75" customHeight="1" x14ac:dyDescent="0.15">
      <c r="C441" s="2"/>
      <c r="D441" s="2"/>
      <c r="E441" s="2"/>
      <c r="F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3:38" ht="15.75" customHeight="1" x14ac:dyDescent="0.15">
      <c r="C442" s="2"/>
      <c r="D442" s="2"/>
      <c r="E442" s="2"/>
      <c r="F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3:38" ht="15.75" customHeight="1" x14ac:dyDescent="0.15">
      <c r="C443" s="2"/>
      <c r="D443" s="2"/>
      <c r="E443" s="2"/>
      <c r="F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3:38" ht="15.75" customHeight="1" x14ac:dyDescent="0.15">
      <c r="C444" s="2"/>
      <c r="D444" s="2"/>
      <c r="E444" s="2"/>
      <c r="F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3:38" ht="15.75" customHeight="1" x14ac:dyDescent="0.15">
      <c r="C445" s="2"/>
      <c r="D445" s="2"/>
      <c r="E445" s="2"/>
      <c r="F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3:38" ht="15.75" customHeight="1" x14ac:dyDescent="0.15">
      <c r="C446" s="2"/>
      <c r="D446" s="2"/>
      <c r="E446" s="2"/>
      <c r="F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3:38" ht="15.75" customHeight="1" x14ac:dyDescent="0.15">
      <c r="C447" s="2"/>
      <c r="D447" s="2"/>
      <c r="E447" s="2"/>
      <c r="F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3:38" ht="15.75" customHeight="1" x14ac:dyDescent="0.15">
      <c r="C448" s="2"/>
      <c r="D448" s="2"/>
      <c r="E448" s="2"/>
      <c r="F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3:38" ht="15.75" customHeight="1" x14ac:dyDescent="0.15">
      <c r="C449" s="2"/>
      <c r="D449" s="2"/>
      <c r="E449" s="2"/>
      <c r="F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3:38" ht="15.75" customHeight="1" x14ac:dyDescent="0.15">
      <c r="C450" s="2"/>
      <c r="D450" s="2"/>
      <c r="E450" s="2"/>
      <c r="F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3:38" ht="15.75" customHeight="1" x14ac:dyDescent="0.15">
      <c r="C451" s="2"/>
      <c r="D451" s="2"/>
      <c r="E451" s="2"/>
      <c r="F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3:38" ht="15.75" customHeight="1" x14ac:dyDescent="0.15">
      <c r="C452" s="2"/>
      <c r="D452" s="2"/>
      <c r="E452" s="2"/>
      <c r="F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3:38" ht="15.75" customHeight="1" x14ac:dyDescent="0.15">
      <c r="C453" s="2"/>
      <c r="D453" s="2"/>
      <c r="E453" s="2"/>
      <c r="F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3:38" ht="15.75" customHeight="1" x14ac:dyDescent="0.15">
      <c r="C454" s="2"/>
      <c r="D454" s="2"/>
      <c r="E454" s="2"/>
      <c r="F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3:38" ht="15.75" customHeight="1" x14ac:dyDescent="0.15">
      <c r="C455" s="2"/>
      <c r="D455" s="2"/>
      <c r="E455" s="2"/>
      <c r="F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3:38" ht="15.75" customHeight="1" x14ac:dyDescent="0.15">
      <c r="C456" s="2"/>
      <c r="D456" s="2"/>
      <c r="E456" s="2"/>
      <c r="F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3:38" ht="15.75" customHeight="1" x14ac:dyDescent="0.15">
      <c r="C457" s="2"/>
      <c r="D457" s="2"/>
      <c r="E457" s="2"/>
      <c r="F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3:38" ht="15.75" customHeight="1" x14ac:dyDescent="0.15">
      <c r="C458" s="2"/>
      <c r="D458" s="2"/>
      <c r="E458" s="2"/>
      <c r="F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3:38" ht="15.75" customHeight="1" x14ac:dyDescent="0.15">
      <c r="C459" s="2"/>
      <c r="D459" s="2"/>
      <c r="E459" s="2"/>
      <c r="F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3:38" ht="15.75" customHeight="1" x14ac:dyDescent="0.15">
      <c r="C460" s="2"/>
      <c r="D460" s="2"/>
      <c r="E460" s="2"/>
      <c r="F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3:38" ht="15.75" customHeight="1" x14ac:dyDescent="0.15">
      <c r="C461" s="2"/>
      <c r="D461" s="2"/>
      <c r="E461" s="2"/>
      <c r="F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3:38" ht="15.75" customHeight="1" x14ac:dyDescent="0.15">
      <c r="C462" s="2"/>
      <c r="D462" s="2"/>
      <c r="E462" s="2"/>
      <c r="F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3:38" ht="15.75" customHeight="1" x14ac:dyDescent="0.15">
      <c r="C463" s="2"/>
      <c r="D463" s="2"/>
      <c r="E463" s="2"/>
      <c r="F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3:38" ht="15.75" customHeight="1" x14ac:dyDescent="0.15">
      <c r="C464" s="2"/>
      <c r="D464" s="2"/>
      <c r="E464" s="2"/>
      <c r="F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3:38" ht="15.75" customHeight="1" x14ac:dyDescent="0.15">
      <c r="C465" s="2"/>
      <c r="D465" s="2"/>
      <c r="E465" s="2"/>
      <c r="F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3:38" ht="15.75" customHeight="1" x14ac:dyDescent="0.15">
      <c r="C466" s="2"/>
      <c r="D466" s="2"/>
      <c r="E466" s="2"/>
      <c r="F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3:38" ht="15.75" customHeight="1" x14ac:dyDescent="0.15">
      <c r="C467" s="2"/>
      <c r="D467" s="2"/>
      <c r="E467" s="2"/>
      <c r="F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3:38" ht="15.75" customHeight="1" x14ac:dyDescent="0.15">
      <c r="C468" s="2"/>
      <c r="D468" s="2"/>
      <c r="E468" s="2"/>
      <c r="F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3:38" ht="15.75" customHeight="1" x14ac:dyDescent="0.15">
      <c r="C469" s="2"/>
      <c r="D469" s="2"/>
      <c r="E469" s="2"/>
      <c r="F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3:38" ht="15.75" customHeight="1" x14ac:dyDescent="0.15">
      <c r="C470" s="2"/>
      <c r="D470" s="2"/>
      <c r="E470" s="2"/>
      <c r="F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3:38" ht="15.75" customHeight="1" x14ac:dyDescent="0.15">
      <c r="C471" s="2"/>
      <c r="D471" s="2"/>
      <c r="E471" s="2"/>
      <c r="F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3:38" ht="15.75" customHeight="1" x14ac:dyDescent="0.15">
      <c r="C472" s="2"/>
      <c r="D472" s="2"/>
      <c r="E472" s="2"/>
      <c r="F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3:38" ht="15.75" customHeight="1" x14ac:dyDescent="0.15">
      <c r="C473" s="2"/>
      <c r="D473" s="2"/>
      <c r="E473" s="2"/>
      <c r="F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3:38" ht="15.75" customHeight="1" x14ac:dyDescent="0.15">
      <c r="C474" s="2"/>
      <c r="D474" s="2"/>
      <c r="E474" s="2"/>
      <c r="F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3:38" ht="15.75" customHeight="1" x14ac:dyDescent="0.15">
      <c r="C475" s="2"/>
      <c r="D475" s="2"/>
      <c r="E475" s="2"/>
      <c r="F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3:38" ht="15.75" customHeight="1" x14ac:dyDescent="0.15">
      <c r="C476" s="2"/>
      <c r="D476" s="2"/>
      <c r="E476" s="2"/>
      <c r="F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3:38" ht="15.75" customHeight="1" x14ac:dyDescent="0.15">
      <c r="C477" s="2"/>
      <c r="D477" s="2"/>
      <c r="E477" s="2"/>
      <c r="F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3:38" ht="15.75" customHeight="1" x14ac:dyDescent="0.15">
      <c r="C478" s="2"/>
      <c r="D478" s="2"/>
      <c r="E478" s="2"/>
      <c r="F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3:38" ht="15.75" customHeight="1" x14ac:dyDescent="0.15">
      <c r="C479" s="2"/>
      <c r="D479" s="2"/>
      <c r="E479" s="2"/>
      <c r="F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3:38" ht="15.75" customHeight="1" x14ac:dyDescent="0.15">
      <c r="C480" s="2"/>
      <c r="D480" s="2"/>
      <c r="E480" s="2"/>
      <c r="F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3:38" ht="15.75" customHeight="1" x14ac:dyDescent="0.15">
      <c r="C481" s="2"/>
      <c r="D481" s="2"/>
      <c r="E481" s="2"/>
      <c r="F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3:38" ht="15.75" customHeight="1" x14ac:dyDescent="0.15">
      <c r="C482" s="2"/>
      <c r="D482" s="2"/>
      <c r="E482" s="2"/>
      <c r="F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3:38" ht="15.75" customHeight="1" x14ac:dyDescent="0.15">
      <c r="C483" s="2"/>
      <c r="D483" s="2"/>
      <c r="E483" s="2"/>
      <c r="F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3:38" ht="15.75" customHeight="1" x14ac:dyDescent="0.15">
      <c r="C484" s="2"/>
      <c r="D484" s="2"/>
      <c r="E484" s="2"/>
      <c r="F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3:38" ht="15.75" customHeight="1" x14ac:dyDescent="0.15">
      <c r="C485" s="2"/>
      <c r="D485" s="2"/>
      <c r="E485" s="2"/>
      <c r="F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3:38" ht="15.75" customHeight="1" x14ac:dyDescent="0.15">
      <c r="C486" s="2"/>
      <c r="D486" s="2"/>
      <c r="E486" s="2"/>
      <c r="F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3:38" ht="15.75" customHeight="1" x14ac:dyDescent="0.15">
      <c r="C487" s="2"/>
      <c r="D487" s="2"/>
      <c r="E487" s="2"/>
      <c r="F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3:38" ht="15.75" customHeight="1" x14ac:dyDescent="0.15">
      <c r="C488" s="2"/>
      <c r="D488" s="2"/>
      <c r="E488" s="2"/>
      <c r="F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3:38" ht="15.75" customHeight="1" x14ac:dyDescent="0.15">
      <c r="C489" s="2"/>
      <c r="D489" s="2"/>
      <c r="E489" s="2"/>
      <c r="F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3:38" ht="15.75" customHeight="1" x14ac:dyDescent="0.15">
      <c r="C490" s="2"/>
      <c r="D490" s="2"/>
      <c r="E490" s="2"/>
      <c r="F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3:38" ht="15.75" customHeight="1" x14ac:dyDescent="0.15">
      <c r="C491" s="2"/>
      <c r="D491" s="2"/>
      <c r="E491" s="2"/>
      <c r="F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3:38" ht="15.75" customHeight="1" x14ac:dyDescent="0.15">
      <c r="C492" s="2"/>
      <c r="D492" s="2"/>
      <c r="E492" s="2"/>
      <c r="F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3:38" ht="15.75" customHeight="1" x14ac:dyDescent="0.15">
      <c r="C493" s="2"/>
      <c r="D493" s="2"/>
      <c r="E493" s="2"/>
      <c r="F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3:38" ht="15.75" customHeight="1" x14ac:dyDescent="0.15">
      <c r="C494" s="2"/>
      <c r="D494" s="2"/>
      <c r="E494" s="2"/>
      <c r="F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3:38" ht="15.75" customHeight="1" x14ac:dyDescent="0.15">
      <c r="C495" s="2"/>
      <c r="D495" s="2"/>
      <c r="E495" s="2"/>
      <c r="F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3:38" ht="15.75" customHeight="1" x14ac:dyDescent="0.15">
      <c r="C496" s="2"/>
      <c r="D496" s="2"/>
      <c r="E496" s="2"/>
      <c r="F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3:38" ht="15.75" customHeight="1" x14ac:dyDescent="0.15">
      <c r="C497" s="2"/>
      <c r="D497" s="2"/>
      <c r="E497" s="2"/>
      <c r="F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3:38" ht="15.75" customHeight="1" x14ac:dyDescent="0.15">
      <c r="C498" s="2"/>
      <c r="D498" s="2"/>
      <c r="E498" s="2"/>
      <c r="F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3:38" ht="15.75" customHeight="1" x14ac:dyDescent="0.15">
      <c r="C499" s="2"/>
      <c r="D499" s="2"/>
      <c r="E499" s="2"/>
      <c r="F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3:38" ht="15.75" customHeight="1" x14ac:dyDescent="0.15">
      <c r="C500" s="2"/>
      <c r="D500" s="2"/>
      <c r="E500" s="2"/>
      <c r="F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3:38" ht="15.75" customHeight="1" x14ac:dyDescent="0.15">
      <c r="C501" s="2"/>
      <c r="D501" s="2"/>
      <c r="E501" s="2"/>
      <c r="F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3:38" ht="15.75" customHeight="1" x14ac:dyDescent="0.15">
      <c r="C502" s="2"/>
      <c r="D502" s="2"/>
      <c r="E502" s="2"/>
      <c r="F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3:38" ht="15.75" customHeight="1" x14ac:dyDescent="0.15">
      <c r="C503" s="2"/>
      <c r="D503" s="2"/>
      <c r="E503" s="2"/>
      <c r="F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3:38" ht="15.75" customHeight="1" x14ac:dyDescent="0.15">
      <c r="C504" s="2"/>
      <c r="D504" s="2"/>
      <c r="E504" s="2"/>
      <c r="F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3:38" ht="15.75" customHeight="1" x14ac:dyDescent="0.15">
      <c r="C505" s="2"/>
      <c r="D505" s="2"/>
      <c r="E505" s="2"/>
      <c r="F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3:38" ht="15.75" customHeight="1" x14ac:dyDescent="0.15">
      <c r="C506" s="2"/>
      <c r="D506" s="2"/>
      <c r="E506" s="2"/>
      <c r="F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3:38" ht="15.75" customHeight="1" x14ac:dyDescent="0.15">
      <c r="C507" s="2"/>
      <c r="D507" s="2"/>
      <c r="E507" s="2"/>
      <c r="F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3:38" ht="15.75" customHeight="1" x14ac:dyDescent="0.15">
      <c r="C508" s="2"/>
      <c r="D508" s="2"/>
      <c r="E508" s="2"/>
      <c r="F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3:38" ht="15.75" customHeight="1" x14ac:dyDescent="0.15">
      <c r="C509" s="2"/>
      <c r="D509" s="2"/>
      <c r="E509" s="2"/>
      <c r="F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3:38" ht="15.75" customHeight="1" x14ac:dyDescent="0.15">
      <c r="C510" s="2"/>
      <c r="D510" s="2"/>
      <c r="E510" s="2"/>
      <c r="F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3:38" ht="15.75" customHeight="1" x14ac:dyDescent="0.15">
      <c r="C511" s="2"/>
      <c r="D511" s="2"/>
      <c r="E511" s="2"/>
      <c r="F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3:38" ht="15.75" customHeight="1" x14ac:dyDescent="0.15">
      <c r="C512" s="2"/>
      <c r="D512" s="2"/>
      <c r="E512" s="2"/>
      <c r="F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3:38" ht="15.75" customHeight="1" x14ac:dyDescent="0.15">
      <c r="C513" s="2"/>
      <c r="D513" s="2"/>
      <c r="E513" s="2"/>
      <c r="F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3:38" ht="15.75" customHeight="1" x14ac:dyDescent="0.15">
      <c r="C514" s="2"/>
      <c r="D514" s="2"/>
      <c r="E514" s="2"/>
      <c r="F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3:38" ht="15.75" customHeight="1" x14ac:dyDescent="0.15">
      <c r="C515" s="2"/>
      <c r="D515" s="2"/>
      <c r="E515" s="2"/>
      <c r="F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3:38" ht="15.75" customHeight="1" x14ac:dyDescent="0.15">
      <c r="C516" s="2"/>
      <c r="D516" s="2"/>
      <c r="E516" s="2"/>
      <c r="F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3:38" ht="15.75" customHeight="1" x14ac:dyDescent="0.15">
      <c r="C517" s="2"/>
      <c r="D517" s="2"/>
      <c r="E517" s="2"/>
      <c r="F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3:38" ht="15.75" customHeight="1" x14ac:dyDescent="0.15">
      <c r="C518" s="2"/>
      <c r="D518" s="2"/>
      <c r="E518" s="2"/>
      <c r="F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3:38" ht="15.75" customHeight="1" x14ac:dyDescent="0.15">
      <c r="C519" s="2"/>
      <c r="D519" s="2"/>
      <c r="E519" s="2"/>
      <c r="F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3:38" ht="15.75" customHeight="1" x14ac:dyDescent="0.15">
      <c r="C520" s="2"/>
      <c r="D520" s="2"/>
      <c r="E520" s="2"/>
      <c r="F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3:38" ht="15.75" customHeight="1" x14ac:dyDescent="0.15">
      <c r="C521" s="2"/>
      <c r="D521" s="2"/>
      <c r="E521" s="2"/>
      <c r="F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3:38" ht="15.75" customHeight="1" x14ac:dyDescent="0.15">
      <c r="C522" s="2"/>
      <c r="D522" s="2"/>
      <c r="E522" s="2"/>
      <c r="F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3:38" ht="15.75" customHeight="1" x14ac:dyDescent="0.15">
      <c r="C523" s="2"/>
      <c r="D523" s="2"/>
      <c r="E523" s="2"/>
      <c r="F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3:38" ht="15.75" customHeight="1" x14ac:dyDescent="0.15">
      <c r="C524" s="2"/>
      <c r="D524" s="2"/>
      <c r="E524" s="2"/>
      <c r="F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3:38" ht="15.75" customHeight="1" x14ac:dyDescent="0.15">
      <c r="C525" s="2"/>
      <c r="D525" s="2"/>
      <c r="E525" s="2"/>
      <c r="F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3:38" ht="15.75" customHeight="1" x14ac:dyDescent="0.15">
      <c r="C526" s="2"/>
      <c r="D526" s="2"/>
      <c r="E526" s="2"/>
      <c r="F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3:38" ht="15.75" customHeight="1" x14ac:dyDescent="0.15">
      <c r="C527" s="2"/>
      <c r="D527" s="2"/>
      <c r="E527" s="2"/>
      <c r="F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3:38" ht="15.75" customHeight="1" x14ac:dyDescent="0.15">
      <c r="C528" s="2"/>
      <c r="D528" s="2"/>
      <c r="E528" s="2"/>
      <c r="F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3:38" ht="15.75" customHeight="1" x14ac:dyDescent="0.15">
      <c r="C529" s="2"/>
      <c r="D529" s="2"/>
      <c r="E529" s="2"/>
      <c r="F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3:38" ht="15.75" customHeight="1" x14ac:dyDescent="0.15">
      <c r="C530" s="2"/>
      <c r="D530" s="2"/>
      <c r="E530" s="2"/>
      <c r="F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3:38" ht="15.75" customHeight="1" x14ac:dyDescent="0.15">
      <c r="C531" s="2"/>
      <c r="D531" s="2"/>
      <c r="E531" s="2"/>
      <c r="F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3:38" ht="15.75" customHeight="1" x14ac:dyDescent="0.15">
      <c r="C532" s="2"/>
      <c r="D532" s="2"/>
      <c r="E532" s="2"/>
      <c r="F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3:38" ht="15.75" customHeight="1" x14ac:dyDescent="0.15">
      <c r="C533" s="2"/>
      <c r="D533" s="2"/>
      <c r="E533" s="2"/>
      <c r="F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3:38" ht="15.75" customHeight="1" x14ac:dyDescent="0.15">
      <c r="C534" s="2"/>
      <c r="D534" s="2"/>
      <c r="E534" s="2"/>
      <c r="F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3:38" ht="15.75" customHeight="1" x14ac:dyDescent="0.15">
      <c r="C535" s="2"/>
      <c r="D535" s="2"/>
      <c r="E535" s="2"/>
      <c r="F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3:38" ht="15.75" customHeight="1" x14ac:dyDescent="0.15">
      <c r="C536" s="2"/>
      <c r="D536" s="2"/>
      <c r="E536" s="2"/>
      <c r="F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3:38" ht="15.75" customHeight="1" x14ac:dyDescent="0.15">
      <c r="C537" s="2"/>
      <c r="D537" s="2"/>
      <c r="E537" s="2"/>
      <c r="F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3:38" ht="15.75" customHeight="1" x14ac:dyDescent="0.15">
      <c r="C538" s="2"/>
      <c r="D538" s="2"/>
      <c r="E538" s="2"/>
      <c r="F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3:38" ht="15.75" customHeight="1" x14ac:dyDescent="0.15">
      <c r="C539" s="2"/>
      <c r="D539" s="2"/>
      <c r="E539" s="2"/>
      <c r="F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3:38" ht="15.75" customHeight="1" x14ac:dyDescent="0.15">
      <c r="C540" s="2"/>
      <c r="D540" s="2"/>
      <c r="E540" s="2"/>
      <c r="F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3:38" ht="15.75" customHeight="1" x14ac:dyDescent="0.15">
      <c r="C541" s="2"/>
      <c r="D541" s="2"/>
      <c r="E541" s="2"/>
      <c r="F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3:38" ht="15.75" customHeight="1" x14ac:dyDescent="0.15">
      <c r="C542" s="2"/>
      <c r="D542" s="2"/>
      <c r="E542" s="2"/>
      <c r="F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3:38" ht="15.75" customHeight="1" x14ac:dyDescent="0.15">
      <c r="C543" s="2"/>
      <c r="D543" s="2"/>
      <c r="E543" s="2"/>
      <c r="F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3:38" ht="15.75" customHeight="1" x14ac:dyDescent="0.15">
      <c r="C544" s="2"/>
      <c r="D544" s="2"/>
      <c r="E544" s="2"/>
      <c r="F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3:38" ht="15.75" customHeight="1" x14ac:dyDescent="0.15">
      <c r="C545" s="2"/>
      <c r="D545" s="2"/>
      <c r="E545" s="2"/>
      <c r="F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3:38" ht="15.75" customHeight="1" x14ac:dyDescent="0.15">
      <c r="C546" s="2"/>
      <c r="D546" s="2"/>
      <c r="E546" s="2"/>
      <c r="F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3:38" ht="15.75" customHeight="1" x14ac:dyDescent="0.15">
      <c r="C547" s="2"/>
      <c r="D547" s="2"/>
      <c r="E547" s="2"/>
      <c r="F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3:38" ht="15.75" customHeight="1" x14ac:dyDescent="0.15">
      <c r="C548" s="2"/>
      <c r="D548" s="2"/>
      <c r="E548" s="2"/>
      <c r="F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3:38" ht="15.75" customHeight="1" x14ac:dyDescent="0.15">
      <c r="C549" s="2"/>
      <c r="D549" s="2"/>
      <c r="E549" s="2"/>
      <c r="F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3:38" ht="15.75" customHeight="1" x14ac:dyDescent="0.15">
      <c r="C550" s="2"/>
      <c r="D550" s="2"/>
      <c r="E550" s="2"/>
      <c r="F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3:38" ht="15.75" customHeight="1" x14ac:dyDescent="0.15">
      <c r="C551" s="2"/>
      <c r="D551" s="2"/>
      <c r="E551" s="2"/>
      <c r="F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3:38" ht="15.75" customHeight="1" x14ac:dyDescent="0.15">
      <c r="C552" s="2"/>
      <c r="D552" s="2"/>
      <c r="E552" s="2"/>
      <c r="F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3:38" ht="15.75" customHeight="1" x14ac:dyDescent="0.15">
      <c r="C553" s="2"/>
      <c r="D553" s="2"/>
      <c r="E553" s="2"/>
      <c r="F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3:38" ht="15.75" customHeight="1" x14ac:dyDescent="0.15">
      <c r="C554" s="2"/>
      <c r="D554" s="2"/>
      <c r="E554" s="2"/>
      <c r="F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3:38" ht="15.75" customHeight="1" x14ac:dyDescent="0.15">
      <c r="C555" s="2"/>
      <c r="D555" s="2"/>
      <c r="E555" s="2"/>
      <c r="F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3:38" ht="15.75" customHeight="1" x14ac:dyDescent="0.15">
      <c r="C556" s="2"/>
      <c r="D556" s="2"/>
      <c r="E556" s="2"/>
      <c r="F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3:38" ht="15.75" customHeight="1" x14ac:dyDescent="0.15">
      <c r="C557" s="2"/>
      <c r="D557" s="2"/>
      <c r="E557" s="2"/>
      <c r="F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3:38" ht="15.75" customHeight="1" x14ac:dyDescent="0.15">
      <c r="C558" s="2"/>
      <c r="D558" s="2"/>
      <c r="E558" s="2"/>
      <c r="F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3:38" ht="15.75" customHeight="1" x14ac:dyDescent="0.15">
      <c r="C559" s="2"/>
      <c r="D559" s="2"/>
      <c r="E559" s="2"/>
      <c r="F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3:38" ht="15.75" customHeight="1" x14ac:dyDescent="0.15">
      <c r="C560" s="2"/>
      <c r="D560" s="2"/>
      <c r="E560" s="2"/>
      <c r="F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3:38" ht="15.75" customHeight="1" x14ac:dyDescent="0.15">
      <c r="C561" s="2"/>
      <c r="D561" s="2"/>
      <c r="E561" s="2"/>
      <c r="F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3:38" ht="15.75" customHeight="1" x14ac:dyDescent="0.15">
      <c r="C562" s="2"/>
      <c r="D562" s="2"/>
      <c r="E562" s="2"/>
      <c r="F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3:38" ht="15.75" customHeight="1" x14ac:dyDescent="0.15">
      <c r="C563" s="2"/>
      <c r="D563" s="2"/>
      <c r="E563" s="2"/>
      <c r="F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3:38" ht="15.75" customHeight="1" x14ac:dyDescent="0.15">
      <c r="C564" s="2"/>
      <c r="D564" s="2"/>
      <c r="E564" s="2"/>
      <c r="F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3:38" ht="15.75" customHeight="1" x14ac:dyDescent="0.15">
      <c r="C565" s="2"/>
      <c r="D565" s="2"/>
      <c r="E565" s="2"/>
      <c r="F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3:38" ht="15.75" customHeight="1" x14ac:dyDescent="0.15">
      <c r="C566" s="2"/>
      <c r="D566" s="2"/>
      <c r="E566" s="2"/>
      <c r="F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3:38" ht="15.75" customHeight="1" x14ac:dyDescent="0.15">
      <c r="C567" s="2"/>
      <c r="D567" s="2"/>
      <c r="E567" s="2"/>
      <c r="F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3:38" ht="15.75" customHeight="1" x14ac:dyDescent="0.15">
      <c r="C568" s="2"/>
      <c r="D568" s="2"/>
      <c r="E568" s="2"/>
      <c r="F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3:38" ht="15.75" customHeight="1" x14ac:dyDescent="0.15">
      <c r="C569" s="2"/>
      <c r="D569" s="2"/>
      <c r="E569" s="2"/>
      <c r="F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3:38" ht="15.75" customHeight="1" x14ac:dyDescent="0.15">
      <c r="C570" s="2"/>
      <c r="D570" s="2"/>
      <c r="E570" s="2"/>
      <c r="F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3:38" ht="15.75" customHeight="1" x14ac:dyDescent="0.15">
      <c r="C571" s="2"/>
      <c r="D571" s="2"/>
      <c r="E571" s="2"/>
      <c r="F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3:38" ht="15.75" customHeight="1" x14ac:dyDescent="0.15">
      <c r="C572" s="2"/>
      <c r="D572" s="2"/>
      <c r="E572" s="2"/>
      <c r="F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3:38" ht="15.75" customHeight="1" x14ac:dyDescent="0.15">
      <c r="C573" s="2"/>
      <c r="D573" s="2"/>
      <c r="E573" s="2"/>
      <c r="F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3:38" ht="15.75" customHeight="1" x14ac:dyDescent="0.15">
      <c r="C574" s="2"/>
      <c r="D574" s="2"/>
      <c r="E574" s="2"/>
      <c r="F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3:38" ht="15.75" customHeight="1" x14ac:dyDescent="0.15">
      <c r="C575" s="2"/>
      <c r="D575" s="2"/>
      <c r="E575" s="2"/>
      <c r="F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3:38" ht="15.75" customHeight="1" x14ac:dyDescent="0.15">
      <c r="C576" s="2"/>
      <c r="D576" s="2"/>
      <c r="E576" s="2"/>
      <c r="F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3:38" ht="15.75" customHeight="1" x14ac:dyDescent="0.15">
      <c r="C577" s="2"/>
      <c r="D577" s="2"/>
      <c r="E577" s="2"/>
      <c r="F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3:38" ht="15.75" customHeight="1" x14ac:dyDescent="0.15">
      <c r="C578" s="2"/>
      <c r="D578" s="2"/>
      <c r="E578" s="2"/>
      <c r="F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3:38" ht="15.75" customHeight="1" x14ac:dyDescent="0.15">
      <c r="C579" s="2"/>
      <c r="D579" s="2"/>
      <c r="E579" s="2"/>
      <c r="F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3:38" ht="15.75" customHeight="1" x14ac:dyDescent="0.15">
      <c r="C580" s="2"/>
      <c r="D580" s="2"/>
      <c r="E580" s="2"/>
      <c r="F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3:38" ht="15.75" customHeight="1" x14ac:dyDescent="0.15">
      <c r="C581" s="2"/>
      <c r="D581" s="2"/>
      <c r="E581" s="2"/>
      <c r="F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3:38" ht="15.75" customHeight="1" x14ac:dyDescent="0.15">
      <c r="C582" s="2"/>
      <c r="D582" s="2"/>
      <c r="E582" s="2"/>
      <c r="F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3:38" ht="15.75" customHeight="1" x14ac:dyDescent="0.15">
      <c r="C583" s="2"/>
      <c r="D583" s="2"/>
      <c r="E583" s="2"/>
      <c r="F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3:38" ht="15.75" customHeight="1" x14ac:dyDescent="0.15">
      <c r="C584" s="2"/>
      <c r="D584" s="2"/>
      <c r="E584" s="2"/>
      <c r="F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3:38" ht="15.75" customHeight="1" x14ac:dyDescent="0.15">
      <c r="C585" s="2"/>
      <c r="D585" s="2"/>
      <c r="E585" s="2"/>
      <c r="F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3:38" ht="15.75" customHeight="1" x14ac:dyDescent="0.15">
      <c r="C586" s="2"/>
      <c r="D586" s="2"/>
      <c r="E586" s="2"/>
      <c r="F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3:38" ht="15.75" customHeight="1" x14ac:dyDescent="0.15">
      <c r="C587" s="2"/>
      <c r="D587" s="2"/>
      <c r="E587" s="2"/>
      <c r="F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3:38" ht="15.75" customHeight="1" x14ac:dyDescent="0.15">
      <c r="C588" s="2"/>
      <c r="D588" s="2"/>
      <c r="E588" s="2"/>
      <c r="F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3:38" ht="15.75" customHeight="1" x14ac:dyDescent="0.15">
      <c r="C589" s="2"/>
      <c r="D589" s="2"/>
      <c r="E589" s="2"/>
      <c r="F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3:38" ht="15.75" customHeight="1" x14ac:dyDescent="0.15">
      <c r="C590" s="2"/>
      <c r="D590" s="2"/>
      <c r="E590" s="2"/>
      <c r="F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3:38" ht="15.75" customHeight="1" x14ac:dyDescent="0.15">
      <c r="C591" s="2"/>
      <c r="D591" s="2"/>
      <c r="E591" s="2"/>
      <c r="F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3:38" ht="15.75" customHeight="1" x14ac:dyDescent="0.15">
      <c r="C592" s="2"/>
      <c r="D592" s="2"/>
      <c r="E592" s="2"/>
      <c r="F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3:38" ht="15.75" customHeight="1" x14ac:dyDescent="0.15">
      <c r="C593" s="2"/>
      <c r="D593" s="2"/>
      <c r="E593" s="2"/>
      <c r="F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3:38" ht="15.75" customHeight="1" x14ac:dyDescent="0.15">
      <c r="C594" s="2"/>
      <c r="D594" s="2"/>
      <c r="E594" s="2"/>
      <c r="F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3:38" ht="15.75" customHeight="1" x14ac:dyDescent="0.15">
      <c r="C595" s="2"/>
      <c r="D595" s="2"/>
      <c r="E595" s="2"/>
      <c r="F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3:38" ht="15.75" customHeight="1" x14ac:dyDescent="0.15">
      <c r="C596" s="2"/>
      <c r="D596" s="2"/>
      <c r="E596" s="2"/>
      <c r="F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3:38" ht="15.75" customHeight="1" x14ac:dyDescent="0.15">
      <c r="C597" s="2"/>
      <c r="D597" s="2"/>
      <c r="E597" s="2"/>
      <c r="F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3:38" ht="15.75" customHeight="1" x14ac:dyDescent="0.15">
      <c r="C598" s="2"/>
      <c r="D598" s="2"/>
      <c r="E598" s="2"/>
      <c r="F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3:38" ht="15.75" customHeight="1" x14ac:dyDescent="0.15">
      <c r="C599" s="2"/>
      <c r="D599" s="2"/>
      <c r="E599" s="2"/>
      <c r="F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3:38" ht="15.75" customHeight="1" x14ac:dyDescent="0.15">
      <c r="C600" s="2"/>
      <c r="D600" s="2"/>
      <c r="E600" s="2"/>
      <c r="F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3:38" ht="15.75" customHeight="1" x14ac:dyDescent="0.15">
      <c r="C601" s="2"/>
      <c r="D601" s="2"/>
      <c r="E601" s="2"/>
      <c r="F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3:38" ht="15.75" customHeight="1" x14ac:dyDescent="0.15">
      <c r="C602" s="2"/>
      <c r="D602" s="2"/>
      <c r="E602" s="2"/>
      <c r="F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3:38" ht="15.75" customHeight="1" x14ac:dyDescent="0.15">
      <c r="C603" s="2"/>
      <c r="D603" s="2"/>
      <c r="E603" s="2"/>
      <c r="F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3:38" ht="15.75" customHeight="1" x14ac:dyDescent="0.15">
      <c r="C604" s="2"/>
      <c r="D604" s="2"/>
      <c r="E604" s="2"/>
      <c r="F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3:38" ht="15.75" customHeight="1" x14ac:dyDescent="0.15">
      <c r="C605" s="2"/>
      <c r="D605" s="2"/>
      <c r="E605" s="2"/>
      <c r="F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3:38" ht="15.75" customHeight="1" x14ac:dyDescent="0.15">
      <c r="C606" s="2"/>
      <c r="D606" s="2"/>
      <c r="E606" s="2"/>
      <c r="F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3:38" ht="15.75" customHeight="1" x14ac:dyDescent="0.15">
      <c r="C607" s="2"/>
      <c r="D607" s="2"/>
      <c r="E607" s="2"/>
      <c r="F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3:38" ht="15.75" customHeight="1" x14ac:dyDescent="0.15">
      <c r="C608" s="2"/>
      <c r="D608" s="2"/>
      <c r="E608" s="2"/>
      <c r="F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3:38" ht="15.75" customHeight="1" x14ac:dyDescent="0.15">
      <c r="C609" s="2"/>
      <c r="D609" s="2"/>
      <c r="E609" s="2"/>
      <c r="F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3:38" ht="15.75" customHeight="1" x14ac:dyDescent="0.15">
      <c r="C610" s="2"/>
      <c r="D610" s="2"/>
      <c r="E610" s="2"/>
      <c r="F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3:38" ht="15.75" customHeight="1" x14ac:dyDescent="0.15">
      <c r="C611" s="2"/>
      <c r="D611" s="2"/>
      <c r="E611" s="2"/>
      <c r="F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3:38" ht="15.75" customHeight="1" x14ac:dyDescent="0.15">
      <c r="C612" s="2"/>
      <c r="D612" s="2"/>
      <c r="E612" s="2"/>
      <c r="F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3:38" ht="15.75" customHeight="1" x14ac:dyDescent="0.15">
      <c r="C613" s="2"/>
      <c r="D613" s="2"/>
      <c r="E613" s="2"/>
      <c r="F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3:38" ht="15.75" customHeight="1" x14ac:dyDescent="0.15">
      <c r="C614" s="2"/>
      <c r="D614" s="2"/>
      <c r="E614" s="2"/>
      <c r="F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3:38" ht="15.75" customHeight="1" x14ac:dyDescent="0.15">
      <c r="C615" s="2"/>
      <c r="D615" s="2"/>
      <c r="E615" s="2"/>
      <c r="F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3:38" ht="15.75" customHeight="1" x14ac:dyDescent="0.15">
      <c r="C616" s="2"/>
      <c r="D616" s="2"/>
      <c r="E616" s="2"/>
      <c r="F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3:38" ht="15.75" customHeight="1" x14ac:dyDescent="0.15">
      <c r="C617" s="2"/>
      <c r="D617" s="2"/>
      <c r="E617" s="2"/>
      <c r="F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3:38" ht="15.75" customHeight="1" x14ac:dyDescent="0.15">
      <c r="C618" s="2"/>
      <c r="D618" s="2"/>
      <c r="E618" s="2"/>
      <c r="F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3:38" ht="15.75" customHeight="1" x14ac:dyDescent="0.15">
      <c r="C619" s="2"/>
      <c r="D619" s="2"/>
      <c r="E619" s="2"/>
      <c r="F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3:38" ht="15.75" customHeight="1" x14ac:dyDescent="0.15">
      <c r="C620" s="2"/>
      <c r="D620" s="2"/>
      <c r="E620" s="2"/>
      <c r="F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3:38" ht="15.75" customHeight="1" x14ac:dyDescent="0.15">
      <c r="C621" s="2"/>
      <c r="D621" s="2"/>
      <c r="E621" s="2"/>
      <c r="F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3:38" ht="15.75" customHeight="1" x14ac:dyDescent="0.15">
      <c r="C622" s="2"/>
      <c r="D622" s="2"/>
      <c r="E622" s="2"/>
      <c r="F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3:38" ht="15.75" customHeight="1" x14ac:dyDescent="0.15">
      <c r="C623" s="2"/>
      <c r="D623" s="2"/>
      <c r="E623" s="2"/>
      <c r="F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3:38" ht="15.75" customHeight="1" x14ac:dyDescent="0.15">
      <c r="C624" s="2"/>
      <c r="D624" s="2"/>
      <c r="E624" s="2"/>
      <c r="F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3:38" ht="15.75" customHeight="1" x14ac:dyDescent="0.15">
      <c r="C625" s="2"/>
      <c r="D625" s="2"/>
      <c r="E625" s="2"/>
      <c r="F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3:38" ht="15.75" customHeight="1" x14ac:dyDescent="0.15">
      <c r="C626" s="2"/>
      <c r="D626" s="2"/>
      <c r="E626" s="2"/>
      <c r="F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3:38" ht="15.75" customHeight="1" x14ac:dyDescent="0.15">
      <c r="C627" s="2"/>
      <c r="D627" s="2"/>
      <c r="E627" s="2"/>
      <c r="F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3:38" ht="15.75" customHeight="1" x14ac:dyDescent="0.15">
      <c r="C628" s="2"/>
      <c r="D628" s="2"/>
      <c r="E628" s="2"/>
      <c r="F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3:38" ht="15.75" customHeight="1" x14ac:dyDescent="0.15">
      <c r="C629" s="2"/>
      <c r="D629" s="2"/>
      <c r="E629" s="2"/>
      <c r="F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3:38" ht="15.75" customHeight="1" x14ac:dyDescent="0.15">
      <c r="C630" s="2"/>
      <c r="D630" s="2"/>
      <c r="E630" s="2"/>
      <c r="F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3:38" ht="15.75" customHeight="1" x14ac:dyDescent="0.15">
      <c r="C631" s="2"/>
      <c r="D631" s="2"/>
      <c r="E631" s="2"/>
      <c r="F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3:38" ht="15.75" customHeight="1" x14ac:dyDescent="0.15">
      <c r="C632" s="2"/>
      <c r="D632" s="2"/>
      <c r="E632" s="2"/>
      <c r="F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3:38" ht="15.75" customHeight="1" x14ac:dyDescent="0.15">
      <c r="C633" s="2"/>
      <c r="D633" s="2"/>
      <c r="E633" s="2"/>
      <c r="F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3:38" ht="15.75" customHeight="1" x14ac:dyDescent="0.15">
      <c r="C634" s="2"/>
      <c r="D634" s="2"/>
      <c r="E634" s="2"/>
      <c r="F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3:38" ht="15.75" customHeight="1" x14ac:dyDescent="0.15">
      <c r="C635" s="2"/>
      <c r="D635" s="2"/>
      <c r="E635" s="2"/>
      <c r="F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3:38" ht="15.75" customHeight="1" x14ac:dyDescent="0.15">
      <c r="C636" s="2"/>
      <c r="D636" s="2"/>
      <c r="E636" s="2"/>
      <c r="F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3:38" ht="15.75" customHeight="1" x14ac:dyDescent="0.15">
      <c r="C637" s="2"/>
      <c r="D637" s="2"/>
      <c r="E637" s="2"/>
      <c r="F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3:38" ht="15.75" customHeight="1" x14ac:dyDescent="0.15">
      <c r="C638" s="2"/>
      <c r="D638" s="2"/>
      <c r="E638" s="2"/>
      <c r="F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3:38" ht="15.75" customHeight="1" x14ac:dyDescent="0.15">
      <c r="C639" s="2"/>
      <c r="D639" s="2"/>
      <c r="E639" s="2"/>
      <c r="F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3:38" ht="15.75" customHeight="1" x14ac:dyDescent="0.15">
      <c r="C640" s="2"/>
      <c r="D640" s="2"/>
      <c r="E640" s="2"/>
      <c r="F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3:38" ht="15.75" customHeight="1" x14ac:dyDescent="0.15">
      <c r="C641" s="2"/>
      <c r="D641" s="2"/>
      <c r="E641" s="2"/>
      <c r="F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3:38" ht="15.75" customHeight="1" x14ac:dyDescent="0.15">
      <c r="C642" s="2"/>
      <c r="D642" s="2"/>
      <c r="E642" s="2"/>
      <c r="F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3:38" ht="15.75" customHeight="1" x14ac:dyDescent="0.15">
      <c r="C643" s="2"/>
      <c r="D643" s="2"/>
      <c r="E643" s="2"/>
      <c r="F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3:38" ht="15.75" customHeight="1" x14ac:dyDescent="0.15">
      <c r="C644" s="2"/>
      <c r="D644" s="2"/>
      <c r="E644" s="2"/>
      <c r="F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3:38" ht="15.75" customHeight="1" x14ac:dyDescent="0.15">
      <c r="C645" s="2"/>
      <c r="D645" s="2"/>
      <c r="E645" s="2"/>
      <c r="F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3:38" ht="15.75" customHeight="1" x14ac:dyDescent="0.15">
      <c r="C646" s="2"/>
      <c r="D646" s="2"/>
      <c r="E646" s="2"/>
      <c r="F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3:38" ht="15.75" customHeight="1" x14ac:dyDescent="0.15">
      <c r="C647" s="2"/>
      <c r="D647" s="2"/>
      <c r="E647" s="2"/>
      <c r="F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3:38" ht="15.75" customHeight="1" x14ac:dyDescent="0.15">
      <c r="C648" s="2"/>
      <c r="D648" s="2"/>
      <c r="E648" s="2"/>
      <c r="F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3:38" ht="15.75" customHeight="1" x14ac:dyDescent="0.15">
      <c r="C649" s="2"/>
      <c r="D649" s="2"/>
      <c r="E649" s="2"/>
      <c r="F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3:38" ht="15.75" customHeight="1" x14ac:dyDescent="0.15">
      <c r="C650" s="2"/>
      <c r="D650" s="2"/>
      <c r="E650" s="2"/>
      <c r="F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3:38" ht="15.75" customHeight="1" x14ac:dyDescent="0.15">
      <c r="C651" s="2"/>
      <c r="D651" s="2"/>
      <c r="E651" s="2"/>
      <c r="F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3:38" ht="15.75" customHeight="1" x14ac:dyDescent="0.15">
      <c r="C652" s="2"/>
      <c r="D652" s="2"/>
      <c r="E652" s="2"/>
      <c r="F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3:38" ht="15.75" customHeight="1" x14ac:dyDescent="0.15">
      <c r="C653" s="2"/>
      <c r="D653" s="2"/>
      <c r="E653" s="2"/>
      <c r="F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3:38" ht="15.75" customHeight="1" x14ac:dyDescent="0.15">
      <c r="C654" s="2"/>
      <c r="D654" s="2"/>
      <c r="E654" s="2"/>
      <c r="F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3:38" ht="15.75" customHeight="1" x14ac:dyDescent="0.15">
      <c r="C655" s="2"/>
      <c r="D655" s="2"/>
      <c r="E655" s="2"/>
      <c r="F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3:38" ht="15.75" customHeight="1" x14ac:dyDescent="0.15">
      <c r="C656" s="2"/>
      <c r="D656" s="2"/>
      <c r="E656" s="2"/>
      <c r="F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3:38" ht="15.75" customHeight="1" x14ac:dyDescent="0.15">
      <c r="C657" s="2"/>
      <c r="D657" s="2"/>
      <c r="E657" s="2"/>
      <c r="F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3:38" ht="15.75" customHeight="1" x14ac:dyDescent="0.15">
      <c r="C658" s="2"/>
      <c r="D658" s="2"/>
      <c r="E658" s="2"/>
      <c r="F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3:38" ht="15.75" customHeight="1" x14ac:dyDescent="0.15">
      <c r="C659" s="2"/>
      <c r="D659" s="2"/>
      <c r="E659" s="2"/>
      <c r="F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3:38" ht="15.75" customHeight="1" x14ac:dyDescent="0.15">
      <c r="C660" s="2"/>
      <c r="D660" s="2"/>
      <c r="E660" s="2"/>
      <c r="F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3:38" ht="15.75" customHeight="1" x14ac:dyDescent="0.15">
      <c r="C661" s="2"/>
      <c r="D661" s="2"/>
      <c r="E661" s="2"/>
      <c r="F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3:38" ht="15.75" customHeight="1" x14ac:dyDescent="0.15">
      <c r="C662" s="2"/>
      <c r="D662" s="2"/>
      <c r="E662" s="2"/>
      <c r="F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3:38" ht="15.75" customHeight="1" x14ac:dyDescent="0.15">
      <c r="C663" s="2"/>
      <c r="D663" s="2"/>
      <c r="E663" s="2"/>
      <c r="F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3:38" ht="15.75" customHeight="1" x14ac:dyDescent="0.15">
      <c r="C664" s="2"/>
      <c r="D664" s="2"/>
      <c r="E664" s="2"/>
      <c r="F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3:38" ht="15.75" customHeight="1" x14ac:dyDescent="0.15">
      <c r="C665" s="2"/>
      <c r="D665" s="2"/>
      <c r="E665" s="2"/>
      <c r="F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3:38" ht="15.75" customHeight="1" x14ac:dyDescent="0.15">
      <c r="C666" s="2"/>
      <c r="D666" s="2"/>
      <c r="E666" s="2"/>
      <c r="F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3:38" ht="15.75" customHeight="1" x14ac:dyDescent="0.15">
      <c r="C667" s="2"/>
      <c r="D667" s="2"/>
      <c r="E667" s="2"/>
      <c r="F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3:38" ht="15.75" customHeight="1" x14ac:dyDescent="0.15">
      <c r="C668" s="2"/>
      <c r="D668" s="2"/>
      <c r="E668" s="2"/>
      <c r="F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3:38" ht="15.75" customHeight="1" x14ac:dyDescent="0.15">
      <c r="C669" s="2"/>
      <c r="D669" s="2"/>
      <c r="E669" s="2"/>
      <c r="F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3:38" ht="15.75" customHeight="1" x14ac:dyDescent="0.15">
      <c r="C670" s="2"/>
      <c r="D670" s="2"/>
      <c r="E670" s="2"/>
      <c r="F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3:38" ht="15.75" customHeight="1" x14ac:dyDescent="0.15">
      <c r="C671" s="2"/>
      <c r="D671" s="2"/>
      <c r="E671" s="2"/>
      <c r="F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3:38" ht="15.75" customHeight="1" x14ac:dyDescent="0.15">
      <c r="C672" s="2"/>
      <c r="D672" s="2"/>
      <c r="E672" s="2"/>
      <c r="F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3:38" ht="15.75" customHeight="1" x14ac:dyDescent="0.15">
      <c r="C673" s="2"/>
      <c r="D673" s="2"/>
      <c r="E673" s="2"/>
      <c r="F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3:38" ht="15.75" customHeight="1" x14ac:dyDescent="0.15">
      <c r="C674" s="2"/>
      <c r="D674" s="2"/>
      <c r="E674" s="2"/>
      <c r="F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3:38" ht="15.75" customHeight="1" x14ac:dyDescent="0.15">
      <c r="C675" s="2"/>
      <c r="D675" s="2"/>
      <c r="E675" s="2"/>
      <c r="F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3:38" ht="15.75" customHeight="1" x14ac:dyDescent="0.15">
      <c r="C676" s="2"/>
      <c r="D676" s="2"/>
      <c r="E676" s="2"/>
      <c r="F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3:38" ht="15.75" customHeight="1" x14ac:dyDescent="0.15">
      <c r="C677" s="2"/>
      <c r="D677" s="2"/>
      <c r="E677" s="2"/>
      <c r="F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3:38" ht="15.75" customHeight="1" x14ac:dyDescent="0.15">
      <c r="C678" s="2"/>
      <c r="D678" s="2"/>
      <c r="E678" s="2"/>
      <c r="F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3:38" ht="15.75" customHeight="1" x14ac:dyDescent="0.15">
      <c r="C679" s="2"/>
      <c r="D679" s="2"/>
      <c r="E679" s="2"/>
      <c r="F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3:38" ht="15.75" customHeight="1" x14ac:dyDescent="0.15">
      <c r="C680" s="2"/>
      <c r="D680" s="2"/>
      <c r="E680" s="2"/>
      <c r="F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3:38" ht="15.75" customHeight="1" x14ac:dyDescent="0.15">
      <c r="C681" s="2"/>
      <c r="D681" s="2"/>
      <c r="E681" s="2"/>
      <c r="F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3:38" ht="15.75" customHeight="1" x14ac:dyDescent="0.15">
      <c r="C682" s="2"/>
      <c r="D682" s="2"/>
      <c r="E682" s="2"/>
      <c r="F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3:38" ht="15.75" customHeight="1" x14ac:dyDescent="0.15">
      <c r="C683" s="2"/>
      <c r="D683" s="2"/>
      <c r="E683" s="2"/>
      <c r="F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3:38" ht="15.75" customHeight="1" x14ac:dyDescent="0.15">
      <c r="C684" s="2"/>
      <c r="D684" s="2"/>
      <c r="E684" s="2"/>
      <c r="F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3:38" ht="15.75" customHeight="1" x14ac:dyDescent="0.15">
      <c r="C685" s="2"/>
      <c r="D685" s="2"/>
      <c r="E685" s="2"/>
      <c r="F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3:38" ht="15.75" customHeight="1" x14ac:dyDescent="0.15">
      <c r="C686" s="2"/>
      <c r="D686" s="2"/>
      <c r="E686" s="2"/>
      <c r="F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3:38" ht="15.75" customHeight="1" x14ac:dyDescent="0.15">
      <c r="C687" s="2"/>
      <c r="D687" s="2"/>
      <c r="E687" s="2"/>
      <c r="F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3:38" ht="15.75" customHeight="1" x14ac:dyDescent="0.15">
      <c r="C688" s="2"/>
      <c r="D688" s="2"/>
      <c r="E688" s="2"/>
      <c r="F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3:38" ht="15.75" customHeight="1" x14ac:dyDescent="0.15">
      <c r="C689" s="2"/>
      <c r="D689" s="2"/>
      <c r="E689" s="2"/>
      <c r="F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3:38" ht="15.75" customHeight="1" x14ac:dyDescent="0.15">
      <c r="C690" s="2"/>
      <c r="D690" s="2"/>
      <c r="E690" s="2"/>
      <c r="F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3:38" ht="15.75" customHeight="1" x14ac:dyDescent="0.15">
      <c r="C691" s="2"/>
      <c r="D691" s="2"/>
      <c r="E691" s="2"/>
      <c r="F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3:38" ht="15.75" customHeight="1" x14ac:dyDescent="0.15">
      <c r="C692" s="2"/>
      <c r="D692" s="2"/>
      <c r="E692" s="2"/>
      <c r="F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3:38" ht="15.75" customHeight="1" x14ac:dyDescent="0.15">
      <c r="C693" s="2"/>
      <c r="D693" s="2"/>
      <c r="E693" s="2"/>
      <c r="F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3:38" ht="15.75" customHeight="1" x14ac:dyDescent="0.15">
      <c r="C694" s="2"/>
      <c r="D694" s="2"/>
      <c r="E694" s="2"/>
      <c r="F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3:38" ht="15.75" customHeight="1" x14ac:dyDescent="0.15">
      <c r="C695" s="2"/>
      <c r="D695" s="2"/>
      <c r="E695" s="2"/>
      <c r="F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3:38" ht="15.75" customHeight="1" x14ac:dyDescent="0.15">
      <c r="C696" s="2"/>
      <c r="D696" s="2"/>
      <c r="E696" s="2"/>
      <c r="F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3:38" ht="15.75" customHeight="1" x14ac:dyDescent="0.15">
      <c r="C697" s="2"/>
      <c r="D697" s="2"/>
      <c r="E697" s="2"/>
      <c r="F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3:38" ht="15.75" customHeight="1" x14ac:dyDescent="0.15">
      <c r="C698" s="2"/>
      <c r="D698" s="2"/>
      <c r="E698" s="2"/>
      <c r="F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3:38" ht="15.75" customHeight="1" x14ac:dyDescent="0.15">
      <c r="C699" s="2"/>
      <c r="D699" s="2"/>
      <c r="E699" s="2"/>
      <c r="F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3:38" ht="15.75" customHeight="1" x14ac:dyDescent="0.15">
      <c r="C700" s="2"/>
      <c r="D700" s="2"/>
      <c r="E700" s="2"/>
      <c r="F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3:38" ht="15.75" customHeight="1" x14ac:dyDescent="0.15">
      <c r="C701" s="2"/>
      <c r="D701" s="2"/>
      <c r="E701" s="2"/>
      <c r="F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3:38" ht="15.75" customHeight="1" x14ac:dyDescent="0.15">
      <c r="C702" s="2"/>
      <c r="D702" s="2"/>
      <c r="E702" s="2"/>
      <c r="F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3:38" ht="15.75" customHeight="1" x14ac:dyDescent="0.15">
      <c r="C703" s="2"/>
      <c r="D703" s="2"/>
      <c r="E703" s="2"/>
      <c r="F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3:38" ht="15.75" customHeight="1" x14ac:dyDescent="0.15">
      <c r="C704" s="2"/>
      <c r="D704" s="2"/>
      <c r="E704" s="2"/>
      <c r="F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3:38" ht="15.75" customHeight="1" x14ac:dyDescent="0.15">
      <c r="C705" s="2"/>
      <c r="D705" s="2"/>
      <c r="E705" s="2"/>
      <c r="F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3:38" ht="15.75" customHeight="1" x14ac:dyDescent="0.15">
      <c r="C706" s="2"/>
      <c r="D706" s="2"/>
      <c r="E706" s="2"/>
      <c r="F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3:38" ht="15.75" customHeight="1" x14ac:dyDescent="0.15">
      <c r="C707" s="2"/>
      <c r="D707" s="2"/>
      <c r="E707" s="2"/>
      <c r="F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3:38" ht="15.75" customHeight="1" x14ac:dyDescent="0.15">
      <c r="C708" s="2"/>
      <c r="D708" s="2"/>
      <c r="E708" s="2"/>
      <c r="F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3:38" ht="15.75" customHeight="1" x14ac:dyDescent="0.15">
      <c r="C709" s="2"/>
      <c r="D709" s="2"/>
      <c r="E709" s="2"/>
      <c r="F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3:38" ht="15.75" customHeight="1" x14ac:dyDescent="0.15">
      <c r="C710" s="2"/>
      <c r="D710" s="2"/>
      <c r="E710" s="2"/>
      <c r="F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3:38" ht="15.75" customHeight="1" x14ac:dyDescent="0.15">
      <c r="C711" s="2"/>
      <c r="D711" s="2"/>
      <c r="E711" s="2"/>
      <c r="F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3:38" ht="15.75" customHeight="1" x14ac:dyDescent="0.15">
      <c r="C712" s="2"/>
      <c r="D712" s="2"/>
      <c r="E712" s="2"/>
      <c r="F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3:38" ht="15.75" customHeight="1" x14ac:dyDescent="0.15">
      <c r="C713" s="2"/>
      <c r="D713" s="2"/>
      <c r="E713" s="2"/>
      <c r="F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3:38" ht="15.75" customHeight="1" x14ac:dyDescent="0.15">
      <c r="C714" s="2"/>
      <c r="D714" s="2"/>
      <c r="E714" s="2"/>
      <c r="F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3:38" ht="15.75" customHeight="1" x14ac:dyDescent="0.15">
      <c r="C715" s="2"/>
      <c r="D715" s="2"/>
      <c r="E715" s="2"/>
      <c r="F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3:38" ht="15.75" customHeight="1" x14ac:dyDescent="0.15">
      <c r="C716" s="2"/>
      <c r="D716" s="2"/>
      <c r="E716" s="2"/>
      <c r="F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3:38" ht="15.75" customHeight="1" x14ac:dyDescent="0.15">
      <c r="C717" s="2"/>
      <c r="D717" s="2"/>
      <c r="E717" s="2"/>
      <c r="F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3:38" ht="15.75" customHeight="1" x14ac:dyDescent="0.15">
      <c r="C718" s="2"/>
      <c r="D718" s="2"/>
      <c r="E718" s="2"/>
      <c r="F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3:38" ht="15.75" customHeight="1" x14ac:dyDescent="0.15">
      <c r="C719" s="2"/>
      <c r="D719" s="2"/>
      <c r="E719" s="2"/>
      <c r="F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3:38" ht="15.75" customHeight="1" x14ac:dyDescent="0.15">
      <c r="C720" s="2"/>
      <c r="D720" s="2"/>
      <c r="E720" s="2"/>
      <c r="F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3:38" ht="15.75" customHeight="1" x14ac:dyDescent="0.15">
      <c r="C721" s="2"/>
      <c r="D721" s="2"/>
      <c r="E721" s="2"/>
      <c r="F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3:38" ht="15.75" customHeight="1" x14ac:dyDescent="0.15">
      <c r="C722" s="2"/>
      <c r="D722" s="2"/>
      <c r="E722" s="2"/>
      <c r="F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3:38" ht="15.75" customHeight="1" x14ac:dyDescent="0.15">
      <c r="C723" s="2"/>
      <c r="D723" s="2"/>
      <c r="E723" s="2"/>
      <c r="F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3:38" ht="15.75" customHeight="1" x14ac:dyDescent="0.15">
      <c r="C724" s="2"/>
      <c r="D724" s="2"/>
      <c r="E724" s="2"/>
      <c r="F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3:38" ht="15.75" customHeight="1" x14ac:dyDescent="0.15">
      <c r="C725" s="2"/>
      <c r="D725" s="2"/>
      <c r="E725" s="2"/>
      <c r="F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3:38" ht="15.75" customHeight="1" x14ac:dyDescent="0.15">
      <c r="C726" s="2"/>
      <c r="D726" s="2"/>
      <c r="E726" s="2"/>
      <c r="F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3:38" ht="15.75" customHeight="1" x14ac:dyDescent="0.15">
      <c r="C727" s="2"/>
      <c r="D727" s="2"/>
      <c r="E727" s="2"/>
      <c r="F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3:38" ht="15.75" customHeight="1" x14ac:dyDescent="0.15">
      <c r="C728" s="2"/>
      <c r="D728" s="2"/>
      <c r="E728" s="2"/>
      <c r="F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3:38" ht="15.75" customHeight="1" x14ac:dyDescent="0.15">
      <c r="C729" s="2"/>
      <c r="D729" s="2"/>
      <c r="E729" s="2"/>
      <c r="F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3:38" ht="15.75" customHeight="1" x14ac:dyDescent="0.15">
      <c r="C730" s="2"/>
      <c r="D730" s="2"/>
      <c r="E730" s="2"/>
      <c r="F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3:38" ht="15.75" customHeight="1" x14ac:dyDescent="0.15">
      <c r="C731" s="2"/>
      <c r="D731" s="2"/>
      <c r="E731" s="2"/>
      <c r="F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3:38" ht="15.75" customHeight="1" x14ac:dyDescent="0.15">
      <c r="C732" s="2"/>
      <c r="D732" s="2"/>
      <c r="E732" s="2"/>
      <c r="F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3:38" ht="15.75" customHeight="1" x14ac:dyDescent="0.15">
      <c r="C733" s="2"/>
      <c r="D733" s="2"/>
      <c r="E733" s="2"/>
      <c r="F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3:38" ht="15.75" customHeight="1" x14ac:dyDescent="0.15">
      <c r="C734" s="2"/>
      <c r="D734" s="2"/>
      <c r="E734" s="2"/>
      <c r="F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3:38" ht="15.75" customHeight="1" x14ac:dyDescent="0.15">
      <c r="C735" s="2"/>
      <c r="D735" s="2"/>
      <c r="E735" s="2"/>
      <c r="F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3:38" ht="15.75" customHeight="1" x14ac:dyDescent="0.15">
      <c r="C736" s="2"/>
      <c r="D736" s="2"/>
      <c r="E736" s="2"/>
      <c r="F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3:38" ht="15.75" customHeight="1" x14ac:dyDescent="0.15">
      <c r="C737" s="2"/>
      <c r="D737" s="2"/>
      <c r="E737" s="2"/>
      <c r="F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3:38" ht="15.75" customHeight="1" x14ac:dyDescent="0.15">
      <c r="C738" s="2"/>
      <c r="D738" s="2"/>
      <c r="E738" s="2"/>
      <c r="F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3:38" ht="15.75" customHeight="1" x14ac:dyDescent="0.15">
      <c r="C739" s="2"/>
      <c r="D739" s="2"/>
      <c r="E739" s="2"/>
      <c r="F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3:38" ht="15.75" customHeight="1" x14ac:dyDescent="0.15">
      <c r="C740" s="2"/>
      <c r="D740" s="2"/>
      <c r="E740" s="2"/>
      <c r="F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3:38" ht="15.75" customHeight="1" x14ac:dyDescent="0.15">
      <c r="C741" s="2"/>
      <c r="D741" s="2"/>
      <c r="E741" s="2"/>
      <c r="F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3:38" ht="15.75" customHeight="1" x14ac:dyDescent="0.15">
      <c r="C742" s="2"/>
      <c r="D742" s="2"/>
      <c r="E742" s="2"/>
      <c r="F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3:38" ht="15.75" customHeight="1" x14ac:dyDescent="0.15">
      <c r="C743" s="2"/>
      <c r="D743" s="2"/>
      <c r="E743" s="2"/>
      <c r="F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3:38" ht="15.75" customHeight="1" x14ac:dyDescent="0.15">
      <c r="C744" s="2"/>
      <c r="D744" s="2"/>
      <c r="E744" s="2"/>
      <c r="F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3:38" ht="15.75" customHeight="1" x14ac:dyDescent="0.15">
      <c r="C745" s="2"/>
      <c r="D745" s="2"/>
      <c r="E745" s="2"/>
      <c r="F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3:38" ht="15.75" customHeight="1" x14ac:dyDescent="0.15">
      <c r="C746" s="2"/>
      <c r="D746" s="2"/>
      <c r="E746" s="2"/>
      <c r="F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3:38" ht="15.75" customHeight="1" x14ac:dyDescent="0.15">
      <c r="C747" s="2"/>
      <c r="D747" s="2"/>
      <c r="E747" s="2"/>
      <c r="F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3:38" ht="15.75" customHeight="1" x14ac:dyDescent="0.15">
      <c r="C748" s="2"/>
      <c r="D748" s="2"/>
      <c r="E748" s="2"/>
      <c r="F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3:38" ht="15.75" customHeight="1" x14ac:dyDescent="0.15">
      <c r="C749" s="2"/>
      <c r="D749" s="2"/>
      <c r="E749" s="2"/>
      <c r="F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3:38" ht="15.75" customHeight="1" x14ac:dyDescent="0.15">
      <c r="C750" s="2"/>
      <c r="D750" s="2"/>
      <c r="E750" s="2"/>
      <c r="F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3:38" ht="15.75" customHeight="1" x14ac:dyDescent="0.15">
      <c r="C751" s="2"/>
      <c r="D751" s="2"/>
      <c r="E751" s="2"/>
      <c r="F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3:38" ht="15.75" customHeight="1" x14ac:dyDescent="0.15">
      <c r="C752" s="2"/>
      <c r="D752" s="2"/>
      <c r="E752" s="2"/>
      <c r="F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3:38" ht="15.75" customHeight="1" x14ac:dyDescent="0.15">
      <c r="C753" s="2"/>
      <c r="D753" s="2"/>
      <c r="E753" s="2"/>
      <c r="F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3:38" ht="15.75" customHeight="1" x14ac:dyDescent="0.15">
      <c r="C754" s="2"/>
      <c r="D754" s="2"/>
      <c r="E754" s="2"/>
      <c r="F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3:38" ht="15.75" customHeight="1" x14ac:dyDescent="0.15">
      <c r="C755" s="2"/>
      <c r="D755" s="2"/>
      <c r="E755" s="2"/>
      <c r="F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3:38" ht="15.75" customHeight="1" x14ac:dyDescent="0.15">
      <c r="C756" s="2"/>
      <c r="D756" s="2"/>
      <c r="E756" s="2"/>
      <c r="F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3:38" ht="15.75" customHeight="1" x14ac:dyDescent="0.15">
      <c r="C757" s="2"/>
      <c r="D757" s="2"/>
      <c r="E757" s="2"/>
      <c r="F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3:38" ht="15.75" customHeight="1" x14ac:dyDescent="0.15">
      <c r="C758" s="2"/>
      <c r="D758" s="2"/>
      <c r="E758" s="2"/>
      <c r="F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3:38" ht="15.75" customHeight="1" x14ac:dyDescent="0.15">
      <c r="C759" s="2"/>
      <c r="D759" s="2"/>
      <c r="E759" s="2"/>
      <c r="F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3:38" ht="15.75" customHeight="1" x14ac:dyDescent="0.15">
      <c r="C760" s="2"/>
      <c r="D760" s="2"/>
      <c r="E760" s="2"/>
      <c r="F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3:38" ht="15.75" customHeight="1" x14ac:dyDescent="0.15">
      <c r="C761" s="2"/>
      <c r="D761" s="2"/>
      <c r="E761" s="2"/>
      <c r="F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3:38" ht="15.75" customHeight="1" x14ac:dyDescent="0.15">
      <c r="C762" s="2"/>
      <c r="D762" s="2"/>
      <c r="E762" s="2"/>
      <c r="F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3:38" ht="15.75" customHeight="1" x14ac:dyDescent="0.15">
      <c r="C763" s="2"/>
      <c r="D763" s="2"/>
      <c r="E763" s="2"/>
      <c r="F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3:38" ht="15.75" customHeight="1" x14ac:dyDescent="0.15">
      <c r="C764" s="2"/>
      <c r="D764" s="2"/>
      <c r="E764" s="2"/>
      <c r="F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3:38" ht="15.75" customHeight="1" x14ac:dyDescent="0.15">
      <c r="C765" s="2"/>
      <c r="D765" s="2"/>
      <c r="E765" s="2"/>
      <c r="F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3:38" ht="15.75" customHeight="1" x14ac:dyDescent="0.15">
      <c r="C766" s="2"/>
      <c r="D766" s="2"/>
      <c r="E766" s="2"/>
      <c r="F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3:38" ht="15.75" customHeight="1" x14ac:dyDescent="0.15">
      <c r="C767" s="2"/>
      <c r="D767" s="2"/>
      <c r="E767" s="2"/>
      <c r="F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3:38" ht="15.75" customHeight="1" x14ac:dyDescent="0.15">
      <c r="C768" s="2"/>
      <c r="D768" s="2"/>
      <c r="E768" s="2"/>
      <c r="F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3:38" ht="15.75" customHeight="1" x14ac:dyDescent="0.15">
      <c r="C769" s="2"/>
      <c r="D769" s="2"/>
      <c r="E769" s="2"/>
      <c r="F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3:38" ht="15.75" customHeight="1" x14ac:dyDescent="0.15">
      <c r="C770" s="2"/>
      <c r="D770" s="2"/>
      <c r="E770" s="2"/>
      <c r="F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3:38" ht="15.75" customHeight="1" x14ac:dyDescent="0.15">
      <c r="C771" s="2"/>
      <c r="D771" s="2"/>
      <c r="E771" s="2"/>
      <c r="F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3:38" ht="15.75" customHeight="1" x14ac:dyDescent="0.15">
      <c r="C772" s="2"/>
      <c r="D772" s="2"/>
      <c r="E772" s="2"/>
      <c r="F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3:38" ht="15.75" customHeight="1" x14ac:dyDescent="0.15">
      <c r="C773" s="2"/>
      <c r="D773" s="2"/>
      <c r="E773" s="2"/>
      <c r="F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3:38" ht="15.75" customHeight="1" x14ac:dyDescent="0.15">
      <c r="C774" s="2"/>
      <c r="D774" s="2"/>
      <c r="E774" s="2"/>
      <c r="F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3:38" ht="15.75" customHeight="1" x14ac:dyDescent="0.15">
      <c r="C775" s="2"/>
      <c r="D775" s="2"/>
      <c r="E775" s="2"/>
      <c r="F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3:38" ht="15.75" customHeight="1" x14ac:dyDescent="0.15">
      <c r="C776" s="2"/>
      <c r="D776" s="2"/>
      <c r="E776" s="2"/>
      <c r="F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3:38" ht="15.75" customHeight="1" x14ac:dyDescent="0.15">
      <c r="C777" s="2"/>
      <c r="D777" s="2"/>
      <c r="E777" s="2"/>
      <c r="F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3:38" ht="15.75" customHeight="1" x14ac:dyDescent="0.15">
      <c r="C778" s="2"/>
      <c r="D778" s="2"/>
      <c r="E778" s="2"/>
      <c r="F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3:38" ht="15.75" customHeight="1" x14ac:dyDescent="0.15">
      <c r="C779" s="2"/>
      <c r="D779" s="2"/>
      <c r="E779" s="2"/>
      <c r="F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3:38" ht="15.75" customHeight="1" x14ac:dyDescent="0.15">
      <c r="C780" s="2"/>
      <c r="D780" s="2"/>
      <c r="E780" s="2"/>
      <c r="F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3:38" ht="15.75" customHeight="1" x14ac:dyDescent="0.15">
      <c r="C781" s="2"/>
      <c r="D781" s="2"/>
      <c r="E781" s="2"/>
      <c r="F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3:38" ht="15.75" customHeight="1" x14ac:dyDescent="0.15">
      <c r="C782" s="2"/>
      <c r="D782" s="2"/>
      <c r="E782" s="2"/>
      <c r="F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3:38" ht="15.75" customHeight="1" x14ac:dyDescent="0.15">
      <c r="C783" s="2"/>
      <c r="D783" s="2"/>
      <c r="E783" s="2"/>
      <c r="F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3:38" ht="15.75" customHeight="1" x14ac:dyDescent="0.15">
      <c r="C784" s="2"/>
      <c r="D784" s="2"/>
      <c r="E784" s="2"/>
      <c r="F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3:38" ht="15.75" customHeight="1" x14ac:dyDescent="0.15">
      <c r="C785" s="2"/>
      <c r="D785" s="2"/>
      <c r="E785" s="2"/>
      <c r="F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3:38" ht="15.75" customHeight="1" x14ac:dyDescent="0.15">
      <c r="C786" s="2"/>
      <c r="D786" s="2"/>
      <c r="E786" s="2"/>
      <c r="F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3:38" ht="15.75" customHeight="1" x14ac:dyDescent="0.15">
      <c r="C787" s="2"/>
      <c r="D787" s="2"/>
      <c r="E787" s="2"/>
      <c r="F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3:38" ht="15.75" customHeight="1" x14ac:dyDescent="0.15">
      <c r="C788" s="2"/>
      <c r="D788" s="2"/>
      <c r="E788" s="2"/>
      <c r="F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3:38" ht="15.75" customHeight="1" x14ac:dyDescent="0.15">
      <c r="C789" s="2"/>
      <c r="D789" s="2"/>
      <c r="E789" s="2"/>
      <c r="F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3:38" ht="15.75" customHeight="1" x14ac:dyDescent="0.15">
      <c r="C790" s="2"/>
      <c r="D790" s="2"/>
      <c r="E790" s="2"/>
      <c r="F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3:38" ht="15.75" customHeight="1" x14ac:dyDescent="0.15">
      <c r="C791" s="2"/>
      <c r="D791" s="2"/>
      <c r="E791" s="2"/>
      <c r="F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3:38" ht="15.75" customHeight="1" x14ac:dyDescent="0.15">
      <c r="C792" s="2"/>
      <c r="D792" s="2"/>
      <c r="E792" s="2"/>
      <c r="F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3:38" ht="15.75" customHeight="1" x14ac:dyDescent="0.15">
      <c r="C793" s="2"/>
      <c r="D793" s="2"/>
      <c r="E793" s="2"/>
      <c r="F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3:38" ht="15.75" customHeight="1" x14ac:dyDescent="0.15">
      <c r="C794" s="2"/>
      <c r="D794" s="2"/>
      <c r="E794" s="2"/>
      <c r="F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3:38" ht="15.75" customHeight="1" x14ac:dyDescent="0.15">
      <c r="C795" s="2"/>
      <c r="D795" s="2"/>
      <c r="E795" s="2"/>
      <c r="F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3:38" ht="15.75" customHeight="1" x14ac:dyDescent="0.15">
      <c r="C796" s="2"/>
      <c r="D796" s="2"/>
      <c r="E796" s="2"/>
      <c r="F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3:38" ht="15.75" customHeight="1" x14ac:dyDescent="0.15">
      <c r="C797" s="2"/>
      <c r="D797" s="2"/>
      <c r="E797" s="2"/>
      <c r="F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3:38" ht="15.75" customHeight="1" x14ac:dyDescent="0.15">
      <c r="C798" s="2"/>
      <c r="D798" s="2"/>
      <c r="E798" s="2"/>
      <c r="F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3:38" ht="15.75" customHeight="1" x14ac:dyDescent="0.15">
      <c r="C799" s="2"/>
      <c r="D799" s="2"/>
      <c r="E799" s="2"/>
      <c r="F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3:38" ht="15.75" customHeight="1" x14ac:dyDescent="0.15">
      <c r="C800" s="2"/>
      <c r="D800" s="2"/>
      <c r="E800" s="2"/>
      <c r="F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3:38" ht="15.75" customHeight="1" x14ac:dyDescent="0.15">
      <c r="C801" s="2"/>
      <c r="D801" s="2"/>
      <c r="E801" s="2"/>
      <c r="F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3:38" ht="15.75" customHeight="1" x14ac:dyDescent="0.15">
      <c r="C802" s="2"/>
      <c r="D802" s="2"/>
      <c r="E802" s="2"/>
      <c r="F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3:38" ht="15.75" customHeight="1" x14ac:dyDescent="0.15">
      <c r="C803" s="2"/>
      <c r="D803" s="2"/>
      <c r="E803" s="2"/>
      <c r="F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3:38" ht="15.75" customHeight="1" x14ac:dyDescent="0.15">
      <c r="C804" s="2"/>
      <c r="D804" s="2"/>
      <c r="E804" s="2"/>
      <c r="F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3:38" ht="15.75" customHeight="1" x14ac:dyDescent="0.15">
      <c r="C805" s="2"/>
      <c r="D805" s="2"/>
      <c r="E805" s="2"/>
      <c r="F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3:38" ht="15.75" customHeight="1" x14ac:dyDescent="0.15">
      <c r="C806" s="2"/>
      <c r="D806" s="2"/>
      <c r="E806" s="2"/>
      <c r="F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3:38" ht="15.75" customHeight="1" x14ac:dyDescent="0.15">
      <c r="C807" s="2"/>
      <c r="D807" s="2"/>
      <c r="E807" s="2"/>
      <c r="F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3:38" ht="15.75" customHeight="1" x14ac:dyDescent="0.15">
      <c r="C808" s="2"/>
      <c r="D808" s="2"/>
      <c r="E808" s="2"/>
      <c r="F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3:38" ht="15.75" customHeight="1" x14ac:dyDescent="0.15">
      <c r="C809" s="2"/>
      <c r="D809" s="2"/>
      <c r="E809" s="2"/>
      <c r="F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3:38" ht="15.75" customHeight="1" x14ac:dyDescent="0.15">
      <c r="C810" s="2"/>
      <c r="D810" s="2"/>
      <c r="E810" s="2"/>
      <c r="F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3:38" ht="15.75" customHeight="1" x14ac:dyDescent="0.15">
      <c r="C811" s="2"/>
      <c r="D811" s="2"/>
      <c r="E811" s="2"/>
      <c r="F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3:38" ht="15.75" customHeight="1" x14ac:dyDescent="0.15">
      <c r="C812" s="2"/>
      <c r="D812" s="2"/>
      <c r="E812" s="2"/>
      <c r="F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3:38" ht="15.75" customHeight="1" x14ac:dyDescent="0.15">
      <c r="C813" s="2"/>
      <c r="D813" s="2"/>
      <c r="E813" s="2"/>
      <c r="F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3:38" ht="15.75" customHeight="1" x14ac:dyDescent="0.15">
      <c r="C814" s="2"/>
      <c r="D814" s="2"/>
      <c r="E814" s="2"/>
      <c r="F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3:38" ht="15.75" customHeight="1" x14ac:dyDescent="0.15">
      <c r="C815" s="2"/>
      <c r="D815" s="2"/>
      <c r="E815" s="2"/>
      <c r="F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3:38" ht="15.75" customHeight="1" x14ac:dyDescent="0.15">
      <c r="C816" s="2"/>
      <c r="D816" s="2"/>
      <c r="E816" s="2"/>
      <c r="F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3:38" ht="15.75" customHeight="1" x14ac:dyDescent="0.15">
      <c r="C817" s="2"/>
      <c r="D817" s="2"/>
      <c r="E817" s="2"/>
      <c r="F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3:38" ht="15.75" customHeight="1" x14ac:dyDescent="0.15">
      <c r="C818" s="2"/>
      <c r="D818" s="2"/>
      <c r="E818" s="2"/>
      <c r="F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3:38" ht="15.75" customHeight="1" x14ac:dyDescent="0.15">
      <c r="C819" s="2"/>
      <c r="D819" s="2"/>
      <c r="E819" s="2"/>
      <c r="F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3:38" ht="15.75" customHeight="1" x14ac:dyDescent="0.15">
      <c r="C820" s="2"/>
      <c r="D820" s="2"/>
      <c r="E820" s="2"/>
      <c r="F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3:38" ht="15.75" customHeight="1" x14ac:dyDescent="0.15">
      <c r="C821" s="2"/>
      <c r="D821" s="2"/>
      <c r="E821" s="2"/>
      <c r="F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3:38" ht="15.75" customHeight="1" x14ac:dyDescent="0.15">
      <c r="C822" s="2"/>
      <c r="D822" s="2"/>
      <c r="E822" s="2"/>
      <c r="F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3:38" ht="15.75" customHeight="1" x14ac:dyDescent="0.15">
      <c r="C823" s="2"/>
      <c r="D823" s="2"/>
      <c r="E823" s="2"/>
      <c r="F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3:38" ht="15.75" customHeight="1" x14ac:dyDescent="0.15">
      <c r="C824" s="2"/>
      <c r="D824" s="2"/>
      <c r="E824" s="2"/>
      <c r="F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3:38" ht="15.75" customHeight="1" x14ac:dyDescent="0.15">
      <c r="C825" s="2"/>
      <c r="D825" s="2"/>
      <c r="E825" s="2"/>
      <c r="F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3:38" ht="15.75" customHeight="1" x14ac:dyDescent="0.15">
      <c r="C826" s="2"/>
      <c r="D826" s="2"/>
      <c r="E826" s="2"/>
      <c r="F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3:38" ht="15.75" customHeight="1" x14ac:dyDescent="0.15">
      <c r="C827" s="2"/>
      <c r="D827" s="2"/>
      <c r="E827" s="2"/>
      <c r="F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3:38" ht="15.75" customHeight="1" x14ac:dyDescent="0.15">
      <c r="C828" s="2"/>
      <c r="D828" s="2"/>
      <c r="E828" s="2"/>
      <c r="F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3:38" ht="15.75" customHeight="1" x14ac:dyDescent="0.15">
      <c r="C829" s="2"/>
      <c r="D829" s="2"/>
      <c r="E829" s="2"/>
      <c r="F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3:38" ht="15.75" customHeight="1" x14ac:dyDescent="0.15">
      <c r="C830" s="2"/>
      <c r="D830" s="2"/>
      <c r="E830" s="2"/>
      <c r="F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3:38" ht="15.75" customHeight="1" x14ac:dyDescent="0.15">
      <c r="C831" s="2"/>
      <c r="D831" s="2"/>
      <c r="E831" s="2"/>
      <c r="F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3:38" ht="15.75" customHeight="1" x14ac:dyDescent="0.15">
      <c r="C832" s="2"/>
      <c r="D832" s="2"/>
      <c r="E832" s="2"/>
      <c r="F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3:38" ht="15.75" customHeight="1" x14ac:dyDescent="0.15">
      <c r="C833" s="2"/>
      <c r="D833" s="2"/>
      <c r="E833" s="2"/>
      <c r="F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3:38" ht="15.75" customHeight="1" x14ac:dyDescent="0.15">
      <c r="C834" s="2"/>
      <c r="D834" s="2"/>
      <c r="E834" s="2"/>
      <c r="F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3:38" ht="15.75" customHeight="1" x14ac:dyDescent="0.15">
      <c r="C835" s="2"/>
      <c r="D835" s="2"/>
      <c r="E835" s="2"/>
      <c r="F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3:38" ht="15.75" customHeight="1" x14ac:dyDescent="0.15">
      <c r="C836" s="2"/>
      <c r="D836" s="2"/>
      <c r="E836" s="2"/>
      <c r="F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3:38" ht="15.75" customHeight="1" x14ac:dyDescent="0.15">
      <c r="C837" s="2"/>
      <c r="D837" s="2"/>
      <c r="E837" s="2"/>
      <c r="F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3:38" ht="15.75" customHeight="1" x14ac:dyDescent="0.15">
      <c r="C838" s="2"/>
      <c r="D838" s="2"/>
      <c r="E838" s="2"/>
      <c r="F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3:38" ht="15.75" customHeight="1" x14ac:dyDescent="0.15">
      <c r="C839" s="2"/>
      <c r="D839" s="2"/>
      <c r="E839" s="2"/>
      <c r="F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3:38" ht="15.75" customHeight="1" x14ac:dyDescent="0.15">
      <c r="C840" s="2"/>
      <c r="D840" s="2"/>
      <c r="E840" s="2"/>
      <c r="F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3:38" ht="15.75" customHeight="1" x14ac:dyDescent="0.15">
      <c r="C841" s="2"/>
      <c r="D841" s="2"/>
      <c r="E841" s="2"/>
      <c r="F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3:38" ht="15.75" customHeight="1" x14ac:dyDescent="0.15">
      <c r="C842" s="2"/>
      <c r="D842" s="2"/>
      <c r="E842" s="2"/>
      <c r="F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3:38" ht="15.75" customHeight="1" x14ac:dyDescent="0.15">
      <c r="C843" s="2"/>
      <c r="D843" s="2"/>
      <c r="E843" s="2"/>
      <c r="F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3:38" ht="15.75" customHeight="1" x14ac:dyDescent="0.15">
      <c r="C844" s="2"/>
      <c r="D844" s="2"/>
      <c r="E844" s="2"/>
      <c r="F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3:38" ht="15.75" customHeight="1" x14ac:dyDescent="0.15">
      <c r="C845" s="2"/>
      <c r="D845" s="2"/>
      <c r="E845" s="2"/>
      <c r="F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3:38" ht="15.75" customHeight="1" x14ac:dyDescent="0.15">
      <c r="C846" s="2"/>
      <c r="D846" s="2"/>
      <c r="E846" s="2"/>
      <c r="F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3:38" ht="15.75" customHeight="1" x14ac:dyDescent="0.15">
      <c r="C847" s="2"/>
      <c r="D847" s="2"/>
      <c r="E847" s="2"/>
      <c r="F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3:38" ht="15.75" customHeight="1" x14ac:dyDescent="0.15">
      <c r="C848" s="2"/>
      <c r="D848" s="2"/>
      <c r="E848" s="2"/>
      <c r="F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3:38" ht="15.75" customHeight="1" x14ac:dyDescent="0.15">
      <c r="C849" s="2"/>
      <c r="D849" s="2"/>
      <c r="E849" s="2"/>
      <c r="F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3:38" ht="15.75" customHeight="1" x14ac:dyDescent="0.15">
      <c r="C850" s="2"/>
      <c r="D850" s="2"/>
      <c r="E850" s="2"/>
      <c r="F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3:38" ht="15.75" customHeight="1" x14ac:dyDescent="0.15">
      <c r="C851" s="2"/>
      <c r="D851" s="2"/>
      <c r="E851" s="2"/>
      <c r="F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3:38" ht="15.75" customHeight="1" x14ac:dyDescent="0.15">
      <c r="C852" s="2"/>
      <c r="D852" s="2"/>
      <c r="E852" s="2"/>
      <c r="F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3:38" ht="15.75" customHeight="1" x14ac:dyDescent="0.15">
      <c r="C853" s="2"/>
      <c r="D853" s="2"/>
      <c r="E853" s="2"/>
      <c r="F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3:38" ht="15.75" customHeight="1" x14ac:dyDescent="0.15">
      <c r="C854" s="2"/>
      <c r="D854" s="2"/>
      <c r="E854" s="2"/>
      <c r="F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3:38" ht="15.75" customHeight="1" x14ac:dyDescent="0.15">
      <c r="C855" s="2"/>
      <c r="D855" s="2"/>
      <c r="E855" s="2"/>
      <c r="F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3:38" ht="15.75" customHeight="1" x14ac:dyDescent="0.15">
      <c r="C856" s="2"/>
      <c r="D856" s="2"/>
      <c r="E856" s="2"/>
      <c r="F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3:38" ht="15.75" customHeight="1" x14ac:dyDescent="0.15">
      <c r="C857" s="2"/>
      <c r="D857" s="2"/>
      <c r="E857" s="2"/>
      <c r="F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3:38" ht="15.75" customHeight="1" x14ac:dyDescent="0.15">
      <c r="C858" s="2"/>
      <c r="D858" s="2"/>
      <c r="E858" s="2"/>
      <c r="F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3:38" ht="15.75" customHeight="1" x14ac:dyDescent="0.15">
      <c r="C859" s="2"/>
      <c r="D859" s="2"/>
      <c r="E859" s="2"/>
      <c r="F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3:38" ht="15.75" customHeight="1" x14ac:dyDescent="0.15">
      <c r="C860" s="2"/>
      <c r="D860" s="2"/>
      <c r="E860" s="2"/>
      <c r="F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3:38" ht="15.75" customHeight="1" x14ac:dyDescent="0.15">
      <c r="C861" s="2"/>
      <c r="D861" s="2"/>
      <c r="E861" s="2"/>
      <c r="F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3:38" ht="15.75" customHeight="1" x14ac:dyDescent="0.15">
      <c r="C862" s="2"/>
      <c r="D862" s="2"/>
      <c r="E862" s="2"/>
      <c r="F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3:38" ht="15.75" customHeight="1" x14ac:dyDescent="0.15">
      <c r="C863" s="2"/>
      <c r="D863" s="2"/>
      <c r="E863" s="2"/>
      <c r="F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3:38" ht="15.75" customHeight="1" x14ac:dyDescent="0.15">
      <c r="C864" s="2"/>
      <c r="D864" s="2"/>
      <c r="E864" s="2"/>
      <c r="F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3:38" ht="15.75" customHeight="1" x14ac:dyDescent="0.15">
      <c r="C865" s="2"/>
      <c r="D865" s="2"/>
      <c r="E865" s="2"/>
      <c r="F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3:38" ht="15.75" customHeight="1" x14ac:dyDescent="0.15">
      <c r="C866" s="2"/>
      <c r="D866" s="2"/>
      <c r="E866" s="2"/>
      <c r="F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3:38" ht="15.75" customHeight="1" x14ac:dyDescent="0.15">
      <c r="C867" s="2"/>
      <c r="D867" s="2"/>
      <c r="E867" s="2"/>
      <c r="F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3:38" ht="15.75" customHeight="1" x14ac:dyDescent="0.15">
      <c r="C868" s="2"/>
      <c r="D868" s="2"/>
      <c r="E868" s="2"/>
      <c r="F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3:38" ht="15.75" customHeight="1" x14ac:dyDescent="0.15">
      <c r="C869" s="2"/>
      <c r="D869" s="2"/>
      <c r="E869" s="2"/>
      <c r="F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3:38" ht="15.75" customHeight="1" x14ac:dyDescent="0.15">
      <c r="C870" s="2"/>
      <c r="D870" s="2"/>
      <c r="E870" s="2"/>
      <c r="F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3:38" ht="15.75" customHeight="1" x14ac:dyDescent="0.15">
      <c r="C871" s="2"/>
      <c r="D871" s="2"/>
      <c r="E871" s="2"/>
      <c r="F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3:38" ht="15.75" customHeight="1" x14ac:dyDescent="0.15">
      <c r="C872" s="2"/>
      <c r="D872" s="2"/>
      <c r="E872" s="2"/>
      <c r="F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3:38" ht="15.75" customHeight="1" x14ac:dyDescent="0.15">
      <c r="C873" s="2"/>
      <c r="D873" s="2"/>
      <c r="E873" s="2"/>
      <c r="F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3:38" ht="15.75" customHeight="1" x14ac:dyDescent="0.15">
      <c r="C874" s="2"/>
      <c r="D874" s="2"/>
      <c r="E874" s="2"/>
      <c r="F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3:38" ht="15.75" customHeight="1" x14ac:dyDescent="0.15">
      <c r="C875" s="2"/>
      <c r="D875" s="2"/>
      <c r="E875" s="2"/>
      <c r="F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3:38" ht="15.75" customHeight="1" x14ac:dyDescent="0.15">
      <c r="C876" s="2"/>
      <c r="D876" s="2"/>
      <c r="E876" s="2"/>
      <c r="F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3:38" ht="15.75" customHeight="1" x14ac:dyDescent="0.15">
      <c r="C877" s="2"/>
      <c r="D877" s="2"/>
      <c r="E877" s="2"/>
      <c r="F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3:38" ht="15.75" customHeight="1" x14ac:dyDescent="0.15">
      <c r="C878" s="2"/>
      <c r="D878" s="2"/>
      <c r="E878" s="2"/>
      <c r="F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3:38" ht="15.75" customHeight="1" x14ac:dyDescent="0.15">
      <c r="C879" s="2"/>
      <c r="D879" s="2"/>
      <c r="E879" s="2"/>
      <c r="F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3:38" ht="15.75" customHeight="1" x14ac:dyDescent="0.15">
      <c r="C880" s="2"/>
      <c r="D880" s="2"/>
      <c r="E880" s="2"/>
      <c r="F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3:38" ht="15.75" customHeight="1" x14ac:dyDescent="0.15">
      <c r="C881" s="2"/>
      <c r="D881" s="2"/>
      <c r="E881" s="2"/>
      <c r="F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3:38" ht="15.75" customHeight="1" x14ac:dyDescent="0.15">
      <c r="C882" s="2"/>
      <c r="D882" s="2"/>
      <c r="E882" s="2"/>
      <c r="F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3:38" ht="15.75" customHeight="1" x14ac:dyDescent="0.15">
      <c r="C883" s="2"/>
      <c r="D883" s="2"/>
      <c r="E883" s="2"/>
      <c r="F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3:38" ht="15.75" customHeight="1" x14ac:dyDescent="0.15">
      <c r="C884" s="2"/>
      <c r="D884" s="2"/>
      <c r="E884" s="2"/>
      <c r="F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3:38" ht="15.75" customHeight="1" x14ac:dyDescent="0.15">
      <c r="C885" s="2"/>
      <c r="D885" s="2"/>
      <c r="E885" s="2"/>
      <c r="F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3:38" ht="15.75" customHeight="1" x14ac:dyDescent="0.15">
      <c r="C886" s="2"/>
      <c r="D886" s="2"/>
      <c r="E886" s="2"/>
      <c r="F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3:38" ht="15.75" customHeight="1" x14ac:dyDescent="0.15">
      <c r="C887" s="2"/>
      <c r="D887" s="2"/>
      <c r="E887" s="2"/>
      <c r="F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3:38" ht="15.75" customHeight="1" x14ac:dyDescent="0.15">
      <c r="C888" s="2"/>
      <c r="D888" s="2"/>
      <c r="E888" s="2"/>
      <c r="F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3:38" ht="15.75" customHeight="1" x14ac:dyDescent="0.15">
      <c r="C889" s="2"/>
      <c r="D889" s="2"/>
      <c r="E889" s="2"/>
      <c r="F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3:38" ht="15.75" customHeight="1" x14ac:dyDescent="0.15">
      <c r="C890" s="2"/>
      <c r="D890" s="2"/>
      <c r="E890" s="2"/>
      <c r="F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3:38" ht="15.75" customHeight="1" x14ac:dyDescent="0.15">
      <c r="C891" s="2"/>
      <c r="D891" s="2"/>
      <c r="E891" s="2"/>
      <c r="F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3:38" ht="15.75" customHeight="1" x14ac:dyDescent="0.15">
      <c r="C892" s="2"/>
      <c r="D892" s="2"/>
      <c r="E892" s="2"/>
      <c r="F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3:38" ht="15.75" customHeight="1" x14ac:dyDescent="0.15">
      <c r="C893" s="2"/>
      <c r="D893" s="2"/>
      <c r="E893" s="2"/>
      <c r="F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3:38" ht="15.75" customHeight="1" x14ac:dyDescent="0.15">
      <c r="C894" s="2"/>
      <c r="D894" s="2"/>
      <c r="E894" s="2"/>
      <c r="F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3:38" ht="15.75" customHeight="1" x14ac:dyDescent="0.15">
      <c r="C895" s="2"/>
      <c r="D895" s="2"/>
      <c r="E895" s="2"/>
      <c r="F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3:38" ht="15.75" customHeight="1" x14ac:dyDescent="0.15">
      <c r="C896" s="2"/>
      <c r="D896" s="2"/>
      <c r="E896" s="2"/>
      <c r="F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3:38" ht="15.75" customHeight="1" x14ac:dyDescent="0.15">
      <c r="C897" s="2"/>
      <c r="D897" s="2"/>
      <c r="E897" s="2"/>
      <c r="F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3:38" ht="15.75" customHeight="1" x14ac:dyDescent="0.15">
      <c r="C898" s="2"/>
      <c r="D898" s="2"/>
      <c r="E898" s="2"/>
      <c r="F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3:38" ht="15.75" customHeight="1" x14ac:dyDescent="0.15">
      <c r="C899" s="2"/>
      <c r="D899" s="2"/>
      <c r="E899" s="2"/>
      <c r="F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3:38" ht="15.75" customHeight="1" x14ac:dyDescent="0.15">
      <c r="C900" s="2"/>
      <c r="D900" s="2"/>
      <c r="E900" s="2"/>
      <c r="F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3:38" ht="15.75" customHeight="1" x14ac:dyDescent="0.15">
      <c r="C901" s="2"/>
      <c r="D901" s="2"/>
      <c r="E901" s="2"/>
      <c r="F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3:38" ht="15.75" customHeight="1" x14ac:dyDescent="0.15">
      <c r="C902" s="2"/>
      <c r="D902" s="2"/>
      <c r="E902" s="2"/>
      <c r="F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3:38" ht="15.75" customHeight="1" x14ac:dyDescent="0.15">
      <c r="C903" s="2"/>
      <c r="D903" s="2"/>
      <c r="E903" s="2"/>
      <c r="F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3:38" ht="15.75" customHeight="1" x14ac:dyDescent="0.15">
      <c r="C904" s="2"/>
      <c r="D904" s="2"/>
      <c r="E904" s="2"/>
      <c r="F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3:38" ht="15.75" customHeight="1" x14ac:dyDescent="0.15">
      <c r="C905" s="2"/>
      <c r="D905" s="2"/>
      <c r="E905" s="2"/>
      <c r="F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3:38" ht="15.75" customHeight="1" x14ac:dyDescent="0.15">
      <c r="C906" s="2"/>
      <c r="D906" s="2"/>
      <c r="E906" s="2"/>
      <c r="F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3:38" ht="15.75" customHeight="1" x14ac:dyDescent="0.15">
      <c r="C907" s="2"/>
      <c r="D907" s="2"/>
      <c r="E907" s="2"/>
      <c r="F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3:38" ht="15.75" customHeight="1" x14ac:dyDescent="0.15">
      <c r="C908" s="2"/>
      <c r="D908" s="2"/>
      <c r="E908" s="2"/>
      <c r="F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3:38" ht="15.75" customHeight="1" x14ac:dyDescent="0.15">
      <c r="C909" s="2"/>
      <c r="D909" s="2"/>
      <c r="E909" s="2"/>
      <c r="F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3:38" ht="15.75" customHeight="1" x14ac:dyDescent="0.15">
      <c r="C910" s="2"/>
      <c r="D910" s="2"/>
      <c r="E910" s="2"/>
      <c r="F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3:38" ht="15.75" customHeight="1" x14ac:dyDescent="0.15">
      <c r="C911" s="2"/>
      <c r="D911" s="2"/>
      <c r="E911" s="2"/>
      <c r="F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3:38" ht="15.75" customHeight="1" x14ac:dyDescent="0.15">
      <c r="C912" s="2"/>
      <c r="D912" s="2"/>
      <c r="E912" s="2"/>
      <c r="F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3:38" ht="15.75" customHeight="1" x14ac:dyDescent="0.15">
      <c r="C913" s="2"/>
      <c r="D913" s="2"/>
      <c r="E913" s="2"/>
      <c r="F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3:38" ht="15.75" customHeight="1" x14ac:dyDescent="0.15">
      <c r="C914" s="2"/>
      <c r="D914" s="2"/>
      <c r="E914" s="2"/>
      <c r="F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3:38" ht="15.75" customHeight="1" x14ac:dyDescent="0.15">
      <c r="C915" s="2"/>
      <c r="D915" s="2"/>
      <c r="E915" s="2"/>
      <c r="F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3:38" ht="15.75" customHeight="1" x14ac:dyDescent="0.15">
      <c r="C916" s="2"/>
      <c r="D916" s="2"/>
      <c r="E916" s="2"/>
      <c r="F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3:38" ht="15.75" customHeight="1" x14ac:dyDescent="0.15">
      <c r="C917" s="2"/>
      <c r="D917" s="2"/>
      <c r="E917" s="2"/>
      <c r="F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3:38" ht="15.75" customHeight="1" x14ac:dyDescent="0.15">
      <c r="C918" s="2"/>
      <c r="D918" s="2"/>
      <c r="E918" s="2"/>
      <c r="F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3:38" ht="15.75" customHeight="1" x14ac:dyDescent="0.15">
      <c r="C919" s="2"/>
      <c r="D919" s="2"/>
      <c r="E919" s="2"/>
      <c r="F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3:38" ht="15.75" customHeight="1" x14ac:dyDescent="0.15">
      <c r="C920" s="2"/>
      <c r="D920" s="2"/>
      <c r="E920" s="2"/>
      <c r="F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3:38" ht="15.75" customHeight="1" x14ac:dyDescent="0.15">
      <c r="C921" s="2"/>
      <c r="D921" s="2"/>
      <c r="E921" s="2"/>
      <c r="F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3:38" ht="15.75" customHeight="1" x14ac:dyDescent="0.15">
      <c r="C922" s="2"/>
      <c r="D922" s="2"/>
      <c r="E922" s="2"/>
      <c r="F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3:38" ht="15.75" customHeight="1" x14ac:dyDescent="0.15">
      <c r="C923" s="2"/>
      <c r="D923" s="2"/>
      <c r="E923" s="2"/>
      <c r="F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3:38" ht="15.75" customHeight="1" x14ac:dyDescent="0.15">
      <c r="C924" s="2"/>
      <c r="D924" s="2"/>
      <c r="E924" s="2"/>
      <c r="F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3:38" ht="15.75" customHeight="1" x14ac:dyDescent="0.15">
      <c r="C925" s="2"/>
      <c r="D925" s="2"/>
      <c r="E925" s="2"/>
      <c r="F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3:38" ht="15.75" customHeight="1" x14ac:dyDescent="0.15">
      <c r="C926" s="2"/>
      <c r="D926" s="2"/>
      <c r="E926" s="2"/>
      <c r="F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3:38" ht="15.75" customHeight="1" x14ac:dyDescent="0.15">
      <c r="C927" s="2"/>
      <c r="D927" s="2"/>
      <c r="E927" s="2"/>
      <c r="F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3:38" ht="15.75" customHeight="1" x14ac:dyDescent="0.15">
      <c r="C928" s="2"/>
      <c r="D928" s="2"/>
      <c r="E928" s="2"/>
      <c r="F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3:38" ht="15.75" customHeight="1" x14ac:dyDescent="0.15">
      <c r="C929" s="2"/>
      <c r="D929" s="2"/>
      <c r="E929" s="2"/>
      <c r="F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3:38" ht="15.75" customHeight="1" x14ac:dyDescent="0.15">
      <c r="C930" s="2"/>
      <c r="D930" s="2"/>
      <c r="E930" s="2"/>
      <c r="F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3:38" ht="15.75" customHeight="1" x14ac:dyDescent="0.15">
      <c r="C931" s="2"/>
      <c r="D931" s="2"/>
      <c r="E931" s="2"/>
      <c r="F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3:38" ht="15.75" customHeight="1" x14ac:dyDescent="0.15">
      <c r="C932" s="2"/>
      <c r="D932" s="2"/>
      <c r="E932" s="2"/>
      <c r="F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3:38" ht="15.75" customHeight="1" x14ac:dyDescent="0.15">
      <c r="C933" s="2"/>
      <c r="D933" s="2"/>
      <c r="E933" s="2"/>
      <c r="F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3:38" ht="15.75" customHeight="1" x14ac:dyDescent="0.15">
      <c r="C934" s="2"/>
      <c r="D934" s="2"/>
      <c r="E934" s="2"/>
      <c r="F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3:38" ht="15.75" customHeight="1" x14ac:dyDescent="0.15">
      <c r="C935" s="2"/>
      <c r="D935" s="2"/>
      <c r="E935" s="2"/>
      <c r="F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3:38" ht="15.75" customHeight="1" x14ac:dyDescent="0.15">
      <c r="C936" s="2"/>
      <c r="D936" s="2"/>
      <c r="E936" s="2"/>
      <c r="F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3:38" ht="15.75" customHeight="1" x14ac:dyDescent="0.15">
      <c r="C937" s="2"/>
      <c r="D937" s="2"/>
      <c r="E937" s="2"/>
      <c r="F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3:38" ht="15.75" customHeight="1" x14ac:dyDescent="0.15">
      <c r="C938" s="2"/>
      <c r="D938" s="2"/>
      <c r="E938" s="2"/>
      <c r="F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3:38" ht="15.75" customHeight="1" x14ac:dyDescent="0.15">
      <c r="C939" s="2"/>
      <c r="D939" s="2"/>
      <c r="E939" s="2"/>
      <c r="F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3:38" ht="15.75" customHeight="1" x14ac:dyDescent="0.15">
      <c r="C940" s="2"/>
      <c r="D940" s="2"/>
      <c r="E940" s="2"/>
      <c r="F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3:38" ht="15.75" customHeight="1" x14ac:dyDescent="0.15">
      <c r="C941" s="2"/>
      <c r="D941" s="2"/>
      <c r="E941" s="2"/>
      <c r="F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3:38" ht="15.75" customHeight="1" x14ac:dyDescent="0.15">
      <c r="C942" s="2"/>
      <c r="D942" s="2"/>
      <c r="E942" s="2"/>
      <c r="F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3:38" ht="15.75" customHeight="1" x14ac:dyDescent="0.15">
      <c r="C943" s="2"/>
      <c r="D943" s="2"/>
      <c r="E943" s="2"/>
      <c r="F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3:38" ht="15.75" customHeight="1" x14ac:dyDescent="0.15">
      <c r="C944" s="2"/>
      <c r="D944" s="2"/>
      <c r="E944" s="2"/>
      <c r="F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3:38" ht="15.75" customHeight="1" x14ac:dyDescent="0.15">
      <c r="C945" s="2"/>
      <c r="D945" s="2"/>
      <c r="E945" s="2"/>
      <c r="F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3:38" ht="15.75" customHeight="1" x14ac:dyDescent="0.15">
      <c r="C946" s="2"/>
      <c r="D946" s="2"/>
      <c r="E946" s="2"/>
      <c r="F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3:38" ht="15.75" customHeight="1" x14ac:dyDescent="0.15">
      <c r="C947" s="2"/>
      <c r="D947" s="2"/>
      <c r="E947" s="2"/>
      <c r="F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3:38" ht="15.75" customHeight="1" x14ac:dyDescent="0.15">
      <c r="C948" s="2"/>
      <c r="D948" s="2"/>
      <c r="E948" s="2"/>
      <c r="F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3:38" ht="15.75" customHeight="1" x14ac:dyDescent="0.15">
      <c r="C949" s="2"/>
      <c r="D949" s="2"/>
      <c r="E949" s="2"/>
      <c r="F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3:38" ht="15.75" customHeight="1" x14ac:dyDescent="0.15">
      <c r="C950" s="2"/>
      <c r="D950" s="2"/>
      <c r="E950" s="2"/>
      <c r="F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3:38" ht="15.75" customHeight="1" x14ac:dyDescent="0.15">
      <c r="C951" s="2"/>
      <c r="D951" s="2"/>
      <c r="E951" s="2"/>
      <c r="F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3:38" ht="15.75" customHeight="1" x14ac:dyDescent="0.15">
      <c r="C952" s="2"/>
      <c r="D952" s="2"/>
      <c r="E952" s="2"/>
      <c r="F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3:38" ht="15.75" customHeight="1" x14ac:dyDescent="0.15">
      <c r="C953" s="2"/>
      <c r="D953" s="2"/>
      <c r="E953" s="2"/>
      <c r="F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3:38" ht="15.75" customHeight="1" x14ac:dyDescent="0.15">
      <c r="C954" s="2"/>
      <c r="D954" s="2"/>
      <c r="E954" s="2"/>
      <c r="F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3:38" ht="15.75" customHeight="1" x14ac:dyDescent="0.15">
      <c r="C955" s="2"/>
      <c r="D955" s="2"/>
      <c r="E955" s="2"/>
      <c r="F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3:38" ht="15.75" customHeight="1" x14ac:dyDescent="0.15">
      <c r="C956" s="2"/>
      <c r="D956" s="2"/>
      <c r="E956" s="2"/>
      <c r="F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3:38" ht="15.75" customHeight="1" x14ac:dyDescent="0.15">
      <c r="C957" s="2"/>
      <c r="D957" s="2"/>
      <c r="E957" s="2"/>
      <c r="F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3:38" ht="15.75" customHeight="1" x14ac:dyDescent="0.15">
      <c r="C958" s="2"/>
      <c r="D958" s="2"/>
      <c r="E958" s="2"/>
      <c r="F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3:38" ht="15.75" customHeight="1" x14ac:dyDescent="0.15">
      <c r="C959" s="2"/>
      <c r="D959" s="2"/>
      <c r="E959" s="2"/>
      <c r="F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3:38" ht="15.75" customHeight="1" x14ac:dyDescent="0.15">
      <c r="C960" s="2"/>
      <c r="D960" s="2"/>
      <c r="E960" s="2"/>
      <c r="F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3:38" ht="15.75" customHeight="1" x14ac:dyDescent="0.15">
      <c r="C961" s="2"/>
      <c r="D961" s="2"/>
      <c r="E961" s="2"/>
      <c r="F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3:38" ht="15.75" customHeight="1" x14ac:dyDescent="0.15">
      <c r="C962" s="2"/>
      <c r="D962" s="2"/>
      <c r="E962" s="2"/>
      <c r="F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3:38" ht="15.75" customHeight="1" x14ac:dyDescent="0.15">
      <c r="C963" s="2"/>
      <c r="D963" s="2"/>
      <c r="E963" s="2"/>
      <c r="F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3:38" ht="15.75" customHeight="1" x14ac:dyDescent="0.15">
      <c r="C964" s="2"/>
      <c r="D964" s="2"/>
      <c r="E964" s="2"/>
      <c r="F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3:38" ht="15.75" customHeight="1" x14ac:dyDescent="0.15">
      <c r="C965" s="2"/>
      <c r="D965" s="2"/>
      <c r="E965" s="2"/>
      <c r="F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3:38" ht="15.75" customHeight="1" x14ac:dyDescent="0.15">
      <c r="C966" s="2"/>
      <c r="D966" s="2"/>
      <c r="E966" s="2"/>
      <c r="F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3:38" ht="15.75" customHeight="1" x14ac:dyDescent="0.15">
      <c r="C967" s="2"/>
      <c r="D967" s="2"/>
      <c r="E967" s="2"/>
      <c r="F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3:38" ht="15.75" customHeight="1" x14ac:dyDescent="0.15">
      <c r="C968" s="2"/>
      <c r="D968" s="2"/>
      <c r="E968" s="2"/>
      <c r="F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3:38" ht="15.75" customHeight="1" x14ac:dyDescent="0.15">
      <c r="C969" s="2"/>
      <c r="D969" s="2"/>
      <c r="E969" s="2"/>
      <c r="F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3:38" ht="15.75" customHeight="1" x14ac:dyDescent="0.15">
      <c r="C970" s="2"/>
      <c r="D970" s="2"/>
      <c r="E970" s="2"/>
      <c r="F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3:38" ht="15.75" customHeight="1" x14ac:dyDescent="0.15">
      <c r="C971" s="2"/>
      <c r="D971" s="2"/>
      <c r="E971" s="2"/>
      <c r="F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3:38" ht="15.75" customHeight="1" x14ac:dyDescent="0.15">
      <c r="C972" s="2"/>
      <c r="D972" s="2"/>
      <c r="E972" s="2"/>
      <c r="F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3:38" ht="15.75" customHeight="1" x14ac:dyDescent="0.15">
      <c r="C973" s="2"/>
      <c r="D973" s="2"/>
      <c r="E973" s="2"/>
      <c r="F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3:38" ht="15.75" customHeight="1" x14ac:dyDescent="0.15">
      <c r="C974" s="2"/>
      <c r="D974" s="2"/>
      <c r="E974" s="2"/>
      <c r="F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3:38" ht="15.75" customHeight="1" x14ac:dyDescent="0.15">
      <c r="C975" s="2"/>
      <c r="D975" s="2"/>
      <c r="E975" s="2"/>
      <c r="F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3:38" ht="15.75" customHeight="1" x14ac:dyDescent="0.15">
      <c r="C976" s="2"/>
      <c r="D976" s="2"/>
      <c r="E976" s="2"/>
      <c r="F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3:38" ht="15.75" customHeight="1" x14ac:dyDescent="0.15">
      <c r="C977" s="2"/>
      <c r="D977" s="2"/>
      <c r="E977" s="2"/>
      <c r="F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3:38" ht="15.75" customHeight="1" x14ac:dyDescent="0.15">
      <c r="C978" s="2"/>
      <c r="D978" s="2"/>
      <c r="E978" s="2"/>
      <c r="F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3:38" ht="15.75" customHeight="1" x14ac:dyDescent="0.15">
      <c r="C979" s="2"/>
      <c r="D979" s="2"/>
      <c r="E979" s="2"/>
      <c r="F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3:38" ht="15.75" customHeight="1" x14ac:dyDescent="0.15">
      <c r="C980" s="2"/>
      <c r="D980" s="2"/>
      <c r="E980" s="2"/>
      <c r="F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3:38" ht="15.75" customHeight="1" x14ac:dyDescent="0.15">
      <c r="C981" s="2"/>
      <c r="D981" s="2"/>
      <c r="E981" s="2"/>
      <c r="F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3:38" ht="15.75" customHeight="1" x14ac:dyDescent="0.15">
      <c r="C982" s="2"/>
      <c r="D982" s="2"/>
      <c r="E982" s="2"/>
      <c r="F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3:38" ht="15.75" customHeight="1" x14ac:dyDescent="0.15">
      <c r="C983" s="2"/>
      <c r="D983" s="2"/>
      <c r="E983" s="2"/>
      <c r="F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3:38" ht="15.75" customHeight="1" x14ac:dyDescent="0.15">
      <c r="C984" s="2"/>
      <c r="D984" s="2"/>
      <c r="E984" s="2"/>
      <c r="F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3:38" ht="15.75" customHeight="1" x14ac:dyDescent="0.15">
      <c r="C985" s="2"/>
      <c r="D985" s="2"/>
      <c r="E985" s="2"/>
      <c r="F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3:38" ht="15.75" customHeight="1" x14ac:dyDescent="0.15">
      <c r="C986" s="2"/>
      <c r="D986" s="2"/>
      <c r="E986" s="2"/>
      <c r="F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3:38" ht="15.75" customHeight="1" x14ac:dyDescent="0.15">
      <c r="C987" s="2"/>
      <c r="D987" s="2"/>
      <c r="E987" s="2"/>
      <c r="F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3:38" ht="15.75" customHeight="1" x14ac:dyDescent="0.15">
      <c r="C988" s="2"/>
      <c r="D988" s="2"/>
      <c r="E988" s="2"/>
      <c r="F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3:38" ht="15.75" customHeight="1" x14ac:dyDescent="0.15">
      <c r="C989" s="2"/>
      <c r="D989" s="2"/>
      <c r="E989" s="2"/>
      <c r="F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3:38" ht="15.75" customHeight="1" x14ac:dyDescent="0.15">
      <c r="C990" s="2"/>
      <c r="D990" s="2"/>
      <c r="E990" s="2"/>
      <c r="F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3:38" ht="15.75" customHeight="1" x14ac:dyDescent="0.15">
      <c r="C991" s="2"/>
      <c r="D991" s="2"/>
      <c r="E991" s="2"/>
      <c r="F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3:38" ht="15.75" customHeight="1" x14ac:dyDescent="0.15">
      <c r="C992" s="2"/>
      <c r="D992" s="2"/>
      <c r="E992" s="2"/>
      <c r="F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3:38" ht="15.75" customHeight="1" x14ac:dyDescent="0.15">
      <c r="C993" s="2"/>
      <c r="D993" s="2"/>
      <c r="E993" s="2"/>
      <c r="F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3:38" ht="15.75" customHeight="1" x14ac:dyDescent="0.15">
      <c r="C994" s="2"/>
      <c r="D994" s="2"/>
      <c r="E994" s="2"/>
      <c r="F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3:38" ht="15.75" customHeight="1" x14ac:dyDescent="0.15">
      <c r="C995" s="2"/>
      <c r="D995" s="2"/>
      <c r="E995" s="2"/>
      <c r="F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3:38" ht="15.75" customHeight="1" x14ac:dyDescent="0.15">
      <c r="C996" s="2"/>
      <c r="D996" s="2"/>
      <c r="E996" s="2"/>
      <c r="F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3:38" ht="15.75" customHeight="1" x14ac:dyDescent="0.15">
      <c r="C997" s="2"/>
      <c r="D997" s="2"/>
      <c r="E997" s="2"/>
      <c r="F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3:38" ht="15.75" customHeight="1" x14ac:dyDescent="0.15">
      <c r="C998" s="2"/>
      <c r="D998" s="2"/>
      <c r="E998" s="2"/>
      <c r="F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3:38" ht="15.75" customHeight="1" x14ac:dyDescent="0.15">
      <c r="C999" s="2"/>
      <c r="D999" s="2"/>
      <c r="E999" s="2"/>
      <c r="F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3:38" ht="15.75" customHeight="1" x14ac:dyDescent="0.15">
      <c r="C1000" s="2"/>
      <c r="D1000" s="2"/>
      <c r="E1000" s="2"/>
      <c r="F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</sheetData>
  <mergeCells count="2">
    <mergeCell ref="AA21:AA26"/>
    <mergeCell ref="AA28:AA3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baseColWidth="10" defaultColWidth="12.6640625" defaultRowHeight="15" customHeight="1" x14ac:dyDescent="0.15"/>
  <cols>
    <col min="1" max="5" width="10.6640625" customWidth="1"/>
    <col min="6" max="6" width="7" customWidth="1"/>
    <col min="7" max="10" width="10.6640625" customWidth="1"/>
    <col min="11" max="11" width="19.6640625" customWidth="1"/>
    <col min="12" max="26" width="10.6640625" customWidth="1"/>
  </cols>
  <sheetData>
    <row r="1" spans="1:11" ht="12.75" customHeight="1" x14ac:dyDescent="0.2">
      <c r="A1" s="2" t="s">
        <v>201</v>
      </c>
      <c r="B1" s="2" t="s">
        <v>4</v>
      </c>
      <c r="D1" s="17" t="s">
        <v>134</v>
      </c>
      <c r="E1" s="2" t="s">
        <v>202</v>
      </c>
      <c r="F1" s="2">
        <v>2</v>
      </c>
      <c r="G1" s="2" t="s">
        <v>203</v>
      </c>
      <c r="J1" s="1" t="s">
        <v>1</v>
      </c>
      <c r="K1" s="2" t="s">
        <v>2</v>
      </c>
    </row>
    <row r="2" spans="1:11" ht="12.75" customHeight="1" x14ac:dyDescent="0.2">
      <c r="A2" s="3">
        <v>1</v>
      </c>
      <c r="B2" s="2" t="s">
        <v>27</v>
      </c>
      <c r="D2" s="17" t="s">
        <v>135</v>
      </c>
      <c r="E2" s="2" t="s">
        <v>202</v>
      </c>
      <c r="F2" s="2">
        <v>2</v>
      </c>
      <c r="G2" s="2" t="s">
        <v>203</v>
      </c>
      <c r="J2" s="3">
        <v>2</v>
      </c>
      <c r="K2" s="14" t="s">
        <v>134</v>
      </c>
    </row>
    <row r="3" spans="1:11" ht="12.75" customHeight="1" x14ac:dyDescent="0.2">
      <c r="A3" s="3">
        <v>2</v>
      </c>
      <c r="B3" s="2" t="s">
        <v>47</v>
      </c>
      <c r="D3" s="17" t="s">
        <v>123</v>
      </c>
      <c r="E3" s="2" t="s">
        <v>202</v>
      </c>
      <c r="F3" s="2">
        <v>1</v>
      </c>
      <c r="G3" s="2" t="s">
        <v>204</v>
      </c>
      <c r="J3" s="3">
        <v>2</v>
      </c>
      <c r="K3" s="14" t="s">
        <v>134</v>
      </c>
    </row>
    <row r="4" spans="1:11" ht="12.75" customHeight="1" x14ac:dyDescent="0.2">
      <c r="B4" s="2"/>
      <c r="D4" s="17" t="s">
        <v>157</v>
      </c>
      <c r="E4" s="2" t="s">
        <v>202</v>
      </c>
      <c r="F4" s="2">
        <v>2</v>
      </c>
      <c r="G4" s="2" t="s">
        <v>203</v>
      </c>
      <c r="J4" s="3">
        <v>2</v>
      </c>
      <c r="K4" s="14" t="s">
        <v>135</v>
      </c>
    </row>
    <row r="5" spans="1:11" ht="12.75" customHeight="1" x14ac:dyDescent="0.2">
      <c r="B5" s="2"/>
      <c r="D5" s="17" t="s">
        <v>157</v>
      </c>
      <c r="E5" s="2" t="s">
        <v>202</v>
      </c>
      <c r="F5" s="2">
        <v>1</v>
      </c>
      <c r="G5" s="2" t="s">
        <v>204</v>
      </c>
      <c r="J5" s="3">
        <v>2</v>
      </c>
      <c r="K5" s="14" t="s">
        <v>135</v>
      </c>
    </row>
    <row r="6" spans="1:11" ht="12.75" customHeight="1" x14ac:dyDescent="0.2">
      <c r="B6" s="2"/>
      <c r="D6" s="17" t="s">
        <v>169</v>
      </c>
      <c r="E6" s="2" t="s">
        <v>202</v>
      </c>
      <c r="F6" s="2">
        <v>2</v>
      </c>
      <c r="G6" s="2" t="s">
        <v>203</v>
      </c>
      <c r="J6" s="3">
        <v>1</v>
      </c>
      <c r="K6" s="14" t="s">
        <v>123</v>
      </c>
    </row>
    <row r="7" spans="1:11" ht="12.75" customHeight="1" x14ac:dyDescent="0.2">
      <c r="B7" s="2"/>
      <c r="D7" s="17" t="s">
        <v>109</v>
      </c>
      <c r="E7" s="2" t="s">
        <v>202</v>
      </c>
      <c r="F7" s="2">
        <v>2</v>
      </c>
      <c r="G7" s="2" t="s">
        <v>203</v>
      </c>
      <c r="J7" s="3">
        <v>1</v>
      </c>
      <c r="K7" s="14" t="s">
        <v>123</v>
      </c>
    </row>
    <row r="8" spans="1:11" ht="12.75" customHeight="1" x14ac:dyDescent="0.2">
      <c r="B8" s="2"/>
      <c r="D8" s="17" t="s">
        <v>96</v>
      </c>
      <c r="E8" s="2" t="s">
        <v>202</v>
      </c>
      <c r="F8" s="2">
        <v>1</v>
      </c>
      <c r="G8" s="2" t="s">
        <v>204</v>
      </c>
      <c r="J8" s="3">
        <v>1</v>
      </c>
      <c r="K8" s="14" t="s">
        <v>157</v>
      </c>
    </row>
    <row r="9" spans="1:11" ht="12.75" customHeight="1" x14ac:dyDescent="0.2">
      <c r="B9" s="2"/>
      <c r="D9" s="17" t="s">
        <v>98</v>
      </c>
      <c r="E9" s="2" t="s">
        <v>202</v>
      </c>
      <c r="F9" s="2">
        <v>2</v>
      </c>
      <c r="G9" s="2" t="s">
        <v>203</v>
      </c>
      <c r="J9" s="3">
        <v>1</v>
      </c>
      <c r="K9" s="14" t="s">
        <v>157</v>
      </c>
    </row>
    <row r="10" spans="1:11" ht="12.75" customHeight="1" x14ac:dyDescent="0.2">
      <c r="B10" s="2"/>
      <c r="D10" s="17" t="s">
        <v>98</v>
      </c>
      <c r="E10" s="2" t="s">
        <v>202</v>
      </c>
      <c r="F10" s="2">
        <v>1</v>
      </c>
      <c r="G10" s="2" t="s">
        <v>204</v>
      </c>
      <c r="J10" s="3">
        <v>2</v>
      </c>
      <c r="K10" s="14" t="s">
        <v>157</v>
      </c>
    </row>
    <row r="11" spans="1:11" ht="12.75" customHeight="1" x14ac:dyDescent="0.2">
      <c r="B11" s="2"/>
      <c r="D11" s="17" t="s">
        <v>52</v>
      </c>
      <c r="E11" s="2" t="s">
        <v>202</v>
      </c>
      <c r="F11" s="2">
        <v>2</v>
      </c>
      <c r="G11" s="2" t="s">
        <v>203</v>
      </c>
      <c r="J11" s="3">
        <v>2</v>
      </c>
      <c r="K11" s="14" t="s">
        <v>157</v>
      </c>
    </row>
    <row r="12" spans="1:11" ht="12.75" customHeight="1" x14ac:dyDescent="0.2">
      <c r="B12" s="2"/>
      <c r="D12" s="17" t="s">
        <v>19</v>
      </c>
      <c r="E12" s="2" t="s">
        <v>202</v>
      </c>
      <c r="F12" s="2">
        <v>2</v>
      </c>
      <c r="G12" s="2" t="s">
        <v>203</v>
      </c>
      <c r="J12" s="3">
        <v>2</v>
      </c>
      <c r="K12" s="14" t="s">
        <v>169</v>
      </c>
    </row>
    <row r="13" spans="1:11" ht="12.75" customHeight="1" x14ac:dyDescent="0.2">
      <c r="B13" s="2"/>
      <c r="D13" s="17" t="s">
        <v>19</v>
      </c>
      <c r="E13" s="2" t="s">
        <v>202</v>
      </c>
      <c r="F13" s="2">
        <v>1</v>
      </c>
      <c r="G13" s="2" t="s">
        <v>204</v>
      </c>
      <c r="J13" s="3">
        <v>2</v>
      </c>
      <c r="K13" s="14" t="s">
        <v>169</v>
      </c>
    </row>
    <row r="14" spans="1:11" ht="12.75" customHeight="1" x14ac:dyDescent="0.2">
      <c r="B14" s="2"/>
      <c r="D14" s="17" t="s">
        <v>172</v>
      </c>
      <c r="E14" s="2" t="s">
        <v>202</v>
      </c>
      <c r="F14" s="2">
        <v>2</v>
      </c>
      <c r="G14" s="2" t="s">
        <v>203</v>
      </c>
      <c r="J14" s="3">
        <v>2</v>
      </c>
      <c r="K14" s="14" t="s">
        <v>109</v>
      </c>
    </row>
    <row r="15" spans="1:11" ht="12.75" customHeight="1" x14ac:dyDescent="0.2">
      <c r="B15" s="2"/>
      <c r="D15" s="17" t="s">
        <v>172</v>
      </c>
      <c r="E15" s="2" t="s">
        <v>202</v>
      </c>
      <c r="F15" s="2">
        <v>1</v>
      </c>
      <c r="G15" s="2" t="s">
        <v>204</v>
      </c>
      <c r="J15" s="3">
        <v>2</v>
      </c>
      <c r="K15" s="14" t="s">
        <v>109</v>
      </c>
    </row>
    <row r="16" spans="1:11" ht="12.75" customHeight="1" x14ac:dyDescent="0.2">
      <c r="B16" s="2"/>
      <c r="D16" s="17" t="s">
        <v>180</v>
      </c>
      <c r="E16" s="2" t="s">
        <v>202</v>
      </c>
      <c r="F16" s="2">
        <v>2</v>
      </c>
      <c r="G16" s="2" t="s">
        <v>203</v>
      </c>
      <c r="J16" s="3">
        <v>1</v>
      </c>
      <c r="K16" s="1" t="s">
        <v>96</v>
      </c>
    </row>
    <row r="17" spans="2:11" ht="12.75" customHeight="1" x14ac:dyDescent="0.2">
      <c r="B17" s="2"/>
      <c r="D17" s="17" t="s">
        <v>173</v>
      </c>
      <c r="E17" s="2" t="s">
        <v>202</v>
      </c>
      <c r="F17" s="2">
        <v>2</v>
      </c>
      <c r="G17" s="2" t="s">
        <v>203</v>
      </c>
      <c r="J17" s="3">
        <v>1</v>
      </c>
      <c r="K17" s="1" t="s">
        <v>96</v>
      </c>
    </row>
    <row r="18" spans="2:11" ht="12.75" customHeight="1" x14ac:dyDescent="0.2">
      <c r="B18" s="2"/>
      <c r="D18" s="17" t="s">
        <v>173</v>
      </c>
      <c r="E18" s="2" t="s">
        <v>202</v>
      </c>
      <c r="F18" s="2">
        <v>1</v>
      </c>
      <c r="G18" s="2" t="s">
        <v>204</v>
      </c>
      <c r="J18" s="3">
        <v>1</v>
      </c>
      <c r="K18" s="1" t="s">
        <v>98</v>
      </c>
    </row>
    <row r="19" spans="2:11" ht="12.75" customHeight="1" x14ac:dyDescent="0.2">
      <c r="B19" s="2"/>
      <c r="D19" s="17" t="s">
        <v>83</v>
      </c>
      <c r="E19" s="2" t="s">
        <v>202</v>
      </c>
      <c r="F19" s="2">
        <v>2</v>
      </c>
      <c r="G19" s="2" t="s">
        <v>203</v>
      </c>
      <c r="J19" s="3">
        <v>1</v>
      </c>
      <c r="K19" s="1" t="s">
        <v>98</v>
      </c>
    </row>
    <row r="20" spans="2:11" ht="12.75" customHeight="1" x14ac:dyDescent="0.2">
      <c r="B20" s="2"/>
      <c r="D20" s="17" t="s">
        <v>67</v>
      </c>
      <c r="E20" s="2" t="s">
        <v>202</v>
      </c>
      <c r="F20" s="2">
        <v>2</v>
      </c>
      <c r="G20" s="2" t="s">
        <v>203</v>
      </c>
      <c r="J20" s="3">
        <v>2</v>
      </c>
      <c r="K20" s="1" t="s">
        <v>98</v>
      </c>
    </row>
    <row r="21" spans="2:11" ht="12.75" customHeight="1" x14ac:dyDescent="0.2">
      <c r="B21" s="2"/>
      <c r="D21" s="17" t="s">
        <v>67</v>
      </c>
      <c r="E21" s="2" t="s">
        <v>202</v>
      </c>
      <c r="F21" s="2">
        <v>1</v>
      </c>
      <c r="G21" s="2" t="s">
        <v>204</v>
      </c>
      <c r="J21" s="3">
        <v>2</v>
      </c>
      <c r="K21" s="1" t="s">
        <v>98</v>
      </c>
    </row>
    <row r="22" spans="2:11" ht="12.75" customHeight="1" x14ac:dyDescent="0.2">
      <c r="B22" s="2"/>
      <c r="D22" s="17" t="s">
        <v>70</v>
      </c>
      <c r="E22" s="2" t="s">
        <v>202</v>
      </c>
      <c r="F22" s="2">
        <v>1</v>
      </c>
      <c r="G22" s="2" t="s">
        <v>204</v>
      </c>
      <c r="J22" s="3">
        <v>2</v>
      </c>
      <c r="K22" s="1" t="s">
        <v>52</v>
      </c>
    </row>
    <row r="23" spans="2:11" ht="12.75" customHeight="1" x14ac:dyDescent="0.2">
      <c r="B23" s="2"/>
      <c r="D23" s="17" t="s">
        <v>142</v>
      </c>
      <c r="E23" s="2" t="s">
        <v>202</v>
      </c>
      <c r="F23" s="2">
        <v>1</v>
      </c>
      <c r="G23" s="2" t="s">
        <v>204</v>
      </c>
      <c r="J23" s="3">
        <v>2</v>
      </c>
      <c r="K23" s="1" t="s">
        <v>52</v>
      </c>
    </row>
    <row r="24" spans="2:11" ht="12.75" customHeight="1" x14ac:dyDescent="0.2">
      <c r="B24" s="2"/>
      <c r="D24" s="17" t="s">
        <v>144</v>
      </c>
      <c r="E24" s="2" t="s">
        <v>202</v>
      </c>
      <c r="F24" s="2">
        <v>2</v>
      </c>
      <c r="G24" s="2" t="s">
        <v>203</v>
      </c>
      <c r="J24" s="3">
        <v>1</v>
      </c>
      <c r="K24" s="1" t="s">
        <v>19</v>
      </c>
    </row>
    <row r="25" spans="2:11" ht="12.75" customHeight="1" x14ac:dyDescent="0.2">
      <c r="B25" s="2"/>
      <c r="D25" s="17" t="s">
        <v>144</v>
      </c>
      <c r="E25" s="2" t="s">
        <v>202</v>
      </c>
      <c r="F25" s="2">
        <v>1</v>
      </c>
      <c r="G25" s="2" t="s">
        <v>204</v>
      </c>
      <c r="J25" s="3">
        <v>1</v>
      </c>
      <c r="K25" s="1" t="s">
        <v>19</v>
      </c>
    </row>
    <row r="26" spans="2:11" ht="12.75" customHeight="1" x14ac:dyDescent="0.2">
      <c r="B26" s="2"/>
      <c r="D26" s="17" t="s">
        <v>147</v>
      </c>
      <c r="E26" s="2" t="s">
        <v>202</v>
      </c>
      <c r="F26" s="2">
        <v>2</v>
      </c>
      <c r="G26" s="2" t="s">
        <v>203</v>
      </c>
      <c r="J26" s="3">
        <v>2</v>
      </c>
      <c r="K26" s="1" t="s">
        <v>19</v>
      </c>
    </row>
    <row r="27" spans="2:11" ht="12.75" customHeight="1" x14ac:dyDescent="0.2">
      <c r="B27" s="2"/>
      <c r="D27" s="17" t="s">
        <v>147</v>
      </c>
      <c r="E27" s="2" t="s">
        <v>202</v>
      </c>
      <c r="F27" s="2">
        <v>1</v>
      </c>
      <c r="G27" s="2" t="s">
        <v>204</v>
      </c>
      <c r="J27" s="3">
        <v>2</v>
      </c>
      <c r="K27" s="1" t="s">
        <v>19</v>
      </c>
    </row>
    <row r="28" spans="2:11" ht="12.75" customHeight="1" x14ac:dyDescent="0.2">
      <c r="B28" s="2"/>
      <c r="D28" s="17" t="s">
        <v>189</v>
      </c>
      <c r="E28" s="2" t="s">
        <v>202</v>
      </c>
      <c r="F28" s="2"/>
      <c r="G28" s="2" t="s">
        <v>204</v>
      </c>
      <c r="J28" s="3">
        <v>1</v>
      </c>
      <c r="K28" s="14" t="s">
        <v>172</v>
      </c>
    </row>
    <row r="29" spans="2:11" ht="12.75" customHeight="1" x14ac:dyDescent="0.2">
      <c r="B29" s="2"/>
      <c r="D29" s="17" t="s">
        <v>190</v>
      </c>
      <c r="E29" s="2" t="s">
        <v>202</v>
      </c>
      <c r="F29" s="2">
        <v>2</v>
      </c>
      <c r="G29" s="2" t="s">
        <v>203</v>
      </c>
      <c r="J29" s="3">
        <v>1</v>
      </c>
      <c r="K29" s="14" t="s">
        <v>172</v>
      </c>
    </row>
    <row r="30" spans="2:11" ht="12.75" customHeight="1" x14ac:dyDescent="0.2">
      <c r="B30" s="2"/>
      <c r="D30" s="17" t="s">
        <v>190</v>
      </c>
      <c r="E30" s="2" t="s">
        <v>202</v>
      </c>
      <c r="F30" s="2">
        <v>1</v>
      </c>
      <c r="G30" s="2" t="s">
        <v>204</v>
      </c>
      <c r="J30" s="3">
        <v>2</v>
      </c>
      <c r="K30" s="14" t="s">
        <v>172</v>
      </c>
    </row>
    <row r="31" spans="2:11" ht="12.75" customHeight="1" x14ac:dyDescent="0.2">
      <c r="B31" s="2"/>
      <c r="D31" s="17" t="s">
        <v>99</v>
      </c>
      <c r="E31" s="2" t="s">
        <v>202</v>
      </c>
      <c r="F31" s="2">
        <v>1</v>
      </c>
      <c r="G31" s="2" t="s">
        <v>204</v>
      </c>
      <c r="J31" s="3">
        <v>2</v>
      </c>
      <c r="K31" s="14" t="s">
        <v>172</v>
      </c>
    </row>
    <row r="32" spans="2:11" ht="12.75" customHeight="1" x14ac:dyDescent="0.2">
      <c r="B32" s="2"/>
      <c r="D32" s="17" t="s">
        <v>125</v>
      </c>
      <c r="E32" s="2" t="s">
        <v>202</v>
      </c>
      <c r="F32" s="2">
        <v>2</v>
      </c>
      <c r="G32" s="2" t="s">
        <v>203</v>
      </c>
      <c r="J32" s="3">
        <v>2</v>
      </c>
      <c r="K32" s="14" t="s">
        <v>180</v>
      </c>
    </row>
    <row r="33" spans="2:11" ht="12.75" customHeight="1" x14ac:dyDescent="0.2">
      <c r="B33" s="2"/>
      <c r="D33" s="17" t="s">
        <v>125</v>
      </c>
      <c r="E33" s="2" t="s">
        <v>202</v>
      </c>
      <c r="F33" s="2">
        <v>1</v>
      </c>
      <c r="G33" s="2" t="s">
        <v>204</v>
      </c>
      <c r="J33" s="3">
        <v>2</v>
      </c>
      <c r="K33" s="14" t="s">
        <v>180</v>
      </c>
    </row>
    <row r="34" spans="2:11" ht="12.75" customHeight="1" x14ac:dyDescent="0.2">
      <c r="B34" s="2"/>
      <c r="D34" s="17" t="s">
        <v>127</v>
      </c>
      <c r="E34" s="2" t="s">
        <v>202</v>
      </c>
      <c r="F34" s="2">
        <v>2</v>
      </c>
      <c r="G34" s="2" t="s">
        <v>203</v>
      </c>
      <c r="J34" s="3">
        <v>1</v>
      </c>
      <c r="K34" s="14" t="s">
        <v>173</v>
      </c>
    </row>
    <row r="35" spans="2:11" ht="12.75" customHeight="1" x14ac:dyDescent="0.2">
      <c r="B35" s="2"/>
      <c r="D35" s="17" t="s">
        <v>127</v>
      </c>
      <c r="E35" s="2" t="s">
        <v>202</v>
      </c>
      <c r="F35" s="2">
        <v>1</v>
      </c>
      <c r="G35" s="2" t="s">
        <v>204</v>
      </c>
      <c r="J35" s="3">
        <v>1</v>
      </c>
      <c r="K35" s="14" t="s">
        <v>173</v>
      </c>
    </row>
    <row r="36" spans="2:11" ht="12.75" customHeight="1" x14ac:dyDescent="0.2">
      <c r="B36" s="2"/>
      <c r="D36" s="17" t="s">
        <v>129</v>
      </c>
      <c r="E36" s="2" t="s">
        <v>202</v>
      </c>
      <c r="F36" s="2">
        <v>2</v>
      </c>
      <c r="G36" s="2" t="s">
        <v>203</v>
      </c>
      <c r="J36" s="3">
        <v>2</v>
      </c>
      <c r="K36" s="14" t="s">
        <v>173</v>
      </c>
    </row>
    <row r="37" spans="2:11" ht="12.75" customHeight="1" x14ac:dyDescent="0.2">
      <c r="B37" s="2"/>
      <c r="D37" s="17" t="s">
        <v>129</v>
      </c>
      <c r="E37" s="2" t="s">
        <v>202</v>
      </c>
      <c r="F37" s="2">
        <v>1</v>
      </c>
      <c r="G37" s="2" t="s">
        <v>204</v>
      </c>
      <c r="J37" s="3">
        <v>2</v>
      </c>
      <c r="K37" s="14" t="s">
        <v>173</v>
      </c>
    </row>
    <row r="38" spans="2:11" ht="12.75" customHeight="1" x14ac:dyDescent="0.2">
      <c r="B38" s="2"/>
      <c r="D38" s="17" t="s">
        <v>149</v>
      </c>
      <c r="E38" s="2" t="s">
        <v>202</v>
      </c>
      <c r="F38" s="2">
        <v>1</v>
      </c>
      <c r="G38" s="2" t="s">
        <v>204</v>
      </c>
      <c r="J38" s="3">
        <v>2</v>
      </c>
      <c r="K38" s="1" t="s">
        <v>83</v>
      </c>
    </row>
    <row r="39" spans="2:11" ht="12.75" customHeight="1" x14ac:dyDescent="0.2">
      <c r="B39" s="2"/>
      <c r="D39" s="17" t="s">
        <v>151</v>
      </c>
      <c r="E39" s="2" t="s">
        <v>202</v>
      </c>
      <c r="F39" s="2">
        <v>2</v>
      </c>
      <c r="G39" s="2" t="s">
        <v>203</v>
      </c>
      <c r="J39" s="3">
        <v>2</v>
      </c>
      <c r="K39" s="1" t="s">
        <v>83</v>
      </c>
    </row>
    <row r="40" spans="2:11" ht="12.75" customHeight="1" x14ac:dyDescent="0.2">
      <c r="B40" s="2"/>
      <c r="D40" s="17" t="s">
        <v>151</v>
      </c>
      <c r="E40" s="2" t="s">
        <v>202</v>
      </c>
      <c r="F40" s="2">
        <v>1</v>
      </c>
      <c r="G40" s="2" t="s">
        <v>204</v>
      </c>
      <c r="J40" s="3">
        <v>1</v>
      </c>
      <c r="K40" s="1" t="s">
        <v>67</v>
      </c>
    </row>
    <row r="41" spans="2:11" ht="12.75" customHeight="1" x14ac:dyDescent="0.2">
      <c r="B41" s="2"/>
      <c r="D41" s="17" t="s">
        <v>153</v>
      </c>
      <c r="E41" s="2" t="s">
        <v>202</v>
      </c>
      <c r="F41" s="2">
        <v>1</v>
      </c>
      <c r="G41" s="2" t="s">
        <v>204</v>
      </c>
      <c r="J41" s="3">
        <v>1</v>
      </c>
      <c r="K41" s="1" t="s">
        <v>67</v>
      </c>
    </row>
    <row r="42" spans="2:11" ht="12.75" customHeight="1" x14ac:dyDescent="0.2">
      <c r="B42" s="2"/>
      <c r="D42" s="17" t="s">
        <v>159</v>
      </c>
      <c r="E42" s="2" t="s">
        <v>202</v>
      </c>
      <c r="F42" s="2">
        <v>1</v>
      </c>
      <c r="G42" s="2" t="s">
        <v>204</v>
      </c>
      <c r="J42" s="3">
        <v>2</v>
      </c>
      <c r="K42" s="1" t="s">
        <v>67</v>
      </c>
    </row>
    <row r="43" spans="2:11" ht="12.75" customHeight="1" x14ac:dyDescent="0.2">
      <c r="B43" s="2"/>
      <c r="D43" s="17" t="s">
        <v>161</v>
      </c>
      <c r="E43" s="2" t="s">
        <v>202</v>
      </c>
      <c r="F43" s="2">
        <v>2</v>
      </c>
      <c r="G43" s="2" t="s">
        <v>203</v>
      </c>
      <c r="J43" s="3">
        <v>2</v>
      </c>
      <c r="K43" s="1" t="s">
        <v>67</v>
      </c>
    </row>
    <row r="44" spans="2:11" ht="12.75" customHeight="1" x14ac:dyDescent="0.2">
      <c r="B44" s="2"/>
      <c r="D44" s="17" t="s">
        <v>161</v>
      </c>
      <c r="E44" s="2" t="s">
        <v>202</v>
      </c>
      <c r="F44" s="2">
        <v>1</v>
      </c>
      <c r="G44" s="2" t="s">
        <v>204</v>
      </c>
      <c r="J44" s="3">
        <v>1</v>
      </c>
      <c r="K44" s="1" t="s">
        <v>70</v>
      </c>
    </row>
    <row r="45" spans="2:11" ht="12.75" customHeight="1" x14ac:dyDescent="0.2">
      <c r="B45" s="2"/>
      <c r="D45" s="17" t="s">
        <v>170</v>
      </c>
      <c r="E45" s="2" t="s">
        <v>202</v>
      </c>
      <c r="F45" s="2">
        <v>2</v>
      </c>
      <c r="G45" s="2" t="s">
        <v>203</v>
      </c>
      <c r="J45" s="3">
        <v>1</v>
      </c>
      <c r="K45" s="1" t="s">
        <v>70</v>
      </c>
    </row>
    <row r="46" spans="2:11" ht="12.75" customHeight="1" x14ac:dyDescent="0.2">
      <c r="B46" s="2"/>
      <c r="D46" s="17" t="s">
        <v>174</v>
      </c>
      <c r="E46" s="2" t="s">
        <v>202</v>
      </c>
      <c r="F46" s="2">
        <v>1</v>
      </c>
      <c r="G46" s="2" t="s">
        <v>204</v>
      </c>
      <c r="J46" s="3">
        <v>1</v>
      </c>
      <c r="K46" s="14" t="s">
        <v>142</v>
      </c>
    </row>
    <row r="47" spans="2:11" ht="12.75" customHeight="1" x14ac:dyDescent="0.2">
      <c r="B47" s="2"/>
      <c r="D47" s="17" t="s">
        <v>175</v>
      </c>
      <c r="E47" s="2" t="s">
        <v>202</v>
      </c>
      <c r="F47" s="2">
        <v>1</v>
      </c>
      <c r="G47" s="2" t="s">
        <v>204</v>
      </c>
      <c r="J47" s="3">
        <v>1</v>
      </c>
      <c r="K47" s="14" t="s">
        <v>142</v>
      </c>
    </row>
    <row r="48" spans="2:11" ht="12.75" customHeight="1" x14ac:dyDescent="0.2">
      <c r="B48" s="2"/>
      <c r="D48" s="17" t="s">
        <v>177</v>
      </c>
      <c r="E48" s="2" t="s">
        <v>202</v>
      </c>
      <c r="F48" s="2">
        <v>2</v>
      </c>
      <c r="G48" s="2" t="s">
        <v>203</v>
      </c>
      <c r="J48" s="3">
        <v>1</v>
      </c>
      <c r="K48" s="14" t="s">
        <v>144</v>
      </c>
    </row>
    <row r="49" spans="2:11" ht="12.75" customHeight="1" x14ac:dyDescent="0.2">
      <c r="B49" s="2"/>
      <c r="D49" s="17" t="s">
        <v>177</v>
      </c>
      <c r="E49" s="2" t="s">
        <v>202</v>
      </c>
      <c r="F49" s="2">
        <v>1</v>
      </c>
      <c r="G49" s="2" t="s">
        <v>204</v>
      </c>
      <c r="J49" s="3">
        <v>1</v>
      </c>
      <c r="K49" s="14" t="s">
        <v>144</v>
      </c>
    </row>
    <row r="50" spans="2:11" ht="12.75" customHeight="1" x14ac:dyDescent="0.2">
      <c r="B50" s="2"/>
      <c r="D50" s="17" t="s">
        <v>184</v>
      </c>
      <c r="E50" s="2" t="s">
        <v>202</v>
      </c>
      <c r="F50" s="2">
        <v>2</v>
      </c>
      <c r="G50" s="2" t="s">
        <v>203</v>
      </c>
      <c r="J50" s="3">
        <v>3</v>
      </c>
      <c r="K50" s="14" t="s">
        <v>144</v>
      </c>
    </row>
    <row r="51" spans="2:11" ht="12.75" customHeight="1" x14ac:dyDescent="0.2">
      <c r="B51" s="2"/>
      <c r="D51" s="17" t="s">
        <v>179</v>
      </c>
      <c r="E51" s="2" t="s">
        <v>202</v>
      </c>
      <c r="F51" s="2">
        <v>1</v>
      </c>
      <c r="G51" s="2" t="s">
        <v>204</v>
      </c>
      <c r="J51" s="3">
        <v>3</v>
      </c>
      <c r="K51" s="14" t="s">
        <v>144</v>
      </c>
    </row>
    <row r="52" spans="2:11" ht="12.75" customHeight="1" x14ac:dyDescent="0.2">
      <c r="B52" s="2"/>
      <c r="D52" s="17" t="s">
        <v>30</v>
      </c>
      <c r="E52" s="2" t="s">
        <v>202</v>
      </c>
      <c r="F52" s="2">
        <v>2</v>
      </c>
      <c r="G52" s="2" t="s">
        <v>203</v>
      </c>
      <c r="J52" s="3">
        <v>1</v>
      </c>
      <c r="K52" s="14" t="s">
        <v>147</v>
      </c>
    </row>
    <row r="53" spans="2:11" ht="12.75" customHeight="1" x14ac:dyDescent="0.2">
      <c r="B53" s="2"/>
      <c r="D53" s="17" t="s">
        <v>30</v>
      </c>
      <c r="E53" s="2" t="s">
        <v>202</v>
      </c>
      <c r="F53" s="2">
        <v>1</v>
      </c>
      <c r="G53" s="2" t="s">
        <v>204</v>
      </c>
      <c r="J53" s="3">
        <v>1</v>
      </c>
      <c r="K53" s="14" t="s">
        <v>147</v>
      </c>
    </row>
    <row r="54" spans="2:11" ht="12.75" customHeight="1" x14ac:dyDescent="0.2">
      <c r="B54" s="2"/>
      <c r="D54" s="17" t="s">
        <v>59</v>
      </c>
      <c r="E54" s="2" t="s">
        <v>202</v>
      </c>
      <c r="F54" s="2">
        <v>2</v>
      </c>
      <c r="G54" s="2" t="s">
        <v>203</v>
      </c>
      <c r="J54" s="3">
        <v>2</v>
      </c>
      <c r="K54" s="14" t="s">
        <v>147</v>
      </c>
    </row>
    <row r="55" spans="2:11" ht="12.75" customHeight="1" x14ac:dyDescent="0.2">
      <c r="B55" s="2"/>
      <c r="D55" s="17" t="s">
        <v>34</v>
      </c>
      <c r="E55" s="2" t="s">
        <v>202</v>
      </c>
      <c r="F55" s="2">
        <v>1</v>
      </c>
      <c r="G55" s="2" t="s">
        <v>204</v>
      </c>
      <c r="J55" s="3">
        <v>2</v>
      </c>
      <c r="K55" s="14" t="s">
        <v>147</v>
      </c>
    </row>
    <row r="56" spans="2:11" ht="12.75" customHeight="1" x14ac:dyDescent="0.2">
      <c r="B56" s="2"/>
      <c r="D56" s="17" t="s">
        <v>73</v>
      </c>
      <c r="E56" s="2" t="s">
        <v>202</v>
      </c>
      <c r="F56" s="2">
        <v>1</v>
      </c>
      <c r="G56" s="2" t="s">
        <v>204</v>
      </c>
      <c r="J56" s="3">
        <v>1</v>
      </c>
      <c r="K56" s="1" t="s">
        <v>189</v>
      </c>
    </row>
    <row r="57" spans="2:11" ht="12.75" customHeight="1" x14ac:dyDescent="0.2">
      <c r="B57" s="2"/>
      <c r="D57" s="17" t="s">
        <v>88</v>
      </c>
      <c r="E57" s="2" t="s">
        <v>202</v>
      </c>
      <c r="F57" s="2">
        <v>2</v>
      </c>
      <c r="G57" s="2" t="s">
        <v>203</v>
      </c>
      <c r="J57" s="3">
        <v>1</v>
      </c>
      <c r="K57" s="1" t="s">
        <v>189</v>
      </c>
    </row>
    <row r="58" spans="2:11" ht="12.75" customHeight="1" x14ac:dyDescent="0.2">
      <c r="B58" s="2"/>
      <c r="D58" s="17" t="s">
        <v>191</v>
      </c>
      <c r="E58" s="2" t="s">
        <v>202</v>
      </c>
      <c r="F58" s="2">
        <v>1</v>
      </c>
      <c r="G58" s="2" t="s">
        <v>204</v>
      </c>
      <c r="J58" s="3">
        <v>1</v>
      </c>
      <c r="K58" s="1" t="s">
        <v>190</v>
      </c>
    </row>
    <row r="59" spans="2:11" ht="12.75" customHeight="1" x14ac:dyDescent="0.2">
      <c r="B59" s="2"/>
      <c r="D59" s="17" t="s">
        <v>192</v>
      </c>
      <c r="E59" s="2" t="s">
        <v>202</v>
      </c>
      <c r="F59" s="2">
        <v>1</v>
      </c>
      <c r="G59" s="2" t="s">
        <v>204</v>
      </c>
      <c r="J59" s="3">
        <v>1</v>
      </c>
      <c r="K59" s="1" t="s">
        <v>190</v>
      </c>
    </row>
    <row r="60" spans="2:11" ht="12.75" customHeight="1" x14ac:dyDescent="0.2">
      <c r="B60" s="2"/>
      <c r="D60" s="17" t="s">
        <v>195</v>
      </c>
      <c r="E60" s="2" t="s">
        <v>202</v>
      </c>
      <c r="F60" s="2">
        <v>2</v>
      </c>
      <c r="G60" s="2" t="s">
        <v>203</v>
      </c>
      <c r="J60" s="3">
        <v>2</v>
      </c>
      <c r="K60" s="1" t="s">
        <v>190</v>
      </c>
    </row>
    <row r="61" spans="2:11" ht="12.75" customHeight="1" x14ac:dyDescent="0.2">
      <c r="B61" s="2"/>
      <c r="D61" s="17" t="s">
        <v>187</v>
      </c>
      <c r="E61" s="2" t="s">
        <v>202</v>
      </c>
      <c r="F61" s="2">
        <v>2</v>
      </c>
      <c r="G61" s="2" t="s">
        <v>203</v>
      </c>
      <c r="J61" s="3">
        <v>2</v>
      </c>
      <c r="K61" s="1" t="s">
        <v>190</v>
      </c>
    </row>
    <row r="62" spans="2:11" ht="12.75" customHeight="1" x14ac:dyDescent="0.2">
      <c r="B62" s="2"/>
      <c r="D62" s="17" t="s">
        <v>101</v>
      </c>
      <c r="E62" s="2" t="s">
        <v>202</v>
      </c>
      <c r="F62" s="2">
        <v>2</v>
      </c>
      <c r="G62" s="2" t="s">
        <v>203</v>
      </c>
      <c r="J62" s="3">
        <v>1</v>
      </c>
      <c r="K62" s="1" t="s">
        <v>99</v>
      </c>
    </row>
    <row r="63" spans="2:11" ht="12.75" customHeight="1" x14ac:dyDescent="0.2">
      <c r="B63" s="2"/>
      <c r="D63" s="17" t="s">
        <v>101</v>
      </c>
      <c r="E63" s="2" t="s">
        <v>202</v>
      </c>
      <c r="F63" s="2">
        <v>1</v>
      </c>
      <c r="G63" s="2" t="s">
        <v>204</v>
      </c>
      <c r="J63" s="3">
        <v>1</v>
      </c>
      <c r="K63" s="1" t="s">
        <v>99</v>
      </c>
    </row>
    <row r="64" spans="2:11" ht="12.75" customHeight="1" x14ac:dyDescent="0.2">
      <c r="B64" s="2"/>
      <c r="D64" s="17" t="s">
        <v>104</v>
      </c>
      <c r="E64" s="2" t="s">
        <v>202</v>
      </c>
      <c r="F64" s="2">
        <v>2</v>
      </c>
      <c r="G64" s="2" t="s">
        <v>203</v>
      </c>
      <c r="J64" s="3">
        <v>1</v>
      </c>
      <c r="K64" s="14" t="s">
        <v>125</v>
      </c>
    </row>
    <row r="65" spans="2:11" ht="12.75" customHeight="1" x14ac:dyDescent="0.2">
      <c r="B65" s="2"/>
      <c r="D65" s="17" t="s">
        <v>104</v>
      </c>
      <c r="E65" s="2" t="s">
        <v>202</v>
      </c>
      <c r="F65" s="2">
        <v>1</v>
      </c>
      <c r="G65" s="2" t="s">
        <v>204</v>
      </c>
      <c r="J65" s="3">
        <v>1</v>
      </c>
      <c r="K65" s="14" t="s">
        <v>125</v>
      </c>
    </row>
    <row r="66" spans="2:11" ht="12.75" customHeight="1" x14ac:dyDescent="0.2">
      <c r="B66" s="2"/>
      <c r="D66" s="17" t="s">
        <v>107</v>
      </c>
      <c r="E66" s="2" t="s">
        <v>202</v>
      </c>
      <c r="F66" s="2">
        <v>1</v>
      </c>
      <c r="G66" s="2" t="s">
        <v>204</v>
      </c>
      <c r="J66" s="3">
        <v>2</v>
      </c>
      <c r="K66" s="14" t="s">
        <v>125</v>
      </c>
    </row>
    <row r="67" spans="2:11" ht="12.75" customHeight="1" x14ac:dyDescent="0.2">
      <c r="B67" s="2"/>
      <c r="D67" s="17" t="s">
        <v>117</v>
      </c>
      <c r="E67" s="2" t="s">
        <v>202</v>
      </c>
      <c r="F67" s="2">
        <v>2</v>
      </c>
      <c r="G67" s="2" t="s">
        <v>203</v>
      </c>
      <c r="J67" s="3">
        <v>2</v>
      </c>
      <c r="K67" s="14" t="s">
        <v>125</v>
      </c>
    </row>
    <row r="68" spans="2:11" ht="12.75" customHeight="1" x14ac:dyDescent="0.2">
      <c r="B68" s="2"/>
      <c r="D68" s="17" t="s">
        <v>120</v>
      </c>
      <c r="E68" s="2" t="s">
        <v>202</v>
      </c>
      <c r="F68" s="2">
        <v>2</v>
      </c>
      <c r="G68" s="2" t="s">
        <v>203</v>
      </c>
      <c r="J68" s="3">
        <v>1</v>
      </c>
      <c r="K68" s="14" t="s">
        <v>127</v>
      </c>
    </row>
    <row r="69" spans="2:11" ht="12.75" customHeight="1" x14ac:dyDescent="0.2">
      <c r="B69" s="2"/>
      <c r="D69" s="17" t="s">
        <v>196</v>
      </c>
      <c r="E69" s="2" t="s">
        <v>202</v>
      </c>
      <c r="F69" s="2">
        <v>2</v>
      </c>
      <c r="G69" s="2" t="s">
        <v>203</v>
      </c>
      <c r="J69" s="3">
        <v>1</v>
      </c>
      <c r="K69" s="14" t="s">
        <v>127</v>
      </c>
    </row>
    <row r="70" spans="2:11" ht="12.75" customHeight="1" x14ac:dyDescent="0.2">
      <c r="B70" s="2"/>
      <c r="D70" s="17" t="s">
        <v>193</v>
      </c>
      <c r="E70" s="2" t="s">
        <v>202</v>
      </c>
      <c r="F70" s="2">
        <v>2</v>
      </c>
      <c r="G70" s="2" t="s">
        <v>203</v>
      </c>
      <c r="J70" s="3">
        <v>2</v>
      </c>
      <c r="K70" s="14" t="s">
        <v>127</v>
      </c>
    </row>
    <row r="71" spans="2:11" ht="12.75" customHeight="1" x14ac:dyDescent="0.2">
      <c r="B71" s="2"/>
      <c r="D71" s="17" t="s">
        <v>193</v>
      </c>
      <c r="E71" s="2" t="s">
        <v>202</v>
      </c>
      <c r="F71" s="2">
        <v>1</v>
      </c>
      <c r="G71" s="2" t="s">
        <v>204</v>
      </c>
      <c r="J71" s="3">
        <v>2</v>
      </c>
      <c r="K71" s="14" t="s">
        <v>127</v>
      </c>
    </row>
    <row r="72" spans="2:11" ht="12.75" customHeight="1" x14ac:dyDescent="0.2">
      <c r="B72" s="2"/>
      <c r="D72" s="17" t="s">
        <v>194</v>
      </c>
      <c r="E72" s="2" t="s">
        <v>202</v>
      </c>
      <c r="F72" s="2">
        <v>2</v>
      </c>
      <c r="G72" s="2" t="s">
        <v>203</v>
      </c>
      <c r="J72" s="3">
        <v>1</v>
      </c>
      <c r="K72" s="14" t="s">
        <v>129</v>
      </c>
    </row>
    <row r="73" spans="2:11" ht="12.75" customHeight="1" x14ac:dyDescent="0.2">
      <c r="B73" s="2"/>
      <c r="D73" s="17" t="s">
        <v>194</v>
      </c>
      <c r="E73" s="2" t="s">
        <v>202</v>
      </c>
      <c r="F73" s="2">
        <v>1</v>
      </c>
      <c r="G73" s="2" t="s">
        <v>204</v>
      </c>
      <c r="J73" s="3">
        <v>1</v>
      </c>
      <c r="K73" s="14" t="s">
        <v>129</v>
      </c>
    </row>
    <row r="74" spans="2:11" ht="12.75" customHeight="1" x14ac:dyDescent="0.2">
      <c r="B74" s="2"/>
      <c r="D74" s="17" t="s">
        <v>197</v>
      </c>
      <c r="E74" s="2" t="s">
        <v>202</v>
      </c>
      <c r="F74" s="2">
        <v>2</v>
      </c>
      <c r="G74" s="2" t="s">
        <v>203</v>
      </c>
      <c r="J74" s="3">
        <v>2</v>
      </c>
      <c r="K74" s="14" t="s">
        <v>129</v>
      </c>
    </row>
    <row r="75" spans="2:11" ht="12.75" customHeight="1" x14ac:dyDescent="0.2">
      <c r="B75" s="2"/>
      <c r="D75" s="17" t="s">
        <v>75</v>
      </c>
      <c r="E75" s="2" t="s">
        <v>202</v>
      </c>
      <c r="F75" s="2">
        <v>2</v>
      </c>
      <c r="G75" s="2" t="s">
        <v>203</v>
      </c>
      <c r="J75" s="3">
        <v>2</v>
      </c>
      <c r="K75" s="14" t="s">
        <v>129</v>
      </c>
    </row>
    <row r="76" spans="2:11" ht="12.75" customHeight="1" x14ac:dyDescent="0.2">
      <c r="B76" s="2"/>
      <c r="D76" s="17" t="s">
        <v>75</v>
      </c>
      <c r="E76" s="2" t="s">
        <v>202</v>
      </c>
      <c r="F76" s="2">
        <v>1</v>
      </c>
      <c r="G76" s="2" t="s">
        <v>204</v>
      </c>
      <c r="J76" s="3">
        <v>1</v>
      </c>
      <c r="K76" s="14" t="s">
        <v>149</v>
      </c>
    </row>
    <row r="77" spans="2:11" ht="12.75" customHeight="1" x14ac:dyDescent="0.2">
      <c r="B77" s="2"/>
      <c r="D77" s="17" t="s">
        <v>91</v>
      </c>
      <c r="E77" s="2" t="s">
        <v>202</v>
      </c>
      <c r="F77" s="2">
        <v>2</v>
      </c>
      <c r="G77" s="2" t="s">
        <v>203</v>
      </c>
      <c r="J77" s="3">
        <v>1</v>
      </c>
      <c r="K77" s="14" t="s">
        <v>149</v>
      </c>
    </row>
    <row r="78" spans="2:11" ht="12.75" customHeight="1" x14ac:dyDescent="0.2">
      <c r="B78" s="2"/>
      <c r="D78" s="17" t="s">
        <v>77</v>
      </c>
      <c r="E78" s="2" t="s">
        <v>202</v>
      </c>
      <c r="F78" s="2">
        <v>2</v>
      </c>
      <c r="G78" s="2" t="s">
        <v>203</v>
      </c>
      <c r="J78" s="3">
        <v>1</v>
      </c>
      <c r="K78" s="14" t="s">
        <v>151</v>
      </c>
    </row>
    <row r="79" spans="2:11" ht="12.75" customHeight="1" x14ac:dyDescent="0.2">
      <c r="B79" s="2"/>
      <c r="D79" s="17" t="s">
        <v>77</v>
      </c>
      <c r="E79" s="2" t="s">
        <v>202</v>
      </c>
      <c r="F79" s="2">
        <v>1</v>
      </c>
      <c r="G79" s="2" t="s">
        <v>204</v>
      </c>
      <c r="J79" s="3">
        <v>1</v>
      </c>
      <c r="K79" s="14" t="s">
        <v>151</v>
      </c>
    </row>
    <row r="80" spans="2:11" ht="12.75" customHeight="1" x14ac:dyDescent="0.2">
      <c r="B80" s="2"/>
      <c r="D80" s="17" t="s">
        <v>80</v>
      </c>
      <c r="E80" s="2" t="s">
        <v>202</v>
      </c>
      <c r="F80" s="2">
        <v>1</v>
      </c>
      <c r="G80" s="2" t="s">
        <v>204</v>
      </c>
      <c r="J80" s="3">
        <v>2</v>
      </c>
      <c r="K80" s="14" t="s">
        <v>151</v>
      </c>
    </row>
    <row r="81" spans="2:11" ht="12.75" customHeight="1" x14ac:dyDescent="0.2">
      <c r="B81" s="2"/>
      <c r="D81" s="17" t="s">
        <v>131</v>
      </c>
      <c r="E81" s="2" t="s">
        <v>202</v>
      </c>
      <c r="F81" s="2">
        <v>1</v>
      </c>
      <c r="G81" s="2" t="s">
        <v>204</v>
      </c>
      <c r="J81" s="3">
        <v>2</v>
      </c>
      <c r="K81" s="14" t="s">
        <v>151</v>
      </c>
    </row>
    <row r="82" spans="2:11" ht="12.75" customHeight="1" x14ac:dyDescent="0.2">
      <c r="B82" s="2"/>
      <c r="D82" s="17" t="s">
        <v>133</v>
      </c>
      <c r="E82" s="2" t="s">
        <v>202</v>
      </c>
      <c r="F82" s="2">
        <v>2</v>
      </c>
      <c r="G82" s="2" t="s">
        <v>203</v>
      </c>
      <c r="J82" s="3">
        <v>1</v>
      </c>
      <c r="K82" s="14" t="s">
        <v>153</v>
      </c>
    </row>
    <row r="83" spans="2:11" ht="12.75" customHeight="1" x14ac:dyDescent="0.2">
      <c r="B83" s="2"/>
      <c r="D83" s="17" t="s">
        <v>133</v>
      </c>
      <c r="E83" s="2" t="s">
        <v>202</v>
      </c>
      <c r="F83" s="2">
        <v>1</v>
      </c>
      <c r="G83" s="2" t="s">
        <v>204</v>
      </c>
      <c r="J83" s="3">
        <v>1</v>
      </c>
      <c r="K83" s="14" t="s">
        <v>153</v>
      </c>
    </row>
    <row r="84" spans="2:11" ht="12.75" customHeight="1" x14ac:dyDescent="0.2">
      <c r="B84" s="2"/>
      <c r="D84" s="17" t="s">
        <v>162</v>
      </c>
      <c r="E84" s="2" t="s">
        <v>202</v>
      </c>
      <c r="F84" s="2">
        <v>1</v>
      </c>
      <c r="G84" s="2" t="s">
        <v>204</v>
      </c>
      <c r="J84" s="3">
        <v>1</v>
      </c>
      <c r="K84" s="14" t="s">
        <v>159</v>
      </c>
    </row>
    <row r="85" spans="2:11" ht="12.75" customHeight="1" x14ac:dyDescent="0.2">
      <c r="B85" s="2"/>
      <c r="D85" s="17" t="s">
        <v>164</v>
      </c>
      <c r="E85" s="2" t="s">
        <v>202</v>
      </c>
      <c r="F85" s="2">
        <v>1</v>
      </c>
      <c r="G85" s="2" t="s">
        <v>204</v>
      </c>
      <c r="J85" s="3">
        <v>1</v>
      </c>
      <c r="K85" s="14" t="s">
        <v>159</v>
      </c>
    </row>
    <row r="86" spans="2:11" ht="12.75" customHeight="1" x14ac:dyDescent="0.2">
      <c r="B86" s="2"/>
      <c r="D86" s="17" t="s">
        <v>171</v>
      </c>
      <c r="E86" s="2" t="s">
        <v>202</v>
      </c>
      <c r="F86" s="2">
        <v>2</v>
      </c>
      <c r="G86" s="2" t="s">
        <v>203</v>
      </c>
      <c r="J86" s="3">
        <v>1</v>
      </c>
      <c r="K86" s="14" t="s">
        <v>161</v>
      </c>
    </row>
    <row r="87" spans="2:11" ht="12.75" customHeight="1" x14ac:dyDescent="0.2">
      <c r="B87" s="2"/>
      <c r="D87" s="17" t="s">
        <v>167</v>
      </c>
      <c r="E87" s="2" t="s">
        <v>202</v>
      </c>
      <c r="F87" s="2">
        <v>2</v>
      </c>
      <c r="G87" s="2" t="s">
        <v>203</v>
      </c>
      <c r="J87" s="3">
        <v>1</v>
      </c>
      <c r="K87" s="14" t="s">
        <v>161</v>
      </c>
    </row>
    <row r="88" spans="2:11" ht="12.75" customHeight="1" x14ac:dyDescent="0.2">
      <c r="B88" s="2"/>
      <c r="D88" s="17" t="s">
        <v>167</v>
      </c>
      <c r="E88" s="2" t="s">
        <v>202</v>
      </c>
      <c r="F88" s="2">
        <v>1</v>
      </c>
      <c r="G88" s="2" t="s">
        <v>204</v>
      </c>
      <c r="J88" s="3">
        <v>2</v>
      </c>
      <c r="K88" s="14" t="s">
        <v>161</v>
      </c>
    </row>
    <row r="89" spans="2:11" ht="12.75" customHeight="1" x14ac:dyDescent="0.2">
      <c r="B89" s="2"/>
      <c r="D89" s="17" t="s">
        <v>154</v>
      </c>
      <c r="E89" s="2" t="s">
        <v>202</v>
      </c>
      <c r="F89" s="2">
        <v>2</v>
      </c>
      <c r="G89" s="2" t="s">
        <v>203</v>
      </c>
      <c r="J89" s="3">
        <v>2</v>
      </c>
      <c r="K89" s="14" t="s">
        <v>161</v>
      </c>
    </row>
    <row r="90" spans="2:11" ht="12.75" customHeight="1" x14ac:dyDescent="0.2">
      <c r="B90" s="2"/>
      <c r="D90" s="17" t="s">
        <v>155</v>
      </c>
      <c r="E90" s="2" t="s">
        <v>202</v>
      </c>
      <c r="F90" s="2">
        <v>2</v>
      </c>
      <c r="G90" s="2" t="s">
        <v>203</v>
      </c>
      <c r="J90" s="3">
        <v>2</v>
      </c>
      <c r="K90" s="14" t="s">
        <v>170</v>
      </c>
    </row>
    <row r="91" spans="2:11" ht="12.75" customHeight="1" x14ac:dyDescent="0.2">
      <c r="B91" s="2"/>
      <c r="D91" s="17" t="s">
        <v>156</v>
      </c>
      <c r="E91" s="2" t="s">
        <v>202</v>
      </c>
      <c r="F91" s="2">
        <v>2</v>
      </c>
      <c r="G91" s="2" t="s">
        <v>203</v>
      </c>
      <c r="J91" s="3">
        <v>2</v>
      </c>
      <c r="K91" s="14" t="s">
        <v>170</v>
      </c>
    </row>
    <row r="92" spans="2:11" ht="12.75" customHeight="1" x14ac:dyDescent="0.2">
      <c r="B92" s="2"/>
      <c r="D92" s="17" t="s">
        <v>62</v>
      </c>
      <c r="E92" s="2" t="s">
        <v>202</v>
      </c>
      <c r="F92" s="2">
        <v>2</v>
      </c>
      <c r="G92" s="2" t="s">
        <v>203</v>
      </c>
      <c r="J92" s="3">
        <v>1</v>
      </c>
      <c r="K92" s="14" t="s">
        <v>174</v>
      </c>
    </row>
    <row r="93" spans="2:11" ht="12.75" customHeight="1" x14ac:dyDescent="0.2">
      <c r="B93" s="2"/>
      <c r="D93" s="17" t="s">
        <v>39</v>
      </c>
      <c r="E93" s="2" t="s">
        <v>202</v>
      </c>
      <c r="F93" s="2">
        <v>2</v>
      </c>
      <c r="G93" s="2" t="s">
        <v>203</v>
      </c>
      <c r="J93" s="3">
        <v>1</v>
      </c>
      <c r="K93" s="14" t="s">
        <v>174</v>
      </c>
    </row>
    <row r="94" spans="2:11" ht="12.75" customHeight="1" x14ac:dyDescent="0.2">
      <c r="B94" s="2"/>
      <c r="D94" s="17" t="s">
        <v>39</v>
      </c>
      <c r="E94" s="2" t="s">
        <v>202</v>
      </c>
      <c r="F94" s="2">
        <v>1</v>
      </c>
      <c r="G94" s="2" t="s">
        <v>204</v>
      </c>
      <c r="J94" s="3">
        <v>1</v>
      </c>
      <c r="K94" s="14" t="s">
        <v>175</v>
      </c>
    </row>
    <row r="95" spans="2:11" ht="12.75" customHeight="1" x14ac:dyDescent="0.2">
      <c r="B95" s="2"/>
      <c r="D95" s="17" t="s">
        <v>44</v>
      </c>
      <c r="E95" s="2" t="s">
        <v>202</v>
      </c>
      <c r="F95" s="2">
        <v>1</v>
      </c>
      <c r="G95" s="2" t="s">
        <v>204</v>
      </c>
      <c r="J95" s="3">
        <v>1</v>
      </c>
      <c r="K95" s="14" t="s">
        <v>175</v>
      </c>
    </row>
    <row r="96" spans="2:11" ht="12.75" customHeight="1" x14ac:dyDescent="0.2">
      <c r="B96" s="2"/>
      <c r="D96" s="17" t="s">
        <v>49</v>
      </c>
      <c r="E96" s="2" t="s">
        <v>202</v>
      </c>
      <c r="F96" s="2">
        <v>1</v>
      </c>
      <c r="G96" s="2" t="s">
        <v>204</v>
      </c>
      <c r="J96" s="3">
        <v>1</v>
      </c>
      <c r="K96" s="14" t="s">
        <v>177</v>
      </c>
    </row>
    <row r="97" spans="2:11" ht="12.75" customHeight="1" x14ac:dyDescent="0.15">
      <c r="B97" s="2"/>
      <c r="J97" s="3">
        <v>1</v>
      </c>
      <c r="K97" s="14" t="s">
        <v>177</v>
      </c>
    </row>
    <row r="98" spans="2:11" ht="12.75" customHeight="1" x14ac:dyDescent="0.15">
      <c r="J98" s="3">
        <v>2</v>
      </c>
      <c r="K98" s="14" t="s">
        <v>177</v>
      </c>
    </row>
    <row r="99" spans="2:11" ht="12.75" customHeight="1" x14ac:dyDescent="0.15">
      <c r="J99" s="3">
        <v>2</v>
      </c>
      <c r="K99" s="14" t="s">
        <v>177</v>
      </c>
    </row>
    <row r="100" spans="2:11" ht="12.75" customHeight="1" x14ac:dyDescent="0.15">
      <c r="J100" s="3">
        <v>2</v>
      </c>
      <c r="K100" s="14" t="s">
        <v>184</v>
      </c>
    </row>
    <row r="101" spans="2:11" ht="12.75" customHeight="1" x14ac:dyDescent="0.15">
      <c r="J101" s="3">
        <v>2</v>
      </c>
      <c r="K101" s="14" t="s">
        <v>184</v>
      </c>
    </row>
    <row r="102" spans="2:11" ht="12.75" customHeight="1" x14ac:dyDescent="0.15">
      <c r="J102" s="3">
        <v>1</v>
      </c>
      <c r="K102" s="14" t="s">
        <v>179</v>
      </c>
    </row>
    <row r="103" spans="2:11" ht="12.75" customHeight="1" x14ac:dyDescent="0.15">
      <c r="J103" s="3">
        <v>1</v>
      </c>
      <c r="K103" s="14" t="s">
        <v>179</v>
      </c>
    </row>
    <row r="104" spans="2:11" ht="12.75" customHeight="1" x14ac:dyDescent="0.15">
      <c r="J104" s="3">
        <v>1</v>
      </c>
      <c r="K104" s="1" t="s">
        <v>30</v>
      </c>
    </row>
    <row r="105" spans="2:11" ht="12.75" customHeight="1" x14ac:dyDescent="0.15">
      <c r="J105" s="3">
        <v>1</v>
      </c>
      <c r="K105" s="1" t="s">
        <v>30</v>
      </c>
    </row>
    <row r="106" spans="2:11" ht="12.75" customHeight="1" x14ac:dyDescent="0.15">
      <c r="J106" s="3">
        <v>2</v>
      </c>
      <c r="K106" s="1" t="s">
        <v>30</v>
      </c>
    </row>
    <row r="107" spans="2:11" ht="12.75" customHeight="1" x14ac:dyDescent="0.15">
      <c r="J107" s="3">
        <v>2</v>
      </c>
      <c r="K107" s="1" t="s">
        <v>30</v>
      </c>
    </row>
    <row r="108" spans="2:11" ht="12.75" customHeight="1" x14ac:dyDescent="0.15">
      <c r="J108" s="3">
        <v>2</v>
      </c>
      <c r="K108" s="1" t="s">
        <v>59</v>
      </c>
    </row>
    <row r="109" spans="2:11" ht="12.75" customHeight="1" x14ac:dyDescent="0.15">
      <c r="J109" s="3">
        <v>2</v>
      </c>
      <c r="K109" s="1" t="s">
        <v>59</v>
      </c>
    </row>
    <row r="110" spans="2:11" ht="12.75" customHeight="1" x14ac:dyDescent="0.15">
      <c r="J110" s="3">
        <v>1</v>
      </c>
      <c r="K110" s="1" t="s">
        <v>34</v>
      </c>
    </row>
    <row r="111" spans="2:11" ht="12.75" customHeight="1" x14ac:dyDescent="0.15">
      <c r="J111" s="3">
        <v>1</v>
      </c>
      <c r="K111" s="1" t="s">
        <v>34</v>
      </c>
    </row>
    <row r="112" spans="2:11" ht="12.75" customHeight="1" x14ac:dyDescent="0.15">
      <c r="J112" s="3">
        <v>1</v>
      </c>
      <c r="K112" s="1" t="s">
        <v>73</v>
      </c>
    </row>
    <row r="113" spans="10:11" ht="12.75" customHeight="1" x14ac:dyDescent="0.15">
      <c r="J113" s="3">
        <v>1</v>
      </c>
      <c r="K113" s="1" t="s">
        <v>73</v>
      </c>
    </row>
    <row r="114" spans="10:11" ht="12.75" customHeight="1" x14ac:dyDescent="0.15">
      <c r="J114" s="3">
        <v>2</v>
      </c>
      <c r="K114" s="1" t="s">
        <v>88</v>
      </c>
    </row>
    <row r="115" spans="10:11" ht="12.75" customHeight="1" x14ac:dyDescent="0.15">
      <c r="J115" s="3">
        <v>2</v>
      </c>
      <c r="K115" s="1" t="s">
        <v>88</v>
      </c>
    </row>
    <row r="116" spans="10:11" ht="12.75" customHeight="1" x14ac:dyDescent="0.15">
      <c r="J116" s="3">
        <v>1</v>
      </c>
      <c r="K116" s="1" t="s">
        <v>191</v>
      </c>
    </row>
    <row r="117" spans="10:11" ht="12.75" customHeight="1" x14ac:dyDescent="0.15">
      <c r="J117" s="3">
        <v>1</v>
      </c>
      <c r="K117" s="1" t="s">
        <v>191</v>
      </c>
    </row>
    <row r="118" spans="10:11" ht="12.75" customHeight="1" x14ac:dyDescent="0.15">
      <c r="J118" s="3">
        <v>1</v>
      </c>
      <c r="K118" s="1" t="s">
        <v>192</v>
      </c>
    </row>
    <row r="119" spans="10:11" ht="12.75" customHeight="1" x14ac:dyDescent="0.15">
      <c r="J119" s="3">
        <v>1</v>
      </c>
      <c r="K119" s="1" t="s">
        <v>192</v>
      </c>
    </row>
    <row r="120" spans="10:11" ht="12.75" customHeight="1" x14ac:dyDescent="0.15">
      <c r="J120" s="3">
        <v>2</v>
      </c>
      <c r="K120" s="1" t="s">
        <v>195</v>
      </c>
    </row>
    <row r="121" spans="10:11" ht="12.75" customHeight="1" x14ac:dyDescent="0.15">
      <c r="J121" s="3">
        <v>2</v>
      </c>
      <c r="K121" s="1" t="s">
        <v>195</v>
      </c>
    </row>
    <row r="122" spans="10:11" ht="12.75" customHeight="1" x14ac:dyDescent="0.15">
      <c r="J122" s="3">
        <v>2</v>
      </c>
      <c r="K122" s="14" t="s">
        <v>187</v>
      </c>
    </row>
    <row r="123" spans="10:11" ht="12.75" customHeight="1" x14ac:dyDescent="0.15">
      <c r="J123" s="3">
        <v>2</v>
      </c>
      <c r="K123" s="14" t="s">
        <v>187</v>
      </c>
    </row>
    <row r="124" spans="10:11" ht="12.75" customHeight="1" x14ac:dyDescent="0.15">
      <c r="J124" s="3">
        <v>1</v>
      </c>
      <c r="K124" s="1" t="s">
        <v>101</v>
      </c>
    </row>
    <row r="125" spans="10:11" ht="12.75" customHeight="1" x14ac:dyDescent="0.15">
      <c r="J125" s="3">
        <v>1</v>
      </c>
      <c r="K125" s="1" t="s">
        <v>101</v>
      </c>
    </row>
    <row r="126" spans="10:11" ht="12.75" customHeight="1" x14ac:dyDescent="0.15">
      <c r="J126" s="3">
        <v>2</v>
      </c>
      <c r="K126" s="1" t="s">
        <v>101</v>
      </c>
    </row>
    <row r="127" spans="10:11" ht="12.75" customHeight="1" x14ac:dyDescent="0.15">
      <c r="J127" s="3">
        <v>2</v>
      </c>
      <c r="K127" s="1" t="s">
        <v>101</v>
      </c>
    </row>
    <row r="128" spans="10:11" ht="12.75" customHeight="1" x14ac:dyDescent="0.15">
      <c r="J128" s="3">
        <v>1</v>
      </c>
      <c r="K128" s="1" t="s">
        <v>104</v>
      </c>
    </row>
    <row r="129" spans="10:11" ht="12.75" customHeight="1" x14ac:dyDescent="0.15">
      <c r="J129" s="3">
        <v>1</v>
      </c>
      <c r="K129" s="1" t="s">
        <v>104</v>
      </c>
    </row>
    <row r="130" spans="10:11" ht="12.75" customHeight="1" x14ac:dyDescent="0.15">
      <c r="J130" s="3">
        <v>2</v>
      </c>
      <c r="K130" s="1" t="s">
        <v>104</v>
      </c>
    </row>
    <row r="131" spans="10:11" ht="12.75" customHeight="1" x14ac:dyDescent="0.15">
      <c r="J131" s="3">
        <v>2</v>
      </c>
      <c r="K131" s="1" t="s">
        <v>104</v>
      </c>
    </row>
    <row r="132" spans="10:11" ht="12.75" customHeight="1" x14ac:dyDescent="0.15">
      <c r="J132" s="3">
        <v>1</v>
      </c>
      <c r="K132" s="1" t="s">
        <v>107</v>
      </c>
    </row>
    <row r="133" spans="10:11" ht="12.75" customHeight="1" x14ac:dyDescent="0.15">
      <c r="J133" s="3">
        <v>1</v>
      </c>
      <c r="K133" s="1" t="s">
        <v>107</v>
      </c>
    </row>
    <row r="134" spans="10:11" ht="12.75" customHeight="1" x14ac:dyDescent="0.15">
      <c r="J134" s="3">
        <v>2</v>
      </c>
      <c r="K134" s="1" t="s">
        <v>117</v>
      </c>
    </row>
    <row r="135" spans="10:11" ht="12.75" customHeight="1" x14ac:dyDescent="0.15">
      <c r="J135" s="3">
        <v>2</v>
      </c>
      <c r="K135" s="1" t="s">
        <v>117</v>
      </c>
    </row>
    <row r="136" spans="10:11" ht="12.75" customHeight="1" x14ac:dyDescent="0.15">
      <c r="J136" s="3">
        <v>2</v>
      </c>
      <c r="K136" s="1" t="s">
        <v>120</v>
      </c>
    </row>
    <row r="137" spans="10:11" ht="12.75" customHeight="1" x14ac:dyDescent="0.15">
      <c r="J137" s="3">
        <v>2</v>
      </c>
      <c r="K137" s="1" t="s">
        <v>120</v>
      </c>
    </row>
    <row r="138" spans="10:11" ht="12.75" customHeight="1" x14ac:dyDescent="0.15">
      <c r="J138" s="3">
        <v>2</v>
      </c>
      <c r="K138" s="1" t="s">
        <v>196</v>
      </c>
    </row>
    <row r="139" spans="10:11" ht="12.75" customHeight="1" x14ac:dyDescent="0.15">
      <c r="J139" s="3">
        <v>2</v>
      </c>
      <c r="K139" s="1" t="s">
        <v>196</v>
      </c>
    </row>
    <row r="140" spans="10:11" ht="12.75" customHeight="1" x14ac:dyDescent="0.15">
      <c r="J140" s="3">
        <v>1</v>
      </c>
      <c r="K140" s="1" t="s">
        <v>193</v>
      </c>
    </row>
    <row r="141" spans="10:11" ht="12.75" customHeight="1" x14ac:dyDescent="0.15">
      <c r="J141" s="3">
        <v>1</v>
      </c>
      <c r="K141" s="1" t="s">
        <v>193</v>
      </c>
    </row>
    <row r="142" spans="10:11" ht="12.75" customHeight="1" x14ac:dyDescent="0.15">
      <c r="J142" s="3">
        <v>2</v>
      </c>
      <c r="K142" s="1" t="s">
        <v>193</v>
      </c>
    </row>
    <row r="143" spans="10:11" ht="12.75" customHeight="1" x14ac:dyDescent="0.15">
      <c r="J143" s="3">
        <v>2</v>
      </c>
      <c r="K143" s="1" t="s">
        <v>193</v>
      </c>
    </row>
    <row r="144" spans="10:11" ht="12.75" customHeight="1" x14ac:dyDescent="0.15">
      <c r="J144" s="3">
        <v>1</v>
      </c>
      <c r="K144" s="1" t="s">
        <v>194</v>
      </c>
    </row>
    <row r="145" spans="10:11" ht="12.75" customHeight="1" x14ac:dyDescent="0.15">
      <c r="J145" s="3">
        <v>1</v>
      </c>
      <c r="K145" s="1" t="s">
        <v>194</v>
      </c>
    </row>
    <row r="146" spans="10:11" ht="12.75" customHeight="1" x14ac:dyDescent="0.15">
      <c r="J146" s="3">
        <v>2</v>
      </c>
      <c r="K146" s="1" t="s">
        <v>194</v>
      </c>
    </row>
    <row r="147" spans="10:11" ht="12.75" customHeight="1" x14ac:dyDescent="0.15">
      <c r="J147" s="3">
        <v>2</v>
      </c>
      <c r="K147" s="1" t="s">
        <v>194</v>
      </c>
    </row>
    <row r="148" spans="10:11" ht="12.75" customHeight="1" x14ac:dyDescent="0.15">
      <c r="J148" s="3">
        <v>2</v>
      </c>
      <c r="K148" s="1" t="s">
        <v>197</v>
      </c>
    </row>
    <row r="149" spans="10:11" ht="12.75" customHeight="1" x14ac:dyDescent="0.15">
      <c r="J149" s="3">
        <v>2</v>
      </c>
      <c r="K149" s="1" t="s">
        <v>197</v>
      </c>
    </row>
    <row r="150" spans="10:11" ht="12.75" customHeight="1" x14ac:dyDescent="0.15">
      <c r="J150" s="3">
        <v>1</v>
      </c>
      <c r="K150" s="1" t="s">
        <v>75</v>
      </c>
    </row>
    <row r="151" spans="10:11" ht="12.75" customHeight="1" x14ac:dyDescent="0.15">
      <c r="J151" s="3">
        <v>1</v>
      </c>
      <c r="K151" s="1" t="s">
        <v>75</v>
      </c>
    </row>
    <row r="152" spans="10:11" ht="12.75" customHeight="1" x14ac:dyDescent="0.15">
      <c r="J152" s="3">
        <v>2</v>
      </c>
      <c r="K152" s="1" t="s">
        <v>75</v>
      </c>
    </row>
    <row r="153" spans="10:11" ht="12.75" customHeight="1" x14ac:dyDescent="0.15">
      <c r="J153" s="3">
        <v>2</v>
      </c>
      <c r="K153" s="1" t="s">
        <v>75</v>
      </c>
    </row>
    <row r="154" spans="10:11" ht="12.75" customHeight="1" x14ac:dyDescent="0.15">
      <c r="J154" s="3">
        <v>2</v>
      </c>
      <c r="K154" s="1" t="s">
        <v>91</v>
      </c>
    </row>
    <row r="155" spans="10:11" ht="12.75" customHeight="1" x14ac:dyDescent="0.15">
      <c r="J155" s="3">
        <v>2</v>
      </c>
      <c r="K155" s="1" t="s">
        <v>91</v>
      </c>
    </row>
    <row r="156" spans="10:11" ht="12.75" customHeight="1" x14ac:dyDescent="0.15">
      <c r="J156" s="3">
        <v>1</v>
      </c>
      <c r="K156" s="1" t="s">
        <v>77</v>
      </c>
    </row>
    <row r="157" spans="10:11" ht="12.75" customHeight="1" x14ac:dyDescent="0.15">
      <c r="J157" s="3">
        <v>1</v>
      </c>
      <c r="K157" s="1" t="s">
        <v>77</v>
      </c>
    </row>
    <row r="158" spans="10:11" ht="12.75" customHeight="1" x14ac:dyDescent="0.15">
      <c r="J158" s="3">
        <v>2</v>
      </c>
      <c r="K158" s="1" t="s">
        <v>77</v>
      </c>
    </row>
    <row r="159" spans="10:11" ht="12.75" customHeight="1" x14ac:dyDescent="0.15">
      <c r="J159" s="3">
        <v>2</v>
      </c>
      <c r="K159" s="1" t="s">
        <v>77</v>
      </c>
    </row>
    <row r="160" spans="10:11" ht="12.75" customHeight="1" x14ac:dyDescent="0.15">
      <c r="J160" s="3">
        <v>1</v>
      </c>
      <c r="K160" s="1" t="s">
        <v>80</v>
      </c>
    </row>
    <row r="161" spans="10:11" ht="12.75" customHeight="1" x14ac:dyDescent="0.15">
      <c r="J161" s="3">
        <v>1</v>
      </c>
      <c r="K161" s="1" t="s">
        <v>80</v>
      </c>
    </row>
    <row r="162" spans="10:11" ht="12.75" customHeight="1" x14ac:dyDescent="0.15">
      <c r="J162" s="3">
        <v>1</v>
      </c>
      <c r="K162" s="14" t="s">
        <v>131</v>
      </c>
    </row>
    <row r="163" spans="10:11" ht="12.75" customHeight="1" x14ac:dyDescent="0.15">
      <c r="J163" s="3">
        <v>1</v>
      </c>
      <c r="K163" s="14" t="s">
        <v>131</v>
      </c>
    </row>
    <row r="164" spans="10:11" ht="12.75" customHeight="1" x14ac:dyDescent="0.15">
      <c r="J164" s="3">
        <v>2</v>
      </c>
      <c r="K164" s="14" t="s">
        <v>133</v>
      </c>
    </row>
    <row r="165" spans="10:11" ht="12.75" customHeight="1" x14ac:dyDescent="0.15">
      <c r="J165" s="3">
        <v>2</v>
      </c>
      <c r="K165" s="14" t="s">
        <v>133</v>
      </c>
    </row>
    <row r="166" spans="10:11" ht="12.75" customHeight="1" x14ac:dyDescent="0.15">
      <c r="J166" s="3">
        <v>3</v>
      </c>
      <c r="K166" s="14" t="s">
        <v>133</v>
      </c>
    </row>
    <row r="167" spans="10:11" ht="12.75" customHeight="1" x14ac:dyDescent="0.15">
      <c r="J167" s="3">
        <v>3</v>
      </c>
      <c r="K167" s="14" t="s">
        <v>133</v>
      </c>
    </row>
    <row r="168" spans="10:11" ht="12.75" customHeight="1" x14ac:dyDescent="0.15">
      <c r="J168" s="3">
        <v>1</v>
      </c>
      <c r="K168" s="14" t="s">
        <v>162</v>
      </c>
    </row>
    <row r="169" spans="10:11" ht="12.75" customHeight="1" x14ac:dyDescent="0.15">
      <c r="J169" s="3">
        <v>1</v>
      </c>
      <c r="K169" s="14" t="s">
        <v>162</v>
      </c>
    </row>
    <row r="170" spans="10:11" ht="12.75" customHeight="1" x14ac:dyDescent="0.15">
      <c r="J170" s="3">
        <v>1</v>
      </c>
      <c r="K170" s="14" t="s">
        <v>164</v>
      </c>
    </row>
    <row r="171" spans="10:11" ht="12.75" customHeight="1" x14ac:dyDescent="0.15">
      <c r="J171" s="3">
        <v>1</v>
      </c>
      <c r="K171" s="14" t="s">
        <v>164</v>
      </c>
    </row>
    <row r="172" spans="10:11" ht="12.75" customHeight="1" x14ac:dyDescent="0.15">
      <c r="J172" s="3">
        <v>2</v>
      </c>
      <c r="K172" s="14" t="s">
        <v>171</v>
      </c>
    </row>
    <row r="173" spans="10:11" ht="12.75" customHeight="1" x14ac:dyDescent="0.15">
      <c r="J173" s="3">
        <v>2</v>
      </c>
      <c r="K173" s="14" t="s">
        <v>171</v>
      </c>
    </row>
    <row r="174" spans="10:11" ht="12.75" customHeight="1" x14ac:dyDescent="0.15">
      <c r="J174" s="3">
        <v>1</v>
      </c>
      <c r="K174" s="14" t="s">
        <v>167</v>
      </c>
    </row>
    <row r="175" spans="10:11" ht="12.75" customHeight="1" x14ac:dyDescent="0.15">
      <c r="J175" s="3">
        <v>1</v>
      </c>
      <c r="K175" s="14" t="s">
        <v>167</v>
      </c>
    </row>
    <row r="176" spans="10:11" ht="12.75" customHeight="1" x14ac:dyDescent="0.15">
      <c r="J176" s="3">
        <v>2</v>
      </c>
      <c r="K176" s="14" t="s">
        <v>167</v>
      </c>
    </row>
    <row r="177" spans="10:11" ht="12.75" customHeight="1" x14ac:dyDescent="0.15">
      <c r="J177" s="3">
        <v>2</v>
      </c>
      <c r="K177" s="14" t="s">
        <v>167</v>
      </c>
    </row>
    <row r="178" spans="10:11" ht="12.75" customHeight="1" x14ac:dyDescent="0.15">
      <c r="J178" s="3">
        <v>2</v>
      </c>
      <c r="K178" s="14" t="s">
        <v>154</v>
      </c>
    </row>
    <row r="179" spans="10:11" ht="12.75" customHeight="1" x14ac:dyDescent="0.15">
      <c r="J179" s="3">
        <v>2</v>
      </c>
      <c r="K179" s="14" t="s">
        <v>154</v>
      </c>
    </row>
    <row r="180" spans="10:11" ht="12.75" customHeight="1" x14ac:dyDescent="0.15">
      <c r="J180" s="3">
        <v>2</v>
      </c>
      <c r="K180" s="14" t="s">
        <v>155</v>
      </c>
    </row>
    <row r="181" spans="10:11" ht="12.75" customHeight="1" x14ac:dyDescent="0.15">
      <c r="J181" s="3">
        <v>2</v>
      </c>
      <c r="K181" s="14" t="s">
        <v>155</v>
      </c>
    </row>
    <row r="182" spans="10:11" ht="12.75" customHeight="1" x14ac:dyDescent="0.15">
      <c r="J182" s="3">
        <v>2</v>
      </c>
      <c r="K182" s="14" t="s">
        <v>156</v>
      </c>
    </row>
    <row r="183" spans="10:11" ht="12.75" customHeight="1" x14ac:dyDescent="0.15">
      <c r="J183" s="3">
        <v>2</v>
      </c>
      <c r="K183" s="14" t="s">
        <v>156</v>
      </c>
    </row>
    <row r="184" spans="10:11" ht="12.75" customHeight="1" x14ac:dyDescent="0.15">
      <c r="J184" s="3">
        <v>2</v>
      </c>
      <c r="K184" s="1" t="s">
        <v>62</v>
      </c>
    </row>
    <row r="185" spans="10:11" ht="12.75" customHeight="1" x14ac:dyDescent="0.15">
      <c r="J185" s="3">
        <v>2</v>
      </c>
      <c r="K185" s="1" t="s">
        <v>62</v>
      </c>
    </row>
    <row r="186" spans="10:11" ht="12.75" customHeight="1" x14ac:dyDescent="0.15">
      <c r="J186" s="3">
        <v>1</v>
      </c>
      <c r="K186" s="1" t="s">
        <v>39</v>
      </c>
    </row>
    <row r="187" spans="10:11" ht="12.75" customHeight="1" x14ac:dyDescent="0.15">
      <c r="J187" s="3">
        <v>1</v>
      </c>
      <c r="K187" s="1" t="s">
        <v>39</v>
      </c>
    </row>
    <row r="188" spans="10:11" ht="12.75" customHeight="1" x14ac:dyDescent="0.15">
      <c r="J188" s="3">
        <v>2</v>
      </c>
      <c r="K188" s="1" t="s">
        <v>39</v>
      </c>
    </row>
    <row r="189" spans="10:11" ht="12.75" customHeight="1" x14ac:dyDescent="0.15">
      <c r="J189" s="3">
        <v>2</v>
      </c>
      <c r="K189" s="1" t="s">
        <v>39</v>
      </c>
    </row>
    <row r="190" spans="10:11" ht="12.75" customHeight="1" x14ac:dyDescent="0.15">
      <c r="J190" s="3">
        <v>1</v>
      </c>
      <c r="K190" s="1" t="s">
        <v>44</v>
      </c>
    </row>
    <row r="191" spans="10:11" ht="12.75" customHeight="1" x14ac:dyDescent="0.15">
      <c r="J191" s="3">
        <v>1</v>
      </c>
      <c r="K191" s="1" t="s">
        <v>44</v>
      </c>
    </row>
    <row r="192" spans="10:11" ht="12.75" customHeight="1" x14ac:dyDescent="0.15">
      <c r="J192" s="3">
        <v>1</v>
      </c>
      <c r="K192" s="1" t="s">
        <v>49</v>
      </c>
    </row>
    <row r="193" spans="10:11" ht="12.75" customHeight="1" x14ac:dyDescent="0.15">
      <c r="J193" s="3">
        <v>1</v>
      </c>
      <c r="K193" s="1" t="s">
        <v>49</v>
      </c>
    </row>
    <row r="194" spans="10:11" ht="12.75" customHeight="1" x14ac:dyDescent="0.15">
      <c r="J194" s="14"/>
      <c r="K194" s="14"/>
    </row>
    <row r="195" spans="10:11" ht="12.75" customHeight="1" x14ac:dyDescent="0.15">
      <c r="J195" s="14"/>
      <c r="K195" s="14"/>
    </row>
    <row r="196" spans="10:11" ht="12.75" customHeight="1" x14ac:dyDescent="0.15">
      <c r="J196" s="14"/>
      <c r="K196" s="14"/>
    </row>
    <row r="197" spans="10:11" ht="12.75" customHeight="1" x14ac:dyDescent="0.15">
      <c r="J197" s="14"/>
      <c r="K197" s="14"/>
    </row>
    <row r="198" spans="10:11" ht="12.75" customHeight="1" x14ac:dyDescent="0.15">
      <c r="J198" s="14"/>
      <c r="K198" s="14"/>
    </row>
    <row r="199" spans="10:11" ht="12.75" customHeight="1" x14ac:dyDescent="0.15">
      <c r="J199" s="14"/>
      <c r="K199" s="14"/>
    </row>
    <row r="200" spans="10:11" ht="12.75" customHeight="1" x14ac:dyDescent="0.15">
      <c r="J200" s="14"/>
      <c r="K200" s="14"/>
    </row>
    <row r="201" spans="10:11" ht="12.75" customHeight="1" x14ac:dyDescent="0.15">
      <c r="J201" s="14"/>
      <c r="K201" s="14"/>
    </row>
    <row r="202" spans="10:11" ht="12.75" customHeight="1" x14ac:dyDescent="0.15">
      <c r="J202" s="14"/>
      <c r="K202" s="14"/>
    </row>
    <row r="203" spans="10:11" ht="12.75" customHeight="1" x14ac:dyDescent="0.15">
      <c r="J203" s="14"/>
      <c r="K203" s="14"/>
    </row>
    <row r="204" spans="10:11" ht="12.75" customHeight="1" x14ac:dyDescent="0.15">
      <c r="J204" s="14"/>
      <c r="K204" s="14"/>
    </row>
    <row r="205" spans="10:11" ht="12.75" customHeight="1" x14ac:dyDescent="0.15">
      <c r="J205" s="14"/>
      <c r="K205" s="14"/>
    </row>
    <row r="206" spans="10:11" ht="12.75" customHeight="1" x14ac:dyDescent="0.15">
      <c r="J206" s="14"/>
      <c r="K206" s="14"/>
    </row>
    <row r="207" spans="10:11" ht="12.75" customHeight="1" x14ac:dyDescent="0.15">
      <c r="J207" s="14"/>
      <c r="K207" s="14"/>
    </row>
    <row r="208" spans="10:11" ht="12.75" customHeight="1" x14ac:dyDescent="0.15">
      <c r="J208" s="14"/>
      <c r="K208" s="14"/>
    </row>
    <row r="209" spans="10:11" ht="12.75" customHeight="1" x14ac:dyDescent="0.15">
      <c r="J209" s="14"/>
      <c r="K209" s="14"/>
    </row>
    <row r="210" spans="10:11" ht="12.75" customHeight="1" x14ac:dyDescent="0.15">
      <c r="J210" s="14"/>
      <c r="K210" s="14"/>
    </row>
    <row r="211" spans="10:11" ht="12.75" customHeight="1" x14ac:dyDescent="0.15">
      <c r="J211" s="14"/>
      <c r="K211" s="14"/>
    </row>
    <row r="212" spans="10:11" ht="12.75" customHeight="1" x14ac:dyDescent="0.15">
      <c r="J212" s="14"/>
      <c r="K212" s="14"/>
    </row>
    <row r="213" spans="10:11" ht="12.75" customHeight="1" x14ac:dyDescent="0.15">
      <c r="J213" s="14"/>
      <c r="K213" s="14"/>
    </row>
    <row r="214" spans="10:11" ht="12.75" customHeight="1" x14ac:dyDescent="0.15">
      <c r="J214" s="14"/>
      <c r="K214" s="14"/>
    </row>
    <row r="215" spans="10:11" ht="12.75" customHeight="1" x14ac:dyDescent="0.15">
      <c r="J215" s="14"/>
      <c r="K215" s="14"/>
    </row>
    <row r="216" spans="10:11" ht="12.75" customHeight="1" x14ac:dyDescent="0.15">
      <c r="J216" s="14"/>
      <c r="K216" s="14"/>
    </row>
    <row r="217" spans="10:11" ht="12.75" customHeight="1" x14ac:dyDescent="0.15">
      <c r="J217" s="14"/>
      <c r="K217" s="14"/>
    </row>
    <row r="218" spans="10:11" ht="12.75" customHeight="1" x14ac:dyDescent="0.15">
      <c r="K218" s="2"/>
    </row>
    <row r="219" spans="10:11" ht="12.75" customHeight="1" x14ac:dyDescent="0.15">
      <c r="K219" s="2"/>
    </row>
    <row r="220" spans="10:11" ht="12.75" customHeight="1" x14ac:dyDescent="0.15">
      <c r="K220" s="2"/>
    </row>
    <row r="221" spans="10:11" ht="12.75" customHeight="1" x14ac:dyDescent="0.15">
      <c r="K221" s="2"/>
    </row>
    <row r="222" spans="10:11" ht="12.75" customHeight="1" x14ac:dyDescent="0.15">
      <c r="K222" s="2"/>
    </row>
    <row r="223" spans="10:11" ht="12.75" customHeight="1" x14ac:dyDescent="0.15">
      <c r="K223" s="2"/>
    </row>
    <row r="224" spans="10:11" ht="12.75" customHeight="1" x14ac:dyDescent="0.15">
      <c r="K224" s="2"/>
    </row>
    <row r="225" spans="11:11" ht="12.75" customHeight="1" x14ac:dyDescent="0.15">
      <c r="K225" s="2"/>
    </row>
    <row r="226" spans="11:11" ht="12.75" customHeight="1" x14ac:dyDescent="0.15">
      <c r="K226" s="2"/>
    </row>
    <row r="227" spans="11:11" ht="12.75" customHeight="1" x14ac:dyDescent="0.15">
      <c r="K227" s="2"/>
    </row>
    <row r="228" spans="11:11" ht="12.75" customHeight="1" x14ac:dyDescent="0.15">
      <c r="K228" s="2"/>
    </row>
    <row r="229" spans="11:11" ht="12.75" customHeight="1" x14ac:dyDescent="0.15">
      <c r="K229" s="2"/>
    </row>
    <row r="230" spans="11:11" ht="12.75" customHeight="1" x14ac:dyDescent="0.15">
      <c r="K230" s="2"/>
    </row>
    <row r="231" spans="11:11" ht="12.75" customHeight="1" x14ac:dyDescent="0.15">
      <c r="K231" s="2"/>
    </row>
    <row r="232" spans="11:11" ht="12.75" customHeight="1" x14ac:dyDescent="0.15">
      <c r="K232" s="2"/>
    </row>
    <row r="233" spans="11:11" ht="12.75" customHeight="1" x14ac:dyDescent="0.15">
      <c r="K233" s="2"/>
    </row>
    <row r="234" spans="11:11" ht="12.75" customHeight="1" x14ac:dyDescent="0.15">
      <c r="K234" s="2"/>
    </row>
    <row r="235" spans="11:11" ht="12.75" customHeight="1" x14ac:dyDescent="0.15">
      <c r="K235" s="2"/>
    </row>
    <row r="236" spans="11:11" ht="12.75" customHeight="1" x14ac:dyDescent="0.15">
      <c r="K236" s="2"/>
    </row>
    <row r="237" spans="11:11" ht="12.75" customHeight="1" x14ac:dyDescent="0.15">
      <c r="K237" s="2"/>
    </row>
    <row r="238" spans="11:11" ht="12.75" customHeight="1" x14ac:dyDescent="0.15">
      <c r="K238" s="2"/>
    </row>
    <row r="239" spans="11:11" ht="12.75" customHeight="1" x14ac:dyDescent="0.15">
      <c r="K239" s="2"/>
    </row>
    <row r="240" spans="11:11" ht="12.75" customHeight="1" x14ac:dyDescent="0.15">
      <c r="K240" s="2"/>
    </row>
    <row r="241" spans="11:11" ht="12.75" customHeight="1" x14ac:dyDescent="0.15">
      <c r="K241" s="2"/>
    </row>
    <row r="242" spans="11:11" ht="12.75" customHeight="1" x14ac:dyDescent="0.15">
      <c r="K242" s="2"/>
    </row>
    <row r="243" spans="11:11" ht="12.75" customHeight="1" x14ac:dyDescent="0.15">
      <c r="K243" s="2"/>
    </row>
    <row r="244" spans="11:11" ht="12.75" customHeight="1" x14ac:dyDescent="0.15">
      <c r="K244" s="2"/>
    </row>
    <row r="245" spans="11:11" ht="12.75" customHeight="1" x14ac:dyDescent="0.15">
      <c r="K245" s="2"/>
    </row>
    <row r="246" spans="11:11" ht="12.75" customHeight="1" x14ac:dyDescent="0.15">
      <c r="K246" s="2"/>
    </row>
    <row r="247" spans="11:11" ht="12.75" customHeight="1" x14ac:dyDescent="0.15">
      <c r="K247" s="2"/>
    </row>
    <row r="248" spans="11:11" ht="12.75" customHeight="1" x14ac:dyDescent="0.15">
      <c r="K248" s="2"/>
    </row>
    <row r="249" spans="11:11" ht="12.75" customHeight="1" x14ac:dyDescent="0.15">
      <c r="K249" s="2"/>
    </row>
    <row r="250" spans="11:11" ht="12.75" customHeight="1" x14ac:dyDescent="0.15">
      <c r="K250" s="2"/>
    </row>
    <row r="251" spans="11:11" ht="12.75" customHeight="1" x14ac:dyDescent="0.15">
      <c r="K251" s="2"/>
    </row>
    <row r="252" spans="11:11" ht="12.75" customHeight="1" x14ac:dyDescent="0.15">
      <c r="K252" s="2"/>
    </row>
    <row r="253" spans="11:11" ht="12.75" customHeight="1" x14ac:dyDescent="0.15">
      <c r="K253" s="2"/>
    </row>
    <row r="254" spans="11:11" ht="12.75" customHeight="1" x14ac:dyDescent="0.15">
      <c r="K254" s="2"/>
    </row>
    <row r="255" spans="11:11" ht="12.75" customHeight="1" x14ac:dyDescent="0.15">
      <c r="K255" s="2"/>
    </row>
    <row r="256" spans="11:11" ht="12.75" customHeight="1" x14ac:dyDescent="0.15">
      <c r="K256" s="2"/>
    </row>
    <row r="257" spans="11:11" ht="12.75" customHeight="1" x14ac:dyDescent="0.15">
      <c r="K257" s="2"/>
    </row>
    <row r="258" spans="11:11" ht="12.75" customHeight="1" x14ac:dyDescent="0.15">
      <c r="K258" s="2"/>
    </row>
    <row r="259" spans="11:11" ht="12.75" customHeight="1" x14ac:dyDescent="0.15">
      <c r="K259" s="2"/>
    </row>
    <row r="260" spans="11:11" ht="12.75" customHeight="1" x14ac:dyDescent="0.15">
      <c r="K260" s="2"/>
    </row>
    <row r="261" spans="11:11" ht="12.75" customHeight="1" x14ac:dyDescent="0.15">
      <c r="K261" s="2"/>
    </row>
    <row r="262" spans="11:11" ht="12.75" customHeight="1" x14ac:dyDescent="0.15">
      <c r="K262" s="2"/>
    </row>
    <row r="263" spans="11:11" ht="12.75" customHeight="1" x14ac:dyDescent="0.15">
      <c r="K263" s="2"/>
    </row>
    <row r="264" spans="11:11" ht="12.75" customHeight="1" x14ac:dyDescent="0.15">
      <c r="K264" s="2"/>
    </row>
    <row r="265" spans="11:11" ht="12.75" customHeight="1" x14ac:dyDescent="0.15">
      <c r="K265" s="2"/>
    </row>
    <row r="266" spans="11:11" ht="12.75" customHeight="1" x14ac:dyDescent="0.15">
      <c r="K266" s="2"/>
    </row>
    <row r="267" spans="11:11" ht="12.75" customHeight="1" x14ac:dyDescent="0.15">
      <c r="K267" s="2"/>
    </row>
    <row r="268" spans="11:11" ht="12.75" customHeight="1" x14ac:dyDescent="0.15">
      <c r="K268" s="2"/>
    </row>
    <row r="269" spans="11:11" ht="12.75" customHeight="1" x14ac:dyDescent="0.15">
      <c r="K269" s="2"/>
    </row>
    <row r="270" spans="11:11" ht="12.75" customHeight="1" x14ac:dyDescent="0.15">
      <c r="K270" s="2"/>
    </row>
    <row r="271" spans="11:11" ht="12.75" customHeight="1" x14ac:dyDescent="0.15">
      <c r="K271" s="2"/>
    </row>
    <row r="272" spans="11:11" ht="12.75" customHeight="1" x14ac:dyDescent="0.15">
      <c r="K272" s="2"/>
    </row>
    <row r="273" spans="11:11" ht="12.75" customHeight="1" x14ac:dyDescent="0.15">
      <c r="K273" s="2"/>
    </row>
    <row r="274" spans="11:11" ht="12.75" customHeight="1" x14ac:dyDescent="0.15">
      <c r="K274" s="2"/>
    </row>
    <row r="275" spans="11:11" ht="12.75" customHeight="1" x14ac:dyDescent="0.15">
      <c r="K275" s="2"/>
    </row>
    <row r="276" spans="11:11" ht="12.75" customHeight="1" x14ac:dyDescent="0.15">
      <c r="K276" s="2"/>
    </row>
    <row r="277" spans="11:11" ht="12.75" customHeight="1" x14ac:dyDescent="0.15">
      <c r="K277" s="2"/>
    </row>
    <row r="278" spans="11:11" ht="12.75" customHeight="1" x14ac:dyDescent="0.15">
      <c r="K278" s="2"/>
    </row>
    <row r="279" spans="11:11" ht="12.75" customHeight="1" x14ac:dyDescent="0.15">
      <c r="K279" s="2"/>
    </row>
    <row r="280" spans="11:11" ht="12.75" customHeight="1" x14ac:dyDescent="0.15">
      <c r="K280" s="2"/>
    </row>
    <row r="281" spans="11:11" ht="12.75" customHeight="1" x14ac:dyDescent="0.15">
      <c r="K281" s="2"/>
    </row>
    <row r="282" spans="11:11" ht="12.75" customHeight="1" x14ac:dyDescent="0.15">
      <c r="K282" s="2"/>
    </row>
    <row r="283" spans="11:11" ht="12.75" customHeight="1" x14ac:dyDescent="0.15">
      <c r="K283" s="2"/>
    </row>
    <row r="284" spans="11:11" ht="12.75" customHeight="1" x14ac:dyDescent="0.15">
      <c r="K284" s="2"/>
    </row>
    <row r="285" spans="11:11" ht="12.75" customHeight="1" x14ac:dyDescent="0.15">
      <c r="K285" s="2"/>
    </row>
    <row r="286" spans="11:11" ht="12.75" customHeight="1" x14ac:dyDescent="0.15">
      <c r="K286" s="2"/>
    </row>
    <row r="287" spans="11:11" ht="12.75" customHeight="1" x14ac:dyDescent="0.15">
      <c r="K287" s="2"/>
    </row>
    <row r="288" spans="11:11" ht="12.75" customHeight="1" x14ac:dyDescent="0.15">
      <c r="K288" s="2"/>
    </row>
    <row r="289" spans="11:11" ht="12.75" customHeight="1" x14ac:dyDescent="0.15">
      <c r="K289" s="2"/>
    </row>
    <row r="290" spans="11:11" ht="12.75" customHeight="1" x14ac:dyDescent="0.15">
      <c r="K290" s="2"/>
    </row>
    <row r="291" spans="11:11" ht="12.75" customHeight="1" x14ac:dyDescent="0.15">
      <c r="K291" s="2"/>
    </row>
    <row r="292" spans="11:11" ht="12.75" customHeight="1" x14ac:dyDescent="0.15">
      <c r="K292" s="2"/>
    </row>
    <row r="293" spans="11:11" ht="12.75" customHeight="1" x14ac:dyDescent="0.15">
      <c r="K293" s="2"/>
    </row>
    <row r="294" spans="11:11" ht="12.75" customHeight="1" x14ac:dyDescent="0.15">
      <c r="K294" s="2"/>
    </row>
    <row r="295" spans="11:11" ht="12.75" customHeight="1" x14ac:dyDescent="0.15">
      <c r="K295" s="2"/>
    </row>
    <row r="296" spans="11:11" ht="12.75" customHeight="1" x14ac:dyDescent="0.15">
      <c r="K296" s="2"/>
    </row>
    <row r="297" spans="11:11" ht="12.75" customHeight="1" x14ac:dyDescent="0.15">
      <c r="K297" s="2"/>
    </row>
    <row r="298" spans="11:11" ht="12.75" customHeight="1" x14ac:dyDescent="0.15">
      <c r="K298" s="2"/>
    </row>
    <row r="299" spans="11:11" ht="12.75" customHeight="1" x14ac:dyDescent="0.15">
      <c r="K299" s="2"/>
    </row>
    <row r="300" spans="11:11" ht="12.75" customHeight="1" x14ac:dyDescent="0.15">
      <c r="K300" s="2"/>
    </row>
    <row r="301" spans="11:11" ht="12.75" customHeight="1" x14ac:dyDescent="0.15">
      <c r="K301" s="2"/>
    </row>
    <row r="302" spans="11:11" ht="12.75" customHeight="1" x14ac:dyDescent="0.15">
      <c r="K302" s="2"/>
    </row>
    <row r="303" spans="11:11" ht="12.75" customHeight="1" x14ac:dyDescent="0.15">
      <c r="K303" s="2"/>
    </row>
    <row r="304" spans="11:11" ht="12.75" customHeight="1" x14ac:dyDescent="0.15">
      <c r="K304" s="2"/>
    </row>
    <row r="305" spans="11:11" ht="12.75" customHeight="1" x14ac:dyDescent="0.15">
      <c r="K305" s="2"/>
    </row>
    <row r="306" spans="11:11" ht="12.75" customHeight="1" x14ac:dyDescent="0.15">
      <c r="K306" s="2"/>
    </row>
    <row r="307" spans="11:11" ht="12.75" customHeight="1" x14ac:dyDescent="0.15">
      <c r="K307" s="2"/>
    </row>
    <row r="308" spans="11:11" ht="12.75" customHeight="1" x14ac:dyDescent="0.15">
      <c r="K308" s="2"/>
    </row>
    <row r="309" spans="11:11" ht="12.75" customHeight="1" x14ac:dyDescent="0.15">
      <c r="K309" s="2"/>
    </row>
    <row r="310" spans="11:11" ht="12.75" customHeight="1" x14ac:dyDescent="0.15">
      <c r="K310" s="2"/>
    </row>
    <row r="311" spans="11:11" ht="12.75" customHeight="1" x14ac:dyDescent="0.15">
      <c r="K311" s="2"/>
    </row>
    <row r="312" spans="11:11" ht="12.75" customHeight="1" x14ac:dyDescent="0.15">
      <c r="K312" s="2"/>
    </row>
    <row r="313" spans="11:11" ht="12.75" customHeight="1" x14ac:dyDescent="0.15">
      <c r="K313" s="2"/>
    </row>
    <row r="314" spans="11:11" ht="12.75" customHeight="1" x14ac:dyDescent="0.15">
      <c r="K314" s="2"/>
    </row>
    <row r="315" spans="11:11" ht="12.75" customHeight="1" x14ac:dyDescent="0.15">
      <c r="K315" s="2"/>
    </row>
    <row r="316" spans="11:11" ht="12.75" customHeight="1" x14ac:dyDescent="0.15">
      <c r="K316" s="2"/>
    </row>
    <row r="317" spans="11:11" ht="12.75" customHeight="1" x14ac:dyDescent="0.15">
      <c r="K317" s="2"/>
    </row>
    <row r="318" spans="11:11" ht="12.75" customHeight="1" x14ac:dyDescent="0.15">
      <c r="K318" s="2"/>
    </row>
    <row r="319" spans="11:11" ht="12.75" customHeight="1" x14ac:dyDescent="0.15">
      <c r="K319" s="2"/>
    </row>
    <row r="320" spans="11:11" ht="12.75" customHeight="1" x14ac:dyDescent="0.15">
      <c r="K320" s="2"/>
    </row>
    <row r="321" spans="11:11" ht="12.75" customHeight="1" x14ac:dyDescent="0.15">
      <c r="K321" s="2"/>
    </row>
    <row r="322" spans="11:11" ht="12.75" customHeight="1" x14ac:dyDescent="0.15">
      <c r="K322" s="2"/>
    </row>
    <row r="323" spans="11:11" ht="12.75" customHeight="1" x14ac:dyDescent="0.15">
      <c r="K323" s="2"/>
    </row>
    <row r="324" spans="11:11" ht="12.75" customHeight="1" x14ac:dyDescent="0.15">
      <c r="K324" s="2"/>
    </row>
    <row r="325" spans="11:11" ht="12.75" customHeight="1" x14ac:dyDescent="0.15">
      <c r="K325" s="2"/>
    </row>
    <row r="326" spans="11:11" ht="12.75" customHeight="1" x14ac:dyDescent="0.15">
      <c r="K326" s="2"/>
    </row>
    <row r="327" spans="11:11" ht="12.75" customHeight="1" x14ac:dyDescent="0.15">
      <c r="K327" s="2"/>
    </row>
    <row r="328" spans="11:11" ht="12.75" customHeight="1" x14ac:dyDescent="0.15">
      <c r="K328" s="2"/>
    </row>
    <row r="329" spans="11:11" ht="12.75" customHeight="1" x14ac:dyDescent="0.15">
      <c r="K329" s="2"/>
    </row>
    <row r="330" spans="11:11" ht="12.75" customHeight="1" x14ac:dyDescent="0.15">
      <c r="K330" s="2"/>
    </row>
    <row r="331" spans="11:11" ht="12.75" customHeight="1" x14ac:dyDescent="0.15">
      <c r="K331" s="2"/>
    </row>
    <row r="332" spans="11:11" ht="12.75" customHeight="1" x14ac:dyDescent="0.15">
      <c r="K332" s="2"/>
    </row>
    <row r="333" spans="11:11" ht="12.75" customHeight="1" x14ac:dyDescent="0.15">
      <c r="K333" s="2"/>
    </row>
    <row r="334" spans="11:11" ht="12.75" customHeight="1" x14ac:dyDescent="0.15">
      <c r="K334" s="2"/>
    </row>
    <row r="335" spans="11:11" ht="12.75" customHeight="1" x14ac:dyDescent="0.15">
      <c r="K335" s="2"/>
    </row>
    <row r="336" spans="11:11" ht="12.75" customHeight="1" x14ac:dyDescent="0.15">
      <c r="K336" s="2"/>
    </row>
    <row r="337" spans="11:11" ht="12.75" customHeight="1" x14ac:dyDescent="0.15">
      <c r="K337" s="2"/>
    </row>
    <row r="338" spans="11:11" ht="12.75" customHeight="1" x14ac:dyDescent="0.15">
      <c r="K338" s="2"/>
    </row>
    <row r="339" spans="11:11" ht="12.75" customHeight="1" x14ac:dyDescent="0.15">
      <c r="K339" s="2"/>
    </row>
    <row r="340" spans="11:11" ht="12.75" customHeight="1" x14ac:dyDescent="0.15">
      <c r="K340" s="2"/>
    </row>
    <row r="341" spans="11:11" ht="12.75" customHeight="1" x14ac:dyDescent="0.15">
      <c r="K341" s="2"/>
    </row>
    <row r="342" spans="11:11" ht="12.75" customHeight="1" x14ac:dyDescent="0.15">
      <c r="K342" s="2"/>
    </row>
    <row r="343" spans="11:11" ht="12.75" customHeight="1" x14ac:dyDescent="0.15">
      <c r="K343" s="2"/>
    </row>
    <row r="344" spans="11:11" ht="12.75" customHeight="1" x14ac:dyDescent="0.15">
      <c r="K344" s="2"/>
    </row>
    <row r="345" spans="11:11" ht="12.75" customHeight="1" x14ac:dyDescent="0.15">
      <c r="K345" s="2"/>
    </row>
    <row r="346" spans="11:11" ht="12.75" customHeight="1" x14ac:dyDescent="0.15">
      <c r="K346" s="2"/>
    </row>
    <row r="347" spans="11:11" ht="12.75" customHeight="1" x14ac:dyDescent="0.15">
      <c r="K347" s="2"/>
    </row>
    <row r="348" spans="11:11" ht="12.75" customHeight="1" x14ac:dyDescent="0.15">
      <c r="K348" s="2"/>
    </row>
    <row r="349" spans="11:11" ht="12.75" customHeight="1" x14ac:dyDescent="0.15">
      <c r="K349" s="2"/>
    </row>
    <row r="350" spans="11:11" ht="12.75" customHeight="1" x14ac:dyDescent="0.15">
      <c r="K350" s="2"/>
    </row>
    <row r="351" spans="11:11" ht="12.75" customHeight="1" x14ac:dyDescent="0.15">
      <c r="K351" s="2"/>
    </row>
    <row r="352" spans="11:11" ht="12.75" customHeight="1" x14ac:dyDescent="0.15">
      <c r="K352" s="2"/>
    </row>
    <row r="353" spans="11:11" ht="12.75" customHeight="1" x14ac:dyDescent="0.15">
      <c r="K353" s="2"/>
    </row>
    <row r="354" spans="11:11" ht="12.75" customHeight="1" x14ac:dyDescent="0.15">
      <c r="K354" s="2"/>
    </row>
    <row r="355" spans="11:11" ht="12.75" customHeight="1" x14ac:dyDescent="0.15">
      <c r="K355" s="2"/>
    </row>
    <row r="356" spans="11:11" ht="12.75" customHeight="1" x14ac:dyDescent="0.15">
      <c r="K356" s="2"/>
    </row>
    <row r="357" spans="11:11" ht="12.75" customHeight="1" x14ac:dyDescent="0.15">
      <c r="K357" s="2"/>
    </row>
    <row r="358" spans="11:11" ht="12.75" customHeight="1" x14ac:dyDescent="0.15">
      <c r="K358" s="2"/>
    </row>
    <row r="359" spans="11:11" ht="12.75" customHeight="1" x14ac:dyDescent="0.15">
      <c r="K359" s="2"/>
    </row>
    <row r="360" spans="11:11" ht="12.75" customHeight="1" x14ac:dyDescent="0.15">
      <c r="K360" s="2"/>
    </row>
    <row r="361" spans="11:11" ht="12.75" customHeight="1" x14ac:dyDescent="0.15">
      <c r="K361" s="2"/>
    </row>
    <row r="362" spans="11:11" ht="12.75" customHeight="1" x14ac:dyDescent="0.15">
      <c r="K362" s="2"/>
    </row>
    <row r="363" spans="11:11" ht="12.75" customHeight="1" x14ac:dyDescent="0.15">
      <c r="K363" s="2"/>
    </row>
    <row r="364" spans="11:11" ht="12.75" customHeight="1" x14ac:dyDescent="0.15">
      <c r="K364" s="2"/>
    </row>
    <row r="365" spans="11:11" ht="12.75" customHeight="1" x14ac:dyDescent="0.15">
      <c r="K365" s="2"/>
    </row>
    <row r="366" spans="11:11" ht="12.75" customHeight="1" x14ac:dyDescent="0.15">
      <c r="K366" s="2"/>
    </row>
    <row r="367" spans="11:11" ht="12.75" customHeight="1" x14ac:dyDescent="0.15">
      <c r="K367" s="2"/>
    </row>
    <row r="368" spans="11:11" ht="12.75" customHeight="1" x14ac:dyDescent="0.15">
      <c r="K368" s="2"/>
    </row>
    <row r="369" spans="11:11" ht="12.75" customHeight="1" x14ac:dyDescent="0.15">
      <c r="K369" s="2"/>
    </row>
    <row r="370" spans="11:11" ht="12.75" customHeight="1" x14ac:dyDescent="0.15">
      <c r="K370" s="2"/>
    </row>
    <row r="371" spans="11:11" ht="12.75" customHeight="1" x14ac:dyDescent="0.15">
      <c r="K371" s="2"/>
    </row>
    <row r="372" spans="11:11" ht="12.75" customHeight="1" x14ac:dyDescent="0.15">
      <c r="K372" s="2"/>
    </row>
    <row r="373" spans="11:11" ht="12.75" customHeight="1" x14ac:dyDescent="0.15">
      <c r="K373" s="2"/>
    </row>
    <row r="374" spans="11:11" ht="12.75" customHeight="1" x14ac:dyDescent="0.15">
      <c r="K374" s="2"/>
    </row>
    <row r="375" spans="11:11" ht="12.75" customHeight="1" x14ac:dyDescent="0.15">
      <c r="K375" s="2"/>
    </row>
    <row r="376" spans="11:11" ht="12.75" customHeight="1" x14ac:dyDescent="0.15">
      <c r="K376" s="2"/>
    </row>
    <row r="377" spans="11:11" ht="12.75" customHeight="1" x14ac:dyDescent="0.15">
      <c r="K377" s="2"/>
    </row>
    <row r="378" spans="11:11" ht="12.75" customHeight="1" x14ac:dyDescent="0.15">
      <c r="K378" s="2"/>
    </row>
    <row r="379" spans="11:11" ht="12.75" customHeight="1" x14ac:dyDescent="0.15">
      <c r="K379" s="2"/>
    </row>
    <row r="380" spans="11:11" ht="12.75" customHeight="1" x14ac:dyDescent="0.15">
      <c r="K380" s="2"/>
    </row>
    <row r="381" spans="11:11" ht="12.75" customHeight="1" x14ac:dyDescent="0.15">
      <c r="K381" s="2"/>
    </row>
    <row r="382" spans="11:11" ht="12.75" customHeight="1" x14ac:dyDescent="0.15">
      <c r="K382" s="2"/>
    </row>
    <row r="383" spans="11:11" ht="12.75" customHeight="1" x14ac:dyDescent="0.15">
      <c r="K383" s="2"/>
    </row>
    <row r="384" spans="11:11" ht="12.75" customHeight="1" x14ac:dyDescent="0.15">
      <c r="K384" s="2"/>
    </row>
    <row r="385" spans="11:11" ht="12.75" customHeight="1" x14ac:dyDescent="0.15">
      <c r="K385" s="2"/>
    </row>
    <row r="386" spans="11:11" ht="12.75" customHeight="1" x14ac:dyDescent="0.15">
      <c r="K386" s="2"/>
    </row>
    <row r="387" spans="11:11" ht="12.75" customHeight="1" x14ac:dyDescent="0.15">
      <c r="K387" s="2"/>
    </row>
    <row r="388" spans="11:11" ht="12.75" customHeight="1" x14ac:dyDescent="0.15">
      <c r="K388" s="2"/>
    </row>
    <row r="389" spans="11:11" ht="12.75" customHeight="1" x14ac:dyDescent="0.15">
      <c r="K389" s="2"/>
    </row>
    <row r="390" spans="11:11" ht="12.75" customHeight="1" x14ac:dyDescent="0.15">
      <c r="K390" s="2"/>
    </row>
    <row r="391" spans="11:11" ht="12.75" customHeight="1" x14ac:dyDescent="0.15">
      <c r="K391" s="2"/>
    </row>
    <row r="392" spans="11:11" ht="12.75" customHeight="1" x14ac:dyDescent="0.15">
      <c r="K392" s="2"/>
    </row>
    <row r="393" spans="11:11" ht="12.75" customHeight="1" x14ac:dyDescent="0.15">
      <c r="K393" s="2"/>
    </row>
    <row r="394" spans="11:11" ht="12.75" customHeight="1" x14ac:dyDescent="0.15">
      <c r="K394" s="2"/>
    </row>
    <row r="395" spans="11:11" ht="12.75" customHeight="1" x14ac:dyDescent="0.15">
      <c r="K395" s="2"/>
    </row>
    <row r="396" spans="11:11" ht="12.75" customHeight="1" x14ac:dyDescent="0.15">
      <c r="K396" s="2"/>
    </row>
    <row r="397" spans="11:11" ht="12.75" customHeight="1" x14ac:dyDescent="0.15">
      <c r="K397" s="2"/>
    </row>
    <row r="398" spans="11:11" ht="12.75" customHeight="1" x14ac:dyDescent="0.15">
      <c r="K398" s="2"/>
    </row>
    <row r="399" spans="11:11" ht="12.75" customHeight="1" x14ac:dyDescent="0.15">
      <c r="K399" s="2"/>
    </row>
    <row r="400" spans="11:11" ht="12.75" customHeight="1" x14ac:dyDescent="0.15">
      <c r="K400" s="2"/>
    </row>
    <row r="401" spans="11:11" ht="12.75" customHeight="1" x14ac:dyDescent="0.15">
      <c r="K401" s="2"/>
    </row>
    <row r="402" spans="11:11" ht="12.75" customHeight="1" x14ac:dyDescent="0.15">
      <c r="K402" s="2"/>
    </row>
    <row r="403" spans="11:11" ht="12.75" customHeight="1" x14ac:dyDescent="0.15">
      <c r="K403" s="2"/>
    </row>
    <row r="404" spans="11:11" ht="12.75" customHeight="1" x14ac:dyDescent="0.15">
      <c r="K404" s="2"/>
    </row>
    <row r="405" spans="11:11" ht="12.75" customHeight="1" x14ac:dyDescent="0.15">
      <c r="K405" s="2"/>
    </row>
    <row r="406" spans="11:11" ht="12.75" customHeight="1" x14ac:dyDescent="0.15">
      <c r="K406" s="2"/>
    </row>
    <row r="407" spans="11:11" ht="12.75" customHeight="1" x14ac:dyDescent="0.15">
      <c r="K407" s="2"/>
    </row>
    <row r="408" spans="11:11" ht="12.75" customHeight="1" x14ac:dyDescent="0.15">
      <c r="K408" s="2"/>
    </row>
    <row r="409" spans="11:11" ht="12.75" customHeight="1" x14ac:dyDescent="0.15">
      <c r="K409" s="2"/>
    </row>
    <row r="410" spans="11:11" ht="12.75" customHeight="1" x14ac:dyDescent="0.15">
      <c r="K410" s="2"/>
    </row>
    <row r="411" spans="11:11" ht="12.75" customHeight="1" x14ac:dyDescent="0.15">
      <c r="K411" s="2"/>
    </row>
    <row r="412" spans="11:11" ht="12.75" customHeight="1" x14ac:dyDescent="0.15">
      <c r="K412" s="2"/>
    </row>
    <row r="413" spans="11:11" ht="12.75" customHeight="1" x14ac:dyDescent="0.15">
      <c r="K413" s="2"/>
    </row>
    <row r="414" spans="11:11" ht="12.75" customHeight="1" x14ac:dyDescent="0.15">
      <c r="K414" s="2"/>
    </row>
    <row r="415" spans="11:11" ht="12.75" customHeight="1" x14ac:dyDescent="0.15">
      <c r="K415" s="2"/>
    </row>
    <row r="416" spans="11:11" ht="12.75" customHeight="1" x14ac:dyDescent="0.15">
      <c r="K416" s="2"/>
    </row>
    <row r="417" spans="11:11" ht="12.75" customHeight="1" x14ac:dyDescent="0.15">
      <c r="K417" s="2"/>
    </row>
    <row r="418" spans="11:11" ht="12.75" customHeight="1" x14ac:dyDescent="0.15">
      <c r="K418" s="2"/>
    </row>
    <row r="419" spans="11:11" ht="12.75" customHeight="1" x14ac:dyDescent="0.15">
      <c r="K419" s="2"/>
    </row>
    <row r="420" spans="11:11" ht="12.75" customHeight="1" x14ac:dyDescent="0.15">
      <c r="K420" s="2"/>
    </row>
    <row r="421" spans="11:11" ht="12.75" customHeight="1" x14ac:dyDescent="0.15">
      <c r="K421" s="2"/>
    </row>
    <row r="422" spans="11:11" ht="12.75" customHeight="1" x14ac:dyDescent="0.15">
      <c r="K422" s="2"/>
    </row>
    <row r="423" spans="11:11" ht="12.75" customHeight="1" x14ac:dyDescent="0.15">
      <c r="K423" s="2"/>
    </row>
    <row r="424" spans="11:11" ht="12.75" customHeight="1" x14ac:dyDescent="0.15">
      <c r="K424" s="2"/>
    </row>
    <row r="425" spans="11:11" ht="12.75" customHeight="1" x14ac:dyDescent="0.15">
      <c r="K425" s="2"/>
    </row>
    <row r="426" spans="11:11" ht="12.75" customHeight="1" x14ac:dyDescent="0.15">
      <c r="K426" s="2"/>
    </row>
    <row r="427" spans="11:11" ht="12.75" customHeight="1" x14ac:dyDescent="0.15">
      <c r="K427" s="2"/>
    </row>
    <row r="428" spans="11:11" ht="12.75" customHeight="1" x14ac:dyDescent="0.15">
      <c r="K428" s="2"/>
    </row>
    <row r="429" spans="11:11" ht="12.75" customHeight="1" x14ac:dyDescent="0.15">
      <c r="K429" s="2"/>
    </row>
    <row r="430" spans="11:11" ht="12.75" customHeight="1" x14ac:dyDescent="0.15">
      <c r="K430" s="2"/>
    </row>
    <row r="431" spans="11:11" ht="12.75" customHeight="1" x14ac:dyDescent="0.15">
      <c r="K431" s="2"/>
    </row>
    <row r="432" spans="11:11" ht="12.75" customHeight="1" x14ac:dyDescent="0.15">
      <c r="K432" s="2"/>
    </row>
    <row r="433" spans="11:11" ht="12.75" customHeight="1" x14ac:dyDescent="0.15">
      <c r="K433" s="2"/>
    </row>
    <row r="434" spans="11:11" ht="12.75" customHeight="1" x14ac:dyDescent="0.15">
      <c r="K434" s="2"/>
    </row>
    <row r="435" spans="11:11" ht="12.75" customHeight="1" x14ac:dyDescent="0.15">
      <c r="K435" s="2"/>
    </row>
    <row r="436" spans="11:11" ht="12.75" customHeight="1" x14ac:dyDescent="0.15">
      <c r="K436" s="2"/>
    </row>
    <row r="437" spans="11:11" ht="12.75" customHeight="1" x14ac:dyDescent="0.15">
      <c r="K437" s="2"/>
    </row>
    <row r="438" spans="11:11" ht="12.75" customHeight="1" x14ac:dyDescent="0.15">
      <c r="K438" s="2"/>
    </row>
    <row r="439" spans="11:11" ht="12.75" customHeight="1" x14ac:dyDescent="0.15">
      <c r="K439" s="2"/>
    </row>
    <row r="440" spans="11:11" ht="12.75" customHeight="1" x14ac:dyDescent="0.15">
      <c r="K440" s="2"/>
    </row>
    <row r="441" spans="11:11" ht="12.75" customHeight="1" x14ac:dyDescent="0.15">
      <c r="K441" s="2"/>
    </row>
    <row r="442" spans="11:11" ht="12.75" customHeight="1" x14ac:dyDescent="0.15">
      <c r="K442" s="2"/>
    </row>
    <row r="443" spans="11:11" ht="12.75" customHeight="1" x14ac:dyDescent="0.15">
      <c r="K443" s="2"/>
    </row>
    <row r="444" spans="11:11" ht="12.75" customHeight="1" x14ac:dyDescent="0.15">
      <c r="K444" s="2"/>
    </row>
    <row r="445" spans="11:11" ht="12.75" customHeight="1" x14ac:dyDescent="0.15">
      <c r="K445" s="2"/>
    </row>
    <row r="446" spans="11:11" ht="12.75" customHeight="1" x14ac:dyDescent="0.15">
      <c r="K446" s="2"/>
    </row>
    <row r="447" spans="11:11" ht="12.75" customHeight="1" x14ac:dyDescent="0.15">
      <c r="K447" s="2"/>
    </row>
    <row r="448" spans="11:11" ht="12.75" customHeight="1" x14ac:dyDescent="0.15">
      <c r="K448" s="2"/>
    </row>
    <row r="449" spans="11:11" ht="12.75" customHeight="1" x14ac:dyDescent="0.15">
      <c r="K449" s="2"/>
    </row>
    <row r="450" spans="11:11" ht="12.75" customHeight="1" x14ac:dyDescent="0.15">
      <c r="K450" s="2"/>
    </row>
    <row r="451" spans="11:11" ht="12.75" customHeight="1" x14ac:dyDescent="0.15">
      <c r="K451" s="2"/>
    </row>
    <row r="452" spans="11:11" ht="12.75" customHeight="1" x14ac:dyDescent="0.15">
      <c r="K452" s="2"/>
    </row>
    <row r="453" spans="11:11" ht="12.75" customHeight="1" x14ac:dyDescent="0.15">
      <c r="K453" s="2"/>
    </row>
    <row r="454" spans="11:11" ht="12.75" customHeight="1" x14ac:dyDescent="0.15">
      <c r="K454" s="2"/>
    </row>
    <row r="455" spans="11:11" ht="12.75" customHeight="1" x14ac:dyDescent="0.15">
      <c r="K455" s="2"/>
    </row>
    <row r="456" spans="11:11" ht="12.75" customHeight="1" x14ac:dyDescent="0.15">
      <c r="K456" s="2"/>
    </row>
    <row r="457" spans="11:11" ht="12.75" customHeight="1" x14ac:dyDescent="0.15">
      <c r="K457" s="2"/>
    </row>
    <row r="458" spans="11:11" ht="12.75" customHeight="1" x14ac:dyDescent="0.15">
      <c r="K458" s="2"/>
    </row>
    <row r="459" spans="11:11" ht="12.75" customHeight="1" x14ac:dyDescent="0.15">
      <c r="K459" s="2"/>
    </row>
    <row r="460" spans="11:11" ht="12.75" customHeight="1" x14ac:dyDescent="0.15">
      <c r="K460" s="2"/>
    </row>
    <row r="461" spans="11:11" ht="12.75" customHeight="1" x14ac:dyDescent="0.15">
      <c r="K461" s="2"/>
    </row>
    <row r="462" spans="11:11" ht="12.75" customHeight="1" x14ac:dyDescent="0.15">
      <c r="K462" s="2"/>
    </row>
    <row r="463" spans="11:11" ht="12.75" customHeight="1" x14ac:dyDescent="0.15">
      <c r="K463" s="2"/>
    </row>
    <row r="464" spans="11:11" ht="12.75" customHeight="1" x14ac:dyDescent="0.15">
      <c r="K464" s="2"/>
    </row>
    <row r="465" spans="11:11" ht="12.75" customHeight="1" x14ac:dyDescent="0.15">
      <c r="K465" s="2"/>
    </row>
    <row r="466" spans="11:11" ht="12.75" customHeight="1" x14ac:dyDescent="0.15">
      <c r="K466" s="2"/>
    </row>
    <row r="467" spans="11:11" ht="12.75" customHeight="1" x14ac:dyDescent="0.15">
      <c r="K467" s="2"/>
    </row>
    <row r="468" spans="11:11" ht="12.75" customHeight="1" x14ac:dyDescent="0.15">
      <c r="K468" s="2"/>
    </row>
    <row r="469" spans="11:11" ht="12.75" customHeight="1" x14ac:dyDescent="0.15">
      <c r="K469" s="2"/>
    </row>
    <row r="470" spans="11:11" ht="12.75" customHeight="1" x14ac:dyDescent="0.15">
      <c r="K470" s="2"/>
    </row>
    <row r="471" spans="11:11" ht="12.75" customHeight="1" x14ac:dyDescent="0.15">
      <c r="K471" s="2"/>
    </row>
    <row r="472" spans="11:11" ht="12.75" customHeight="1" x14ac:dyDescent="0.15">
      <c r="K472" s="2"/>
    </row>
    <row r="473" spans="11:11" ht="12.75" customHeight="1" x14ac:dyDescent="0.15">
      <c r="K473" s="2"/>
    </row>
    <row r="474" spans="11:11" ht="12.75" customHeight="1" x14ac:dyDescent="0.15">
      <c r="K474" s="2"/>
    </row>
    <row r="475" spans="11:11" ht="12.75" customHeight="1" x14ac:dyDescent="0.15">
      <c r="K475" s="2"/>
    </row>
    <row r="476" spans="11:11" ht="12.75" customHeight="1" x14ac:dyDescent="0.15">
      <c r="K476" s="2"/>
    </row>
    <row r="477" spans="11:11" ht="12.75" customHeight="1" x14ac:dyDescent="0.15">
      <c r="K477" s="2"/>
    </row>
    <row r="478" spans="11:11" ht="12.75" customHeight="1" x14ac:dyDescent="0.15">
      <c r="K478" s="2"/>
    </row>
    <row r="479" spans="11:11" ht="12.75" customHeight="1" x14ac:dyDescent="0.15">
      <c r="K479" s="2"/>
    </row>
    <row r="480" spans="11:11" ht="12.75" customHeight="1" x14ac:dyDescent="0.15">
      <c r="K480" s="2"/>
    </row>
    <row r="481" spans="11:11" ht="12.75" customHeight="1" x14ac:dyDescent="0.15">
      <c r="K481" s="2"/>
    </row>
    <row r="482" spans="11:11" ht="12.75" customHeight="1" x14ac:dyDescent="0.15">
      <c r="K482" s="2"/>
    </row>
    <row r="483" spans="11:11" ht="12.75" customHeight="1" x14ac:dyDescent="0.15">
      <c r="K483" s="2"/>
    </row>
    <row r="484" spans="11:11" ht="12.75" customHeight="1" x14ac:dyDescent="0.15">
      <c r="K484" s="2"/>
    </row>
    <row r="485" spans="11:11" ht="12.75" customHeight="1" x14ac:dyDescent="0.15">
      <c r="K485" s="2"/>
    </row>
    <row r="486" spans="11:11" ht="12.75" customHeight="1" x14ac:dyDescent="0.15">
      <c r="K486" s="2"/>
    </row>
    <row r="487" spans="11:11" ht="12.75" customHeight="1" x14ac:dyDescent="0.15">
      <c r="K487" s="2"/>
    </row>
    <row r="488" spans="11:11" ht="12.75" customHeight="1" x14ac:dyDescent="0.15">
      <c r="K488" s="2"/>
    </row>
    <row r="489" spans="11:11" ht="12.75" customHeight="1" x14ac:dyDescent="0.15">
      <c r="K489" s="2"/>
    </row>
    <row r="490" spans="11:11" ht="12.75" customHeight="1" x14ac:dyDescent="0.15">
      <c r="K490" s="2"/>
    </row>
    <row r="491" spans="11:11" ht="12.75" customHeight="1" x14ac:dyDescent="0.15">
      <c r="K491" s="2"/>
    </row>
    <row r="492" spans="11:11" ht="12.75" customHeight="1" x14ac:dyDescent="0.15">
      <c r="K492" s="2"/>
    </row>
    <row r="493" spans="11:11" ht="12.75" customHeight="1" x14ac:dyDescent="0.15">
      <c r="K493" s="2"/>
    </row>
    <row r="494" spans="11:11" ht="12.75" customHeight="1" x14ac:dyDescent="0.15">
      <c r="K494" s="2"/>
    </row>
    <row r="495" spans="11:11" ht="12.75" customHeight="1" x14ac:dyDescent="0.15">
      <c r="K495" s="2"/>
    </row>
    <row r="496" spans="11:11" ht="12.75" customHeight="1" x14ac:dyDescent="0.15">
      <c r="K496" s="2"/>
    </row>
    <row r="497" spans="11:11" ht="12.75" customHeight="1" x14ac:dyDescent="0.15">
      <c r="K497" s="2"/>
    </row>
    <row r="498" spans="11:11" ht="12.75" customHeight="1" x14ac:dyDescent="0.15">
      <c r="K498" s="2"/>
    </row>
    <row r="499" spans="11:11" ht="12.75" customHeight="1" x14ac:dyDescent="0.15">
      <c r="K499" s="2"/>
    </row>
    <row r="500" spans="11:11" ht="12.75" customHeight="1" x14ac:dyDescent="0.15">
      <c r="K500" s="2"/>
    </row>
    <row r="501" spans="11:11" ht="12.75" customHeight="1" x14ac:dyDescent="0.15">
      <c r="K501" s="2"/>
    </row>
    <row r="502" spans="11:11" ht="12.75" customHeight="1" x14ac:dyDescent="0.15">
      <c r="K502" s="2"/>
    </row>
    <row r="503" spans="11:11" ht="12.75" customHeight="1" x14ac:dyDescent="0.15">
      <c r="K503" s="2"/>
    </row>
    <row r="504" spans="11:11" ht="12.75" customHeight="1" x14ac:dyDescent="0.15">
      <c r="K504" s="2"/>
    </row>
    <row r="505" spans="11:11" ht="12.75" customHeight="1" x14ac:dyDescent="0.15">
      <c r="K505" s="2"/>
    </row>
    <row r="506" spans="11:11" ht="12.75" customHeight="1" x14ac:dyDescent="0.15">
      <c r="K506" s="2"/>
    </row>
    <row r="507" spans="11:11" ht="12.75" customHeight="1" x14ac:dyDescent="0.15">
      <c r="K507" s="2"/>
    </row>
    <row r="508" spans="11:11" ht="12.75" customHeight="1" x14ac:dyDescent="0.15">
      <c r="K508" s="2"/>
    </row>
    <row r="509" spans="11:11" ht="12.75" customHeight="1" x14ac:dyDescent="0.15">
      <c r="K509" s="2"/>
    </row>
    <row r="510" spans="11:11" ht="12.75" customHeight="1" x14ac:dyDescent="0.15">
      <c r="K510" s="2"/>
    </row>
    <row r="511" spans="11:11" ht="12.75" customHeight="1" x14ac:dyDescent="0.15">
      <c r="K511" s="2"/>
    </row>
    <row r="512" spans="11:11" ht="12.75" customHeight="1" x14ac:dyDescent="0.15">
      <c r="K512" s="2"/>
    </row>
    <row r="513" spans="11:11" ht="12.75" customHeight="1" x14ac:dyDescent="0.15">
      <c r="K513" s="2"/>
    </row>
    <row r="514" spans="11:11" ht="12.75" customHeight="1" x14ac:dyDescent="0.15">
      <c r="K514" s="2"/>
    </row>
    <row r="515" spans="11:11" ht="12.75" customHeight="1" x14ac:dyDescent="0.15">
      <c r="K515" s="2"/>
    </row>
    <row r="516" spans="11:11" ht="12.75" customHeight="1" x14ac:dyDescent="0.15">
      <c r="K516" s="2"/>
    </row>
    <row r="517" spans="11:11" ht="12.75" customHeight="1" x14ac:dyDescent="0.15">
      <c r="K517" s="2"/>
    </row>
    <row r="518" spans="11:11" ht="12.75" customHeight="1" x14ac:dyDescent="0.15">
      <c r="K518" s="2"/>
    </row>
    <row r="519" spans="11:11" ht="12.75" customHeight="1" x14ac:dyDescent="0.15">
      <c r="K519" s="2"/>
    </row>
    <row r="520" spans="11:11" ht="12.75" customHeight="1" x14ac:dyDescent="0.15">
      <c r="K520" s="2"/>
    </row>
    <row r="521" spans="11:11" ht="12.75" customHeight="1" x14ac:dyDescent="0.15">
      <c r="K521" s="2"/>
    </row>
    <row r="522" spans="11:11" ht="12.75" customHeight="1" x14ac:dyDescent="0.15">
      <c r="K522" s="2"/>
    </row>
    <row r="523" spans="11:11" ht="12.75" customHeight="1" x14ac:dyDescent="0.15">
      <c r="K523" s="2"/>
    </row>
    <row r="524" spans="11:11" ht="12.75" customHeight="1" x14ac:dyDescent="0.15">
      <c r="K524" s="2"/>
    </row>
    <row r="525" spans="11:11" ht="12.75" customHeight="1" x14ac:dyDescent="0.15">
      <c r="K525" s="2"/>
    </row>
    <row r="526" spans="11:11" ht="12.75" customHeight="1" x14ac:dyDescent="0.15">
      <c r="K526" s="2"/>
    </row>
    <row r="527" spans="11:11" ht="12.75" customHeight="1" x14ac:dyDescent="0.15">
      <c r="K527" s="2"/>
    </row>
    <row r="528" spans="11:11" ht="12.75" customHeight="1" x14ac:dyDescent="0.15">
      <c r="K528" s="2"/>
    </row>
    <row r="529" spans="11:11" ht="12.75" customHeight="1" x14ac:dyDescent="0.15">
      <c r="K529" s="2"/>
    </row>
    <row r="530" spans="11:11" ht="12.75" customHeight="1" x14ac:dyDescent="0.15">
      <c r="K530" s="2"/>
    </row>
    <row r="531" spans="11:11" ht="12.75" customHeight="1" x14ac:dyDescent="0.15">
      <c r="K531" s="2"/>
    </row>
    <row r="532" spans="11:11" ht="12.75" customHeight="1" x14ac:dyDescent="0.15">
      <c r="K532" s="2"/>
    </row>
    <row r="533" spans="11:11" ht="12.75" customHeight="1" x14ac:dyDescent="0.15">
      <c r="K533" s="2"/>
    </row>
    <row r="534" spans="11:11" ht="12.75" customHeight="1" x14ac:dyDescent="0.15">
      <c r="K534" s="2"/>
    </row>
    <row r="535" spans="11:11" ht="12.75" customHeight="1" x14ac:dyDescent="0.15">
      <c r="K535" s="2"/>
    </row>
    <row r="536" spans="11:11" ht="12.75" customHeight="1" x14ac:dyDescent="0.15">
      <c r="K536" s="2"/>
    </row>
    <row r="537" spans="11:11" ht="12.75" customHeight="1" x14ac:dyDescent="0.15">
      <c r="K537" s="2"/>
    </row>
    <row r="538" spans="11:11" ht="12.75" customHeight="1" x14ac:dyDescent="0.15">
      <c r="K538" s="2"/>
    </row>
    <row r="539" spans="11:11" ht="12.75" customHeight="1" x14ac:dyDescent="0.15">
      <c r="K539" s="2"/>
    </row>
    <row r="540" spans="11:11" ht="12.75" customHeight="1" x14ac:dyDescent="0.15">
      <c r="K540" s="2"/>
    </row>
    <row r="541" spans="11:11" ht="12.75" customHeight="1" x14ac:dyDescent="0.15">
      <c r="K541" s="2"/>
    </row>
    <row r="542" spans="11:11" ht="12.75" customHeight="1" x14ac:dyDescent="0.15">
      <c r="K542" s="2"/>
    </row>
    <row r="543" spans="11:11" ht="12.75" customHeight="1" x14ac:dyDescent="0.15">
      <c r="K543" s="2"/>
    </row>
    <row r="544" spans="11:11" ht="12.75" customHeight="1" x14ac:dyDescent="0.15">
      <c r="K544" s="2"/>
    </row>
    <row r="545" spans="11:11" ht="12.75" customHeight="1" x14ac:dyDescent="0.15">
      <c r="K545" s="2"/>
    </row>
    <row r="546" spans="11:11" ht="12.75" customHeight="1" x14ac:dyDescent="0.15">
      <c r="K546" s="2"/>
    </row>
    <row r="547" spans="11:11" ht="12.75" customHeight="1" x14ac:dyDescent="0.15">
      <c r="K547" s="2"/>
    </row>
    <row r="548" spans="11:11" ht="12.75" customHeight="1" x14ac:dyDescent="0.15">
      <c r="K548" s="2"/>
    </row>
    <row r="549" spans="11:11" ht="12.75" customHeight="1" x14ac:dyDescent="0.15">
      <c r="K549" s="2"/>
    </row>
    <row r="550" spans="11:11" ht="12.75" customHeight="1" x14ac:dyDescent="0.15">
      <c r="K550" s="2"/>
    </row>
    <row r="551" spans="11:11" ht="12.75" customHeight="1" x14ac:dyDescent="0.15">
      <c r="K551" s="2"/>
    </row>
    <row r="552" spans="11:11" ht="12.75" customHeight="1" x14ac:dyDescent="0.15">
      <c r="K552" s="2"/>
    </row>
    <row r="553" spans="11:11" ht="12.75" customHeight="1" x14ac:dyDescent="0.15">
      <c r="K553" s="2"/>
    </row>
    <row r="554" spans="11:11" ht="12.75" customHeight="1" x14ac:dyDescent="0.15">
      <c r="K554" s="2"/>
    </row>
    <row r="555" spans="11:11" ht="12.75" customHeight="1" x14ac:dyDescent="0.15">
      <c r="K555" s="2"/>
    </row>
    <row r="556" spans="11:11" ht="12.75" customHeight="1" x14ac:dyDescent="0.15">
      <c r="K556" s="2"/>
    </row>
    <row r="557" spans="11:11" ht="12.75" customHeight="1" x14ac:dyDescent="0.15">
      <c r="K557" s="2"/>
    </row>
    <row r="558" spans="11:11" ht="12.75" customHeight="1" x14ac:dyDescent="0.15">
      <c r="K558" s="2"/>
    </row>
    <row r="559" spans="11:11" ht="12.75" customHeight="1" x14ac:dyDescent="0.15">
      <c r="K559" s="2"/>
    </row>
    <row r="560" spans="11:11" ht="12.75" customHeight="1" x14ac:dyDescent="0.15">
      <c r="K560" s="2"/>
    </row>
    <row r="561" spans="11:11" ht="12.75" customHeight="1" x14ac:dyDescent="0.15">
      <c r="K561" s="2"/>
    </row>
    <row r="562" spans="11:11" ht="12.75" customHeight="1" x14ac:dyDescent="0.15">
      <c r="K562" s="2"/>
    </row>
    <row r="563" spans="11:11" ht="12.75" customHeight="1" x14ac:dyDescent="0.15">
      <c r="K563" s="2"/>
    </row>
    <row r="564" spans="11:11" ht="12.75" customHeight="1" x14ac:dyDescent="0.15">
      <c r="K564" s="2"/>
    </row>
    <row r="565" spans="11:11" ht="12.75" customHeight="1" x14ac:dyDescent="0.15">
      <c r="K565" s="2"/>
    </row>
    <row r="566" spans="11:11" ht="12.75" customHeight="1" x14ac:dyDescent="0.15">
      <c r="K566" s="2"/>
    </row>
    <row r="567" spans="11:11" ht="12.75" customHeight="1" x14ac:dyDescent="0.15">
      <c r="K567" s="2"/>
    </row>
    <row r="568" spans="11:11" ht="12.75" customHeight="1" x14ac:dyDescent="0.15">
      <c r="K568" s="2"/>
    </row>
    <row r="569" spans="11:11" ht="12.75" customHeight="1" x14ac:dyDescent="0.15">
      <c r="K569" s="2"/>
    </row>
    <row r="570" spans="11:11" ht="12.75" customHeight="1" x14ac:dyDescent="0.15">
      <c r="K570" s="2"/>
    </row>
    <row r="571" spans="11:11" ht="12.75" customHeight="1" x14ac:dyDescent="0.15">
      <c r="K571" s="2"/>
    </row>
    <row r="572" spans="11:11" ht="12.75" customHeight="1" x14ac:dyDescent="0.15">
      <c r="K572" s="2"/>
    </row>
    <row r="573" spans="11:11" ht="12.75" customHeight="1" x14ac:dyDescent="0.15">
      <c r="K573" s="2"/>
    </row>
    <row r="574" spans="11:11" ht="12.75" customHeight="1" x14ac:dyDescent="0.15">
      <c r="K574" s="2"/>
    </row>
    <row r="575" spans="11:11" ht="12.75" customHeight="1" x14ac:dyDescent="0.15">
      <c r="K575" s="2"/>
    </row>
    <row r="576" spans="11:11" ht="12.75" customHeight="1" x14ac:dyDescent="0.15">
      <c r="K576" s="2"/>
    </row>
    <row r="577" spans="11:11" ht="12.75" customHeight="1" x14ac:dyDescent="0.15">
      <c r="K577" s="2"/>
    </row>
    <row r="578" spans="11:11" ht="12.75" customHeight="1" x14ac:dyDescent="0.15">
      <c r="K578" s="2"/>
    </row>
    <row r="579" spans="11:11" ht="12.75" customHeight="1" x14ac:dyDescent="0.15">
      <c r="K579" s="2"/>
    </row>
    <row r="580" spans="11:11" ht="12.75" customHeight="1" x14ac:dyDescent="0.15">
      <c r="K580" s="2"/>
    </row>
    <row r="581" spans="11:11" ht="12.75" customHeight="1" x14ac:dyDescent="0.15">
      <c r="K581" s="2"/>
    </row>
    <row r="582" spans="11:11" ht="12.75" customHeight="1" x14ac:dyDescent="0.15">
      <c r="K582" s="2"/>
    </row>
    <row r="583" spans="11:11" ht="12.75" customHeight="1" x14ac:dyDescent="0.15">
      <c r="K583" s="2"/>
    </row>
    <row r="584" spans="11:11" ht="12.75" customHeight="1" x14ac:dyDescent="0.15">
      <c r="K584" s="2"/>
    </row>
    <row r="585" spans="11:11" ht="12.75" customHeight="1" x14ac:dyDescent="0.15">
      <c r="K585" s="2"/>
    </row>
    <row r="586" spans="11:11" ht="12.75" customHeight="1" x14ac:dyDescent="0.15">
      <c r="K586" s="2"/>
    </row>
    <row r="587" spans="11:11" ht="12.75" customHeight="1" x14ac:dyDescent="0.15">
      <c r="K587" s="2"/>
    </row>
    <row r="588" spans="11:11" ht="12.75" customHeight="1" x14ac:dyDescent="0.15">
      <c r="K588" s="2"/>
    </row>
    <row r="589" spans="11:11" ht="12.75" customHeight="1" x14ac:dyDescent="0.15">
      <c r="K589" s="2"/>
    </row>
    <row r="590" spans="11:11" ht="12.75" customHeight="1" x14ac:dyDescent="0.15">
      <c r="K590" s="2"/>
    </row>
    <row r="591" spans="11:11" ht="12.75" customHeight="1" x14ac:dyDescent="0.15">
      <c r="K591" s="2"/>
    </row>
    <row r="592" spans="11:11" ht="12.75" customHeight="1" x14ac:dyDescent="0.15">
      <c r="K592" s="2"/>
    </row>
    <row r="593" spans="11:11" ht="12.75" customHeight="1" x14ac:dyDescent="0.15">
      <c r="K593" s="2"/>
    </row>
    <row r="594" spans="11:11" ht="12.75" customHeight="1" x14ac:dyDescent="0.15">
      <c r="K594" s="2"/>
    </row>
    <row r="595" spans="11:11" ht="12.75" customHeight="1" x14ac:dyDescent="0.15">
      <c r="K595" s="2"/>
    </row>
    <row r="596" spans="11:11" ht="12.75" customHeight="1" x14ac:dyDescent="0.15">
      <c r="K596" s="2"/>
    </row>
    <row r="597" spans="11:11" ht="12.75" customHeight="1" x14ac:dyDescent="0.15">
      <c r="K597" s="2"/>
    </row>
    <row r="598" spans="11:11" ht="12.75" customHeight="1" x14ac:dyDescent="0.15">
      <c r="K598" s="2"/>
    </row>
    <row r="599" spans="11:11" ht="12.75" customHeight="1" x14ac:dyDescent="0.15">
      <c r="K599" s="2"/>
    </row>
    <row r="600" spans="11:11" ht="12.75" customHeight="1" x14ac:dyDescent="0.15">
      <c r="K600" s="2"/>
    </row>
    <row r="601" spans="11:11" ht="12.75" customHeight="1" x14ac:dyDescent="0.15">
      <c r="K601" s="2"/>
    </row>
    <row r="602" spans="11:11" ht="12.75" customHeight="1" x14ac:dyDescent="0.15">
      <c r="K602" s="2"/>
    </row>
    <row r="603" spans="11:11" ht="12.75" customHeight="1" x14ac:dyDescent="0.15">
      <c r="K603" s="2"/>
    </row>
    <row r="604" spans="11:11" ht="12.75" customHeight="1" x14ac:dyDescent="0.15">
      <c r="K604" s="2"/>
    </row>
    <row r="605" spans="11:11" ht="12.75" customHeight="1" x14ac:dyDescent="0.15">
      <c r="K605" s="2"/>
    </row>
    <row r="606" spans="11:11" ht="12.75" customHeight="1" x14ac:dyDescent="0.15">
      <c r="K606" s="2"/>
    </row>
    <row r="607" spans="11:11" ht="12.75" customHeight="1" x14ac:dyDescent="0.15">
      <c r="K607" s="2"/>
    </row>
    <row r="608" spans="11:11" ht="12.75" customHeight="1" x14ac:dyDescent="0.15">
      <c r="K608" s="2"/>
    </row>
    <row r="609" spans="11:11" ht="12.75" customHeight="1" x14ac:dyDescent="0.15">
      <c r="K609" s="2"/>
    </row>
    <row r="610" spans="11:11" ht="12.75" customHeight="1" x14ac:dyDescent="0.15">
      <c r="K610" s="2"/>
    </row>
    <row r="611" spans="11:11" ht="12.75" customHeight="1" x14ac:dyDescent="0.15">
      <c r="K611" s="2"/>
    </row>
    <row r="612" spans="11:11" ht="12.75" customHeight="1" x14ac:dyDescent="0.15">
      <c r="K612" s="2"/>
    </row>
    <row r="613" spans="11:11" ht="12.75" customHeight="1" x14ac:dyDescent="0.15">
      <c r="K613" s="2"/>
    </row>
    <row r="614" spans="11:11" ht="12.75" customHeight="1" x14ac:dyDescent="0.15">
      <c r="K614" s="2"/>
    </row>
    <row r="615" spans="11:11" ht="12.75" customHeight="1" x14ac:dyDescent="0.15">
      <c r="K615" s="2"/>
    </row>
    <row r="616" spans="11:11" ht="12.75" customHeight="1" x14ac:dyDescent="0.15">
      <c r="K616" s="2"/>
    </row>
    <row r="617" spans="11:11" ht="12.75" customHeight="1" x14ac:dyDescent="0.15">
      <c r="K617" s="2"/>
    </row>
    <row r="618" spans="11:11" ht="12.75" customHeight="1" x14ac:dyDescent="0.15">
      <c r="K618" s="2"/>
    </row>
    <row r="619" spans="11:11" ht="12.75" customHeight="1" x14ac:dyDescent="0.15">
      <c r="K619" s="2"/>
    </row>
    <row r="620" spans="11:11" ht="12.75" customHeight="1" x14ac:dyDescent="0.15">
      <c r="K620" s="2"/>
    </row>
    <row r="621" spans="11:11" ht="12.75" customHeight="1" x14ac:dyDescent="0.15">
      <c r="K621" s="2"/>
    </row>
    <row r="622" spans="11:11" ht="12.75" customHeight="1" x14ac:dyDescent="0.15">
      <c r="K622" s="2"/>
    </row>
    <row r="623" spans="11:11" ht="12.75" customHeight="1" x14ac:dyDescent="0.15">
      <c r="K623" s="2"/>
    </row>
    <row r="624" spans="11:11" ht="12.75" customHeight="1" x14ac:dyDescent="0.15">
      <c r="K624" s="2"/>
    </row>
    <row r="625" spans="11:11" ht="12.75" customHeight="1" x14ac:dyDescent="0.15">
      <c r="K625" s="2"/>
    </row>
    <row r="626" spans="11:11" ht="12.75" customHeight="1" x14ac:dyDescent="0.15">
      <c r="K626" s="2"/>
    </row>
    <row r="627" spans="11:11" ht="12.75" customHeight="1" x14ac:dyDescent="0.15">
      <c r="K627" s="2"/>
    </row>
    <row r="628" spans="11:11" ht="12.75" customHeight="1" x14ac:dyDescent="0.15">
      <c r="K628" s="2"/>
    </row>
    <row r="629" spans="11:11" ht="12.75" customHeight="1" x14ac:dyDescent="0.15">
      <c r="K629" s="2"/>
    </row>
    <row r="630" spans="11:11" ht="12.75" customHeight="1" x14ac:dyDescent="0.15">
      <c r="K630" s="2"/>
    </row>
    <row r="631" spans="11:11" ht="12.75" customHeight="1" x14ac:dyDescent="0.15">
      <c r="K631" s="2"/>
    </row>
    <row r="632" spans="11:11" ht="12.75" customHeight="1" x14ac:dyDescent="0.15">
      <c r="K632" s="2"/>
    </row>
    <row r="633" spans="11:11" ht="12.75" customHeight="1" x14ac:dyDescent="0.15">
      <c r="K633" s="2"/>
    </row>
    <row r="634" spans="11:11" ht="12.75" customHeight="1" x14ac:dyDescent="0.15">
      <c r="K634" s="2"/>
    </row>
    <row r="635" spans="11:11" ht="12.75" customHeight="1" x14ac:dyDescent="0.15">
      <c r="K635" s="2"/>
    </row>
    <row r="636" spans="11:11" ht="12.75" customHeight="1" x14ac:dyDescent="0.15">
      <c r="K636" s="2"/>
    </row>
    <row r="637" spans="11:11" ht="12.75" customHeight="1" x14ac:dyDescent="0.15">
      <c r="K637" s="2"/>
    </row>
    <row r="638" spans="11:11" ht="12.75" customHeight="1" x14ac:dyDescent="0.15">
      <c r="K638" s="2"/>
    </row>
    <row r="639" spans="11:11" ht="12.75" customHeight="1" x14ac:dyDescent="0.15">
      <c r="K639" s="2"/>
    </row>
    <row r="640" spans="11:11" ht="12.75" customHeight="1" x14ac:dyDescent="0.15">
      <c r="K640" s="2"/>
    </row>
    <row r="641" spans="11:11" ht="12.75" customHeight="1" x14ac:dyDescent="0.15">
      <c r="K641" s="2"/>
    </row>
    <row r="642" spans="11:11" ht="12.75" customHeight="1" x14ac:dyDescent="0.15">
      <c r="K642" s="2"/>
    </row>
    <row r="643" spans="11:11" ht="12.75" customHeight="1" x14ac:dyDescent="0.15">
      <c r="K643" s="2"/>
    </row>
    <row r="644" spans="11:11" ht="12.75" customHeight="1" x14ac:dyDescent="0.15">
      <c r="K644" s="2"/>
    </row>
    <row r="645" spans="11:11" ht="12.75" customHeight="1" x14ac:dyDescent="0.15">
      <c r="K645" s="2"/>
    </row>
    <row r="646" spans="11:11" ht="12.75" customHeight="1" x14ac:dyDescent="0.15">
      <c r="K646" s="2"/>
    </row>
    <row r="647" spans="11:11" ht="12.75" customHeight="1" x14ac:dyDescent="0.15">
      <c r="K647" s="2"/>
    </row>
    <row r="648" spans="11:11" ht="12.75" customHeight="1" x14ac:dyDescent="0.15">
      <c r="K648" s="2"/>
    </row>
    <row r="649" spans="11:11" ht="12.75" customHeight="1" x14ac:dyDescent="0.15">
      <c r="K649" s="2"/>
    </row>
    <row r="650" spans="11:11" ht="12.75" customHeight="1" x14ac:dyDescent="0.15">
      <c r="K650" s="2"/>
    </row>
    <row r="651" spans="11:11" ht="12.75" customHeight="1" x14ac:dyDescent="0.15">
      <c r="K651" s="2"/>
    </row>
    <row r="652" spans="11:11" ht="12.75" customHeight="1" x14ac:dyDescent="0.15">
      <c r="K652" s="2"/>
    </row>
    <row r="653" spans="11:11" ht="12.75" customHeight="1" x14ac:dyDescent="0.15">
      <c r="K653" s="2"/>
    </row>
    <row r="654" spans="11:11" ht="12.75" customHeight="1" x14ac:dyDescent="0.15">
      <c r="K654" s="2"/>
    </row>
    <row r="655" spans="11:11" ht="12.75" customHeight="1" x14ac:dyDescent="0.15">
      <c r="K655" s="2"/>
    </row>
    <row r="656" spans="11:11" ht="12.75" customHeight="1" x14ac:dyDescent="0.15">
      <c r="K656" s="2"/>
    </row>
    <row r="657" spans="11:11" ht="12.75" customHeight="1" x14ac:dyDescent="0.15">
      <c r="K657" s="2"/>
    </row>
    <row r="658" spans="11:11" ht="12.75" customHeight="1" x14ac:dyDescent="0.15">
      <c r="K658" s="2"/>
    </row>
    <row r="659" spans="11:11" ht="12.75" customHeight="1" x14ac:dyDescent="0.15">
      <c r="K659" s="2"/>
    </row>
    <row r="660" spans="11:11" ht="12.75" customHeight="1" x14ac:dyDescent="0.15">
      <c r="K660" s="2"/>
    </row>
    <row r="661" spans="11:11" ht="12.75" customHeight="1" x14ac:dyDescent="0.15">
      <c r="K661" s="2"/>
    </row>
    <row r="662" spans="11:11" ht="12.75" customHeight="1" x14ac:dyDescent="0.15">
      <c r="K662" s="2"/>
    </row>
    <row r="663" spans="11:11" ht="12.75" customHeight="1" x14ac:dyDescent="0.15">
      <c r="K663" s="2"/>
    </row>
    <row r="664" spans="11:11" ht="12.75" customHeight="1" x14ac:dyDescent="0.15">
      <c r="K664" s="2"/>
    </row>
    <row r="665" spans="11:11" ht="12.75" customHeight="1" x14ac:dyDescent="0.15">
      <c r="K665" s="2"/>
    </row>
    <row r="666" spans="11:11" ht="12.75" customHeight="1" x14ac:dyDescent="0.15">
      <c r="K666" s="2"/>
    </row>
    <row r="667" spans="11:11" ht="12.75" customHeight="1" x14ac:dyDescent="0.15">
      <c r="K667" s="2"/>
    </row>
    <row r="668" spans="11:11" ht="12.75" customHeight="1" x14ac:dyDescent="0.15">
      <c r="K668" s="2"/>
    </row>
    <row r="669" spans="11:11" ht="12.75" customHeight="1" x14ac:dyDescent="0.15">
      <c r="K669" s="2"/>
    </row>
    <row r="670" spans="11:11" ht="12.75" customHeight="1" x14ac:dyDescent="0.15">
      <c r="K670" s="2"/>
    </row>
    <row r="671" spans="11:11" ht="12.75" customHeight="1" x14ac:dyDescent="0.15">
      <c r="K671" s="2"/>
    </row>
    <row r="672" spans="11:11" ht="12.75" customHeight="1" x14ac:dyDescent="0.15">
      <c r="K672" s="2"/>
    </row>
    <row r="673" spans="11:11" ht="12.75" customHeight="1" x14ac:dyDescent="0.15">
      <c r="K673" s="2"/>
    </row>
    <row r="674" spans="11:11" ht="12.75" customHeight="1" x14ac:dyDescent="0.15">
      <c r="K674" s="2"/>
    </row>
    <row r="675" spans="11:11" ht="12.75" customHeight="1" x14ac:dyDescent="0.15">
      <c r="K675" s="2"/>
    </row>
    <row r="676" spans="11:11" ht="12.75" customHeight="1" x14ac:dyDescent="0.15">
      <c r="K676" s="2"/>
    </row>
    <row r="677" spans="11:11" ht="12.75" customHeight="1" x14ac:dyDescent="0.15">
      <c r="K677" s="2"/>
    </row>
    <row r="678" spans="11:11" ht="12.75" customHeight="1" x14ac:dyDescent="0.15">
      <c r="K678" s="2"/>
    </row>
    <row r="679" spans="11:11" ht="12.75" customHeight="1" x14ac:dyDescent="0.15">
      <c r="K679" s="2"/>
    </row>
    <row r="680" spans="11:11" ht="12.75" customHeight="1" x14ac:dyDescent="0.15">
      <c r="K680" s="2"/>
    </row>
    <row r="681" spans="11:11" ht="12.75" customHeight="1" x14ac:dyDescent="0.15">
      <c r="K681" s="2"/>
    </row>
    <row r="682" spans="11:11" ht="12.75" customHeight="1" x14ac:dyDescent="0.15">
      <c r="K682" s="2"/>
    </row>
    <row r="683" spans="11:11" ht="12.75" customHeight="1" x14ac:dyDescent="0.15">
      <c r="K683" s="2"/>
    </row>
    <row r="684" spans="11:11" ht="12.75" customHeight="1" x14ac:dyDescent="0.15">
      <c r="K684" s="2"/>
    </row>
    <row r="685" spans="11:11" ht="12.75" customHeight="1" x14ac:dyDescent="0.15">
      <c r="K685" s="2"/>
    </row>
    <row r="686" spans="11:11" ht="12.75" customHeight="1" x14ac:dyDescent="0.15">
      <c r="K686" s="2"/>
    </row>
    <row r="687" spans="11:11" ht="12.75" customHeight="1" x14ac:dyDescent="0.15">
      <c r="K687" s="2"/>
    </row>
    <row r="688" spans="11:11" ht="12.75" customHeight="1" x14ac:dyDescent="0.15">
      <c r="K688" s="2"/>
    </row>
    <row r="689" spans="11:11" ht="12.75" customHeight="1" x14ac:dyDescent="0.15">
      <c r="K689" s="2"/>
    </row>
    <row r="690" spans="11:11" ht="12.75" customHeight="1" x14ac:dyDescent="0.15">
      <c r="K690" s="2"/>
    </row>
    <row r="691" spans="11:11" ht="12.75" customHeight="1" x14ac:dyDescent="0.15">
      <c r="K691" s="2"/>
    </row>
    <row r="692" spans="11:11" ht="12.75" customHeight="1" x14ac:dyDescent="0.15">
      <c r="K692" s="2"/>
    </row>
    <row r="693" spans="11:11" ht="12.75" customHeight="1" x14ac:dyDescent="0.15">
      <c r="K693" s="2"/>
    </row>
    <row r="694" spans="11:11" ht="12.75" customHeight="1" x14ac:dyDescent="0.15">
      <c r="K694" s="2"/>
    </row>
    <row r="695" spans="11:11" ht="12.75" customHeight="1" x14ac:dyDescent="0.15">
      <c r="K695" s="2"/>
    </row>
    <row r="696" spans="11:11" ht="12.75" customHeight="1" x14ac:dyDescent="0.15">
      <c r="K696" s="2"/>
    </row>
    <row r="697" spans="11:11" ht="12.75" customHeight="1" x14ac:dyDescent="0.15">
      <c r="K697" s="2"/>
    </row>
    <row r="698" spans="11:11" ht="12.75" customHeight="1" x14ac:dyDescent="0.15">
      <c r="K698" s="2"/>
    </row>
    <row r="699" spans="11:11" ht="12.75" customHeight="1" x14ac:dyDescent="0.15">
      <c r="K699" s="2"/>
    </row>
    <row r="700" spans="11:11" ht="12.75" customHeight="1" x14ac:dyDescent="0.15">
      <c r="K700" s="2"/>
    </row>
    <row r="701" spans="11:11" ht="12.75" customHeight="1" x14ac:dyDescent="0.15">
      <c r="K701" s="2"/>
    </row>
    <row r="702" spans="11:11" ht="12.75" customHeight="1" x14ac:dyDescent="0.15">
      <c r="K702" s="2"/>
    </row>
    <row r="703" spans="11:11" ht="12.75" customHeight="1" x14ac:dyDescent="0.15">
      <c r="K703" s="2"/>
    </row>
    <row r="704" spans="11:11" ht="12.75" customHeight="1" x14ac:dyDescent="0.15">
      <c r="K704" s="2"/>
    </row>
    <row r="705" spans="11:11" ht="12.75" customHeight="1" x14ac:dyDescent="0.15">
      <c r="K705" s="2"/>
    </row>
    <row r="706" spans="11:11" ht="12.75" customHeight="1" x14ac:dyDescent="0.15">
      <c r="K706" s="2"/>
    </row>
    <row r="707" spans="11:11" ht="12.75" customHeight="1" x14ac:dyDescent="0.15">
      <c r="K707" s="2"/>
    </row>
    <row r="708" spans="11:11" ht="12.75" customHeight="1" x14ac:dyDescent="0.15">
      <c r="K708" s="2"/>
    </row>
    <row r="709" spans="11:11" ht="12.75" customHeight="1" x14ac:dyDescent="0.15">
      <c r="K709" s="2"/>
    </row>
    <row r="710" spans="11:11" ht="12.75" customHeight="1" x14ac:dyDescent="0.15">
      <c r="K710" s="2"/>
    </row>
    <row r="711" spans="11:11" ht="12.75" customHeight="1" x14ac:dyDescent="0.15">
      <c r="K711" s="2"/>
    </row>
    <row r="712" spans="11:11" ht="12.75" customHeight="1" x14ac:dyDescent="0.15">
      <c r="K712" s="2"/>
    </row>
    <row r="713" spans="11:11" ht="12.75" customHeight="1" x14ac:dyDescent="0.15">
      <c r="K713" s="2"/>
    </row>
    <row r="714" spans="11:11" ht="12.75" customHeight="1" x14ac:dyDescent="0.15">
      <c r="K714" s="2"/>
    </row>
    <row r="715" spans="11:11" ht="12.75" customHeight="1" x14ac:dyDescent="0.15">
      <c r="K715" s="2"/>
    </row>
    <row r="716" spans="11:11" ht="12.75" customHeight="1" x14ac:dyDescent="0.15">
      <c r="K716" s="2"/>
    </row>
    <row r="717" spans="11:11" ht="12.75" customHeight="1" x14ac:dyDescent="0.15">
      <c r="K717" s="2"/>
    </row>
    <row r="718" spans="11:11" ht="12.75" customHeight="1" x14ac:dyDescent="0.15">
      <c r="K718" s="2"/>
    </row>
    <row r="719" spans="11:11" ht="12.75" customHeight="1" x14ac:dyDescent="0.15">
      <c r="K719" s="2"/>
    </row>
    <row r="720" spans="11:11" ht="12.75" customHeight="1" x14ac:dyDescent="0.15">
      <c r="K720" s="2"/>
    </row>
    <row r="721" spans="11:11" ht="12.75" customHeight="1" x14ac:dyDescent="0.15">
      <c r="K721" s="2"/>
    </row>
    <row r="722" spans="11:11" ht="12.75" customHeight="1" x14ac:dyDescent="0.15">
      <c r="K722" s="2"/>
    </row>
    <row r="723" spans="11:11" ht="12.75" customHeight="1" x14ac:dyDescent="0.15">
      <c r="K723" s="2"/>
    </row>
    <row r="724" spans="11:11" ht="12.75" customHeight="1" x14ac:dyDescent="0.15">
      <c r="K724" s="2"/>
    </row>
    <row r="725" spans="11:11" ht="12.75" customHeight="1" x14ac:dyDescent="0.15">
      <c r="K725" s="2"/>
    </row>
    <row r="726" spans="11:11" ht="12.75" customHeight="1" x14ac:dyDescent="0.15">
      <c r="K726" s="2"/>
    </row>
    <row r="727" spans="11:11" ht="12.75" customHeight="1" x14ac:dyDescent="0.15">
      <c r="K727" s="2"/>
    </row>
    <row r="728" spans="11:11" ht="12.75" customHeight="1" x14ac:dyDescent="0.15">
      <c r="K728" s="2"/>
    </row>
    <row r="729" spans="11:11" ht="12.75" customHeight="1" x14ac:dyDescent="0.15">
      <c r="K729" s="2"/>
    </row>
    <row r="730" spans="11:11" ht="12.75" customHeight="1" x14ac:dyDescent="0.15">
      <c r="K730" s="2"/>
    </row>
    <row r="731" spans="11:11" ht="12.75" customHeight="1" x14ac:dyDescent="0.15">
      <c r="K731" s="2"/>
    </row>
    <row r="732" spans="11:11" ht="12.75" customHeight="1" x14ac:dyDescent="0.15">
      <c r="K732" s="2"/>
    </row>
    <row r="733" spans="11:11" ht="12.75" customHeight="1" x14ac:dyDescent="0.15">
      <c r="K733" s="2"/>
    </row>
    <row r="734" spans="11:11" ht="12.75" customHeight="1" x14ac:dyDescent="0.15">
      <c r="K734" s="2"/>
    </row>
    <row r="735" spans="11:11" ht="12.75" customHeight="1" x14ac:dyDescent="0.15">
      <c r="K735" s="2"/>
    </row>
    <row r="736" spans="11:11" ht="12.75" customHeight="1" x14ac:dyDescent="0.15">
      <c r="K736" s="2"/>
    </row>
    <row r="737" spans="11:11" ht="12.75" customHeight="1" x14ac:dyDescent="0.15">
      <c r="K737" s="2"/>
    </row>
    <row r="738" spans="11:11" ht="12.75" customHeight="1" x14ac:dyDescent="0.15">
      <c r="K738" s="2"/>
    </row>
    <row r="739" spans="11:11" ht="12.75" customHeight="1" x14ac:dyDescent="0.15">
      <c r="K739" s="2"/>
    </row>
    <row r="740" spans="11:11" ht="12.75" customHeight="1" x14ac:dyDescent="0.15">
      <c r="K740" s="2"/>
    </row>
    <row r="741" spans="11:11" ht="12.75" customHeight="1" x14ac:dyDescent="0.15">
      <c r="K741" s="2"/>
    </row>
    <row r="742" spans="11:11" ht="12.75" customHeight="1" x14ac:dyDescent="0.15">
      <c r="K742" s="2"/>
    </row>
    <row r="743" spans="11:11" ht="12.75" customHeight="1" x14ac:dyDescent="0.15">
      <c r="K743" s="2"/>
    </row>
    <row r="744" spans="11:11" ht="12.75" customHeight="1" x14ac:dyDescent="0.15">
      <c r="K744" s="2"/>
    </row>
    <row r="745" spans="11:11" ht="12.75" customHeight="1" x14ac:dyDescent="0.15">
      <c r="K745" s="2"/>
    </row>
    <row r="746" spans="11:11" ht="12.75" customHeight="1" x14ac:dyDescent="0.15">
      <c r="K746" s="2"/>
    </row>
    <row r="747" spans="11:11" ht="12.75" customHeight="1" x14ac:dyDescent="0.15">
      <c r="K747" s="2"/>
    </row>
    <row r="748" spans="11:11" ht="12.75" customHeight="1" x14ac:dyDescent="0.15">
      <c r="K748" s="2"/>
    </row>
    <row r="749" spans="11:11" ht="12.75" customHeight="1" x14ac:dyDescent="0.15">
      <c r="K749" s="2"/>
    </row>
    <row r="750" spans="11:11" ht="12.75" customHeight="1" x14ac:dyDescent="0.15">
      <c r="K750" s="2"/>
    </row>
    <row r="751" spans="11:11" ht="12.75" customHeight="1" x14ac:dyDescent="0.15">
      <c r="K751" s="2"/>
    </row>
    <row r="752" spans="11:11" ht="12.75" customHeight="1" x14ac:dyDescent="0.15">
      <c r="K752" s="2"/>
    </row>
    <row r="753" spans="11:11" ht="12.75" customHeight="1" x14ac:dyDescent="0.15">
      <c r="K753" s="2"/>
    </row>
    <row r="754" spans="11:11" ht="12.75" customHeight="1" x14ac:dyDescent="0.15">
      <c r="K754" s="2"/>
    </row>
    <row r="755" spans="11:11" ht="12.75" customHeight="1" x14ac:dyDescent="0.15">
      <c r="K755" s="2"/>
    </row>
    <row r="756" spans="11:11" ht="12.75" customHeight="1" x14ac:dyDescent="0.15">
      <c r="K756" s="2"/>
    </row>
    <row r="757" spans="11:11" ht="12.75" customHeight="1" x14ac:dyDescent="0.15">
      <c r="K757" s="2"/>
    </row>
    <row r="758" spans="11:11" ht="12.75" customHeight="1" x14ac:dyDescent="0.15">
      <c r="K758" s="2"/>
    </row>
    <row r="759" spans="11:11" ht="12.75" customHeight="1" x14ac:dyDescent="0.15">
      <c r="K759" s="2"/>
    </row>
    <row r="760" spans="11:11" ht="12.75" customHeight="1" x14ac:dyDescent="0.15">
      <c r="K760" s="2"/>
    </row>
    <row r="761" spans="11:11" ht="12.75" customHeight="1" x14ac:dyDescent="0.15">
      <c r="K761" s="2"/>
    </row>
    <row r="762" spans="11:11" ht="12.75" customHeight="1" x14ac:dyDescent="0.15">
      <c r="K762" s="2"/>
    </row>
    <row r="763" spans="11:11" ht="12.75" customHeight="1" x14ac:dyDescent="0.15">
      <c r="K763" s="2"/>
    </row>
    <row r="764" spans="11:11" ht="12.75" customHeight="1" x14ac:dyDescent="0.15">
      <c r="K764" s="2"/>
    </row>
    <row r="765" spans="11:11" ht="12.75" customHeight="1" x14ac:dyDescent="0.15">
      <c r="K765" s="2"/>
    </row>
    <row r="766" spans="11:11" ht="12.75" customHeight="1" x14ac:dyDescent="0.15">
      <c r="K766" s="2"/>
    </row>
    <row r="767" spans="11:11" ht="12.75" customHeight="1" x14ac:dyDescent="0.15">
      <c r="K767" s="2"/>
    </row>
    <row r="768" spans="11:11" ht="12.75" customHeight="1" x14ac:dyDescent="0.15">
      <c r="K768" s="2"/>
    </row>
    <row r="769" spans="11:11" ht="12.75" customHeight="1" x14ac:dyDescent="0.15">
      <c r="K769" s="2"/>
    </row>
    <row r="770" spans="11:11" ht="12.75" customHeight="1" x14ac:dyDescent="0.15">
      <c r="K770" s="2"/>
    </row>
    <row r="771" spans="11:11" ht="12.75" customHeight="1" x14ac:dyDescent="0.15">
      <c r="K771" s="2"/>
    </row>
    <row r="772" spans="11:11" ht="12.75" customHeight="1" x14ac:dyDescent="0.15">
      <c r="K772" s="2"/>
    </row>
    <row r="773" spans="11:11" ht="12.75" customHeight="1" x14ac:dyDescent="0.15">
      <c r="K773" s="2"/>
    </row>
    <row r="774" spans="11:11" ht="12.75" customHeight="1" x14ac:dyDescent="0.15">
      <c r="K774" s="2"/>
    </row>
    <row r="775" spans="11:11" ht="12.75" customHeight="1" x14ac:dyDescent="0.15">
      <c r="K775" s="2"/>
    </row>
    <row r="776" spans="11:11" ht="12.75" customHeight="1" x14ac:dyDescent="0.15">
      <c r="K776" s="2"/>
    </row>
    <row r="777" spans="11:11" ht="12.75" customHeight="1" x14ac:dyDescent="0.15">
      <c r="K777" s="2"/>
    </row>
    <row r="778" spans="11:11" ht="12.75" customHeight="1" x14ac:dyDescent="0.15">
      <c r="K778" s="2"/>
    </row>
    <row r="779" spans="11:11" ht="12.75" customHeight="1" x14ac:dyDescent="0.15">
      <c r="K779" s="2"/>
    </row>
    <row r="780" spans="11:11" ht="12.75" customHeight="1" x14ac:dyDescent="0.15">
      <c r="K780" s="2"/>
    </row>
    <row r="781" spans="11:11" ht="12.75" customHeight="1" x14ac:dyDescent="0.15">
      <c r="K781" s="2"/>
    </row>
    <row r="782" spans="11:11" ht="12.75" customHeight="1" x14ac:dyDescent="0.15">
      <c r="K782" s="2"/>
    </row>
    <row r="783" spans="11:11" ht="12.75" customHeight="1" x14ac:dyDescent="0.15">
      <c r="K783" s="2"/>
    </row>
    <row r="784" spans="11:11" ht="12.75" customHeight="1" x14ac:dyDescent="0.15">
      <c r="K784" s="2"/>
    </row>
    <row r="785" spans="11:11" ht="12.75" customHeight="1" x14ac:dyDescent="0.15">
      <c r="K785" s="2"/>
    </row>
    <row r="786" spans="11:11" ht="12.75" customHeight="1" x14ac:dyDescent="0.15">
      <c r="K786" s="2"/>
    </row>
    <row r="787" spans="11:11" ht="12.75" customHeight="1" x14ac:dyDescent="0.15">
      <c r="K787" s="2"/>
    </row>
    <row r="788" spans="11:11" ht="12.75" customHeight="1" x14ac:dyDescent="0.15">
      <c r="K788" s="2"/>
    </row>
    <row r="789" spans="11:11" ht="12.75" customHeight="1" x14ac:dyDescent="0.15">
      <c r="K789" s="2"/>
    </row>
    <row r="790" spans="11:11" ht="12.75" customHeight="1" x14ac:dyDescent="0.15">
      <c r="K790" s="2"/>
    </row>
    <row r="791" spans="11:11" ht="12.75" customHeight="1" x14ac:dyDescent="0.15">
      <c r="K791" s="2"/>
    </row>
    <row r="792" spans="11:11" ht="12.75" customHeight="1" x14ac:dyDescent="0.15">
      <c r="K792" s="2"/>
    </row>
    <row r="793" spans="11:11" ht="12.75" customHeight="1" x14ac:dyDescent="0.15">
      <c r="K793" s="2"/>
    </row>
    <row r="794" spans="11:11" ht="12.75" customHeight="1" x14ac:dyDescent="0.15">
      <c r="K794" s="2"/>
    </row>
    <row r="795" spans="11:11" ht="12.75" customHeight="1" x14ac:dyDescent="0.15">
      <c r="K795" s="2"/>
    </row>
    <row r="796" spans="11:11" ht="12.75" customHeight="1" x14ac:dyDescent="0.15">
      <c r="K796" s="2"/>
    </row>
    <row r="797" spans="11:11" ht="12.75" customHeight="1" x14ac:dyDescent="0.15">
      <c r="K797" s="2"/>
    </row>
    <row r="798" spans="11:11" ht="12.75" customHeight="1" x14ac:dyDescent="0.15">
      <c r="K798" s="2"/>
    </row>
    <row r="799" spans="11:11" ht="12.75" customHeight="1" x14ac:dyDescent="0.15">
      <c r="K799" s="2"/>
    </row>
    <row r="800" spans="11:11" ht="12.75" customHeight="1" x14ac:dyDescent="0.15">
      <c r="K800" s="2"/>
    </row>
    <row r="801" spans="11:11" ht="12.75" customHeight="1" x14ac:dyDescent="0.15">
      <c r="K801" s="2"/>
    </row>
    <row r="802" spans="11:11" ht="12.75" customHeight="1" x14ac:dyDescent="0.15">
      <c r="K802" s="2"/>
    </row>
    <row r="803" spans="11:11" ht="12.75" customHeight="1" x14ac:dyDescent="0.15">
      <c r="K803" s="2"/>
    </row>
    <row r="804" spans="11:11" ht="12.75" customHeight="1" x14ac:dyDescent="0.15">
      <c r="K804" s="2"/>
    </row>
    <row r="805" spans="11:11" ht="12.75" customHeight="1" x14ac:dyDescent="0.15">
      <c r="K805" s="2"/>
    </row>
    <row r="806" spans="11:11" ht="12.75" customHeight="1" x14ac:dyDescent="0.15">
      <c r="K806" s="2"/>
    </row>
    <row r="807" spans="11:11" ht="12.75" customHeight="1" x14ac:dyDescent="0.15">
      <c r="K807" s="2"/>
    </row>
    <row r="808" spans="11:11" ht="12.75" customHeight="1" x14ac:dyDescent="0.15">
      <c r="K808" s="2"/>
    </row>
    <row r="809" spans="11:11" ht="12.75" customHeight="1" x14ac:dyDescent="0.15">
      <c r="K809" s="2"/>
    </row>
    <row r="810" spans="11:11" ht="12.75" customHeight="1" x14ac:dyDescent="0.15">
      <c r="K810" s="2"/>
    </row>
    <row r="811" spans="11:11" ht="12.75" customHeight="1" x14ac:dyDescent="0.15">
      <c r="K811" s="2"/>
    </row>
    <row r="812" spans="11:11" ht="12.75" customHeight="1" x14ac:dyDescent="0.15">
      <c r="K812" s="2"/>
    </row>
    <row r="813" spans="11:11" ht="12.75" customHeight="1" x14ac:dyDescent="0.15">
      <c r="K813" s="2"/>
    </row>
    <row r="814" spans="11:11" ht="12.75" customHeight="1" x14ac:dyDescent="0.15">
      <c r="K814" s="2"/>
    </row>
    <row r="815" spans="11:11" ht="12.75" customHeight="1" x14ac:dyDescent="0.15">
      <c r="K815" s="2"/>
    </row>
    <row r="816" spans="11:11" ht="12.75" customHeight="1" x14ac:dyDescent="0.15">
      <c r="K816" s="2"/>
    </row>
    <row r="817" spans="11:11" ht="12.75" customHeight="1" x14ac:dyDescent="0.15">
      <c r="K817" s="2"/>
    </row>
    <row r="818" spans="11:11" ht="12.75" customHeight="1" x14ac:dyDescent="0.15">
      <c r="K818" s="2"/>
    </row>
    <row r="819" spans="11:11" ht="12.75" customHeight="1" x14ac:dyDescent="0.15">
      <c r="K819" s="2"/>
    </row>
    <row r="820" spans="11:11" ht="12.75" customHeight="1" x14ac:dyDescent="0.15">
      <c r="K820" s="2"/>
    </row>
    <row r="821" spans="11:11" ht="12.75" customHeight="1" x14ac:dyDescent="0.15">
      <c r="K821" s="2"/>
    </row>
    <row r="822" spans="11:11" ht="12.75" customHeight="1" x14ac:dyDescent="0.15">
      <c r="K822" s="2"/>
    </row>
    <row r="823" spans="11:11" ht="12.75" customHeight="1" x14ac:dyDescent="0.15">
      <c r="K823" s="2"/>
    </row>
    <row r="824" spans="11:11" ht="12.75" customHeight="1" x14ac:dyDescent="0.15">
      <c r="K824" s="2"/>
    </row>
    <row r="825" spans="11:11" ht="12.75" customHeight="1" x14ac:dyDescent="0.15">
      <c r="K825" s="2"/>
    </row>
    <row r="826" spans="11:11" ht="12.75" customHeight="1" x14ac:dyDescent="0.15">
      <c r="K826" s="2"/>
    </row>
    <row r="827" spans="11:11" ht="12.75" customHeight="1" x14ac:dyDescent="0.15">
      <c r="K827" s="2"/>
    </row>
    <row r="828" spans="11:11" ht="12.75" customHeight="1" x14ac:dyDescent="0.15">
      <c r="K828" s="2"/>
    </row>
    <row r="829" spans="11:11" ht="12.75" customHeight="1" x14ac:dyDescent="0.15">
      <c r="K829" s="2"/>
    </row>
    <row r="830" spans="11:11" ht="12.75" customHeight="1" x14ac:dyDescent="0.15">
      <c r="K830" s="2"/>
    </row>
    <row r="831" spans="11:11" ht="12.75" customHeight="1" x14ac:dyDescent="0.15">
      <c r="K831" s="2"/>
    </row>
    <row r="832" spans="11:11" ht="12.75" customHeight="1" x14ac:dyDescent="0.15">
      <c r="K832" s="2"/>
    </row>
    <row r="833" spans="11:11" ht="12.75" customHeight="1" x14ac:dyDescent="0.15">
      <c r="K833" s="2"/>
    </row>
    <row r="834" spans="11:11" ht="12.75" customHeight="1" x14ac:dyDescent="0.15">
      <c r="K834" s="2"/>
    </row>
    <row r="835" spans="11:11" ht="12.75" customHeight="1" x14ac:dyDescent="0.15">
      <c r="K835" s="2"/>
    </row>
    <row r="836" spans="11:11" ht="12.75" customHeight="1" x14ac:dyDescent="0.15">
      <c r="K836" s="2"/>
    </row>
    <row r="837" spans="11:11" ht="12.75" customHeight="1" x14ac:dyDescent="0.15">
      <c r="K837" s="2"/>
    </row>
    <row r="838" spans="11:11" ht="12.75" customHeight="1" x14ac:dyDescent="0.15">
      <c r="K838" s="2"/>
    </row>
    <row r="839" spans="11:11" ht="12.75" customHeight="1" x14ac:dyDescent="0.15">
      <c r="K839" s="2"/>
    </row>
    <row r="840" spans="11:11" ht="12.75" customHeight="1" x14ac:dyDescent="0.15">
      <c r="K840" s="2"/>
    </row>
    <row r="841" spans="11:11" ht="12.75" customHeight="1" x14ac:dyDescent="0.15">
      <c r="K841" s="2"/>
    </row>
    <row r="842" spans="11:11" ht="12.75" customHeight="1" x14ac:dyDescent="0.15">
      <c r="K842" s="2"/>
    </row>
    <row r="843" spans="11:11" ht="12.75" customHeight="1" x14ac:dyDescent="0.15">
      <c r="K843" s="2"/>
    </row>
    <row r="844" spans="11:11" ht="12.75" customHeight="1" x14ac:dyDescent="0.15">
      <c r="K844" s="2"/>
    </row>
    <row r="845" spans="11:11" ht="12.75" customHeight="1" x14ac:dyDescent="0.15">
      <c r="K845" s="2"/>
    </row>
    <row r="846" spans="11:11" ht="12.75" customHeight="1" x14ac:dyDescent="0.15">
      <c r="K846" s="2"/>
    </row>
    <row r="847" spans="11:11" ht="12.75" customHeight="1" x14ac:dyDescent="0.15">
      <c r="K847" s="2"/>
    </row>
    <row r="848" spans="11:11" ht="12.75" customHeight="1" x14ac:dyDescent="0.15">
      <c r="K848" s="2"/>
    </row>
    <row r="849" spans="11:11" ht="12.75" customHeight="1" x14ac:dyDescent="0.15">
      <c r="K849" s="2"/>
    </row>
    <row r="850" spans="11:11" ht="12.75" customHeight="1" x14ac:dyDescent="0.15">
      <c r="K850" s="2"/>
    </row>
    <row r="851" spans="11:11" ht="12.75" customHeight="1" x14ac:dyDescent="0.15">
      <c r="K851" s="2"/>
    </row>
    <row r="852" spans="11:11" ht="12.75" customHeight="1" x14ac:dyDescent="0.15">
      <c r="K852" s="2"/>
    </row>
    <row r="853" spans="11:11" ht="12.75" customHeight="1" x14ac:dyDescent="0.15">
      <c r="K853" s="2"/>
    </row>
    <row r="854" spans="11:11" ht="12.75" customHeight="1" x14ac:dyDescent="0.15">
      <c r="K854" s="2"/>
    </row>
    <row r="855" spans="11:11" ht="12.75" customHeight="1" x14ac:dyDescent="0.15">
      <c r="K855" s="2"/>
    </row>
    <row r="856" spans="11:11" ht="12.75" customHeight="1" x14ac:dyDescent="0.15">
      <c r="K856" s="2"/>
    </row>
    <row r="857" spans="11:11" ht="12.75" customHeight="1" x14ac:dyDescent="0.15">
      <c r="K857" s="2"/>
    </row>
    <row r="858" spans="11:11" ht="12.75" customHeight="1" x14ac:dyDescent="0.15">
      <c r="K858" s="2"/>
    </row>
    <row r="859" spans="11:11" ht="12.75" customHeight="1" x14ac:dyDescent="0.15">
      <c r="K859" s="2"/>
    </row>
    <row r="860" spans="11:11" ht="12.75" customHeight="1" x14ac:dyDescent="0.15">
      <c r="K860" s="2"/>
    </row>
    <row r="861" spans="11:11" ht="12.75" customHeight="1" x14ac:dyDescent="0.15">
      <c r="K861" s="2"/>
    </row>
    <row r="862" spans="11:11" ht="12.75" customHeight="1" x14ac:dyDescent="0.15">
      <c r="K862" s="2"/>
    </row>
    <row r="863" spans="11:11" ht="12.75" customHeight="1" x14ac:dyDescent="0.15">
      <c r="K863" s="2"/>
    </row>
    <row r="864" spans="11:11" ht="12.75" customHeight="1" x14ac:dyDescent="0.15">
      <c r="K864" s="2"/>
    </row>
    <row r="865" spans="11:11" ht="12.75" customHeight="1" x14ac:dyDescent="0.15">
      <c r="K865" s="2"/>
    </row>
    <row r="866" spans="11:11" ht="12.75" customHeight="1" x14ac:dyDescent="0.15">
      <c r="K866" s="2"/>
    </row>
    <row r="867" spans="11:11" ht="12.75" customHeight="1" x14ac:dyDescent="0.15">
      <c r="K867" s="2"/>
    </row>
    <row r="868" spans="11:11" ht="12.75" customHeight="1" x14ac:dyDescent="0.15">
      <c r="K868" s="2"/>
    </row>
    <row r="869" spans="11:11" ht="12.75" customHeight="1" x14ac:dyDescent="0.15">
      <c r="K869" s="2"/>
    </row>
    <row r="870" spans="11:11" ht="12.75" customHeight="1" x14ac:dyDescent="0.15">
      <c r="K870" s="2"/>
    </row>
    <row r="871" spans="11:11" ht="12.75" customHeight="1" x14ac:dyDescent="0.15">
      <c r="K871" s="2"/>
    </row>
    <row r="872" spans="11:11" ht="12.75" customHeight="1" x14ac:dyDescent="0.15">
      <c r="K872" s="2"/>
    </row>
    <row r="873" spans="11:11" ht="12.75" customHeight="1" x14ac:dyDescent="0.15">
      <c r="K873" s="2"/>
    </row>
    <row r="874" spans="11:11" ht="12.75" customHeight="1" x14ac:dyDescent="0.15">
      <c r="K874" s="2"/>
    </row>
    <row r="875" spans="11:11" ht="12.75" customHeight="1" x14ac:dyDescent="0.15">
      <c r="K875" s="2"/>
    </row>
    <row r="876" spans="11:11" ht="12.75" customHeight="1" x14ac:dyDescent="0.15">
      <c r="K876" s="2"/>
    </row>
    <row r="877" spans="11:11" ht="12.75" customHeight="1" x14ac:dyDescent="0.15">
      <c r="K877" s="2"/>
    </row>
    <row r="878" spans="11:11" ht="12.75" customHeight="1" x14ac:dyDescent="0.15">
      <c r="K878" s="2"/>
    </row>
    <row r="879" spans="11:11" ht="12.75" customHeight="1" x14ac:dyDescent="0.15">
      <c r="K879" s="2"/>
    </row>
    <row r="880" spans="11:11" ht="12.75" customHeight="1" x14ac:dyDescent="0.15">
      <c r="K880" s="2"/>
    </row>
    <row r="881" spans="11:11" ht="12.75" customHeight="1" x14ac:dyDescent="0.15">
      <c r="K881" s="2"/>
    </row>
    <row r="882" spans="11:11" ht="12.75" customHeight="1" x14ac:dyDescent="0.15">
      <c r="K882" s="2"/>
    </row>
    <row r="883" spans="11:11" ht="12.75" customHeight="1" x14ac:dyDescent="0.15">
      <c r="K883" s="2"/>
    </row>
    <row r="884" spans="11:11" ht="12.75" customHeight="1" x14ac:dyDescent="0.15">
      <c r="K884" s="2"/>
    </row>
    <row r="885" spans="11:11" ht="12.75" customHeight="1" x14ac:dyDescent="0.15">
      <c r="K885" s="2"/>
    </row>
    <row r="886" spans="11:11" ht="12.75" customHeight="1" x14ac:dyDescent="0.15">
      <c r="K886" s="2"/>
    </row>
    <row r="887" spans="11:11" ht="12.75" customHeight="1" x14ac:dyDescent="0.15">
      <c r="K887" s="2"/>
    </row>
    <row r="888" spans="11:11" ht="12.75" customHeight="1" x14ac:dyDescent="0.15">
      <c r="K888" s="2"/>
    </row>
    <row r="889" spans="11:11" ht="12.75" customHeight="1" x14ac:dyDescent="0.15">
      <c r="K889" s="2"/>
    </row>
    <row r="890" spans="11:11" ht="12.75" customHeight="1" x14ac:dyDescent="0.15">
      <c r="K890" s="2"/>
    </row>
    <row r="891" spans="11:11" ht="12.75" customHeight="1" x14ac:dyDescent="0.15">
      <c r="K891" s="2"/>
    </row>
    <row r="892" spans="11:11" ht="12.75" customHeight="1" x14ac:dyDescent="0.15">
      <c r="K892" s="2"/>
    </row>
    <row r="893" spans="11:11" ht="12.75" customHeight="1" x14ac:dyDescent="0.15">
      <c r="K893" s="2"/>
    </row>
    <row r="894" spans="11:11" ht="12.75" customHeight="1" x14ac:dyDescent="0.15">
      <c r="K894" s="2"/>
    </row>
    <row r="895" spans="11:11" ht="12.75" customHeight="1" x14ac:dyDescent="0.15">
      <c r="K895" s="2"/>
    </row>
    <row r="896" spans="11:11" ht="12.75" customHeight="1" x14ac:dyDescent="0.15">
      <c r="K896" s="2"/>
    </row>
    <row r="897" spans="11:11" ht="12.75" customHeight="1" x14ac:dyDescent="0.15">
      <c r="K897" s="2"/>
    </row>
    <row r="898" spans="11:11" ht="12.75" customHeight="1" x14ac:dyDescent="0.15">
      <c r="K898" s="2"/>
    </row>
    <row r="899" spans="11:11" ht="12.75" customHeight="1" x14ac:dyDescent="0.15">
      <c r="K899" s="2"/>
    </row>
    <row r="900" spans="11:11" ht="12.75" customHeight="1" x14ac:dyDescent="0.15">
      <c r="K900" s="2"/>
    </row>
    <row r="901" spans="11:11" ht="12.75" customHeight="1" x14ac:dyDescent="0.15">
      <c r="K901" s="2"/>
    </row>
    <row r="902" spans="11:11" ht="12.75" customHeight="1" x14ac:dyDescent="0.15">
      <c r="K902" s="2"/>
    </row>
    <row r="903" spans="11:11" ht="12.75" customHeight="1" x14ac:dyDescent="0.15">
      <c r="K903" s="2"/>
    </row>
    <row r="904" spans="11:11" ht="12.75" customHeight="1" x14ac:dyDescent="0.15">
      <c r="K904" s="2"/>
    </row>
    <row r="905" spans="11:11" ht="12.75" customHeight="1" x14ac:dyDescent="0.15">
      <c r="K905" s="2"/>
    </row>
    <row r="906" spans="11:11" ht="12.75" customHeight="1" x14ac:dyDescent="0.15">
      <c r="K906" s="2"/>
    </row>
    <row r="907" spans="11:11" ht="12.75" customHeight="1" x14ac:dyDescent="0.15">
      <c r="K907" s="2"/>
    </row>
    <row r="908" spans="11:11" ht="12.75" customHeight="1" x14ac:dyDescent="0.15">
      <c r="K908" s="2"/>
    </row>
    <row r="909" spans="11:11" ht="12.75" customHeight="1" x14ac:dyDescent="0.15">
      <c r="K909" s="2"/>
    </row>
    <row r="910" spans="11:11" ht="12.75" customHeight="1" x14ac:dyDescent="0.15">
      <c r="K910" s="2"/>
    </row>
    <row r="911" spans="11:11" ht="12.75" customHeight="1" x14ac:dyDescent="0.15">
      <c r="K911" s="2"/>
    </row>
    <row r="912" spans="11:11" ht="12.75" customHeight="1" x14ac:dyDescent="0.15">
      <c r="K912" s="2"/>
    </row>
    <row r="913" spans="11:11" ht="12.75" customHeight="1" x14ac:dyDescent="0.15">
      <c r="K913" s="2"/>
    </row>
    <row r="914" spans="11:11" ht="12.75" customHeight="1" x14ac:dyDescent="0.15">
      <c r="K914" s="2"/>
    </row>
    <row r="915" spans="11:11" ht="12.75" customHeight="1" x14ac:dyDescent="0.15">
      <c r="K915" s="2"/>
    </row>
    <row r="916" spans="11:11" ht="12.75" customHeight="1" x14ac:dyDescent="0.15">
      <c r="K916" s="2"/>
    </row>
    <row r="917" spans="11:11" ht="12.75" customHeight="1" x14ac:dyDescent="0.15">
      <c r="K917" s="2"/>
    </row>
    <row r="918" spans="11:11" ht="12.75" customHeight="1" x14ac:dyDescent="0.15">
      <c r="K918" s="2"/>
    </row>
    <row r="919" spans="11:11" ht="12.75" customHeight="1" x14ac:dyDescent="0.15">
      <c r="K919" s="2"/>
    </row>
    <row r="920" spans="11:11" ht="12.75" customHeight="1" x14ac:dyDescent="0.15">
      <c r="K920" s="2"/>
    </row>
    <row r="921" spans="11:11" ht="12.75" customHeight="1" x14ac:dyDescent="0.15">
      <c r="K921" s="2"/>
    </row>
    <row r="922" spans="11:11" ht="12.75" customHeight="1" x14ac:dyDescent="0.15">
      <c r="K922" s="2"/>
    </row>
    <row r="923" spans="11:11" ht="12.75" customHeight="1" x14ac:dyDescent="0.15">
      <c r="K923" s="2"/>
    </row>
    <row r="924" spans="11:11" ht="12.75" customHeight="1" x14ac:dyDescent="0.15">
      <c r="K924" s="2"/>
    </row>
    <row r="925" spans="11:11" ht="12.75" customHeight="1" x14ac:dyDescent="0.15">
      <c r="K925" s="2"/>
    </row>
    <row r="926" spans="11:11" ht="12.75" customHeight="1" x14ac:dyDescent="0.15">
      <c r="K926" s="2"/>
    </row>
    <row r="927" spans="11:11" ht="12.75" customHeight="1" x14ac:dyDescent="0.15">
      <c r="K927" s="2"/>
    </row>
    <row r="928" spans="11:11" ht="12.75" customHeight="1" x14ac:dyDescent="0.15">
      <c r="K928" s="2"/>
    </row>
    <row r="929" spans="11:11" ht="12.75" customHeight="1" x14ac:dyDescent="0.15">
      <c r="K929" s="2"/>
    </row>
    <row r="930" spans="11:11" ht="12.75" customHeight="1" x14ac:dyDescent="0.15">
      <c r="K930" s="2"/>
    </row>
    <row r="931" spans="11:11" ht="12.75" customHeight="1" x14ac:dyDescent="0.15">
      <c r="K931" s="2"/>
    </row>
    <row r="932" spans="11:11" ht="12.75" customHeight="1" x14ac:dyDescent="0.15">
      <c r="K932" s="2"/>
    </row>
    <row r="933" spans="11:11" ht="12.75" customHeight="1" x14ac:dyDescent="0.15">
      <c r="K933" s="2"/>
    </row>
    <row r="934" spans="11:11" ht="12.75" customHeight="1" x14ac:dyDescent="0.15">
      <c r="K934" s="2"/>
    </row>
    <row r="935" spans="11:11" ht="12.75" customHeight="1" x14ac:dyDescent="0.15">
      <c r="K935" s="2"/>
    </row>
    <row r="936" spans="11:11" ht="12.75" customHeight="1" x14ac:dyDescent="0.15">
      <c r="K936" s="2"/>
    </row>
    <row r="937" spans="11:11" ht="12.75" customHeight="1" x14ac:dyDescent="0.15">
      <c r="K937" s="2"/>
    </row>
    <row r="938" spans="11:11" ht="12.75" customHeight="1" x14ac:dyDescent="0.15">
      <c r="K938" s="2"/>
    </row>
    <row r="939" spans="11:11" ht="12.75" customHeight="1" x14ac:dyDescent="0.15">
      <c r="K939" s="2"/>
    </row>
    <row r="940" spans="11:11" ht="12.75" customHeight="1" x14ac:dyDescent="0.15">
      <c r="K940" s="2"/>
    </row>
    <row r="941" spans="11:11" ht="12.75" customHeight="1" x14ac:dyDescent="0.15">
      <c r="K941" s="2"/>
    </row>
    <row r="942" spans="11:11" ht="12.75" customHeight="1" x14ac:dyDescent="0.15">
      <c r="K942" s="2"/>
    </row>
    <row r="943" spans="11:11" ht="12.75" customHeight="1" x14ac:dyDescent="0.15">
      <c r="K943" s="2"/>
    </row>
    <row r="944" spans="11:11" ht="12.75" customHeight="1" x14ac:dyDescent="0.15">
      <c r="K944" s="2"/>
    </row>
    <row r="945" spans="11:11" ht="12.75" customHeight="1" x14ac:dyDescent="0.15">
      <c r="K945" s="2"/>
    </row>
    <row r="946" spans="11:11" ht="12.75" customHeight="1" x14ac:dyDescent="0.15">
      <c r="K946" s="2"/>
    </row>
    <row r="947" spans="11:11" ht="12.75" customHeight="1" x14ac:dyDescent="0.15">
      <c r="K947" s="2"/>
    </row>
    <row r="948" spans="11:11" ht="12.75" customHeight="1" x14ac:dyDescent="0.15">
      <c r="K948" s="2"/>
    </row>
    <row r="949" spans="11:11" ht="12.75" customHeight="1" x14ac:dyDescent="0.15">
      <c r="K949" s="2"/>
    </row>
    <row r="950" spans="11:11" ht="12.75" customHeight="1" x14ac:dyDescent="0.15">
      <c r="K950" s="2"/>
    </row>
    <row r="951" spans="11:11" ht="12.75" customHeight="1" x14ac:dyDescent="0.15">
      <c r="K951" s="2"/>
    </row>
    <row r="952" spans="11:11" ht="12.75" customHeight="1" x14ac:dyDescent="0.15">
      <c r="K952" s="2"/>
    </row>
    <row r="953" spans="11:11" ht="12.75" customHeight="1" x14ac:dyDescent="0.15">
      <c r="K953" s="2"/>
    </row>
    <row r="954" spans="11:11" ht="12.75" customHeight="1" x14ac:dyDescent="0.15">
      <c r="K954" s="2"/>
    </row>
    <row r="955" spans="11:11" ht="12.75" customHeight="1" x14ac:dyDescent="0.15">
      <c r="K955" s="2"/>
    </row>
    <row r="956" spans="11:11" ht="12.75" customHeight="1" x14ac:dyDescent="0.15">
      <c r="K956" s="2"/>
    </row>
    <row r="957" spans="11:11" ht="12.75" customHeight="1" x14ac:dyDescent="0.15">
      <c r="K957" s="2"/>
    </row>
    <row r="958" spans="11:11" ht="12.75" customHeight="1" x14ac:dyDescent="0.15">
      <c r="K958" s="2"/>
    </row>
    <row r="959" spans="11:11" ht="12.75" customHeight="1" x14ac:dyDescent="0.15">
      <c r="K959" s="2"/>
    </row>
    <row r="960" spans="11:11" ht="12.75" customHeight="1" x14ac:dyDescent="0.15">
      <c r="K960" s="2"/>
    </row>
    <row r="961" spans="11:11" ht="12.75" customHeight="1" x14ac:dyDescent="0.15">
      <c r="K961" s="2"/>
    </row>
    <row r="962" spans="11:11" ht="12.75" customHeight="1" x14ac:dyDescent="0.15">
      <c r="K962" s="2"/>
    </row>
    <row r="963" spans="11:11" ht="12.75" customHeight="1" x14ac:dyDescent="0.15">
      <c r="K963" s="2"/>
    </row>
    <row r="964" spans="11:11" ht="12.75" customHeight="1" x14ac:dyDescent="0.15">
      <c r="K964" s="2"/>
    </row>
    <row r="965" spans="11:11" ht="12.75" customHeight="1" x14ac:dyDescent="0.15">
      <c r="K965" s="2"/>
    </row>
    <row r="966" spans="11:11" ht="12.75" customHeight="1" x14ac:dyDescent="0.15">
      <c r="K966" s="2"/>
    </row>
    <row r="967" spans="11:11" ht="12.75" customHeight="1" x14ac:dyDescent="0.15">
      <c r="K967" s="2"/>
    </row>
    <row r="968" spans="11:11" ht="12.75" customHeight="1" x14ac:dyDescent="0.15">
      <c r="K968" s="2"/>
    </row>
    <row r="969" spans="11:11" ht="12.75" customHeight="1" x14ac:dyDescent="0.15">
      <c r="K969" s="2"/>
    </row>
    <row r="970" spans="11:11" ht="12.75" customHeight="1" x14ac:dyDescent="0.15">
      <c r="K970" s="2"/>
    </row>
    <row r="971" spans="11:11" ht="12.75" customHeight="1" x14ac:dyDescent="0.15">
      <c r="K971" s="2"/>
    </row>
    <row r="972" spans="11:11" ht="12.75" customHeight="1" x14ac:dyDescent="0.15">
      <c r="K972" s="2"/>
    </row>
    <row r="973" spans="11:11" ht="12.75" customHeight="1" x14ac:dyDescent="0.15">
      <c r="K973" s="2"/>
    </row>
    <row r="974" spans="11:11" ht="12.75" customHeight="1" x14ac:dyDescent="0.15">
      <c r="K974" s="2"/>
    </row>
    <row r="975" spans="11:11" ht="12.75" customHeight="1" x14ac:dyDescent="0.15">
      <c r="K975" s="2"/>
    </row>
    <row r="976" spans="11:11" ht="12.75" customHeight="1" x14ac:dyDescent="0.15">
      <c r="K976" s="2"/>
    </row>
    <row r="977" spans="11:11" ht="12.75" customHeight="1" x14ac:dyDescent="0.15">
      <c r="K977" s="2"/>
    </row>
    <row r="978" spans="11:11" ht="12.75" customHeight="1" x14ac:dyDescent="0.15">
      <c r="K978" s="2"/>
    </row>
    <row r="979" spans="11:11" ht="12.75" customHeight="1" x14ac:dyDescent="0.15">
      <c r="K979" s="2"/>
    </row>
    <row r="980" spans="11:11" ht="12.75" customHeight="1" x14ac:dyDescent="0.15">
      <c r="K980" s="2"/>
    </row>
    <row r="981" spans="11:11" ht="12.75" customHeight="1" x14ac:dyDescent="0.15">
      <c r="K981" s="2"/>
    </row>
    <row r="982" spans="11:11" ht="12.75" customHeight="1" x14ac:dyDescent="0.15">
      <c r="K982" s="2"/>
    </row>
    <row r="983" spans="11:11" ht="12.75" customHeight="1" x14ac:dyDescent="0.15">
      <c r="K983" s="2"/>
    </row>
    <row r="984" spans="11:11" ht="12.75" customHeight="1" x14ac:dyDescent="0.15">
      <c r="K984" s="2"/>
    </row>
    <row r="985" spans="11:11" ht="12.75" customHeight="1" x14ac:dyDescent="0.15">
      <c r="K985" s="2"/>
    </row>
    <row r="986" spans="11:11" ht="12.75" customHeight="1" x14ac:dyDescent="0.15">
      <c r="K986" s="2"/>
    </row>
    <row r="987" spans="11:11" ht="12.75" customHeight="1" x14ac:dyDescent="0.15">
      <c r="K987" s="2"/>
    </row>
    <row r="988" spans="11:11" ht="12.75" customHeight="1" x14ac:dyDescent="0.15">
      <c r="K988" s="2"/>
    </row>
    <row r="989" spans="11:11" ht="12.75" customHeight="1" x14ac:dyDescent="0.15">
      <c r="K989" s="2"/>
    </row>
    <row r="990" spans="11:11" ht="12.75" customHeight="1" x14ac:dyDescent="0.15">
      <c r="K990" s="2"/>
    </row>
    <row r="991" spans="11:11" ht="12.75" customHeight="1" x14ac:dyDescent="0.15">
      <c r="K991" s="2"/>
    </row>
    <row r="992" spans="11:11" ht="12.75" customHeight="1" x14ac:dyDescent="0.15">
      <c r="K992" s="2"/>
    </row>
    <row r="993" spans="11:11" ht="12.75" customHeight="1" x14ac:dyDescent="0.15">
      <c r="K993" s="2"/>
    </row>
    <row r="994" spans="11:11" ht="12.75" customHeight="1" x14ac:dyDescent="0.15">
      <c r="K994" s="2"/>
    </row>
    <row r="995" spans="11:11" ht="12.75" customHeight="1" x14ac:dyDescent="0.15">
      <c r="K995" s="2"/>
    </row>
    <row r="996" spans="11:11" ht="12.75" customHeight="1" x14ac:dyDescent="0.15">
      <c r="K996" s="2"/>
    </row>
    <row r="997" spans="11:11" ht="12.75" customHeight="1" x14ac:dyDescent="0.15">
      <c r="K997" s="2"/>
    </row>
    <row r="998" spans="11:11" ht="12.75" customHeight="1" x14ac:dyDescent="0.15">
      <c r="K998" s="2"/>
    </row>
    <row r="999" spans="11:11" ht="12.75" customHeight="1" x14ac:dyDescent="0.15">
      <c r="K999" s="2"/>
    </row>
    <row r="1000" spans="11:11" ht="12.75" customHeight="1" x14ac:dyDescent="0.15">
      <c r="K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Plgg1</vt:lpstr>
      <vt:lpstr>GDH</vt:lpstr>
      <vt:lpstr>MS</vt:lpstr>
      <vt:lpstr>Names+months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Hart, Chaney Michael</cp:lastModifiedBy>
  <dcterms:created xsi:type="dcterms:W3CDTF">2021-04-29T23:10:58Z</dcterms:created>
  <dcterms:modified xsi:type="dcterms:W3CDTF">2024-02-01T21:35:53Z</dcterms:modified>
</cp:coreProperties>
</file>