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<sst xmlns="http://schemas.openxmlformats.org/spreadsheetml/2006/main" count="1759" uniqueCount="561">
  <si>
    <t>File opened</t>
  </si>
  <si>
    <t>2022-07-27 08:56:16</t>
  </si>
  <si>
    <t>Console s/n</t>
  </si>
  <si>
    <t>68C-901363</t>
  </si>
  <si>
    <t>Console ver</t>
  </si>
  <si>
    <t>Bluestem v.2.0.04</t>
  </si>
  <si>
    <t>Scripts ver</t>
  </si>
  <si>
    <t>2021.08  2.0.04, Aug 2021</t>
  </si>
  <si>
    <t>Head s/n</t>
  </si>
  <si>
    <t>68H-422448</t>
  </si>
  <si>
    <t>Head ver</t>
  </si>
  <si>
    <t>1.4.7</t>
  </si>
  <si>
    <t>Head cal</t>
  </si>
  <si>
    <t>{"co2aspanconc2": "299.3", "flowbzero": "0.30253", "co2aspan2a": "0.313352", "ssa_ref": "37127.3", "ssb_ref": "36618.2", "h2oazero": "1.11693", "oxygen": "21", "flowazero": "0.32832", "h2obspan2b": "0.0717244", "h2oaspan2b": "0.0713164", "chamberpressurezero": "2.54858", "h2obspan2": "0", "h2oaspan2": "0", "co2bspan2": "-0.0333337", "co2bspan2b": "0.311039", "tbzero": "0.0739918", "tazero": "0.035265", "co2aspan1": "1.00248", "h2obspan1": "1.01489", "co2bspan2a": "0.313612", "co2aspan2b": "0.310805", "co2bzero": "0.951617", "h2oaspanconc2": "0", "co2bspanconc2": "299.3", "h2oaspan1": "1.0119", "h2obspanconc2": "0", "h2obzero": "1.12361", "flowmeterzero": "1.01071", "co2aspanconc1": "2491", "h2obspanconc1": "12.04", "h2obspan2a": "0.0706723", "h2oaspanconc1": "12.04", "co2bspan1": "1.00225", "co2aspan2": "-0.0338614", "co2azero": "0.970433", "co2bspanconc1": "2491", "h2oaspan2a": "0.070478"}</t>
  </si>
  <si>
    <t>CO2 rangematch</t>
  </si>
  <si>
    <t>Tue Jul 26 08:54</t>
  </si>
  <si>
    <t>H2O rangematch</t>
  </si>
  <si>
    <t>Tue Jul 26 09:02</t>
  </si>
  <si>
    <t>Chamber type</t>
  </si>
  <si>
    <t>6800-01A</t>
  </si>
  <si>
    <t>Chamber s/n</t>
  </si>
  <si>
    <t>MPF-842132</t>
  </si>
  <si>
    <t>Chamber rev</t>
  </si>
  <si>
    <t>0</t>
  </si>
  <si>
    <t>Chamber cal</t>
  </si>
  <si>
    <t>Fluorometer</t>
  </si>
  <si>
    <t>Flr. Version</t>
  </si>
  <si>
    <t>08:56:16</t>
  </si>
  <si>
    <t>Stability Definition:	Tleaf (Meas): Slp&lt;1 Per=10	H2O_s (Meas): Slp&lt;1 Per=15	CO2_s (Meas): Slp&lt;5 Per=15	ΔCO2 (Meas2): Per=15	ΔH2O (Meas2):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</si>
  <si>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</si>
  <si>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</si>
  <si>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</si>
  <si>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</si>
  <si>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</si>
  <si>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</si>
  <si>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</si>
  <si>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</si>
  <si>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</si>
  <si>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</si>
  <si>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</si>
  <si>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</si>
  <si>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</si>
  <si>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</si>
  <si>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</si>
  <si>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</si>
  <si>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</si>
  <si>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</si>
  <si>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</si>
  <si>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</si>
  <si>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</si>
  <si>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</si>
  <si>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</si>
  <si>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</si>
  <si>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</si>
  <si>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</si>
  <si>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</si>
  <si>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</si>
  <si>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</si>
  <si>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</si>
  <si>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</si>
  <si>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</si>
  <si>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</si>
  <si>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</si>
  <si>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</si>
  <si>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</si>
  <si>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</si>
  <si>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</si>
  <si>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</si>
  <si>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</si>
  <si>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</si>
  <si>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</si>
  <si>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</si>
  <si>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</si>
  <si>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</si>
  <si>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</si>
  <si>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</si>
  <si>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</si>
  <si>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</si>
  <si>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</si>
  <si>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</si>
  <si>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</si>
  <si>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3.23606 85.6269 384.376 616.92 865.8 1044.22 1240.7 1375.42</t>
  </si>
  <si>
    <t>Fs_true</t>
  </si>
  <si>
    <t>0.0811349 100.835 404.724 601.192 801.721 1000.92 1202.06 1400.81</t>
  </si>
  <si>
    <t>leak_wt</t>
  </si>
  <si>
    <t>SysObs</t>
  </si>
  <si>
    <t>UserDefCon</t>
  </si>
  <si>
    <t>GasEx</t>
  </si>
  <si>
    <t>Dynamic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</si>
  <si>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</si>
  <si>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</si>
  <si>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</si>
  <si>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</si>
  <si>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</si>
  <si>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</si>
  <si>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</si>
  <si>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</si>
  <si>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</si>
  <si>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</si>
  <si>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</si>
  <si>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</si>
  <si>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</si>
  <si>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</si>
  <si>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</si>
  <si>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</si>
  <si>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</si>
  <si>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</si>
  <si>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</si>
  <si>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</si>
  <si>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</si>
  <si>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</si>
  <si>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</si>
  <si>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</si>
  <si>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</si>
  <si>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</si>
  <si>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</si>
  <si>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</si>
  <si>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</si>
  <si>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</si>
  <si>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</si>
  <si>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</si>
  <si>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</si>
  <si>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</si>
  <si>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</si>
  <si>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</si>
  <si>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</si>
  <si>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</si>
  <si>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</si>
  <si>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</si>
  <si>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</si>
  <si>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</si>
  <si>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</si>
  <si>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</si>
  <si>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</si>
  <si>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</si>
  <si>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</si>
  <si>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</si>
  <si>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</si>
  <si>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</si>
  <si>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</si>
  <si>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</si>
  <si>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</si>
  <si>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</si>
  <si>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</si>
  <si>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</si>
  <si>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</si>
  <si>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</si>
  <si>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</si>
  <si>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</si>
  <si>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</si>
  <si>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</si>
  <si>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</si>
  <si>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</si>
  <si>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</si>
  <si>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</si>
  <si>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</si>
  <si>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</si>
  <si>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</si>
  <si>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</si>
  <si>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</si>
  <si>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</si>
  <si>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</si>
  <si>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</si>
  <si>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</si>
  <si>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</si>
  <si>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</si>
  <si>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</si>
  <si>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</si>
  <si>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</si>
  <si>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</si>
  <si>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</si>
  <si>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</si>
  <si>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</si>
  <si>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</si>
  <si>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</si>
  <si>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</si>
  <si>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</si>
  <si>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</si>
  <si>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</si>
  <si>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</si>
  <si>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</si>
  <si>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</si>
  <si>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</si>
  <si>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</si>
  <si>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</si>
  <si>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</si>
  <si>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</si>
  <si>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</si>
  <si>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</si>
  <si>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</si>
  <si>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</si>
  <si>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</si>
  <si>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</si>
  <si>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</si>
  <si>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</si>
  <si>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</si>
  <si>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</si>
  <si>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</si>
  <si>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</si>
  <si>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</si>
  <si>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</si>
  <si>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</si>
  <si>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</si>
  <si>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</si>
  <si>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</si>
  <si>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</si>
  <si>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</si>
  <si>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</si>
  <si>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</si>
  <si>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</si>
  <si>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</si>
  <si>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</si>
  <si>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</si>
  <si>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</si>
  <si>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</si>
  <si>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</si>
  <si>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</si>
  <si>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</si>
  <si>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</si>
  <si>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</si>
  <si>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</si>
  <si>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</si>
  <si>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</si>
  <si>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</si>
  <si>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</si>
  <si>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</si>
  <si>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</si>
  <si>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</si>
  <si>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</si>
  <si>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</si>
  <si>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</si>
  <si>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</si>
  <si>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</si>
  <si>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</si>
  <si>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</si>
  <si>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</si>
  <si>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</si>
  <si>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</si>
  <si>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</si>
  <si>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</si>
  <si>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</si>
  <si>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</si>
  <si>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</si>
  <si>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</si>
  <si>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</si>
  <si>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</si>
  <si>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</si>
  <si>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</si>
  <si>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</si>
  <si>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</si>
  <si>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</si>
  <si>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</si>
  <si>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</si>
  <si>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</si>
  <si>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</si>
  <si>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</si>
  <si>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</si>
  <si>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</si>
  <si>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</si>
  <si>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</si>
  <si>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</si>
  <si>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</si>
  <si>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</si>
  <si>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</si>
  <si>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</si>
  <si>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</si>
  <si>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</si>
  <si>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</si>
  <si>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</si>
  <si>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</si>
  <si>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</si>
  <si>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</si>
  <si>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</si>
  <si>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</si>
  <si>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</si>
  <si>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</si>
  <si>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</si>
  <si>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</si>
  <si>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</si>
  <si>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</si>
  <si>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</si>
  <si>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</si>
  <si>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</si>
  <si>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</si>
  <si>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</si>
  <si>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</si>
  <si>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</si>
  <si>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</si>
  <si>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</si>
  <si>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</si>
  <si>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</si>
  <si>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</si>
  <si>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</si>
  <si>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</si>
  <si>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</si>
  <si>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</si>
  <si>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</si>
  <si>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</si>
  <si>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</si>
  <si>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J/µmol</t>
  </si>
  <si>
    <t>cm²</t>
  </si>
  <si>
    <t>rpm</t>
  </si>
  <si>
    <t>min⁻¹</t>
  </si>
  <si>
    <t>secs</t>
  </si>
  <si>
    <t>µmol/mol</t>
  </si>
  <si>
    <t>mmol/mol</t>
  </si>
  <si>
    <t>min</t>
  </si>
  <si>
    <t>V</t>
  </si>
  <si>
    <t>20220727 09:47:02</t>
  </si>
  <si>
    <t>09:47:02</t>
  </si>
  <si>
    <t>ch</t>
  </si>
  <si>
    <t>30</t>
  </si>
  <si>
    <t>large</t>
  </si>
  <si>
    <t>12</t>
  </si>
  <si>
    <t>LCOR-463</t>
  </si>
  <si>
    <t>RECT-316-20201105-17_55_35</t>
  </si>
  <si>
    <t>RECT-106-20220727-09_47_05</t>
  </si>
  <si>
    <t>-</t>
  </si>
  <si>
    <t>0: Broadleaf</t>
  </si>
  <si>
    <t>09:47:22</t>
  </si>
  <si>
    <t>20220727 09:49:07</t>
  </si>
  <si>
    <t>09:49:07</t>
  </si>
  <si>
    <t>RECT-107-20220727-09_49_09</t>
  </si>
  <si>
    <t>09:49:38</t>
  </si>
  <si>
    <t>20220727 09:51:00</t>
  </si>
  <si>
    <t>09:51:00</t>
  </si>
  <si>
    <t>RECT-108-20220727-09_51_02</t>
  </si>
  <si>
    <t>09:51:38</t>
  </si>
  <si>
    <t>20220727 09:53:01</t>
  </si>
  <si>
    <t>09:53:01</t>
  </si>
  <si>
    <t>RECT-109-20220727-09_53_03</t>
  </si>
  <si>
    <t>09:53:22</t>
  </si>
  <si>
    <t>20220727 09:54:41</t>
  </si>
  <si>
    <t>09:54:41</t>
  </si>
  <si>
    <t>RECT-110-20220727-09_54_43</t>
  </si>
  <si>
    <t>09:55:02</t>
  </si>
  <si>
    <t>20220727 09:56:18</t>
  </si>
  <si>
    <t>09:56:18</t>
  </si>
  <si>
    <t>RECT-111-20220727-09_56_20</t>
  </si>
  <si>
    <t>09:56:38</t>
  </si>
  <si>
    <t>20220727 09:58:03</t>
  </si>
  <si>
    <t>09:58:03</t>
  </si>
  <si>
    <t>RECT-112-20220727-09_58_05</t>
  </si>
  <si>
    <t>09:57:42</t>
  </si>
  <si>
    <t>20220727 09:59:57</t>
  </si>
  <si>
    <t>09:59:57</t>
  </si>
  <si>
    <t>RECT-113-20220727-09_59_59</t>
  </si>
  <si>
    <t>10:00:28</t>
  </si>
  <si>
    <t>20220727 10:02:13</t>
  </si>
  <si>
    <t>10:02:13</t>
  </si>
  <si>
    <t>RECT-114-20220727-10_02_15</t>
  </si>
  <si>
    <t>10:01:40</t>
  </si>
  <si>
    <t>20220727 10:03:46</t>
  </si>
  <si>
    <t>10:03:46</t>
  </si>
  <si>
    <t>RECT-115-20220727-10_03_48</t>
  </si>
  <si>
    <t>10:04:20</t>
  </si>
  <si>
    <t>20220727 10:05:36</t>
  </si>
  <si>
    <t>10:05:36</t>
  </si>
  <si>
    <t>RECT-116-20220727-10_05_38</t>
  </si>
  <si>
    <t>10:06:08</t>
  </si>
  <si>
    <t>20220727 10:07:24</t>
  </si>
  <si>
    <t>10:07:24</t>
  </si>
  <si>
    <t>RECT-117-20220727-10_07_26</t>
  </si>
  <si>
    <t>20220727 10:09:23</t>
  </si>
  <si>
    <t>10:09:23</t>
  </si>
  <si>
    <t>RECT-118-20220727-10_09_25</t>
  </si>
  <si>
    <t>10:09:59</t>
  </si>
  <si>
    <t>20220727 10:11:20</t>
  </si>
  <si>
    <t>10:11:20</t>
  </si>
  <si>
    <t>RECT-119-20220727-10_11_22</t>
  </si>
  <si>
    <t>10:12:01</t>
  </si>
  <si>
    <t>20220727 10:13:54</t>
  </si>
  <si>
    <t>10:13:54</t>
  </si>
  <si>
    <t>RECT-120-20220727-10_13_56</t>
  </si>
  <si>
    <t>20220727 10:34:06</t>
  </si>
  <si>
    <t>10:34:06</t>
  </si>
  <si>
    <t>small</t>
  </si>
  <si>
    <t>11</t>
  </si>
  <si>
    <t>LCOR-419</t>
  </si>
  <si>
    <t>RECT-121-20220727-10_34_09</t>
  </si>
  <si>
    <t>10:34:32</t>
  </si>
  <si>
    <t>20220727 10:37:47</t>
  </si>
  <si>
    <t>10:37:47</t>
  </si>
  <si>
    <t>RECT-122-20220727-10_37_50</t>
  </si>
  <si>
    <t>10:37:16</t>
  </si>
  <si>
    <t>20220727 10:39:13</t>
  </si>
  <si>
    <t>10:39:13</t>
  </si>
  <si>
    <t>RECT-123-20220727-10_39_16</t>
  </si>
  <si>
    <t>10:39:41</t>
  </si>
  <si>
    <t>20220727 10:41:06</t>
  </si>
  <si>
    <t>10:41:06</t>
  </si>
  <si>
    <t>RECT-124-20220727-10_41_08</t>
  </si>
  <si>
    <t>10:41:30</t>
  </si>
  <si>
    <t>20220727 10:42:57</t>
  </si>
  <si>
    <t>10:42:57</t>
  </si>
  <si>
    <t>RECT-125-20220727-10_42_59</t>
  </si>
  <si>
    <t>10:43:24</t>
  </si>
  <si>
    <t>20220727 10:44:46</t>
  </si>
  <si>
    <t>10:44:46</t>
  </si>
  <si>
    <t>RECT-126-20220727-10_44_49</t>
  </si>
  <si>
    <t>10:45:12</t>
  </si>
  <si>
    <t>20220727 10:46:29</t>
  </si>
  <si>
    <t>10:46:29</t>
  </si>
  <si>
    <t>RECT-127-20220727-10_46_31</t>
  </si>
  <si>
    <t>10:46:56</t>
  </si>
  <si>
    <t>20220727 10:48:51</t>
  </si>
  <si>
    <t>10:48:51</t>
  </si>
  <si>
    <t>RECT-128-20220727-10_48_53</t>
  </si>
  <si>
    <t>10:49:27</t>
  </si>
  <si>
    <t>20220727 10:50:47</t>
  </si>
  <si>
    <t>10:50:47</t>
  </si>
  <si>
    <t>RECT-129-20220727-10_50_49</t>
  </si>
  <si>
    <t>10:51:05</t>
  </si>
  <si>
    <t>20220727 10:52:38</t>
  </si>
  <si>
    <t>10:52:38</t>
  </si>
  <si>
    <t>RECT-130-20220727-10_52_41</t>
  </si>
  <si>
    <t>10:53:12</t>
  </si>
  <si>
    <t>20220727 10:54:39</t>
  </si>
  <si>
    <t>10:54:39</t>
  </si>
  <si>
    <t>RECT-131-20220727-10_54_42</t>
  </si>
  <si>
    <t>20220727 10:57:32</t>
  </si>
  <si>
    <t>10:57:32</t>
  </si>
  <si>
    <t>RECT-132-20220727-10_57_35</t>
  </si>
  <si>
    <t>10:58:13</t>
  </si>
  <si>
    <t>20220727 10:59:40</t>
  </si>
  <si>
    <t>10:59:40</t>
  </si>
  <si>
    <t>RECT-133-20220727-10_59_43</t>
  </si>
  <si>
    <t>20220727 11:01:48</t>
  </si>
  <si>
    <t>11:01:48</t>
  </si>
  <si>
    <t>RECT-134-20220727-11_01_50</t>
  </si>
  <si>
    <t>20220727 11:04:04</t>
  </si>
  <si>
    <t>11:04:04</t>
  </si>
  <si>
    <t>RECT-135-20220727-11_04_07</t>
  </si>
  <si>
    <t>20220727 11:12:05</t>
  </si>
  <si>
    <t>11:12:05</t>
  </si>
  <si>
    <t>10</t>
  </si>
  <si>
    <t>LCOR-012</t>
  </si>
  <si>
    <t>RECT-136-20220727-11_12_08</t>
  </si>
  <si>
    <t>11:12:40</t>
  </si>
  <si>
    <t>20220727 11:15:45</t>
  </si>
  <si>
    <t>11:15:45</t>
  </si>
  <si>
    <t>RECT-137-20220727-11_15_47</t>
  </si>
  <si>
    <t>11:14:58</t>
  </si>
  <si>
    <t>20220727 11:17:31</t>
  </si>
  <si>
    <t>11:17:31</t>
  </si>
  <si>
    <t>RECT-138-20220727-11_17_33</t>
  </si>
  <si>
    <t>11:18:07</t>
  </si>
  <si>
    <t>20220727 11:19:32</t>
  </si>
  <si>
    <t>11:19:32</t>
  </si>
  <si>
    <t>RECT-139-20220727-11_19_34</t>
  </si>
  <si>
    <t>11:20:04</t>
  </si>
  <si>
    <t>20220727 11:21:31</t>
  </si>
  <si>
    <t>11:21:31</t>
  </si>
  <si>
    <t>RECT-140-20220727-11_21_34</t>
  </si>
  <si>
    <t>11:21:57</t>
  </si>
  <si>
    <t>20220727 11:23:13</t>
  </si>
  <si>
    <t>11:23:13</t>
  </si>
  <si>
    <t>RECT-141-20220727-11_23_15</t>
  </si>
  <si>
    <t>11:23:34</t>
  </si>
  <si>
    <t>20220727 11:24:50</t>
  </si>
  <si>
    <t>11:24:50</t>
  </si>
  <si>
    <t>RECT-142-20220727-11_24_53</t>
  </si>
  <si>
    <t>11:25:18</t>
  </si>
  <si>
    <t>20220727 11:27:17</t>
  </si>
  <si>
    <t>11:27:17</t>
  </si>
  <si>
    <t>RECT-143-20220727-11_27_20</t>
  </si>
  <si>
    <t>11:27:55</t>
  </si>
  <si>
    <t>20220727 11:29:25</t>
  </si>
  <si>
    <t>11:29:25</t>
  </si>
  <si>
    <t>RECT-144-20220727-11_29_27</t>
  </si>
  <si>
    <t>11:29:45</t>
  </si>
  <si>
    <t>20220727 11:31:14</t>
  </si>
  <si>
    <t>11:31:14</t>
  </si>
  <si>
    <t>RECT-145-20220727-11_31_17</t>
  </si>
  <si>
    <t>11:31:51</t>
  </si>
  <si>
    <t>20220727 11:33:31</t>
  </si>
  <si>
    <t>11:33:31</t>
  </si>
  <si>
    <t>RECT-146-20220727-11_33_34</t>
  </si>
  <si>
    <t>11:34:06</t>
  </si>
  <si>
    <t>20220727 11:35:44</t>
  </si>
  <si>
    <t>11:35:44</t>
  </si>
  <si>
    <t>RECT-147-20220727-11_35_47</t>
  </si>
  <si>
    <t>11:36:24</t>
  </si>
  <si>
    <t>20220727 11:38:05</t>
  </si>
  <si>
    <t>11:38:05</t>
  </si>
  <si>
    <t>RECT-148-20220727-11_38_08</t>
  </si>
  <si>
    <t>11:38:46</t>
  </si>
  <si>
    <t>20220727 11:40:27</t>
  </si>
  <si>
    <t>11:40:27</t>
  </si>
  <si>
    <t>RECT-149-20220727-11_40_30</t>
  </si>
  <si>
    <t>11:41:08</t>
  </si>
  <si>
    <t>20220727 11:42:53</t>
  </si>
  <si>
    <t>11:42:53</t>
  </si>
  <si>
    <t>RECT-150-20220727-11_42_56</t>
  </si>
  <si>
    <t>20220727 11:51:53</t>
  </si>
  <si>
    <t>11:51:53</t>
  </si>
  <si>
    <t>13</t>
  </si>
  <si>
    <t>LCOR-573</t>
  </si>
  <si>
    <t>RECT-151-20220727-11_51_56</t>
  </si>
  <si>
    <t>11:52:34</t>
  </si>
  <si>
    <t>20220727 11:54:30</t>
  </si>
  <si>
    <t>11:54:30</t>
  </si>
  <si>
    <t>RECT-152-20220727-11_54_33</t>
  </si>
  <si>
    <t>11:54:53</t>
  </si>
  <si>
    <t>20220727 11:56:20</t>
  </si>
  <si>
    <t>11:56:20</t>
  </si>
  <si>
    <t>RECT-153-20220727-11_56_23</t>
  </si>
  <si>
    <t>11:56:38</t>
  </si>
  <si>
    <t>20220727 11:58:10</t>
  </si>
  <si>
    <t>11:58:10</t>
  </si>
  <si>
    <t>RECT-154-20220727-11_58_13</t>
  </si>
  <si>
    <t>11:58:34</t>
  </si>
  <si>
    <t>20220727 12:00:00</t>
  </si>
  <si>
    <t>12:00:00</t>
  </si>
  <si>
    <t>RECT-155-20220727-12_00_03</t>
  </si>
  <si>
    <t>12:00:27</t>
  </si>
  <si>
    <t>20220727 12:02:12</t>
  </si>
  <si>
    <t>12:02:12</t>
  </si>
  <si>
    <t>RECT-156-20220727-12_02_15</t>
  </si>
  <si>
    <t>12:02:36</t>
  </si>
  <si>
    <t>20220727 12:06:03</t>
  </si>
  <si>
    <t>12:06:03</t>
  </si>
  <si>
    <t>RECT-157-20220727-12_06_06</t>
  </si>
  <si>
    <t>12:05:36</t>
  </si>
  <si>
    <t>20220727 12:07:58</t>
  </si>
  <si>
    <t>12:07:58</t>
  </si>
  <si>
    <t>RECT-158-20220727-12_08_01</t>
  </si>
  <si>
    <t>12:08:37</t>
  </si>
  <si>
    <t>20220727 12:10:33</t>
  </si>
  <si>
    <t>12:10:33</t>
  </si>
  <si>
    <t>RECT-159-20220727-12_10_36</t>
  </si>
  <si>
    <t>12:10:56</t>
  </si>
  <si>
    <t>20220727 12:12:25</t>
  </si>
  <si>
    <t>12:12:25</t>
  </si>
  <si>
    <t>RECT-160-20220727-12_12_28</t>
  </si>
  <si>
    <t>12:12:53</t>
  </si>
  <si>
    <t>20220727 12:15:13</t>
  </si>
  <si>
    <t>12:15:13</t>
  </si>
  <si>
    <t>RECT-161-20220727-12_15_16</t>
  </si>
  <si>
    <t>12:15:46</t>
  </si>
  <si>
    <t>20220727 12:17:32</t>
  </si>
  <si>
    <t>12:17:32</t>
  </si>
  <si>
    <t>RECT-162-20220727-12_17_35</t>
  </si>
  <si>
    <t>20220727 12:19:59</t>
  </si>
  <si>
    <t>12:19:59</t>
  </si>
  <si>
    <t>RECT-163-20220727-12_20_02</t>
  </si>
  <si>
    <t>12:20:18</t>
  </si>
  <si>
    <t>20220727 12:21:34</t>
  </si>
  <si>
    <t>12:21:34</t>
  </si>
  <si>
    <t>RECT-164-20220727-12_21_37</t>
  </si>
  <si>
    <t>12:22:10</t>
  </si>
  <si>
    <t>20220727 12:23:47</t>
  </si>
  <si>
    <t>12:23:47</t>
  </si>
  <si>
    <t>RECT-165-20220727-12_23_50</t>
  </si>
  <si>
    <t>12:24:27</t>
  </si>
  <si>
    <t>20220727 12:27:40</t>
  </si>
  <si>
    <t>12:27:40</t>
  </si>
  <si>
    <t>RECT-166-20220727-12_27_44</t>
  </si>
  <si>
    <t>12:28:40</t>
  </si>
  <si>
    <t>took extra at 2000</t>
  </si>
  <si>
    <t>12:28:41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</si>
</sst>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F77"/>
  <sheetViews>
    <sheetView tabSelected="1" workbookViewId="0"/>
  </sheetViews>
  <sheetFormatPr defaultRowHeight="15"/>
  <sheetData>
    <row r="2" spans="1:188">
      <c r="A2" t="s">
        <v>29</v>
      </c>
      <c r="B2" t="s">
        <v>30</v>
      </c>
      <c r="C2" t="s">
        <v>32</v>
      </c>
    </row>
    <row r="3" spans="1:188">
      <c r="B3" t="s">
        <v>31</v>
      </c>
      <c r="C3">
        <v>21</v>
      </c>
    </row>
    <row r="4" spans="1:188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188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88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188">
      <c r="B7">
        <v>0</v>
      </c>
      <c r="C7">
        <v>0</v>
      </c>
      <c r="D7">
        <v>0</v>
      </c>
      <c r="E7">
        <v>1</v>
      </c>
    </row>
    <row r="8" spans="1:188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188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8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188">
      <c r="B11">
        <v>0</v>
      </c>
      <c r="C11">
        <v>0</v>
      </c>
      <c r="D11">
        <v>0</v>
      </c>
      <c r="E11">
        <v>0</v>
      </c>
      <c r="F11">
        <v>1</v>
      </c>
    </row>
    <row r="12" spans="1:188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188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188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</row>
    <row r="15" spans="1:188">
      <c r="A15" t="s">
        <v>100</v>
      </c>
      <c r="B15" t="s">
        <v>101</v>
      </c>
      <c r="C15" t="s">
        <v>102</v>
      </c>
      <c r="D15" t="s">
        <v>103</v>
      </c>
      <c r="E15" t="s">
        <v>104</v>
      </c>
      <c r="F15" t="s">
        <v>105</v>
      </c>
      <c r="G15" t="s">
        <v>106</v>
      </c>
      <c r="H15" t="s">
        <v>107</v>
      </c>
      <c r="I15" t="s">
        <v>108</v>
      </c>
      <c r="J15" t="s">
        <v>109</v>
      </c>
      <c r="K15" t="s">
        <v>110</v>
      </c>
      <c r="L15" t="s">
        <v>111</v>
      </c>
      <c r="M15" t="s">
        <v>112</v>
      </c>
      <c r="N15" t="s">
        <v>113</v>
      </c>
      <c r="O15" t="s">
        <v>114</v>
      </c>
      <c r="P15" t="s">
        <v>115</v>
      </c>
      <c r="Q15" t="s">
        <v>116</v>
      </c>
      <c r="R15" t="s">
        <v>117</v>
      </c>
      <c r="S15" t="s">
        <v>118</v>
      </c>
      <c r="T15" t="s">
        <v>119</v>
      </c>
      <c r="U15" t="s">
        <v>120</v>
      </c>
      <c r="V15" t="s">
        <v>121</v>
      </c>
      <c r="W15" t="s">
        <v>122</v>
      </c>
      <c r="X15" t="s">
        <v>123</v>
      </c>
      <c r="Y15" t="s">
        <v>124</v>
      </c>
      <c r="Z15" t="s">
        <v>125</v>
      </c>
      <c r="AA15" t="s">
        <v>126</v>
      </c>
      <c r="AB15" t="s">
        <v>127</v>
      </c>
      <c r="AC15" t="s">
        <v>128</v>
      </c>
      <c r="AD15" t="s">
        <v>129</v>
      </c>
      <c r="AE15" t="s">
        <v>130</v>
      </c>
      <c r="AF15" t="s">
        <v>131</v>
      </c>
      <c r="AG15" t="s">
        <v>132</v>
      </c>
      <c r="AH15" t="s">
        <v>133</v>
      </c>
      <c r="AI15" t="s">
        <v>134</v>
      </c>
      <c r="AJ15" t="s">
        <v>135</v>
      </c>
      <c r="AK15" t="s">
        <v>136</v>
      </c>
      <c r="AL15" t="s">
        <v>137</v>
      </c>
      <c r="AM15" t="s">
        <v>138</v>
      </c>
      <c r="AN15" t="s">
        <v>139</v>
      </c>
      <c r="AO15" t="s">
        <v>140</v>
      </c>
      <c r="AP15" t="s">
        <v>141</v>
      </c>
      <c r="AQ15" t="s">
        <v>142</v>
      </c>
      <c r="AR15" t="s">
        <v>143</v>
      </c>
      <c r="AS15" t="s">
        <v>144</v>
      </c>
      <c r="AT15" t="s">
        <v>145</v>
      </c>
      <c r="AU15" t="s">
        <v>146</v>
      </c>
      <c r="AV15" t="s">
        <v>147</v>
      </c>
      <c r="AW15" t="s">
        <v>148</v>
      </c>
      <c r="AX15" t="s">
        <v>149</v>
      </c>
      <c r="AY15" t="s">
        <v>89</v>
      </c>
      <c r="AZ15" t="s">
        <v>150</v>
      </c>
      <c r="BA15" t="s">
        <v>151</v>
      </c>
      <c r="BB15" t="s">
        <v>152</v>
      </c>
      <c r="BC15" t="s">
        <v>153</v>
      </c>
      <c r="BD15" t="s">
        <v>154</v>
      </c>
      <c r="BE15" t="s">
        <v>155</v>
      </c>
      <c r="BF15" t="s">
        <v>156</v>
      </c>
      <c r="BG15" t="s">
        <v>157</v>
      </c>
      <c r="BH15" t="s">
        <v>158</v>
      </c>
      <c r="BI15" t="s">
        <v>159</v>
      </c>
      <c r="BJ15" t="s">
        <v>160</v>
      </c>
      <c r="BK15" t="s">
        <v>161</v>
      </c>
      <c r="BL15" t="s">
        <v>162</v>
      </c>
      <c r="BM15" t="s">
        <v>163</v>
      </c>
      <c r="BN15" t="s">
        <v>164</v>
      </c>
      <c r="BO15" t="s">
        <v>165</v>
      </c>
      <c r="BP15" t="s">
        <v>166</v>
      </c>
      <c r="BQ15" t="s">
        <v>167</v>
      </c>
      <c r="BR15" t="s">
        <v>168</v>
      </c>
      <c r="BS15" t="s">
        <v>169</v>
      </c>
      <c r="BT15" t="s">
        <v>170</v>
      </c>
      <c r="BU15" t="s">
        <v>171</v>
      </c>
      <c r="BV15" t="s">
        <v>172</v>
      </c>
      <c r="BW15" t="s">
        <v>173</v>
      </c>
      <c r="BX15" t="s">
        <v>174</v>
      </c>
      <c r="BY15" t="s">
        <v>175</v>
      </c>
      <c r="BZ15" t="s">
        <v>176</v>
      </c>
      <c r="CA15" t="s">
        <v>177</v>
      </c>
      <c r="CB15" t="s">
        <v>178</v>
      </c>
      <c r="CC15" t="s">
        <v>179</v>
      </c>
      <c r="CD15" t="s">
        <v>180</v>
      </c>
      <c r="CE15" t="s">
        <v>181</v>
      </c>
      <c r="CF15" t="s">
        <v>182</v>
      </c>
      <c r="CG15" t="s">
        <v>183</v>
      </c>
      <c r="CH15" t="s">
        <v>184</v>
      </c>
      <c r="CI15" t="s">
        <v>185</v>
      </c>
      <c r="CJ15" t="s">
        <v>186</v>
      </c>
      <c r="CK15" t="s">
        <v>187</v>
      </c>
      <c r="CL15" t="s">
        <v>188</v>
      </c>
      <c r="CM15" t="s">
        <v>189</v>
      </c>
      <c r="CN15" t="s">
        <v>190</v>
      </c>
      <c r="CO15" t="s">
        <v>114</v>
      </c>
      <c r="CP15" t="s">
        <v>191</v>
      </c>
      <c r="CQ15" t="s">
        <v>192</v>
      </c>
      <c r="CR15" t="s">
        <v>193</v>
      </c>
      <c r="CS15" t="s">
        <v>194</v>
      </c>
      <c r="CT15" t="s">
        <v>195</v>
      </c>
      <c r="CU15" t="s">
        <v>196</v>
      </c>
      <c r="CV15" t="s">
        <v>197</v>
      </c>
      <c r="CW15" t="s">
        <v>198</v>
      </c>
      <c r="CX15" t="s">
        <v>199</v>
      </c>
      <c r="CY15" t="s">
        <v>200</v>
      </c>
      <c r="CZ15" t="s">
        <v>201</v>
      </c>
      <c r="DA15" t="s">
        <v>202</v>
      </c>
      <c r="DB15" t="s">
        <v>203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101</v>
      </c>
      <c r="EE15" t="s">
        <v>104</v>
      </c>
      <c r="EF15" t="s">
        <v>231</v>
      </c>
      <c r="EG15" t="s">
        <v>232</v>
      </c>
      <c r="EH15" t="s">
        <v>233</v>
      </c>
      <c r="EI15" t="s">
        <v>234</v>
      </c>
      <c r="EJ15" t="s">
        <v>235</v>
      </c>
      <c r="EK15" t="s">
        <v>236</v>
      </c>
      <c r="EL15" t="s">
        <v>237</v>
      </c>
      <c r="EM15" t="s">
        <v>238</v>
      </c>
      <c r="EN15" t="s">
        <v>239</v>
      </c>
      <c r="EO15" t="s">
        <v>240</v>
      </c>
      <c r="EP15" t="s">
        <v>241</v>
      </c>
      <c r="EQ15" t="s">
        <v>242</v>
      </c>
      <c r="ER15" t="s">
        <v>243</v>
      </c>
      <c r="ES15" t="s">
        <v>244</v>
      </c>
      <c r="ET15" t="s">
        <v>245</v>
      </c>
      <c r="EU15" t="s">
        <v>246</v>
      </c>
      <c r="EV15" t="s">
        <v>247</v>
      </c>
      <c r="EW15" t="s">
        <v>248</v>
      </c>
      <c r="EX15" t="s">
        <v>249</v>
      </c>
      <c r="EY15" t="s">
        <v>250</v>
      </c>
      <c r="EZ15" t="s">
        <v>251</v>
      </c>
      <c r="FA15" t="s">
        <v>252</v>
      </c>
      <c r="FB15" t="s">
        <v>253</v>
      </c>
      <c r="FC15" t="s">
        <v>254</v>
      </c>
      <c r="FD15" t="s">
        <v>255</v>
      </c>
      <c r="FE15" t="s">
        <v>256</v>
      </c>
      <c r="FF15" t="s">
        <v>257</v>
      </c>
      <c r="FG15" t="s">
        <v>258</v>
      </c>
      <c r="FH15" t="s">
        <v>259</v>
      </c>
      <c r="FI15" t="s">
        <v>260</v>
      </c>
      <c r="FJ15" t="s">
        <v>261</v>
      </c>
      <c r="FK15" t="s">
        <v>262</v>
      </c>
      <c r="FL15" t="s">
        <v>263</v>
      </c>
      <c r="FM15" t="s">
        <v>264</v>
      </c>
      <c r="FN15" t="s">
        <v>265</v>
      </c>
      <c r="FO15" t="s">
        <v>266</v>
      </c>
      <c r="FP15" t="s">
        <v>267</v>
      </c>
      <c r="FQ15" t="s">
        <v>268</v>
      </c>
      <c r="FR15" t="s">
        <v>269</v>
      </c>
      <c r="FS15" t="s">
        <v>270</v>
      </c>
      <c r="FT15" t="s">
        <v>271</v>
      </c>
      <c r="FU15" t="s">
        <v>272</v>
      </c>
      <c r="FV15" t="s">
        <v>273</v>
      </c>
      <c r="FW15" t="s">
        <v>274</v>
      </c>
      <c r="FX15" t="s">
        <v>275</v>
      </c>
      <c r="FY15" t="s">
        <v>276</v>
      </c>
      <c r="FZ15" t="s">
        <v>277</v>
      </c>
      <c r="GA15" t="s">
        <v>278</v>
      </c>
      <c r="GB15" t="s">
        <v>279</v>
      </c>
      <c r="GC15" t="s">
        <v>280</v>
      </c>
      <c r="GD15" t="s">
        <v>281</v>
      </c>
      <c r="GE15" t="s">
        <v>282</v>
      </c>
      <c r="GF15" t="s">
        <v>283</v>
      </c>
    </row>
    <row r="16" spans="1:188">
      <c r="B16" t="s">
        <v>284</v>
      </c>
      <c r="C16" t="s">
        <v>284</v>
      </c>
      <c r="F16" t="s">
        <v>284</v>
      </c>
      <c r="O16" t="s">
        <v>284</v>
      </c>
      <c r="P16" t="s">
        <v>285</v>
      </c>
      <c r="Q16" t="s">
        <v>286</v>
      </c>
      <c r="R16" t="s">
        <v>287</v>
      </c>
      <c r="S16" t="s">
        <v>288</v>
      </c>
      <c r="T16" t="s">
        <v>288</v>
      </c>
      <c r="U16" t="s">
        <v>198</v>
      </c>
      <c r="V16" t="s">
        <v>198</v>
      </c>
      <c r="W16" t="s">
        <v>285</v>
      </c>
      <c r="X16" t="s">
        <v>285</v>
      </c>
      <c r="Y16" t="s">
        <v>285</v>
      </c>
      <c r="Z16" t="s">
        <v>285</v>
      </c>
      <c r="AA16" t="s">
        <v>289</v>
      </c>
      <c r="AB16" t="s">
        <v>290</v>
      </c>
      <c r="AC16" t="s">
        <v>290</v>
      </c>
      <c r="AD16" t="s">
        <v>291</v>
      </c>
      <c r="AE16" t="s">
        <v>292</v>
      </c>
      <c r="AF16" t="s">
        <v>291</v>
      </c>
      <c r="AG16" t="s">
        <v>291</v>
      </c>
      <c r="AH16" t="s">
        <v>291</v>
      </c>
      <c r="AI16" t="s">
        <v>289</v>
      </c>
      <c r="AJ16" t="s">
        <v>289</v>
      </c>
      <c r="AK16" t="s">
        <v>289</v>
      </c>
      <c r="AL16" t="s">
        <v>289</v>
      </c>
      <c r="AM16" t="s">
        <v>287</v>
      </c>
      <c r="AN16" t="s">
        <v>286</v>
      </c>
      <c r="AO16" t="s">
        <v>287</v>
      </c>
      <c r="AP16" t="s">
        <v>288</v>
      </c>
      <c r="AQ16" t="s">
        <v>288</v>
      </c>
      <c r="AR16" t="s">
        <v>293</v>
      </c>
      <c r="AS16" t="s">
        <v>294</v>
      </c>
      <c r="AT16" t="s">
        <v>286</v>
      </c>
      <c r="AU16" t="s">
        <v>295</v>
      </c>
      <c r="AV16" t="s">
        <v>295</v>
      </c>
      <c r="AW16" t="s">
        <v>296</v>
      </c>
      <c r="AX16" t="s">
        <v>294</v>
      </c>
      <c r="AY16" t="s">
        <v>297</v>
      </c>
      <c r="AZ16" t="s">
        <v>292</v>
      </c>
      <c r="BB16" t="s">
        <v>292</v>
      </c>
      <c r="BC16" t="s">
        <v>297</v>
      </c>
      <c r="BI16" t="s">
        <v>287</v>
      </c>
      <c r="BP16" t="s">
        <v>287</v>
      </c>
      <c r="BQ16" t="s">
        <v>287</v>
      </c>
      <c r="BR16" t="s">
        <v>287</v>
      </c>
      <c r="BS16" t="s">
        <v>298</v>
      </c>
      <c r="CF16" t="s">
        <v>287</v>
      </c>
      <c r="CG16" t="s">
        <v>287</v>
      </c>
      <c r="CI16" t="s">
        <v>299</v>
      </c>
      <c r="CJ16" t="s">
        <v>300</v>
      </c>
      <c r="CM16" t="s">
        <v>285</v>
      </c>
      <c r="CO16" t="s">
        <v>284</v>
      </c>
      <c r="CP16" t="s">
        <v>288</v>
      </c>
      <c r="CQ16" t="s">
        <v>288</v>
      </c>
      <c r="CR16" t="s">
        <v>295</v>
      </c>
      <c r="CS16" t="s">
        <v>295</v>
      </c>
      <c r="CT16" t="s">
        <v>288</v>
      </c>
      <c r="CU16" t="s">
        <v>295</v>
      </c>
      <c r="CV16" t="s">
        <v>297</v>
      </c>
      <c r="CW16" t="s">
        <v>291</v>
      </c>
      <c r="CX16" t="s">
        <v>291</v>
      </c>
      <c r="CY16" t="s">
        <v>290</v>
      </c>
      <c r="CZ16" t="s">
        <v>290</v>
      </c>
      <c r="DA16" t="s">
        <v>290</v>
      </c>
      <c r="DB16" t="s">
        <v>290</v>
      </c>
      <c r="DC16" t="s">
        <v>290</v>
      </c>
      <c r="DD16" t="s">
        <v>301</v>
      </c>
      <c r="DE16" t="s">
        <v>287</v>
      </c>
      <c r="DF16" t="s">
        <v>287</v>
      </c>
      <c r="DG16" t="s">
        <v>287</v>
      </c>
      <c r="DL16" t="s">
        <v>287</v>
      </c>
      <c r="DO16" t="s">
        <v>290</v>
      </c>
      <c r="DP16" t="s">
        <v>290</v>
      </c>
      <c r="DQ16" t="s">
        <v>290</v>
      </c>
      <c r="DR16" t="s">
        <v>290</v>
      </c>
      <c r="DS16" t="s">
        <v>290</v>
      </c>
      <c r="DT16" t="s">
        <v>287</v>
      </c>
      <c r="DU16" t="s">
        <v>287</v>
      </c>
      <c r="DV16" t="s">
        <v>287</v>
      </c>
      <c r="DW16" t="s">
        <v>284</v>
      </c>
      <c r="DZ16" t="s">
        <v>302</v>
      </c>
      <c r="EA16" t="s">
        <v>302</v>
      </c>
      <c r="EC16" t="s">
        <v>284</v>
      </c>
      <c r="ED16" t="s">
        <v>303</v>
      </c>
      <c r="EF16" t="s">
        <v>284</v>
      </c>
      <c r="EG16" t="s">
        <v>284</v>
      </c>
      <c r="EI16" t="s">
        <v>304</v>
      </c>
      <c r="EJ16" t="s">
        <v>305</v>
      </c>
      <c r="EK16" t="s">
        <v>304</v>
      </c>
      <c r="EL16" t="s">
        <v>305</v>
      </c>
      <c r="EM16" t="s">
        <v>304</v>
      </c>
      <c r="EN16" t="s">
        <v>305</v>
      </c>
      <c r="EO16" t="s">
        <v>292</v>
      </c>
      <c r="EP16" t="s">
        <v>292</v>
      </c>
      <c r="EQ16" t="s">
        <v>292</v>
      </c>
      <c r="ER16" t="s">
        <v>292</v>
      </c>
      <c r="ES16" t="s">
        <v>304</v>
      </c>
      <c r="ET16" t="s">
        <v>305</v>
      </c>
      <c r="EU16" t="s">
        <v>305</v>
      </c>
      <c r="EY16" t="s">
        <v>305</v>
      </c>
      <c r="FC16" t="s">
        <v>288</v>
      </c>
      <c r="FD16" t="s">
        <v>288</v>
      </c>
      <c r="FE16" t="s">
        <v>295</v>
      </c>
      <c r="FF16" t="s">
        <v>295</v>
      </c>
      <c r="FG16" t="s">
        <v>306</v>
      </c>
      <c r="FH16" t="s">
        <v>306</v>
      </c>
      <c r="FI16" t="s">
        <v>307</v>
      </c>
      <c r="FJ16" t="s">
        <v>307</v>
      </c>
      <c r="FK16" t="s">
        <v>307</v>
      </c>
      <c r="FL16" t="s">
        <v>307</v>
      </c>
      <c r="FM16" t="s">
        <v>307</v>
      </c>
      <c r="FN16" t="s">
        <v>307</v>
      </c>
      <c r="FO16" t="s">
        <v>290</v>
      </c>
      <c r="FP16" t="s">
        <v>307</v>
      </c>
      <c r="FR16" t="s">
        <v>297</v>
      </c>
      <c r="FS16" t="s">
        <v>297</v>
      </c>
      <c r="FT16" t="s">
        <v>290</v>
      </c>
      <c r="FU16" t="s">
        <v>290</v>
      </c>
      <c r="FV16" t="s">
        <v>290</v>
      </c>
      <c r="FW16" t="s">
        <v>290</v>
      </c>
      <c r="FX16" t="s">
        <v>290</v>
      </c>
      <c r="FY16" t="s">
        <v>292</v>
      </c>
      <c r="FZ16" t="s">
        <v>292</v>
      </c>
      <c r="GA16" t="s">
        <v>292</v>
      </c>
      <c r="GB16" t="s">
        <v>290</v>
      </c>
      <c r="GC16" t="s">
        <v>288</v>
      </c>
      <c r="GD16" t="s">
        <v>295</v>
      </c>
      <c r="GE16" t="s">
        <v>292</v>
      </c>
      <c r="GF16" t="s">
        <v>292</v>
      </c>
    </row>
    <row r="17" spans="1:188">
      <c r="A17">
        <v>1</v>
      </c>
      <c r="B17">
        <v>1658940422.5</v>
      </c>
      <c r="C17">
        <v>0</v>
      </c>
      <c r="D17" t="s">
        <v>308</v>
      </c>
      <c r="E17" t="s">
        <v>309</v>
      </c>
      <c r="F17">
        <v>5</v>
      </c>
      <c r="I17" t="s">
        <v>310</v>
      </c>
      <c r="J17" t="s">
        <v>311</v>
      </c>
      <c r="L17" t="s">
        <v>312</v>
      </c>
      <c r="M17" t="s">
        <v>313</v>
      </c>
      <c r="N17" t="s">
        <v>314</v>
      </c>
      <c r="O17">
        <v>1658940414.75</v>
      </c>
      <c r="P17">
        <f>(Q17)/1000</f>
        <v>0</v>
      </c>
      <c r="Q17">
        <f>IF(CN17, AT17, AN17)</f>
        <v>0</v>
      </c>
      <c r="R17">
        <f>IF(CN17, AO17, AM17)</f>
        <v>0</v>
      </c>
      <c r="S17">
        <f>CP17 - IF(BA17&gt;1, R17*CJ17*100.0/(BC17*DD17), 0)</f>
        <v>0</v>
      </c>
      <c r="T17">
        <f>((Z17-P17/2)*S17-R17)/(Z17+P17/2)</f>
        <v>0</v>
      </c>
      <c r="U17">
        <f>T17*(CW17+CX17)/1000.0</f>
        <v>0</v>
      </c>
      <c r="V17">
        <f>(CP17 - IF(BA17&gt;1, R17*CJ17*100.0/(BC17*DD17), 0))*(CW17+CX17)/1000.0</f>
        <v>0</v>
      </c>
      <c r="W17">
        <f>2.0/((1/Y17-1/X17)+SIGN(Y17)*SQRT((1/Y17-1/X17)*(1/Y17-1/X17) + 4*CK17/((CK17+1)*(CK17+1))*(2*1/Y17*1/X17-1/X17*1/X17)))</f>
        <v>0</v>
      </c>
      <c r="X17">
        <f>IF(LEFT(CL17,1)&lt;&gt;"0",IF(LEFT(CL17,1)="1",3.0,CM17),$D$5+$E$5*(DD17*CW17/($K$5*1000))+$F$5*(DD17*CW17/($K$5*1000))*MAX(MIN(CJ17,$J$5),$I$5)*MAX(MIN(CJ17,$J$5),$I$5)+$G$5*MAX(MIN(CJ17,$J$5),$I$5)*(DD17*CW17/($K$5*1000))+$H$5*(DD17*CW17/($K$5*1000))*(DD17*CW17/($K$5*1000)))</f>
        <v>0</v>
      </c>
      <c r="Y17">
        <f>P17*(1000-(1000*0.61365*exp(17.502*AC17/(240.97+AC17))/(CW17+CX17)+CR17)/2)/(1000*0.61365*exp(17.502*AC17/(240.97+AC17))/(CW17+CX17)-CR17)</f>
        <v>0</v>
      </c>
      <c r="Z17">
        <f>1/((CK17+1)/(W17/1.6)+1/(X17/1.37)) + CK17/((CK17+1)/(W17/1.6) + CK17/(X17/1.37))</f>
        <v>0</v>
      </c>
      <c r="AA17">
        <f>(CF17*CI17)</f>
        <v>0</v>
      </c>
      <c r="AB17">
        <f>(CY17+(AA17+2*0.95*5.67E-8*(((CY17+$B$7)+273)^4-(CY17+273)^4)-44100*P17)/(1.84*29.3*X17+8*0.95*5.67E-8*(CY17+273)^3))</f>
        <v>0</v>
      </c>
      <c r="AC17">
        <f>($C$7*CZ17+$D$7*DA17+$E$7*AB17)</f>
        <v>0</v>
      </c>
      <c r="AD17">
        <f>0.61365*exp(17.502*AC17/(240.97+AC17))</f>
        <v>0</v>
      </c>
      <c r="AE17">
        <f>(AF17/AG17*100)</f>
        <v>0</v>
      </c>
      <c r="AF17">
        <f>CR17*(CW17+CX17)/1000</f>
        <v>0</v>
      </c>
      <c r="AG17">
        <f>0.61365*exp(17.502*CY17/(240.97+CY17))</f>
        <v>0</v>
      </c>
      <c r="AH17">
        <f>(AD17-CR17*(CW17+CX17)/1000)</f>
        <v>0</v>
      </c>
      <c r="AI17">
        <f>(-P17*44100)</f>
        <v>0</v>
      </c>
      <c r="AJ17">
        <f>2*29.3*X17*0.92*(CY17-AC17)</f>
        <v>0</v>
      </c>
      <c r="AK17">
        <f>2*0.95*5.67E-8*(((CY17+$B$7)+273)^4-(AC17+273)^4)</f>
        <v>0</v>
      </c>
      <c r="AL17">
        <f>AA17+AK17+AI17+AJ17</f>
        <v>0</v>
      </c>
      <c r="AM17">
        <f>CV17*BA17*(CQ17-CP17*(1000-BA17*CS17)/(1000-BA17*CR17))/(100*CJ17)</f>
        <v>0</v>
      </c>
      <c r="AN17">
        <f>1000*CV17*BA17*(CR17-CS17)/(100*CJ17*(1000-BA17*CR17))</f>
        <v>0</v>
      </c>
      <c r="AO17">
        <f>(AP17 - AQ17 - CW17*1E3/(8.314*(CY17+273.15)) * AS17/CV17 * AR17) * CV17/(100*CJ17) * (1000 - CS17)/1000</f>
        <v>0</v>
      </c>
      <c r="AP17">
        <v>448.542665680668</v>
      </c>
      <c r="AQ17">
        <v>422.024109090909</v>
      </c>
      <c r="AR17">
        <v>-0.000820113783684206</v>
      </c>
      <c r="AS17">
        <v>67.1075901541636</v>
      </c>
      <c r="AT17">
        <f>(AV17 - AU17 + CW17*1E3/(8.314*(CY17+273.15)) * AX17/CV17 * AW17) * CV17/(100*CJ17) * 1000/(1000 - AV17)</f>
        <v>0</v>
      </c>
      <c r="AU17">
        <v>22.0185718345727</v>
      </c>
      <c r="AV17">
        <v>28.4639454545455</v>
      </c>
      <c r="AW17">
        <v>1.49125288225972e-05</v>
      </c>
      <c r="AX17">
        <v>78.9128157297215</v>
      </c>
      <c r="AY17">
        <v>0</v>
      </c>
      <c r="AZ17">
        <v>0</v>
      </c>
      <c r="BA17">
        <f>IF(AY17*$H$13&gt;=BC17,1.0,(BC17/(BC17-AY17*$H$13)))</f>
        <v>0</v>
      </c>
      <c r="BB17">
        <f>(BA17-1)*100</f>
        <v>0</v>
      </c>
      <c r="BC17">
        <f>MAX(0,($B$13+$C$13*DD17)/(1+$D$13*DD17)*CW17/(CY17+273)*$E$13)</f>
        <v>0</v>
      </c>
      <c r="BD17" t="s">
        <v>315</v>
      </c>
      <c r="BE17">
        <v>10214.9</v>
      </c>
      <c r="BF17">
        <v>1337.40365450765</v>
      </c>
      <c r="BG17">
        <v>3225.17</v>
      </c>
      <c r="BH17">
        <f>1-BF17/BG17</f>
        <v>0</v>
      </c>
      <c r="BI17">
        <v>-10.2314334914194</v>
      </c>
      <c r="BJ17" t="s">
        <v>316</v>
      </c>
      <c r="BK17">
        <v>10127.5</v>
      </c>
      <c r="BL17">
        <v>912.071769230769</v>
      </c>
      <c r="BM17">
        <v>1264.59</v>
      </c>
      <c r="BN17">
        <f>1-BL17/BM17</f>
        <v>0</v>
      </c>
      <c r="BO17">
        <v>0.5</v>
      </c>
      <c r="BP17">
        <f>CG17</f>
        <v>0</v>
      </c>
      <c r="BQ17">
        <f>R17</f>
        <v>0</v>
      </c>
      <c r="BR17">
        <f>BN17*BO17*BP17</f>
        <v>0</v>
      </c>
      <c r="BS17">
        <f>(BQ17-BI17)/BP17</f>
        <v>0</v>
      </c>
      <c r="BT17">
        <f>(BG17-BM17)/BM17</f>
        <v>0</v>
      </c>
      <c r="BU17">
        <f>BF17/(BH17+BF17/BM17)</f>
        <v>0</v>
      </c>
      <c r="BV17" t="s">
        <v>317</v>
      </c>
      <c r="BW17">
        <v>0</v>
      </c>
      <c r="BX17">
        <f>IF(BW17&lt;&gt;0, BW17, BU17)</f>
        <v>0</v>
      </c>
      <c r="BY17">
        <f>1-BX17/BM17</f>
        <v>0</v>
      </c>
      <c r="BZ17">
        <f>(BM17-BL17)/(BM17-BX17)</f>
        <v>0</v>
      </c>
      <c r="CA17">
        <f>(BG17-BM17)/(BG17-BX17)</f>
        <v>0</v>
      </c>
      <c r="CB17">
        <f>(BM17-BL17)/(BM17-BF17)</f>
        <v>0</v>
      </c>
      <c r="CC17">
        <f>(BG17-BM17)/(BG17-BF17)</f>
        <v>0</v>
      </c>
      <c r="CD17">
        <f>(BZ17*BX17/BL17)</f>
        <v>0</v>
      </c>
      <c r="CE17">
        <f>(1-CD17)</f>
        <v>0</v>
      </c>
      <c r="CF17">
        <f>$B$11*DE17+$C$11*DF17+$F$11*DG17*(1-DJ17)</f>
        <v>0</v>
      </c>
      <c r="CG17">
        <f>CF17*CH17</f>
        <v>0</v>
      </c>
      <c r="CH17">
        <f>($B$11*$D$9+$C$11*$D$9+$F$11*((DT17+DL17)/MAX(DT17+DL17+DU17, 0.1)*$I$9+DU17/MAX(DT17+DL17+DU17, 0.1)*$J$9))/($B$11+$C$11+$F$11)</f>
        <v>0</v>
      </c>
      <c r="CI17">
        <f>($B$11*$K$9+$C$11*$K$9+$F$11*((DT17+DL17)/MAX(DT17+DL17+DU17, 0.1)*$P$9+DU17/MAX(DT17+DL17+DU17, 0.1)*$Q$9))/($B$11+$C$11+$F$11)</f>
        <v>0</v>
      </c>
      <c r="CJ17">
        <v>6</v>
      </c>
      <c r="CK17">
        <v>0.5</v>
      </c>
      <c r="CL17" t="s">
        <v>318</v>
      </c>
      <c r="CM17">
        <v>2</v>
      </c>
      <c r="CN17" t="b">
        <v>0</v>
      </c>
      <c r="CO17">
        <v>1658940414.75</v>
      </c>
      <c r="CP17">
        <v>410.3059</v>
      </c>
      <c r="CQ17">
        <v>438.7527</v>
      </c>
      <c r="CR17">
        <v>28.4638733333333</v>
      </c>
      <c r="CS17">
        <v>22.0181433333333</v>
      </c>
      <c r="CT17">
        <v>412.0229</v>
      </c>
      <c r="CU17">
        <v>28.1813066666667</v>
      </c>
      <c r="CV17">
        <v>600.1861</v>
      </c>
      <c r="CW17">
        <v>100.995133333333</v>
      </c>
      <c r="CX17">
        <v>0.09999043</v>
      </c>
      <c r="CY17">
        <v>30.73524</v>
      </c>
      <c r="CZ17">
        <v>30.0674966666667</v>
      </c>
      <c r="DA17">
        <v>999.9</v>
      </c>
      <c r="DB17">
        <v>0</v>
      </c>
      <c r="DC17">
        <v>0</v>
      </c>
      <c r="DD17">
        <v>10000.0866666667</v>
      </c>
      <c r="DE17">
        <v>0</v>
      </c>
      <c r="DF17">
        <v>386.369966666667</v>
      </c>
      <c r="DG17">
        <v>1499.96766666667</v>
      </c>
      <c r="DH17">
        <v>0.973004</v>
      </c>
      <c r="DI17">
        <v>0.02699596</v>
      </c>
      <c r="DJ17">
        <v>0</v>
      </c>
      <c r="DK17">
        <v>912.0564</v>
      </c>
      <c r="DL17">
        <v>4.99935</v>
      </c>
      <c r="DM17">
        <v>14620.5033333333</v>
      </c>
      <c r="DN17">
        <v>14584.6366666667</v>
      </c>
      <c r="DO17">
        <v>40.4539333333333</v>
      </c>
      <c r="DP17">
        <v>41.4414666666667</v>
      </c>
      <c r="DQ17">
        <v>40.3664</v>
      </c>
      <c r="DR17">
        <v>38.8331333333333</v>
      </c>
      <c r="DS17">
        <v>41.5622</v>
      </c>
      <c r="DT17">
        <v>1454.61</v>
      </c>
      <c r="DU17">
        <v>40.3583333333333</v>
      </c>
      <c r="DV17">
        <v>0</v>
      </c>
      <c r="DW17">
        <v>1658940422.6</v>
      </c>
      <c r="DX17">
        <v>0</v>
      </c>
      <c r="DY17">
        <v>912.071769230769</v>
      </c>
      <c r="DZ17">
        <v>-4.90427350758163</v>
      </c>
      <c r="EA17">
        <v>7.82564104080474</v>
      </c>
      <c r="EB17">
        <v>14620.4961538462</v>
      </c>
      <c r="EC17">
        <v>15</v>
      </c>
      <c r="ED17">
        <v>1658940442</v>
      </c>
      <c r="EE17" t="s">
        <v>319</v>
      </c>
      <c r="EF17">
        <v>1658940442</v>
      </c>
      <c r="EG17">
        <v>1658858732.6</v>
      </c>
      <c r="EH17">
        <v>1</v>
      </c>
      <c r="EI17">
        <v>0.276</v>
      </c>
      <c r="EJ17">
        <v>0.055</v>
      </c>
      <c r="EK17">
        <v>-1.717</v>
      </c>
      <c r="EL17">
        <v>0.212</v>
      </c>
      <c r="EM17">
        <v>435</v>
      </c>
      <c r="EN17">
        <v>27</v>
      </c>
      <c r="EO17">
        <v>0.08</v>
      </c>
      <c r="EP17">
        <v>0.04</v>
      </c>
      <c r="EQ17">
        <v>100</v>
      </c>
      <c r="ER17">
        <v>100</v>
      </c>
      <c r="ES17">
        <v>-1.717</v>
      </c>
      <c r="ET17">
        <v>0.2826</v>
      </c>
      <c r="EU17">
        <v>-1.27442884582158</v>
      </c>
      <c r="EV17">
        <v>-0.00188405265594867</v>
      </c>
      <c r="EW17">
        <v>5.78351111746033e-07</v>
      </c>
      <c r="EX17">
        <v>-2.3203594791771e-11</v>
      </c>
      <c r="EY17">
        <v>0.282568438684254</v>
      </c>
      <c r="EZ17">
        <v>0</v>
      </c>
      <c r="FA17">
        <v>0</v>
      </c>
      <c r="FB17">
        <v>0</v>
      </c>
      <c r="FC17">
        <v>4</v>
      </c>
      <c r="FD17">
        <v>2111</v>
      </c>
      <c r="FE17">
        <v>2</v>
      </c>
      <c r="FF17">
        <v>24</v>
      </c>
      <c r="FG17">
        <v>1297.1</v>
      </c>
      <c r="FH17">
        <v>1361.5</v>
      </c>
      <c r="FI17">
        <v>1.10962</v>
      </c>
      <c r="FJ17">
        <v>2.35718</v>
      </c>
      <c r="FK17">
        <v>1.5979</v>
      </c>
      <c r="FL17">
        <v>2.34741</v>
      </c>
      <c r="FM17">
        <v>1.59424</v>
      </c>
      <c r="FN17">
        <v>2.47803</v>
      </c>
      <c r="FO17">
        <v>32.9315</v>
      </c>
      <c r="FP17">
        <v>15.7606</v>
      </c>
      <c r="FQ17">
        <v>18</v>
      </c>
      <c r="FR17">
        <v>619.287</v>
      </c>
      <c r="FS17">
        <v>414.172</v>
      </c>
      <c r="FT17">
        <v>30.2423</v>
      </c>
      <c r="FU17">
        <v>26.9455</v>
      </c>
      <c r="FV17">
        <v>30.0006</v>
      </c>
      <c r="FW17">
        <v>26.6517</v>
      </c>
      <c r="FX17">
        <v>26.6171</v>
      </c>
      <c r="FY17">
        <v>22.2381</v>
      </c>
      <c r="FZ17">
        <v>30.5547</v>
      </c>
      <c r="GA17">
        <v>98.8507</v>
      </c>
      <c r="GB17">
        <v>30.2234</v>
      </c>
      <c r="GC17">
        <v>438.551</v>
      </c>
      <c r="GD17">
        <v>21.9683</v>
      </c>
      <c r="GE17">
        <v>100.271</v>
      </c>
      <c r="GF17">
        <v>100.42</v>
      </c>
    </row>
    <row r="18" spans="1:188">
      <c r="A18">
        <v>2</v>
      </c>
      <c r="B18">
        <v>1658940547.5</v>
      </c>
      <c r="C18">
        <v>125</v>
      </c>
      <c r="D18" t="s">
        <v>320</v>
      </c>
      <c r="E18" t="s">
        <v>321</v>
      </c>
      <c r="F18">
        <v>5</v>
      </c>
      <c r="I18" t="s">
        <v>310</v>
      </c>
      <c r="J18" t="s">
        <v>311</v>
      </c>
      <c r="L18" t="s">
        <v>312</v>
      </c>
      <c r="M18" t="s">
        <v>313</v>
      </c>
      <c r="N18" t="s">
        <v>314</v>
      </c>
      <c r="O18">
        <v>1658940539.75</v>
      </c>
      <c r="P18">
        <f>(Q18)/1000</f>
        <v>0</v>
      </c>
      <c r="Q18">
        <f>IF(CN18, AT18, AN18)</f>
        <v>0</v>
      </c>
      <c r="R18">
        <f>IF(CN18, AO18, AM18)</f>
        <v>0</v>
      </c>
      <c r="S18">
        <f>CP18 - IF(BA18&gt;1, R18*CJ18*100.0/(BC18*DD18), 0)</f>
        <v>0</v>
      </c>
      <c r="T18">
        <f>((Z18-P18/2)*S18-R18)/(Z18+P18/2)</f>
        <v>0</v>
      </c>
      <c r="U18">
        <f>T18*(CW18+CX18)/1000.0</f>
        <v>0</v>
      </c>
      <c r="V18">
        <f>(CP18 - IF(BA18&gt;1, R18*CJ18*100.0/(BC18*DD18), 0))*(CW18+CX18)/1000.0</f>
        <v>0</v>
      </c>
      <c r="W18">
        <f>2.0/((1/Y18-1/X18)+SIGN(Y18)*SQRT((1/Y18-1/X18)*(1/Y18-1/X18) + 4*CK18/((CK18+1)*(CK18+1))*(2*1/Y18*1/X18-1/X18*1/X18)))</f>
        <v>0</v>
      </c>
      <c r="X18">
        <f>IF(LEFT(CL18,1)&lt;&gt;"0",IF(LEFT(CL18,1)="1",3.0,CM18),$D$5+$E$5*(DD18*CW18/($K$5*1000))+$F$5*(DD18*CW18/($K$5*1000))*MAX(MIN(CJ18,$J$5),$I$5)*MAX(MIN(CJ18,$J$5),$I$5)+$G$5*MAX(MIN(CJ18,$J$5),$I$5)*(DD18*CW18/($K$5*1000))+$H$5*(DD18*CW18/($K$5*1000))*(DD18*CW18/($K$5*1000)))</f>
        <v>0</v>
      </c>
      <c r="Y18">
        <f>P18*(1000-(1000*0.61365*exp(17.502*AC18/(240.97+AC18))/(CW18+CX18)+CR18)/2)/(1000*0.61365*exp(17.502*AC18/(240.97+AC18))/(CW18+CX18)-CR18)</f>
        <v>0</v>
      </c>
      <c r="Z18">
        <f>1/((CK18+1)/(W18/1.6)+1/(X18/1.37)) + CK18/((CK18+1)/(W18/1.6) + CK18/(X18/1.37))</f>
        <v>0</v>
      </c>
      <c r="AA18">
        <f>(CF18*CI18)</f>
        <v>0</v>
      </c>
      <c r="AB18">
        <f>(CY18+(AA18+2*0.95*5.67E-8*(((CY18+$B$7)+273)^4-(CY18+273)^4)-44100*P18)/(1.84*29.3*X18+8*0.95*5.67E-8*(CY18+273)^3))</f>
        <v>0</v>
      </c>
      <c r="AC18">
        <f>($C$7*CZ18+$D$7*DA18+$E$7*AB18)</f>
        <v>0</v>
      </c>
      <c r="AD18">
        <f>0.61365*exp(17.502*AC18/(240.97+AC18))</f>
        <v>0</v>
      </c>
      <c r="AE18">
        <f>(AF18/AG18*100)</f>
        <v>0</v>
      </c>
      <c r="AF18">
        <f>CR18*(CW18+CX18)/1000</f>
        <v>0</v>
      </c>
      <c r="AG18">
        <f>0.61365*exp(17.502*CY18/(240.97+CY18))</f>
        <v>0</v>
      </c>
      <c r="AH18">
        <f>(AD18-CR18*(CW18+CX18)/1000)</f>
        <v>0</v>
      </c>
      <c r="AI18">
        <f>(-P18*44100)</f>
        <v>0</v>
      </c>
      <c r="AJ18">
        <f>2*29.3*X18*0.92*(CY18-AC18)</f>
        <v>0</v>
      </c>
      <c r="AK18">
        <f>2*0.95*5.67E-8*(((CY18+$B$7)+273)^4-(AC18+273)^4)</f>
        <v>0</v>
      </c>
      <c r="AL18">
        <f>AA18+AK18+AI18+AJ18</f>
        <v>0</v>
      </c>
      <c r="AM18">
        <f>CV18*BA18*(CQ18-CP18*(1000-BA18*CS18)/(1000-BA18*CR18))/(100*CJ18)</f>
        <v>0</v>
      </c>
      <c r="AN18">
        <f>1000*CV18*BA18*(CR18-CS18)/(100*CJ18*(1000-BA18*CR18))</f>
        <v>0</v>
      </c>
      <c r="AO18">
        <f>(AP18 - AQ18 - CW18*1E3/(8.314*(CY18+273.15)) * AS18/CV18 * AR18) * CV18/(100*CJ18) * (1000 - CS18)/1000</f>
        <v>0</v>
      </c>
      <c r="AP18">
        <v>437.711977706201</v>
      </c>
      <c r="AQ18">
        <v>411.731915151515</v>
      </c>
      <c r="AR18">
        <v>0.000393531677150565</v>
      </c>
      <c r="AS18">
        <v>67.2580724570353</v>
      </c>
      <c r="AT18">
        <f>(AV18 - AU18 + CW18*1E3/(8.314*(CY18+273.15)) * AX18/CV18 * AW18) * CV18/(100*CJ18) * 1000/(1000 - AV18)</f>
        <v>0</v>
      </c>
      <c r="AU18">
        <v>21.5011760127808</v>
      </c>
      <c r="AV18">
        <v>28.1138703030303</v>
      </c>
      <c r="AW18">
        <v>0.00052043140381568</v>
      </c>
      <c r="AX18">
        <v>79.2788246609451</v>
      </c>
      <c r="AY18">
        <v>0</v>
      </c>
      <c r="AZ18">
        <v>0</v>
      </c>
      <c r="BA18">
        <f>IF(AY18*$H$13&gt;=BC18,1.0,(BC18/(BC18-AY18*$H$13)))</f>
        <v>0</v>
      </c>
      <c r="BB18">
        <f>(BA18-1)*100</f>
        <v>0</v>
      </c>
      <c r="BC18">
        <f>MAX(0,($B$13+$C$13*DD18)/(1+$D$13*DD18)*CW18/(CY18+273)*$E$13)</f>
        <v>0</v>
      </c>
      <c r="BD18" t="s">
        <v>315</v>
      </c>
      <c r="BE18">
        <v>10214.9</v>
      </c>
      <c r="BF18">
        <v>1337.40365450765</v>
      </c>
      <c r="BG18">
        <v>3225.17</v>
      </c>
      <c r="BH18">
        <f>1-BF18/BG18</f>
        <v>0</v>
      </c>
      <c r="BI18">
        <v>-10.2314334914194</v>
      </c>
      <c r="BJ18" t="s">
        <v>322</v>
      </c>
      <c r="BK18">
        <v>10145.5</v>
      </c>
      <c r="BL18">
        <v>909.3495</v>
      </c>
      <c r="BM18">
        <v>1264.55</v>
      </c>
      <c r="BN18">
        <f>1-BL18/BM18</f>
        <v>0</v>
      </c>
      <c r="BO18">
        <v>0.5</v>
      </c>
      <c r="BP18">
        <f>CG18</f>
        <v>0</v>
      </c>
      <c r="BQ18">
        <f>R18</f>
        <v>0</v>
      </c>
      <c r="BR18">
        <f>BN18*BO18*BP18</f>
        <v>0</v>
      </c>
      <c r="BS18">
        <f>(BQ18-BI18)/BP18</f>
        <v>0</v>
      </c>
      <c r="BT18">
        <f>(BG18-BM18)/BM18</f>
        <v>0</v>
      </c>
      <c r="BU18">
        <f>BF18/(BH18+BF18/BM18)</f>
        <v>0</v>
      </c>
      <c r="BV18" t="s">
        <v>317</v>
      </c>
      <c r="BW18">
        <v>0</v>
      </c>
      <c r="BX18">
        <f>IF(BW18&lt;&gt;0, BW18, BU18)</f>
        <v>0</v>
      </c>
      <c r="BY18">
        <f>1-BX18/BM18</f>
        <v>0</v>
      </c>
      <c r="BZ18">
        <f>(BM18-BL18)/(BM18-BX18)</f>
        <v>0</v>
      </c>
      <c r="CA18">
        <f>(BG18-BM18)/(BG18-BX18)</f>
        <v>0</v>
      </c>
      <c r="CB18">
        <f>(BM18-BL18)/(BM18-BF18)</f>
        <v>0</v>
      </c>
      <c r="CC18">
        <f>(BG18-BM18)/(BG18-BF18)</f>
        <v>0</v>
      </c>
      <c r="CD18">
        <f>(BZ18*BX18/BL18)</f>
        <v>0</v>
      </c>
      <c r="CE18">
        <f>(1-CD18)</f>
        <v>0</v>
      </c>
      <c r="CF18">
        <f>$B$11*DE18+$C$11*DF18+$F$11*DG18*(1-DJ18)</f>
        <v>0</v>
      </c>
      <c r="CG18">
        <f>CF18*CH18</f>
        <v>0</v>
      </c>
      <c r="CH18">
        <f>($B$11*$D$9+$C$11*$D$9+$F$11*((DT18+DL18)/MAX(DT18+DL18+DU18, 0.1)*$I$9+DU18/MAX(DT18+DL18+DU18, 0.1)*$J$9))/($B$11+$C$11+$F$11)</f>
        <v>0</v>
      </c>
      <c r="CI18">
        <f>($B$11*$K$9+$C$11*$K$9+$F$11*((DT18+DL18)/MAX(DT18+DL18+DU18, 0.1)*$P$9+DU18/MAX(DT18+DL18+DU18, 0.1)*$Q$9))/($B$11+$C$11+$F$11)</f>
        <v>0</v>
      </c>
      <c r="CJ18">
        <v>6</v>
      </c>
      <c r="CK18">
        <v>0.5</v>
      </c>
      <c r="CL18" t="s">
        <v>318</v>
      </c>
      <c r="CM18">
        <v>2</v>
      </c>
      <c r="CN18" t="b">
        <v>0</v>
      </c>
      <c r="CO18">
        <v>1658940539.75</v>
      </c>
      <c r="CP18">
        <v>400.249466666667</v>
      </c>
      <c r="CQ18">
        <v>428.405033333333</v>
      </c>
      <c r="CR18">
        <v>28.0690366666667</v>
      </c>
      <c r="CS18">
        <v>21.4153433333333</v>
      </c>
      <c r="CT18">
        <v>401.805466666667</v>
      </c>
      <c r="CU18">
        <v>27.7864633333333</v>
      </c>
      <c r="CV18">
        <v>600.187166666667</v>
      </c>
      <c r="CW18">
        <v>101.002033333333</v>
      </c>
      <c r="CX18">
        <v>0.100025236666667</v>
      </c>
      <c r="CY18">
        <v>30.7719833333333</v>
      </c>
      <c r="CZ18">
        <v>30.0507366666667</v>
      </c>
      <c r="DA18">
        <v>999.9</v>
      </c>
      <c r="DB18">
        <v>0</v>
      </c>
      <c r="DC18">
        <v>0</v>
      </c>
      <c r="DD18">
        <v>10000.179</v>
      </c>
      <c r="DE18">
        <v>0</v>
      </c>
      <c r="DF18">
        <v>720.046433333333</v>
      </c>
      <c r="DG18">
        <v>1500.01866666667</v>
      </c>
      <c r="DH18">
        <v>0.972996333333333</v>
      </c>
      <c r="DI18">
        <v>0.0270038333333333</v>
      </c>
      <c r="DJ18">
        <v>0</v>
      </c>
      <c r="DK18">
        <v>909.3519</v>
      </c>
      <c r="DL18">
        <v>4.99935</v>
      </c>
      <c r="DM18">
        <v>14443.3233333333</v>
      </c>
      <c r="DN18">
        <v>14585.07</v>
      </c>
      <c r="DO18">
        <v>37.9727</v>
      </c>
      <c r="DP18">
        <v>40.1601333333333</v>
      </c>
      <c r="DQ18">
        <v>38.1872</v>
      </c>
      <c r="DR18">
        <v>37.9123</v>
      </c>
      <c r="DS18">
        <v>39.9643</v>
      </c>
      <c r="DT18">
        <v>1454.64833333333</v>
      </c>
      <c r="DU18">
        <v>40.3703333333333</v>
      </c>
      <c r="DV18">
        <v>0</v>
      </c>
      <c r="DW18">
        <v>123.900000095367</v>
      </c>
      <c r="DX18">
        <v>0</v>
      </c>
      <c r="DY18">
        <v>909.3495</v>
      </c>
      <c r="DZ18">
        <v>-3.47223930103964</v>
      </c>
      <c r="EA18">
        <v>-112.984615435945</v>
      </c>
      <c r="EB18">
        <v>14442.9</v>
      </c>
      <c r="EC18">
        <v>15</v>
      </c>
      <c r="ED18">
        <v>1658940578</v>
      </c>
      <c r="EE18" t="s">
        <v>323</v>
      </c>
      <c r="EF18">
        <v>1658940578</v>
      </c>
      <c r="EG18">
        <v>1658858732.6</v>
      </c>
      <c r="EH18">
        <v>2</v>
      </c>
      <c r="EI18">
        <v>0.144</v>
      </c>
      <c r="EJ18">
        <v>0.055</v>
      </c>
      <c r="EK18">
        <v>-1.556</v>
      </c>
      <c r="EL18">
        <v>0.212</v>
      </c>
      <c r="EM18">
        <v>427</v>
      </c>
      <c r="EN18">
        <v>27</v>
      </c>
      <c r="EO18">
        <v>0.14</v>
      </c>
      <c r="EP18">
        <v>0.04</v>
      </c>
      <c r="EQ18">
        <v>100</v>
      </c>
      <c r="ER18">
        <v>100</v>
      </c>
      <c r="ES18">
        <v>-1.556</v>
      </c>
      <c r="ET18">
        <v>0.2825</v>
      </c>
      <c r="EU18">
        <v>-0.998330662969487</v>
      </c>
      <c r="EV18">
        <v>-0.00188405265594867</v>
      </c>
      <c r="EW18">
        <v>5.78351111746033e-07</v>
      </c>
      <c r="EX18">
        <v>-2.3203594791771e-11</v>
      </c>
      <c r="EY18">
        <v>0.282568438684254</v>
      </c>
      <c r="EZ18">
        <v>0</v>
      </c>
      <c r="FA18">
        <v>0</v>
      </c>
      <c r="FB18">
        <v>0</v>
      </c>
      <c r="FC18">
        <v>4</v>
      </c>
      <c r="FD18">
        <v>2111</v>
      </c>
      <c r="FE18">
        <v>2</v>
      </c>
      <c r="FF18">
        <v>24</v>
      </c>
      <c r="FG18">
        <v>1.8</v>
      </c>
      <c r="FH18">
        <v>1363.6</v>
      </c>
      <c r="FI18">
        <v>1.08887</v>
      </c>
      <c r="FJ18">
        <v>2.38281</v>
      </c>
      <c r="FK18">
        <v>1.59912</v>
      </c>
      <c r="FL18">
        <v>2.34619</v>
      </c>
      <c r="FM18">
        <v>1.59424</v>
      </c>
      <c r="FN18">
        <v>2.29126</v>
      </c>
      <c r="FO18">
        <v>33.244</v>
      </c>
      <c r="FP18">
        <v>15.7256</v>
      </c>
      <c r="FQ18">
        <v>18</v>
      </c>
      <c r="FR18">
        <v>619.967</v>
      </c>
      <c r="FS18">
        <v>412.328</v>
      </c>
      <c r="FT18">
        <v>30.6211</v>
      </c>
      <c r="FU18">
        <v>27.2002</v>
      </c>
      <c r="FV18">
        <v>30.0005</v>
      </c>
      <c r="FW18">
        <v>26.8968</v>
      </c>
      <c r="FX18">
        <v>26.8647</v>
      </c>
      <c r="FY18">
        <v>21.8297</v>
      </c>
      <c r="FZ18">
        <v>32.3347</v>
      </c>
      <c r="GA18">
        <v>99.6218</v>
      </c>
      <c r="GB18">
        <v>30.6497</v>
      </c>
      <c r="GC18">
        <v>428.392</v>
      </c>
      <c r="GD18">
        <v>21.7139</v>
      </c>
      <c r="GE18">
        <v>100.229</v>
      </c>
      <c r="GF18">
        <v>100.374</v>
      </c>
    </row>
    <row r="19" spans="1:188">
      <c r="A19">
        <v>3</v>
      </c>
      <c r="B19">
        <v>1658940660.5</v>
      </c>
      <c r="C19">
        <v>238</v>
      </c>
      <c r="D19" t="s">
        <v>324</v>
      </c>
      <c r="E19" t="s">
        <v>325</v>
      </c>
      <c r="F19">
        <v>5</v>
      </c>
      <c r="I19" t="s">
        <v>310</v>
      </c>
      <c r="J19" t="s">
        <v>311</v>
      </c>
      <c r="L19" t="s">
        <v>312</v>
      </c>
      <c r="M19" t="s">
        <v>313</v>
      </c>
      <c r="N19" t="s">
        <v>314</v>
      </c>
      <c r="O19">
        <v>1658940652.75</v>
      </c>
      <c r="P19">
        <f>(Q19)/1000</f>
        <v>0</v>
      </c>
      <c r="Q19">
        <f>IF(CN19, AT19, AN19)</f>
        <v>0</v>
      </c>
      <c r="R19">
        <f>IF(CN19, AO19, AM19)</f>
        <v>0</v>
      </c>
      <c r="S19">
        <f>CP19 - IF(BA19&gt;1, R19*CJ19*100.0/(BC19*DD19), 0)</f>
        <v>0</v>
      </c>
      <c r="T19">
        <f>((Z19-P19/2)*S19-R19)/(Z19+P19/2)</f>
        <v>0</v>
      </c>
      <c r="U19">
        <f>T19*(CW19+CX19)/1000.0</f>
        <v>0</v>
      </c>
      <c r="V19">
        <f>(CP19 - IF(BA19&gt;1, R19*CJ19*100.0/(BC19*DD19), 0))*(CW19+CX19)/1000.0</f>
        <v>0</v>
      </c>
      <c r="W19">
        <f>2.0/((1/Y19-1/X19)+SIGN(Y19)*SQRT((1/Y19-1/X19)*(1/Y19-1/X19) + 4*CK19/((CK19+1)*(CK19+1))*(2*1/Y19*1/X19-1/X19*1/X19)))</f>
        <v>0</v>
      </c>
      <c r="X19">
        <f>IF(LEFT(CL19,1)&lt;&gt;"0",IF(LEFT(CL19,1)="1",3.0,CM19),$D$5+$E$5*(DD19*CW19/($K$5*1000))+$F$5*(DD19*CW19/($K$5*1000))*MAX(MIN(CJ19,$J$5),$I$5)*MAX(MIN(CJ19,$J$5),$I$5)+$G$5*MAX(MIN(CJ19,$J$5),$I$5)*(DD19*CW19/($K$5*1000))+$H$5*(DD19*CW19/($K$5*1000))*(DD19*CW19/($K$5*1000)))</f>
        <v>0</v>
      </c>
      <c r="Y19">
        <f>P19*(1000-(1000*0.61365*exp(17.502*AC19/(240.97+AC19))/(CW19+CX19)+CR19)/2)/(1000*0.61365*exp(17.502*AC19/(240.97+AC19))/(CW19+CX19)-CR19)</f>
        <v>0</v>
      </c>
      <c r="Z19">
        <f>1/((CK19+1)/(W19/1.6)+1/(X19/1.37)) + CK19/((CK19+1)/(W19/1.6) + CK19/(X19/1.37))</f>
        <v>0</v>
      </c>
      <c r="AA19">
        <f>(CF19*CI19)</f>
        <v>0</v>
      </c>
      <c r="AB19">
        <f>(CY19+(AA19+2*0.95*5.67E-8*(((CY19+$B$7)+273)^4-(CY19+273)^4)-44100*P19)/(1.84*29.3*X19+8*0.95*5.67E-8*(CY19+273)^3))</f>
        <v>0</v>
      </c>
      <c r="AC19">
        <f>($C$7*CZ19+$D$7*DA19+$E$7*AB19)</f>
        <v>0</v>
      </c>
      <c r="AD19">
        <f>0.61365*exp(17.502*AC19/(240.97+AC19))</f>
        <v>0</v>
      </c>
      <c r="AE19">
        <f>(AF19/AG19*100)</f>
        <v>0</v>
      </c>
      <c r="AF19">
        <f>CR19*(CW19+CX19)/1000</f>
        <v>0</v>
      </c>
      <c r="AG19">
        <f>0.61365*exp(17.502*CY19/(240.97+CY19))</f>
        <v>0</v>
      </c>
      <c r="AH19">
        <f>(AD19-CR19*(CW19+CX19)/1000)</f>
        <v>0</v>
      </c>
      <c r="AI19">
        <f>(-P19*44100)</f>
        <v>0</v>
      </c>
      <c r="AJ19">
        <f>2*29.3*X19*0.92*(CY19-AC19)</f>
        <v>0</v>
      </c>
      <c r="AK19">
        <f>2*0.95*5.67E-8*(((CY19+$B$7)+273)^4-(AC19+273)^4)</f>
        <v>0</v>
      </c>
      <c r="AL19">
        <f>AA19+AK19+AI19+AJ19</f>
        <v>0</v>
      </c>
      <c r="AM19">
        <f>CV19*BA19*(CQ19-CP19*(1000-BA19*CS19)/(1000-BA19*CR19))/(100*CJ19)</f>
        <v>0</v>
      </c>
      <c r="AN19">
        <f>1000*CV19*BA19*(CR19-CS19)/(100*CJ19*(1000-BA19*CR19))</f>
        <v>0</v>
      </c>
      <c r="AO19">
        <f>(AP19 - AQ19 - CW19*1E3/(8.314*(CY19+273.15)) * AS19/CV19 * AR19) * CV19/(100*CJ19) * (1000 - CS19)/1000</f>
        <v>0</v>
      </c>
      <c r="AP19">
        <v>328.092135213439</v>
      </c>
      <c r="AQ19">
        <v>309.630909090909</v>
      </c>
      <c r="AR19">
        <v>-0.00379279526731912</v>
      </c>
      <c r="AS19">
        <v>67.2180790390349</v>
      </c>
      <c r="AT19">
        <f>(AV19 - AU19 + CW19*1E3/(8.314*(CY19+273.15)) * AX19/CV19 * AW19) * CV19/(100*CJ19) * 1000/(1000 - AV19)</f>
        <v>0</v>
      </c>
      <c r="AU19">
        <v>21.1707593381651</v>
      </c>
      <c r="AV19">
        <v>27.7820381818182</v>
      </c>
      <c r="AW19">
        <v>0.000875197952602813</v>
      </c>
      <c r="AX19">
        <v>79.4540197300623</v>
      </c>
      <c r="AY19">
        <v>0</v>
      </c>
      <c r="AZ19">
        <v>0</v>
      </c>
      <c r="BA19">
        <f>IF(AY19*$H$13&gt;=BC19,1.0,(BC19/(BC19-AY19*$H$13)))</f>
        <v>0</v>
      </c>
      <c r="BB19">
        <f>(BA19-1)*100</f>
        <v>0</v>
      </c>
      <c r="BC19">
        <f>MAX(0,($B$13+$C$13*DD19)/(1+$D$13*DD19)*CW19/(CY19+273)*$E$13)</f>
        <v>0</v>
      </c>
      <c r="BD19" t="s">
        <v>315</v>
      </c>
      <c r="BE19">
        <v>10214.9</v>
      </c>
      <c r="BF19">
        <v>1337.40365450765</v>
      </c>
      <c r="BG19">
        <v>3225.17</v>
      </c>
      <c r="BH19">
        <f>1-BF19/BG19</f>
        <v>0</v>
      </c>
      <c r="BI19">
        <v>-10.2314334914194</v>
      </c>
      <c r="BJ19" t="s">
        <v>326</v>
      </c>
      <c r="BK19">
        <v>10155.8</v>
      </c>
      <c r="BL19">
        <v>863.820884615385</v>
      </c>
      <c r="BM19">
        <v>1140.97</v>
      </c>
      <c r="BN19">
        <f>1-BL19/BM19</f>
        <v>0</v>
      </c>
      <c r="BO19">
        <v>0.5</v>
      </c>
      <c r="BP19">
        <f>CG19</f>
        <v>0</v>
      </c>
      <c r="BQ19">
        <f>R19</f>
        <v>0</v>
      </c>
      <c r="BR19">
        <f>BN19*BO19*BP19</f>
        <v>0</v>
      </c>
      <c r="BS19">
        <f>(BQ19-BI19)/BP19</f>
        <v>0</v>
      </c>
      <c r="BT19">
        <f>(BG19-BM19)/BM19</f>
        <v>0</v>
      </c>
      <c r="BU19">
        <f>BF19/(BH19+BF19/BM19)</f>
        <v>0</v>
      </c>
      <c r="BV19" t="s">
        <v>317</v>
      </c>
      <c r="BW19">
        <v>0</v>
      </c>
      <c r="BX19">
        <f>IF(BW19&lt;&gt;0, BW19, BU19)</f>
        <v>0</v>
      </c>
      <c r="BY19">
        <f>1-BX19/BM19</f>
        <v>0</v>
      </c>
      <c r="BZ19">
        <f>(BM19-BL19)/(BM19-BX19)</f>
        <v>0</v>
      </c>
      <c r="CA19">
        <f>(BG19-BM19)/(BG19-BX19)</f>
        <v>0</v>
      </c>
      <c r="CB19">
        <f>(BM19-BL19)/(BM19-BF19)</f>
        <v>0</v>
      </c>
      <c r="CC19">
        <f>(BG19-BM19)/(BG19-BF19)</f>
        <v>0</v>
      </c>
      <c r="CD19">
        <f>(BZ19*BX19/BL19)</f>
        <v>0</v>
      </c>
      <c r="CE19">
        <f>(1-CD19)</f>
        <v>0</v>
      </c>
      <c r="CF19">
        <f>$B$11*DE19+$C$11*DF19+$F$11*DG19*(1-DJ19)</f>
        <v>0</v>
      </c>
      <c r="CG19">
        <f>CF19*CH19</f>
        <v>0</v>
      </c>
      <c r="CH19">
        <f>($B$11*$D$9+$C$11*$D$9+$F$11*((DT19+DL19)/MAX(DT19+DL19+DU19, 0.1)*$I$9+DU19/MAX(DT19+DL19+DU19, 0.1)*$J$9))/($B$11+$C$11+$F$11)</f>
        <v>0</v>
      </c>
      <c r="CI19">
        <f>($B$11*$K$9+$C$11*$K$9+$F$11*((DT19+DL19)/MAX(DT19+DL19+DU19, 0.1)*$P$9+DU19/MAX(DT19+DL19+DU19, 0.1)*$Q$9))/($B$11+$C$11+$F$11)</f>
        <v>0</v>
      </c>
      <c r="CJ19">
        <v>6</v>
      </c>
      <c r="CK19">
        <v>0.5</v>
      </c>
      <c r="CL19" t="s">
        <v>318</v>
      </c>
      <c r="CM19">
        <v>2</v>
      </c>
      <c r="CN19" t="b">
        <v>0</v>
      </c>
      <c r="CO19">
        <v>1658940652.75</v>
      </c>
      <c r="CP19">
        <v>301.427233333333</v>
      </c>
      <c r="CQ19">
        <v>321.386933333333</v>
      </c>
      <c r="CR19">
        <v>27.67285</v>
      </c>
      <c r="CS19">
        <v>21.0580766666667</v>
      </c>
      <c r="CT19">
        <v>302.792233333333</v>
      </c>
      <c r="CU19">
        <v>27.3902833333333</v>
      </c>
      <c r="CV19">
        <v>600.180066666667</v>
      </c>
      <c r="CW19">
        <v>101.008833333333</v>
      </c>
      <c r="CX19">
        <v>0.0999965133333333</v>
      </c>
      <c r="CY19">
        <v>30.6743333333333</v>
      </c>
      <c r="CZ19">
        <v>29.8157066666667</v>
      </c>
      <c r="DA19">
        <v>999.9</v>
      </c>
      <c r="DB19">
        <v>0</v>
      </c>
      <c r="DC19">
        <v>0</v>
      </c>
      <c r="DD19">
        <v>10000.0816666667</v>
      </c>
      <c r="DE19">
        <v>0</v>
      </c>
      <c r="DF19">
        <v>1293.12333333333</v>
      </c>
      <c r="DG19">
        <v>1500.02966666667</v>
      </c>
      <c r="DH19">
        <v>0.973004533333333</v>
      </c>
      <c r="DI19">
        <v>0.02699514</v>
      </c>
      <c r="DJ19">
        <v>0</v>
      </c>
      <c r="DK19">
        <v>863.9519</v>
      </c>
      <c r="DL19">
        <v>4.99935</v>
      </c>
      <c r="DM19">
        <v>13651.7766666667</v>
      </c>
      <c r="DN19">
        <v>14585.2133333333</v>
      </c>
      <c r="DO19">
        <v>36.0747666666667</v>
      </c>
      <c r="DP19">
        <v>38.6059</v>
      </c>
      <c r="DQ19">
        <v>36.3435</v>
      </c>
      <c r="DR19">
        <v>36.6041</v>
      </c>
      <c r="DS19">
        <v>38.2558666666667</v>
      </c>
      <c r="DT19">
        <v>1454.66933333333</v>
      </c>
      <c r="DU19">
        <v>40.3603333333333</v>
      </c>
      <c r="DV19">
        <v>0</v>
      </c>
      <c r="DW19">
        <v>112.5</v>
      </c>
      <c r="DX19">
        <v>0</v>
      </c>
      <c r="DY19">
        <v>863.820884615385</v>
      </c>
      <c r="DZ19">
        <v>-18.3179828785111</v>
      </c>
      <c r="EA19">
        <v>-304.55384565675</v>
      </c>
      <c r="EB19">
        <v>13649.3538461538</v>
      </c>
      <c r="EC19">
        <v>15</v>
      </c>
      <c r="ED19">
        <v>1658940698.5</v>
      </c>
      <c r="EE19" t="s">
        <v>327</v>
      </c>
      <c r="EF19">
        <v>1658940698.5</v>
      </c>
      <c r="EG19">
        <v>1658858732.6</v>
      </c>
      <c r="EH19">
        <v>3</v>
      </c>
      <c r="EI19">
        <v>0.038</v>
      </c>
      <c r="EJ19">
        <v>0.055</v>
      </c>
      <c r="EK19">
        <v>-1.365</v>
      </c>
      <c r="EL19">
        <v>0.212</v>
      </c>
      <c r="EM19">
        <v>321</v>
      </c>
      <c r="EN19">
        <v>27</v>
      </c>
      <c r="EO19">
        <v>0.17</v>
      </c>
      <c r="EP19">
        <v>0.04</v>
      </c>
      <c r="EQ19">
        <v>100</v>
      </c>
      <c r="ER19">
        <v>100</v>
      </c>
      <c r="ES19">
        <v>-1.365</v>
      </c>
      <c r="ET19">
        <v>0.2826</v>
      </c>
      <c r="EU19">
        <v>-0.85476098183735</v>
      </c>
      <c r="EV19">
        <v>-0.00188405265594867</v>
      </c>
      <c r="EW19">
        <v>5.78351111746033e-07</v>
      </c>
      <c r="EX19">
        <v>-2.3203594791771e-11</v>
      </c>
      <c r="EY19">
        <v>0.282568438684254</v>
      </c>
      <c r="EZ19">
        <v>0</v>
      </c>
      <c r="FA19">
        <v>0</v>
      </c>
      <c r="FB19">
        <v>0</v>
      </c>
      <c r="FC19">
        <v>4</v>
      </c>
      <c r="FD19">
        <v>2111</v>
      </c>
      <c r="FE19">
        <v>2</v>
      </c>
      <c r="FF19">
        <v>24</v>
      </c>
      <c r="FG19">
        <v>1.4</v>
      </c>
      <c r="FH19">
        <v>1365.5</v>
      </c>
      <c r="FI19">
        <v>0.866699</v>
      </c>
      <c r="FJ19">
        <v>2.36938</v>
      </c>
      <c r="FK19">
        <v>1.5979</v>
      </c>
      <c r="FL19">
        <v>2.34619</v>
      </c>
      <c r="FM19">
        <v>1.59424</v>
      </c>
      <c r="FN19">
        <v>2.45972</v>
      </c>
      <c r="FO19">
        <v>33.4681</v>
      </c>
      <c r="FP19">
        <v>15.6731</v>
      </c>
      <c r="FQ19">
        <v>18</v>
      </c>
      <c r="FR19">
        <v>620.772</v>
      </c>
      <c r="FS19">
        <v>410.43</v>
      </c>
      <c r="FT19">
        <v>33.9689</v>
      </c>
      <c r="FU19">
        <v>27.3989</v>
      </c>
      <c r="FV19">
        <v>30.0008</v>
      </c>
      <c r="FW19">
        <v>27.1136</v>
      </c>
      <c r="FX19">
        <v>27.0805</v>
      </c>
      <c r="FY19">
        <v>17.381</v>
      </c>
      <c r="FZ19">
        <v>32.5952</v>
      </c>
      <c r="GA19">
        <v>99.2535</v>
      </c>
      <c r="GB19">
        <v>34.0496</v>
      </c>
      <c r="GC19">
        <v>320.748</v>
      </c>
      <c r="GD19">
        <v>21.5841</v>
      </c>
      <c r="GE19">
        <v>100.184</v>
      </c>
      <c r="GF19">
        <v>100.328</v>
      </c>
    </row>
    <row r="20" spans="1:188">
      <c r="A20">
        <v>4</v>
      </c>
      <c r="B20">
        <v>1658940781</v>
      </c>
      <c r="C20">
        <v>358.5</v>
      </c>
      <c r="D20" t="s">
        <v>328</v>
      </c>
      <c r="E20" t="s">
        <v>329</v>
      </c>
      <c r="F20">
        <v>5</v>
      </c>
      <c r="I20" t="s">
        <v>310</v>
      </c>
      <c r="J20" t="s">
        <v>311</v>
      </c>
      <c r="L20" t="s">
        <v>312</v>
      </c>
      <c r="M20" t="s">
        <v>313</v>
      </c>
      <c r="N20" t="s">
        <v>314</v>
      </c>
      <c r="O20">
        <v>1658940773.25</v>
      </c>
      <c r="P20">
        <f>(Q20)/1000</f>
        <v>0</v>
      </c>
      <c r="Q20">
        <f>IF(CN20, AT20, AN20)</f>
        <v>0</v>
      </c>
      <c r="R20">
        <f>IF(CN20, AO20, AM20)</f>
        <v>0</v>
      </c>
      <c r="S20">
        <f>CP20 - IF(BA20&gt;1, R20*CJ20*100.0/(BC20*DD20), 0)</f>
        <v>0</v>
      </c>
      <c r="T20">
        <f>((Z20-P20/2)*S20-R20)/(Z20+P20/2)</f>
        <v>0</v>
      </c>
      <c r="U20">
        <f>T20*(CW20+CX20)/1000.0</f>
        <v>0</v>
      </c>
      <c r="V20">
        <f>(CP20 - IF(BA20&gt;1, R20*CJ20*100.0/(BC20*DD20), 0))*(CW20+CX20)/1000.0</f>
        <v>0</v>
      </c>
      <c r="W20">
        <f>2.0/((1/Y20-1/X20)+SIGN(Y20)*SQRT((1/Y20-1/X20)*(1/Y20-1/X20) + 4*CK20/((CK20+1)*(CK20+1))*(2*1/Y20*1/X20-1/X20*1/X20)))</f>
        <v>0</v>
      </c>
      <c r="X20">
        <f>IF(LEFT(CL20,1)&lt;&gt;"0",IF(LEFT(CL20,1)="1",3.0,CM20),$D$5+$E$5*(DD20*CW20/($K$5*1000))+$F$5*(DD20*CW20/($K$5*1000))*MAX(MIN(CJ20,$J$5),$I$5)*MAX(MIN(CJ20,$J$5),$I$5)+$G$5*MAX(MIN(CJ20,$J$5),$I$5)*(DD20*CW20/($K$5*1000))+$H$5*(DD20*CW20/($K$5*1000))*(DD20*CW20/($K$5*1000)))</f>
        <v>0</v>
      </c>
      <c r="Y20">
        <f>P20*(1000-(1000*0.61365*exp(17.502*AC20/(240.97+AC20))/(CW20+CX20)+CR20)/2)/(1000*0.61365*exp(17.502*AC20/(240.97+AC20))/(CW20+CX20)-CR20)</f>
        <v>0</v>
      </c>
      <c r="Z20">
        <f>1/((CK20+1)/(W20/1.6)+1/(X20/1.37)) + CK20/((CK20+1)/(W20/1.6) + CK20/(X20/1.37))</f>
        <v>0</v>
      </c>
      <c r="AA20">
        <f>(CF20*CI20)</f>
        <v>0</v>
      </c>
      <c r="AB20">
        <f>(CY20+(AA20+2*0.95*5.67E-8*(((CY20+$B$7)+273)^4-(CY20+273)^4)-44100*P20)/(1.84*29.3*X20+8*0.95*5.67E-8*(CY20+273)^3))</f>
        <v>0</v>
      </c>
      <c r="AC20">
        <f>($C$7*CZ20+$D$7*DA20+$E$7*AB20)</f>
        <v>0</v>
      </c>
      <c r="AD20">
        <f>0.61365*exp(17.502*AC20/(240.97+AC20))</f>
        <v>0</v>
      </c>
      <c r="AE20">
        <f>(AF20/AG20*100)</f>
        <v>0</v>
      </c>
      <c r="AF20">
        <f>CR20*(CW20+CX20)/1000</f>
        <v>0</v>
      </c>
      <c r="AG20">
        <f>0.61365*exp(17.502*CY20/(240.97+CY20))</f>
        <v>0</v>
      </c>
      <c r="AH20">
        <f>(AD20-CR20*(CW20+CX20)/1000)</f>
        <v>0</v>
      </c>
      <c r="AI20">
        <f>(-P20*44100)</f>
        <v>0</v>
      </c>
      <c r="AJ20">
        <f>2*29.3*X20*0.92*(CY20-AC20)</f>
        <v>0</v>
      </c>
      <c r="AK20">
        <f>2*0.95*5.67E-8*(((CY20+$B$7)+273)^4-(AC20+273)^4)</f>
        <v>0</v>
      </c>
      <c r="AL20">
        <f>AA20+AK20+AI20+AJ20</f>
        <v>0</v>
      </c>
      <c r="AM20">
        <f>CV20*BA20*(CQ20-CP20*(1000-BA20*CS20)/(1000-BA20*CR20))/(100*CJ20)</f>
        <v>0</v>
      </c>
      <c r="AN20">
        <f>1000*CV20*BA20*(CR20-CS20)/(100*CJ20*(1000-BA20*CR20))</f>
        <v>0</v>
      </c>
      <c r="AO20">
        <f>(AP20 - AQ20 - CW20*1E3/(8.314*(CY20+273.15)) * AS20/CV20 * AR20) * CV20/(100*CJ20) * (1000 - CS20)/1000</f>
        <v>0</v>
      </c>
      <c r="AP20">
        <v>217.624969120399</v>
      </c>
      <c r="AQ20">
        <v>207.040672727273</v>
      </c>
      <c r="AR20">
        <v>-0.00292574317330656</v>
      </c>
      <c r="AS20">
        <v>67.1764896129279</v>
      </c>
      <c r="AT20">
        <f>(AV20 - AU20 + CW20*1E3/(8.314*(CY20+273.15)) * AX20/CV20 * AW20) * CV20/(100*CJ20) * 1000/(1000 - AV20)</f>
        <v>0</v>
      </c>
      <c r="AU20">
        <v>22.315718153239</v>
      </c>
      <c r="AV20">
        <v>28.8737745454545</v>
      </c>
      <c r="AW20">
        <v>-0.000836267078535423</v>
      </c>
      <c r="AX20">
        <v>79.5527377530369</v>
      </c>
      <c r="AY20">
        <v>0</v>
      </c>
      <c r="AZ20">
        <v>0</v>
      </c>
      <c r="BA20">
        <f>IF(AY20*$H$13&gt;=BC20,1.0,(BC20/(BC20-AY20*$H$13)))</f>
        <v>0</v>
      </c>
      <c r="BB20">
        <f>(BA20-1)*100</f>
        <v>0</v>
      </c>
      <c r="BC20">
        <f>MAX(0,($B$13+$C$13*DD20)/(1+$D$13*DD20)*CW20/(CY20+273)*$E$13)</f>
        <v>0</v>
      </c>
      <c r="BD20" t="s">
        <v>315</v>
      </c>
      <c r="BE20">
        <v>10214.9</v>
      </c>
      <c r="BF20">
        <v>1337.40365450765</v>
      </c>
      <c r="BG20">
        <v>3225.17</v>
      </c>
      <c r="BH20">
        <f>1-BF20/BG20</f>
        <v>0</v>
      </c>
      <c r="BI20">
        <v>-10.2314334914194</v>
      </c>
      <c r="BJ20" t="s">
        <v>330</v>
      </c>
      <c r="BK20">
        <v>10146.8</v>
      </c>
      <c r="BL20">
        <v>835.092076923077</v>
      </c>
      <c r="BM20">
        <v>1053.77</v>
      </c>
      <c r="BN20">
        <f>1-BL20/BM20</f>
        <v>0</v>
      </c>
      <c r="BO20">
        <v>0.5</v>
      </c>
      <c r="BP20">
        <f>CG20</f>
        <v>0</v>
      </c>
      <c r="BQ20">
        <f>R20</f>
        <v>0</v>
      </c>
      <c r="BR20">
        <f>BN20*BO20*BP20</f>
        <v>0</v>
      </c>
      <c r="BS20">
        <f>(BQ20-BI20)/BP20</f>
        <v>0</v>
      </c>
      <c r="BT20">
        <f>(BG20-BM20)/BM20</f>
        <v>0</v>
      </c>
      <c r="BU20">
        <f>BF20/(BH20+BF20/BM20)</f>
        <v>0</v>
      </c>
      <c r="BV20" t="s">
        <v>317</v>
      </c>
      <c r="BW20">
        <v>0</v>
      </c>
      <c r="BX20">
        <f>IF(BW20&lt;&gt;0, BW20, BU20)</f>
        <v>0</v>
      </c>
      <c r="BY20">
        <f>1-BX20/BM20</f>
        <v>0</v>
      </c>
      <c r="BZ20">
        <f>(BM20-BL20)/(BM20-BX20)</f>
        <v>0</v>
      </c>
      <c r="CA20">
        <f>(BG20-BM20)/(BG20-BX20)</f>
        <v>0</v>
      </c>
      <c r="CB20">
        <f>(BM20-BL20)/(BM20-BF20)</f>
        <v>0</v>
      </c>
      <c r="CC20">
        <f>(BG20-BM20)/(BG20-BF20)</f>
        <v>0</v>
      </c>
      <c r="CD20">
        <f>(BZ20*BX20/BL20)</f>
        <v>0</v>
      </c>
      <c r="CE20">
        <f>(1-CD20)</f>
        <v>0</v>
      </c>
      <c r="CF20">
        <f>$B$11*DE20+$C$11*DF20+$F$11*DG20*(1-DJ20)</f>
        <v>0</v>
      </c>
      <c r="CG20">
        <f>CF20*CH20</f>
        <v>0</v>
      </c>
      <c r="CH20">
        <f>($B$11*$D$9+$C$11*$D$9+$F$11*((DT20+DL20)/MAX(DT20+DL20+DU20, 0.1)*$I$9+DU20/MAX(DT20+DL20+DU20, 0.1)*$J$9))/($B$11+$C$11+$F$11)</f>
        <v>0</v>
      </c>
      <c r="CI20">
        <f>($B$11*$K$9+$C$11*$K$9+$F$11*((DT20+DL20)/MAX(DT20+DL20+DU20, 0.1)*$P$9+DU20/MAX(DT20+DL20+DU20, 0.1)*$Q$9))/($B$11+$C$11+$F$11)</f>
        <v>0</v>
      </c>
      <c r="CJ20">
        <v>6</v>
      </c>
      <c r="CK20">
        <v>0.5</v>
      </c>
      <c r="CL20" t="s">
        <v>318</v>
      </c>
      <c r="CM20">
        <v>2</v>
      </c>
      <c r="CN20" t="b">
        <v>0</v>
      </c>
      <c r="CO20">
        <v>1658940773.25</v>
      </c>
      <c r="CP20">
        <v>201.554433333333</v>
      </c>
      <c r="CQ20">
        <v>213.109433333333</v>
      </c>
      <c r="CR20">
        <v>28.94535</v>
      </c>
      <c r="CS20">
        <v>22.31864</v>
      </c>
      <c r="CT20">
        <v>202.732433333333</v>
      </c>
      <c r="CU20">
        <v>28.6627766666667</v>
      </c>
      <c r="CV20">
        <v>600.298733333333</v>
      </c>
      <c r="CW20">
        <v>101.0079</v>
      </c>
      <c r="CX20">
        <v>0.10005936</v>
      </c>
      <c r="CY20">
        <v>31.07692</v>
      </c>
      <c r="CZ20">
        <v>30.2560466666667</v>
      </c>
      <c r="DA20">
        <v>999.9</v>
      </c>
      <c r="DB20">
        <v>0</v>
      </c>
      <c r="DC20">
        <v>0</v>
      </c>
      <c r="DD20">
        <v>9999.02633333333</v>
      </c>
      <c r="DE20">
        <v>0</v>
      </c>
      <c r="DF20">
        <v>1416.32</v>
      </c>
      <c r="DG20">
        <v>1499.96566666667</v>
      </c>
      <c r="DH20">
        <v>0.973001133333333</v>
      </c>
      <c r="DI20">
        <v>0.02699884</v>
      </c>
      <c r="DJ20">
        <v>0</v>
      </c>
      <c r="DK20">
        <v>835.1393</v>
      </c>
      <c r="DL20">
        <v>4.99935</v>
      </c>
      <c r="DM20">
        <v>13249.4766666667</v>
      </c>
      <c r="DN20">
        <v>14584.59</v>
      </c>
      <c r="DO20">
        <v>36.6997333333333</v>
      </c>
      <c r="DP20">
        <v>39.1248</v>
      </c>
      <c r="DQ20">
        <v>36.7540666666667</v>
      </c>
      <c r="DR20">
        <v>37.7622666666667</v>
      </c>
      <c r="DS20">
        <v>38.6538666666667</v>
      </c>
      <c r="DT20">
        <v>1454.60433333333</v>
      </c>
      <c r="DU20">
        <v>40.3616666666667</v>
      </c>
      <c r="DV20">
        <v>0</v>
      </c>
      <c r="DW20">
        <v>119.900000095367</v>
      </c>
      <c r="DX20">
        <v>0</v>
      </c>
      <c r="DY20">
        <v>835.092076923077</v>
      </c>
      <c r="DZ20">
        <v>-5.97299145294537</v>
      </c>
      <c r="EA20">
        <v>-29.6854701168554</v>
      </c>
      <c r="EB20">
        <v>13249.1884615385</v>
      </c>
      <c r="EC20">
        <v>15</v>
      </c>
      <c r="ED20">
        <v>1658940802</v>
      </c>
      <c r="EE20" t="s">
        <v>331</v>
      </c>
      <c r="EF20">
        <v>1658940802</v>
      </c>
      <c r="EG20">
        <v>1658858732.6</v>
      </c>
      <c r="EH20">
        <v>4</v>
      </c>
      <c r="EI20">
        <v>0.016</v>
      </c>
      <c r="EJ20">
        <v>0.055</v>
      </c>
      <c r="EK20">
        <v>-1.178</v>
      </c>
      <c r="EL20">
        <v>0.212</v>
      </c>
      <c r="EM20">
        <v>212</v>
      </c>
      <c r="EN20">
        <v>27</v>
      </c>
      <c r="EO20">
        <v>0.22</v>
      </c>
      <c r="EP20">
        <v>0.04</v>
      </c>
      <c r="EQ20">
        <v>100</v>
      </c>
      <c r="ER20">
        <v>100</v>
      </c>
      <c r="ES20">
        <v>-1.178</v>
      </c>
      <c r="ET20">
        <v>0.2826</v>
      </c>
      <c r="EU20">
        <v>-0.817274025884834</v>
      </c>
      <c r="EV20">
        <v>-0.00188405265594867</v>
      </c>
      <c r="EW20">
        <v>5.78351111746033e-07</v>
      </c>
      <c r="EX20">
        <v>-2.3203594791771e-11</v>
      </c>
      <c r="EY20">
        <v>0.282568438684254</v>
      </c>
      <c r="EZ20">
        <v>0</v>
      </c>
      <c r="FA20">
        <v>0</v>
      </c>
      <c r="FB20">
        <v>0</v>
      </c>
      <c r="FC20">
        <v>4</v>
      </c>
      <c r="FD20">
        <v>2111</v>
      </c>
      <c r="FE20">
        <v>2</v>
      </c>
      <c r="FF20">
        <v>24</v>
      </c>
      <c r="FG20">
        <v>1.4</v>
      </c>
      <c r="FH20">
        <v>1367.5</v>
      </c>
      <c r="FI20">
        <v>0.634766</v>
      </c>
      <c r="FJ20">
        <v>2.3999</v>
      </c>
      <c r="FK20">
        <v>1.59912</v>
      </c>
      <c r="FL20">
        <v>2.33887</v>
      </c>
      <c r="FM20">
        <v>1.59424</v>
      </c>
      <c r="FN20">
        <v>2.33398</v>
      </c>
      <c r="FO20">
        <v>33.693</v>
      </c>
      <c r="FP20">
        <v>15.6906</v>
      </c>
      <c r="FQ20">
        <v>18</v>
      </c>
      <c r="FR20">
        <v>621.365</v>
      </c>
      <c r="FS20">
        <v>408.138</v>
      </c>
      <c r="FT20">
        <v>29.836</v>
      </c>
      <c r="FU20">
        <v>27.6102</v>
      </c>
      <c r="FV20">
        <v>30.0007</v>
      </c>
      <c r="FW20">
        <v>27.3357</v>
      </c>
      <c r="FX20">
        <v>27.3069</v>
      </c>
      <c r="FY20">
        <v>12.7282</v>
      </c>
      <c r="FZ20">
        <v>-30</v>
      </c>
      <c r="GA20">
        <v>-30</v>
      </c>
      <c r="GB20">
        <v>29.8213</v>
      </c>
      <c r="GC20">
        <v>212.206</v>
      </c>
      <c r="GD20">
        <v>23.2873</v>
      </c>
      <c r="GE20">
        <v>100.144</v>
      </c>
      <c r="GF20">
        <v>100.287</v>
      </c>
    </row>
    <row r="21" spans="1:188">
      <c r="A21">
        <v>5</v>
      </c>
      <c r="B21">
        <v>1658940881</v>
      </c>
      <c r="C21">
        <v>458.5</v>
      </c>
      <c r="D21" t="s">
        <v>332</v>
      </c>
      <c r="E21" t="s">
        <v>333</v>
      </c>
      <c r="F21">
        <v>5</v>
      </c>
      <c r="I21" t="s">
        <v>310</v>
      </c>
      <c r="J21" t="s">
        <v>311</v>
      </c>
      <c r="L21" t="s">
        <v>312</v>
      </c>
      <c r="M21" t="s">
        <v>313</v>
      </c>
      <c r="N21" t="s">
        <v>314</v>
      </c>
      <c r="O21">
        <v>1658940873</v>
      </c>
      <c r="P21">
        <f>(Q21)/1000</f>
        <v>0</v>
      </c>
      <c r="Q21">
        <f>IF(CN21, AT21, AN21)</f>
        <v>0</v>
      </c>
      <c r="R21">
        <f>IF(CN21, AO21, AM21)</f>
        <v>0</v>
      </c>
      <c r="S21">
        <f>CP21 - IF(BA21&gt;1, R21*CJ21*100.0/(BC21*DD21), 0)</f>
        <v>0</v>
      </c>
      <c r="T21">
        <f>((Z21-P21/2)*S21-R21)/(Z21+P21/2)</f>
        <v>0</v>
      </c>
      <c r="U21">
        <f>T21*(CW21+CX21)/1000.0</f>
        <v>0</v>
      </c>
      <c r="V21">
        <f>(CP21 - IF(BA21&gt;1, R21*CJ21*100.0/(BC21*DD21), 0))*(CW21+CX21)/1000.0</f>
        <v>0</v>
      </c>
      <c r="W21">
        <f>2.0/((1/Y21-1/X21)+SIGN(Y21)*SQRT((1/Y21-1/X21)*(1/Y21-1/X21) + 4*CK21/((CK21+1)*(CK21+1))*(2*1/Y21*1/X21-1/X21*1/X21)))</f>
        <v>0</v>
      </c>
      <c r="X21">
        <f>IF(LEFT(CL21,1)&lt;&gt;"0",IF(LEFT(CL21,1)="1",3.0,CM21),$D$5+$E$5*(DD21*CW21/($K$5*1000))+$F$5*(DD21*CW21/($K$5*1000))*MAX(MIN(CJ21,$J$5),$I$5)*MAX(MIN(CJ21,$J$5),$I$5)+$G$5*MAX(MIN(CJ21,$J$5),$I$5)*(DD21*CW21/($K$5*1000))+$H$5*(DD21*CW21/($K$5*1000))*(DD21*CW21/($K$5*1000)))</f>
        <v>0</v>
      </c>
      <c r="Y21">
        <f>P21*(1000-(1000*0.61365*exp(17.502*AC21/(240.97+AC21))/(CW21+CX21)+CR21)/2)/(1000*0.61365*exp(17.502*AC21/(240.97+AC21))/(CW21+CX21)-CR21)</f>
        <v>0</v>
      </c>
      <c r="Z21">
        <f>1/((CK21+1)/(W21/1.6)+1/(X21/1.37)) + CK21/((CK21+1)/(W21/1.6) + CK21/(X21/1.37))</f>
        <v>0</v>
      </c>
      <c r="AA21">
        <f>(CF21*CI21)</f>
        <v>0</v>
      </c>
      <c r="AB21">
        <f>(CY21+(AA21+2*0.95*5.67E-8*(((CY21+$B$7)+273)^4-(CY21+273)^4)-44100*P21)/(1.84*29.3*X21+8*0.95*5.67E-8*(CY21+273)^3))</f>
        <v>0</v>
      </c>
      <c r="AC21">
        <f>($C$7*CZ21+$D$7*DA21+$E$7*AB21)</f>
        <v>0</v>
      </c>
      <c r="AD21">
        <f>0.61365*exp(17.502*AC21/(240.97+AC21))</f>
        <v>0</v>
      </c>
      <c r="AE21">
        <f>(AF21/AG21*100)</f>
        <v>0</v>
      </c>
      <c r="AF21">
        <f>CR21*(CW21+CX21)/1000</f>
        <v>0</v>
      </c>
      <c r="AG21">
        <f>0.61365*exp(17.502*CY21/(240.97+CY21))</f>
        <v>0</v>
      </c>
      <c r="AH21">
        <f>(AD21-CR21*(CW21+CX21)/1000)</f>
        <v>0</v>
      </c>
      <c r="AI21">
        <f>(-P21*44100)</f>
        <v>0</v>
      </c>
      <c r="AJ21">
        <f>2*29.3*X21*0.92*(CY21-AC21)</f>
        <v>0</v>
      </c>
      <c r="AK21">
        <f>2*0.95*5.67E-8*(((CY21+$B$7)+273)^4-(AC21+273)^4)</f>
        <v>0</v>
      </c>
      <c r="AL21">
        <f>AA21+AK21+AI21+AJ21</f>
        <v>0</v>
      </c>
      <c r="AM21">
        <f>CV21*BA21*(CQ21-CP21*(1000-BA21*CS21)/(1000-BA21*CR21))/(100*CJ21)</f>
        <v>0</v>
      </c>
      <c r="AN21">
        <f>1000*CV21*BA21*(CR21-CS21)/(100*CJ21*(1000-BA21*CR21))</f>
        <v>0</v>
      </c>
      <c r="AO21">
        <f>(AP21 - AQ21 - CW21*1E3/(8.314*(CY21+273.15)) * AS21/CV21 * AR21) * CV21/(100*CJ21) * (1000 - CS21)/1000</f>
        <v>0</v>
      </c>
      <c r="AP21">
        <v>106.647356986834</v>
      </c>
      <c r="AQ21">
        <v>104.207727272727</v>
      </c>
      <c r="AR21">
        <v>-0.015960521706535</v>
      </c>
      <c r="AS21">
        <v>67.193108246306</v>
      </c>
      <c r="AT21">
        <f>(AV21 - AU21 + CW21*1E3/(8.314*(CY21+273.15)) * AX21/CV21 * AW21) * CV21/(100*CJ21) * 1000/(1000 - AV21)</f>
        <v>0</v>
      </c>
      <c r="AU21">
        <v>22.3567967429152</v>
      </c>
      <c r="AV21">
        <v>28.5492848484848</v>
      </c>
      <c r="AW21">
        <v>-7.06379804467872e-05</v>
      </c>
      <c r="AX21">
        <v>79.5844052970769</v>
      </c>
      <c r="AY21">
        <v>0</v>
      </c>
      <c r="AZ21">
        <v>0</v>
      </c>
      <c r="BA21">
        <f>IF(AY21*$H$13&gt;=BC21,1.0,(BC21/(BC21-AY21*$H$13)))</f>
        <v>0</v>
      </c>
      <c r="BB21">
        <f>(BA21-1)*100</f>
        <v>0</v>
      </c>
      <c r="BC21">
        <f>MAX(0,($B$13+$C$13*DD21)/(1+$D$13*DD21)*CW21/(CY21+273)*$E$13)</f>
        <v>0</v>
      </c>
      <c r="BD21" t="s">
        <v>315</v>
      </c>
      <c r="BE21">
        <v>10214.9</v>
      </c>
      <c r="BF21">
        <v>1337.40365450765</v>
      </c>
      <c r="BG21">
        <v>3225.17</v>
      </c>
      <c r="BH21">
        <f>1-BF21/BG21</f>
        <v>0</v>
      </c>
      <c r="BI21">
        <v>-10.2314334914194</v>
      </c>
      <c r="BJ21" t="s">
        <v>334</v>
      </c>
      <c r="BK21">
        <v>10136.9</v>
      </c>
      <c r="BL21">
        <v>838.346961538462</v>
      </c>
      <c r="BM21">
        <v>1007.29</v>
      </c>
      <c r="BN21">
        <f>1-BL21/BM21</f>
        <v>0</v>
      </c>
      <c r="BO21">
        <v>0.5</v>
      </c>
      <c r="BP21">
        <f>CG21</f>
        <v>0</v>
      </c>
      <c r="BQ21">
        <f>R21</f>
        <v>0</v>
      </c>
      <c r="BR21">
        <f>BN21*BO21*BP21</f>
        <v>0</v>
      </c>
      <c r="BS21">
        <f>(BQ21-BI21)/BP21</f>
        <v>0</v>
      </c>
      <c r="BT21">
        <f>(BG21-BM21)/BM21</f>
        <v>0</v>
      </c>
      <c r="BU21">
        <f>BF21/(BH21+BF21/BM21)</f>
        <v>0</v>
      </c>
      <c r="BV21" t="s">
        <v>317</v>
      </c>
      <c r="BW21">
        <v>0</v>
      </c>
      <c r="BX21">
        <f>IF(BW21&lt;&gt;0, BW21, BU21)</f>
        <v>0</v>
      </c>
      <c r="BY21">
        <f>1-BX21/BM21</f>
        <v>0</v>
      </c>
      <c r="BZ21">
        <f>(BM21-BL21)/(BM21-BX21)</f>
        <v>0</v>
      </c>
      <c r="CA21">
        <f>(BG21-BM21)/(BG21-BX21)</f>
        <v>0</v>
      </c>
      <c r="CB21">
        <f>(BM21-BL21)/(BM21-BF21)</f>
        <v>0</v>
      </c>
      <c r="CC21">
        <f>(BG21-BM21)/(BG21-BF21)</f>
        <v>0</v>
      </c>
      <c r="CD21">
        <f>(BZ21*BX21/BL21)</f>
        <v>0</v>
      </c>
      <c r="CE21">
        <f>(1-CD21)</f>
        <v>0</v>
      </c>
      <c r="CF21">
        <f>$B$11*DE21+$C$11*DF21+$F$11*DG21*(1-DJ21)</f>
        <v>0</v>
      </c>
      <c r="CG21">
        <f>CF21*CH21</f>
        <v>0</v>
      </c>
      <c r="CH21">
        <f>($B$11*$D$9+$C$11*$D$9+$F$11*((DT21+DL21)/MAX(DT21+DL21+DU21, 0.1)*$I$9+DU21/MAX(DT21+DL21+DU21, 0.1)*$J$9))/($B$11+$C$11+$F$11)</f>
        <v>0</v>
      </c>
      <c r="CI21">
        <f>($B$11*$K$9+$C$11*$K$9+$F$11*((DT21+DL21)/MAX(DT21+DL21+DU21, 0.1)*$P$9+DU21/MAX(DT21+DL21+DU21, 0.1)*$Q$9))/($B$11+$C$11+$F$11)</f>
        <v>0</v>
      </c>
      <c r="CJ21">
        <v>6</v>
      </c>
      <c r="CK21">
        <v>0.5</v>
      </c>
      <c r="CL21" t="s">
        <v>318</v>
      </c>
      <c r="CM21">
        <v>2</v>
      </c>
      <c r="CN21" t="b">
        <v>0</v>
      </c>
      <c r="CO21">
        <v>1658940873</v>
      </c>
      <c r="CP21">
        <v>101.451290322581</v>
      </c>
      <c r="CQ21">
        <v>104.628903225806</v>
      </c>
      <c r="CR21">
        <v>28.5609</v>
      </c>
      <c r="CS21">
        <v>22.3548677419355</v>
      </c>
      <c r="CT21">
        <v>102.761290322581</v>
      </c>
      <c r="CU21">
        <v>28.2783290322581</v>
      </c>
      <c r="CV21">
        <v>600.310161290323</v>
      </c>
      <c r="CW21">
        <v>101.010451612903</v>
      </c>
      <c r="CX21">
        <v>0.0999814580645162</v>
      </c>
      <c r="CY21">
        <v>30.4743967741936</v>
      </c>
      <c r="CZ21">
        <v>29.6601129032258</v>
      </c>
      <c r="DA21">
        <v>999.9</v>
      </c>
      <c r="DB21">
        <v>0</v>
      </c>
      <c r="DC21">
        <v>0</v>
      </c>
      <c r="DD21">
        <v>10000.1532258065</v>
      </c>
      <c r="DE21">
        <v>0</v>
      </c>
      <c r="DF21">
        <v>1411.42870967742</v>
      </c>
      <c r="DG21">
        <v>1499.96838709677</v>
      </c>
      <c r="DH21">
        <v>0.972999387096774</v>
      </c>
      <c r="DI21">
        <v>0.0270005483870968</v>
      </c>
      <c r="DJ21">
        <v>0</v>
      </c>
      <c r="DK21">
        <v>838.363774193549</v>
      </c>
      <c r="DL21">
        <v>4.99935</v>
      </c>
      <c r="DM21">
        <v>13365.5225806452</v>
      </c>
      <c r="DN21">
        <v>14584.6096774194</v>
      </c>
      <c r="DO21">
        <v>38.2638387096774</v>
      </c>
      <c r="DP21">
        <v>40.7597741935484</v>
      </c>
      <c r="DQ21">
        <v>37.7357096774194</v>
      </c>
      <c r="DR21">
        <v>39.2980322580645</v>
      </c>
      <c r="DS21">
        <v>40.1931935483871</v>
      </c>
      <c r="DT21">
        <v>1454.60419354839</v>
      </c>
      <c r="DU21">
        <v>40.3664516129032</v>
      </c>
      <c r="DV21">
        <v>0</v>
      </c>
      <c r="DW21">
        <v>99.5</v>
      </c>
      <c r="DX21">
        <v>0</v>
      </c>
      <c r="DY21">
        <v>838.346961538462</v>
      </c>
      <c r="DZ21">
        <v>-1.11593160847405</v>
      </c>
      <c r="EA21">
        <v>9.01196578153403</v>
      </c>
      <c r="EB21">
        <v>13365.6923076923</v>
      </c>
      <c r="EC21">
        <v>15</v>
      </c>
      <c r="ED21">
        <v>1658940902</v>
      </c>
      <c r="EE21" t="s">
        <v>335</v>
      </c>
      <c r="EF21">
        <v>1658940902</v>
      </c>
      <c r="EG21">
        <v>1658858732.6</v>
      </c>
      <c r="EH21">
        <v>5</v>
      </c>
      <c r="EI21">
        <v>-0.317</v>
      </c>
      <c r="EJ21">
        <v>0.055</v>
      </c>
      <c r="EK21">
        <v>-1.31</v>
      </c>
      <c r="EL21">
        <v>0.212</v>
      </c>
      <c r="EM21">
        <v>104</v>
      </c>
      <c r="EN21">
        <v>27</v>
      </c>
      <c r="EO21">
        <v>0.68</v>
      </c>
      <c r="EP21">
        <v>0.04</v>
      </c>
      <c r="EQ21">
        <v>100</v>
      </c>
      <c r="ER21">
        <v>100</v>
      </c>
      <c r="ES21">
        <v>-1.31</v>
      </c>
      <c r="ET21">
        <v>0.2825</v>
      </c>
      <c r="EU21">
        <v>-0.801295321732149</v>
      </c>
      <c r="EV21">
        <v>-0.00188405265594867</v>
      </c>
      <c r="EW21">
        <v>5.78351111746033e-07</v>
      </c>
      <c r="EX21">
        <v>-2.3203594791771e-11</v>
      </c>
      <c r="EY21">
        <v>0.282568438684254</v>
      </c>
      <c r="EZ21">
        <v>0</v>
      </c>
      <c r="FA21">
        <v>0</v>
      </c>
      <c r="FB21">
        <v>0</v>
      </c>
      <c r="FC21">
        <v>4</v>
      </c>
      <c r="FD21">
        <v>2111</v>
      </c>
      <c r="FE21">
        <v>2</v>
      </c>
      <c r="FF21">
        <v>24</v>
      </c>
      <c r="FG21">
        <v>1.3</v>
      </c>
      <c r="FH21">
        <v>1369.1</v>
      </c>
      <c r="FI21">
        <v>0.389404</v>
      </c>
      <c r="FJ21">
        <v>2.41455</v>
      </c>
      <c r="FK21">
        <v>1.5979</v>
      </c>
      <c r="FL21">
        <v>2.33887</v>
      </c>
      <c r="FM21">
        <v>1.59424</v>
      </c>
      <c r="FN21">
        <v>2.45728</v>
      </c>
      <c r="FO21">
        <v>33.8509</v>
      </c>
      <c r="FP21">
        <v>15.6556</v>
      </c>
      <c r="FQ21">
        <v>18</v>
      </c>
      <c r="FR21">
        <v>621.378</v>
      </c>
      <c r="FS21">
        <v>406.945</v>
      </c>
      <c r="FT21">
        <v>31.5557</v>
      </c>
      <c r="FU21">
        <v>27.8553</v>
      </c>
      <c r="FV21">
        <v>30.0011</v>
      </c>
      <c r="FW21">
        <v>27.5524</v>
      </c>
      <c r="FX21">
        <v>27.5225</v>
      </c>
      <c r="FY21">
        <v>7.8283</v>
      </c>
      <c r="FZ21">
        <v>-30</v>
      </c>
      <c r="GA21">
        <v>-30</v>
      </c>
      <c r="GB21">
        <v>31.6748</v>
      </c>
      <c r="GC21">
        <v>103.874</v>
      </c>
      <c r="GD21">
        <v>23.2873</v>
      </c>
      <c r="GE21">
        <v>100.106</v>
      </c>
      <c r="GF21">
        <v>100.246</v>
      </c>
    </row>
    <row r="22" spans="1:188">
      <c r="A22">
        <v>6</v>
      </c>
      <c r="B22">
        <v>1658940978</v>
      </c>
      <c r="C22">
        <v>555.5</v>
      </c>
      <c r="D22" t="s">
        <v>336</v>
      </c>
      <c r="E22" t="s">
        <v>337</v>
      </c>
      <c r="F22">
        <v>5</v>
      </c>
      <c r="I22" t="s">
        <v>310</v>
      </c>
      <c r="J22" t="s">
        <v>311</v>
      </c>
      <c r="L22" t="s">
        <v>312</v>
      </c>
      <c r="M22" t="s">
        <v>313</v>
      </c>
      <c r="N22" t="s">
        <v>314</v>
      </c>
      <c r="O22">
        <v>1658940970</v>
      </c>
      <c r="P22">
        <f>(Q22)/1000</f>
        <v>0</v>
      </c>
      <c r="Q22">
        <f>IF(CN22, AT22, AN22)</f>
        <v>0</v>
      </c>
      <c r="R22">
        <f>IF(CN22, AO22, AM22)</f>
        <v>0</v>
      </c>
      <c r="S22">
        <f>CP22 - IF(BA22&gt;1, R22*CJ22*100.0/(BC22*DD22), 0)</f>
        <v>0</v>
      </c>
      <c r="T22">
        <f>((Z22-P22/2)*S22-R22)/(Z22+P22/2)</f>
        <v>0</v>
      </c>
      <c r="U22">
        <f>T22*(CW22+CX22)/1000.0</f>
        <v>0</v>
      </c>
      <c r="V22">
        <f>(CP22 - IF(BA22&gt;1, R22*CJ22*100.0/(BC22*DD22), 0))*(CW22+CX22)/1000.0</f>
        <v>0</v>
      </c>
      <c r="W22">
        <f>2.0/((1/Y22-1/X22)+SIGN(Y22)*SQRT((1/Y22-1/X22)*(1/Y22-1/X22) + 4*CK22/((CK22+1)*(CK22+1))*(2*1/Y22*1/X22-1/X22*1/X22)))</f>
        <v>0</v>
      </c>
      <c r="X22">
        <f>IF(LEFT(CL22,1)&lt;&gt;"0",IF(LEFT(CL22,1)="1",3.0,CM22),$D$5+$E$5*(DD22*CW22/($K$5*1000))+$F$5*(DD22*CW22/($K$5*1000))*MAX(MIN(CJ22,$J$5),$I$5)*MAX(MIN(CJ22,$J$5),$I$5)+$G$5*MAX(MIN(CJ22,$J$5),$I$5)*(DD22*CW22/($K$5*1000))+$H$5*(DD22*CW22/($K$5*1000))*(DD22*CW22/($K$5*1000)))</f>
        <v>0</v>
      </c>
      <c r="Y22">
        <f>P22*(1000-(1000*0.61365*exp(17.502*AC22/(240.97+AC22))/(CW22+CX22)+CR22)/2)/(1000*0.61365*exp(17.502*AC22/(240.97+AC22))/(CW22+CX22)-CR22)</f>
        <v>0</v>
      </c>
      <c r="Z22">
        <f>1/((CK22+1)/(W22/1.6)+1/(X22/1.37)) + CK22/((CK22+1)/(W22/1.6) + CK22/(X22/1.37))</f>
        <v>0</v>
      </c>
      <c r="AA22">
        <f>(CF22*CI22)</f>
        <v>0</v>
      </c>
      <c r="AB22">
        <f>(CY22+(AA22+2*0.95*5.67E-8*(((CY22+$B$7)+273)^4-(CY22+273)^4)-44100*P22)/(1.84*29.3*X22+8*0.95*5.67E-8*(CY22+273)^3))</f>
        <v>0</v>
      </c>
      <c r="AC22">
        <f>($C$7*CZ22+$D$7*DA22+$E$7*AB22)</f>
        <v>0</v>
      </c>
      <c r="AD22">
        <f>0.61365*exp(17.502*AC22/(240.97+AC22))</f>
        <v>0</v>
      </c>
      <c r="AE22">
        <f>(AF22/AG22*100)</f>
        <v>0</v>
      </c>
      <c r="AF22">
        <f>CR22*(CW22+CX22)/1000</f>
        <v>0</v>
      </c>
      <c r="AG22">
        <f>0.61365*exp(17.502*CY22/(240.97+CY22))</f>
        <v>0</v>
      </c>
      <c r="AH22">
        <f>(AD22-CR22*(CW22+CX22)/1000)</f>
        <v>0</v>
      </c>
      <c r="AI22">
        <f>(-P22*44100)</f>
        <v>0</v>
      </c>
      <c r="AJ22">
        <f>2*29.3*X22*0.92*(CY22-AC22)</f>
        <v>0</v>
      </c>
      <c r="AK22">
        <f>2*0.95*5.67E-8*(((CY22+$B$7)+273)^4-(AC22+273)^4)</f>
        <v>0</v>
      </c>
      <c r="AL22">
        <f>AA22+AK22+AI22+AJ22</f>
        <v>0</v>
      </c>
      <c r="AM22">
        <f>CV22*BA22*(CQ22-CP22*(1000-BA22*CS22)/(1000-BA22*CR22))/(100*CJ22)</f>
        <v>0</v>
      </c>
      <c r="AN22">
        <f>1000*CV22*BA22*(CR22-CS22)/(100*CJ22*(1000-BA22*CR22))</f>
        <v>0</v>
      </c>
      <c r="AO22">
        <f>(AP22 - AQ22 - CW22*1E3/(8.314*(CY22+273.15)) * AS22/CV22 * AR22) * CV22/(100*CJ22) * (1000 - CS22)/1000</f>
        <v>0</v>
      </c>
      <c r="AP22">
        <v>50.8308115903231</v>
      </c>
      <c r="AQ22">
        <v>52.0856048484848</v>
      </c>
      <c r="AR22">
        <v>-0.00137133057528707</v>
      </c>
      <c r="AS22">
        <v>67.2498551421981</v>
      </c>
      <c r="AT22">
        <f>(AV22 - AU22 + CW22*1E3/(8.314*(CY22+273.15)) * AX22/CV22 * AW22) * CV22/(100*CJ22) * 1000/(1000 - AV22)</f>
        <v>0</v>
      </c>
      <c r="AU22">
        <v>22.4196447644288</v>
      </c>
      <c r="AV22">
        <v>28.8863781818182</v>
      </c>
      <c r="AW22">
        <v>-2.7794371125989e-06</v>
      </c>
      <c r="AX22">
        <v>79.3393093368184</v>
      </c>
      <c r="AY22">
        <v>0</v>
      </c>
      <c r="AZ22">
        <v>0</v>
      </c>
      <c r="BA22">
        <f>IF(AY22*$H$13&gt;=BC22,1.0,(BC22/(BC22-AY22*$H$13)))</f>
        <v>0</v>
      </c>
      <c r="BB22">
        <f>(BA22-1)*100</f>
        <v>0</v>
      </c>
      <c r="BC22">
        <f>MAX(0,($B$13+$C$13*DD22)/(1+$D$13*DD22)*CW22/(CY22+273)*$E$13)</f>
        <v>0</v>
      </c>
      <c r="BD22" t="s">
        <v>315</v>
      </c>
      <c r="BE22">
        <v>10214.9</v>
      </c>
      <c r="BF22">
        <v>1337.40365450765</v>
      </c>
      <c r="BG22">
        <v>3225.17</v>
      </c>
      <c r="BH22">
        <f>1-BF22/BG22</f>
        <v>0</v>
      </c>
      <c r="BI22">
        <v>-10.2314334914194</v>
      </c>
      <c r="BJ22" t="s">
        <v>338</v>
      </c>
      <c r="BK22">
        <v>10130.4</v>
      </c>
      <c r="BL22">
        <v>841.49212</v>
      </c>
      <c r="BM22">
        <v>987.62</v>
      </c>
      <c r="BN22">
        <f>1-BL22/BM22</f>
        <v>0</v>
      </c>
      <c r="BO22">
        <v>0.5</v>
      </c>
      <c r="BP22">
        <f>CG22</f>
        <v>0</v>
      </c>
      <c r="BQ22">
        <f>R22</f>
        <v>0</v>
      </c>
      <c r="BR22">
        <f>BN22*BO22*BP22</f>
        <v>0</v>
      </c>
      <c r="BS22">
        <f>(BQ22-BI22)/BP22</f>
        <v>0</v>
      </c>
      <c r="BT22">
        <f>(BG22-BM22)/BM22</f>
        <v>0</v>
      </c>
      <c r="BU22">
        <f>BF22/(BH22+BF22/BM22)</f>
        <v>0</v>
      </c>
      <c r="BV22" t="s">
        <v>317</v>
      </c>
      <c r="BW22">
        <v>0</v>
      </c>
      <c r="BX22">
        <f>IF(BW22&lt;&gt;0, BW22, BU22)</f>
        <v>0</v>
      </c>
      <c r="BY22">
        <f>1-BX22/BM22</f>
        <v>0</v>
      </c>
      <c r="BZ22">
        <f>(BM22-BL22)/(BM22-BX22)</f>
        <v>0</v>
      </c>
      <c r="CA22">
        <f>(BG22-BM22)/(BG22-BX22)</f>
        <v>0</v>
      </c>
      <c r="CB22">
        <f>(BM22-BL22)/(BM22-BF22)</f>
        <v>0</v>
      </c>
      <c r="CC22">
        <f>(BG22-BM22)/(BG22-BF22)</f>
        <v>0</v>
      </c>
      <c r="CD22">
        <f>(BZ22*BX22/BL22)</f>
        <v>0</v>
      </c>
      <c r="CE22">
        <f>(1-CD22)</f>
        <v>0</v>
      </c>
      <c r="CF22">
        <f>$B$11*DE22+$C$11*DF22+$F$11*DG22*(1-DJ22)</f>
        <v>0</v>
      </c>
      <c r="CG22">
        <f>CF22*CH22</f>
        <v>0</v>
      </c>
      <c r="CH22">
        <f>($B$11*$D$9+$C$11*$D$9+$F$11*((DT22+DL22)/MAX(DT22+DL22+DU22, 0.1)*$I$9+DU22/MAX(DT22+DL22+DU22, 0.1)*$J$9))/($B$11+$C$11+$F$11)</f>
        <v>0</v>
      </c>
      <c r="CI22">
        <f>($B$11*$K$9+$C$11*$K$9+$F$11*((DT22+DL22)/MAX(DT22+DL22+DU22, 0.1)*$P$9+DU22/MAX(DT22+DL22+DU22, 0.1)*$Q$9))/($B$11+$C$11+$F$11)</f>
        <v>0</v>
      </c>
      <c r="CJ22">
        <v>6</v>
      </c>
      <c r="CK22">
        <v>0.5</v>
      </c>
      <c r="CL22" t="s">
        <v>318</v>
      </c>
      <c r="CM22">
        <v>2</v>
      </c>
      <c r="CN22" t="b">
        <v>0</v>
      </c>
      <c r="CO22">
        <v>1658940970</v>
      </c>
      <c r="CP22">
        <v>50.8026290322581</v>
      </c>
      <c r="CQ22">
        <v>49.8821935483871</v>
      </c>
      <c r="CR22">
        <v>28.8713193548387</v>
      </c>
      <c r="CS22">
        <v>22.4150580645161</v>
      </c>
      <c r="CT22">
        <v>52.2226290322581</v>
      </c>
      <c r="CU22">
        <v>28.5887451612903</v>
      </c>
      <c r="CV22">
        <v>600.292451612903</v>
      </c>
      <c r="CW22">
        <v>101.014580645161</v>
      </c>
      <c r="CX22">
        <v>0.0999804129032258</v>
      </c>
      <c r="CY22">
        <v>30.8870064516129</v>
      </c>
      <c r="CZ22">
        <v>30.0237290322581</v>
      </c>
      <c r="DA22">
        <v>999.9</v>
      </c>
      <c r="DB22">
        <v>0</v>
      </c>
      <c r="DC22">
        <v>0</v>
      </c>
      <c r="DD22">
        <v>10003.9080645161</v>
      </c>
      <c r="DE22">
        <v>0</v>
      </c>
      <c r="DF22">
        <v>1419.95322580645</v>
      </c>
      <c r="DG22">
        <v>1499.99903225806</v>
      </c>
      <c r="DH22">
        <v>0.973006</v>
      </c>
      <c r="DI22">
        <v>0.026994</v>
      </c>
      <c r="DJ22">
        <v>0</v>
      </c>
      <c r="DK22">
        <v>841.469516129032</v>
      </c>
      <c r="DL22">
        <v>4.99935</v>
      </c>
      <c r="DM22">
        <v>13465.6870967742</v>
      </c>
      <c r="DN22">
        <v>14584.9258064516</v>
      </c>
      <c r="DO22">
        <v>39.6206451612903</v>
      </c>
      <c r="DP22">
        <v>41.8062580645161</v>
      </c>
      <c r="DQ22">
        <v>39.2759677419355</v>
      </c>
      <c r="DR22">
        <v>40.4675161290322</v>
      </c>
      <c r="DS22">
        <v>41.2920322580645</v>
      </c>
      <c r="DT22">
        <v>1454.64258064516</v>
      </c>
      <c r="DU22">
        <v>40.3570967741935</v>
      </c>
      <c r="DV22">
        <v>0</v>
      </c>
      <c r="DW22">
        <v>96.4000000953674</v>
      </c>
      <c r="DX22">
        <v>0</v>
      </c>
      <c r="DY22">
        <v>841.49212</v>
      </c>
      <c r="DZ22">
        <v>-0.398615389374107</v>
      </c>
      <c r="EA22">
        <v>9.31538464865933</v>
      </c>
      <c r="EB22">
        <v>13465.772</v>
      </c>
      <c r="EC22">
        <v>15</v>
      </c>
      <c r="ED22">
        <v>1658940998</v>
      </c>
      <c r="EE22" t="s">
        <v>339</v>
      </c>
      <c r="EF22">
        <v>1658940998</v>
      </c>
      <c r="EG22">
        <v>1658858732.6</v>
      </c>
      <c r="EH22">
        <v>6</v>
      </c>
      <c r="EI22">
        <v>-0.207</v>
      </c>
      <c r="EJ22">
        <v>0.055</v>
      </c>
      <c r="EK22">
        <v>-1.42</v>
      </c>
      <c r="EL22">
        <v>0.212</v>
      </c>
      <c r="EM22">
        <v>50</v>
      </c>
      <c r="EN22">
        <v>27</v>
      </c>
      <c r="EO22">
        <v>0.39</v>
      </c>
      <c r="EP22">
        <v>0.04</v>
      </c>
      <c r="EQ22">
        <v>100</v>
      </c>
      <c r="ER22">
        <v>100</v>
      </c>
      <c r="ES22">
        <v>-1.42</v>
      </c>
      <c r="ET22">
        <v>0.2826</v>
      </c>
      <c r="EU22">
        <v>-1.11820604531314</v>
      </c>
      <c r="EV22">
        <v>-0.00188405265594867</v>
      </c>
      <c r="EW22">
        <v>5.78351111746033e-07</v>
      </c>
      <c r="EX22">
        <v>-2.3203594791771e-11</v>
      </c>
      <c r="EY22">
        <v>0.282568438684254</v>
      </c>
      <c r="EZ22">
        <v>0</v>
      </c>
      <c r="FA22">
        <v>0</v>
      </c>
      <c r="FB22">
        <v>0</v>
      </c>
      <c r="FC22">
        <v>4</v>
      </c>
      <c r="FD22">
        <v>2111</v>
      </c>
      <c r="FE22">
        <v>2</v>
      </c>
      <c r="FF22">
        <v>24</v>
      </c>
      <c r="FG22">
        <v>1.3</v>
      </c>
      <c r="FH22">
        <v>1370.8</v>
      </c>
      <c r="FI22">
        <v>0.267334</v>
      </c>
      <c r="FJ22">
        <v>2.4585</v>
      </c>
      <c r="FK22">
        <v>1.59912</v>
      </c>
      <c r="FL22">
        <v>2.33887</v>
      </c>
      <c r="FM22">
        <v>1.59424</v>
      </c>
      <c r="FN22">
        <v>2.31445</v>
      </c>
      <c r="FO22">
        <v>33.9639</v>
      </c>
      <c r="FP22">
        <v>15.6381</v>
      </c>
      <c r="FQ22">
        <v>18</v>
      </c>
      <c r="FR22">
        <v>621.984</v>
      </c>
      <c r="FS22">
        <v>406.201</v>
      </c>
      <c r="FT22">
        <v>32.0464</v>
      </c>
      <c r="FU22">
        <v>28.0157</v>
      </c>
      <c r="FV22">
        <v>30.0008</v>
      </c>
      <c r="FW22">
        <v>27.7359</v>
      </c>
      <c r="FX22">
        <v>27.7043</v>
      </c>
      <c r="FY22">
        <v>5.38649</v>
      </c>
      <c r="FZ22">
        <v>-30</v>
      </c>
      <c r="GA22">
        <v>-30</v>
      </c>
      <c r="GB22">
        <v>32.0306</v>
      </c>
      <c r="GC22">
        <v>49.7387</v>
      </c>
      <c r="GD22">
        <v>23.2873</v>
      </c>
      <c r="GE22">
        <v>100.074</v>
      </c>
      <c r="GF22">
        <v>100.218</v>
      </c>
    </row>
    <row r="23" spans="1:188">
      <c r="A23">
        <v>7</v>
      </c>
      <c r="B23">
        <v>1658941083.5</v>
      </c>
      <c r="C23">
        <v>661</v>
      </c>
      <c r="D23" t="s">
        <v>340</v>
      </c>
      <c r="E23" t="s">
        <v>341</v>
      </c>
      <c r="F23">
        <v>5</v>
      </c>
      <c r="I23" t="s">
        <v>310</v>
      </c>
      <c r="J23" t="s">
        <v>311</v>
      </c>
      <c r="L23" t="s">
        <v>312</v>
      </c>
      <c r="M23" t="s">
        <v>313</v>
      </c>
      <c r="N23" t="s">
        <v>314</v>
      </c>
      <c r="O23">
        <v>1658941075.5</v>
      </c>
      <c r="P23">
        <f>(Q23)/1000</f>
        <v>0</v>
      </c>
      <c r="Q23">
        <f>IF(CN23, AT23, AN23)</f>
        <v>0</v>
      </c>
      <c r="R23">
        <f>IF(CN23, AO23, AM23)</f>
        <v>0</v>
      </c>
      <c r="S23">
        <f>CP23 - IF(BA23&gt;1, R23*CJ23*100.0/(BC23*DD23), 0)</f>
        <v>0</v>
      </c>
      <c r="T23">
        <f>((Z23-P23/2)*S23-R23)/(Z23+P23/2)</f>
        <v>0</v>
      </c>
      <c r="U23">
        <f>T23*(CW23+CX23)/1000.0</f>
        <v>0</v>
      </c>
      <c r="V23">
        <f>(CP23 - IF(BA23&gt;1, R23*CJ23*100.0/(BC23*DD23), 0))*(CW23+CX23)/1000.0</f>
        <v>0</v>
      </c>
      <c r="W23">
        <f>2.0/((1/Y23-1/X23)+SIGN(Y23)*SQRT((1/Y23-1/X23)*(1/Y23-1/X23) + 4*CK23/((CK23+1)*(CK23+1))*(2*1/Y23*1/X23-1/X23*1/X23)))</f>
        <v>0</v>
      </c>
      <c r="X23">
        <f>IF(LEFT(CL23,1)&lt;&gt;"0",IF(LEFT(CL23,1)="1",3.0,CM23),$D$5+$E$5*(DD23*CW23/($K$5*1000))+$F$5*(DD23*CW23/($K$5*1000))*MAX(MIN(CJ23,$J$5),$I$5)*MAX(MIN(CJ23,$J$5),$I$5)+$G$5*MAX(MIN(CJ23,$J$5),$I$5)*(DD23*CW23/($K$5*1000))+$H$5*(DD23*CW23/($K$5*1000))*(DD23*CW23/($K$5*1000)))</f>
        <v>0</v>
      </c>
      <c r="Y23">
        <f>P23*(1000-(1000*0.61365*exp(17.502*AC23/(240.97+AC23))/(CW23+CX23)+CR23)/2)/(1000*0.61365*exp(17.502*AC23/(240.97+AC23))/(CW23+CX23)-CR23)</f>
        <v>0</v>
      </c>
      <c r="Z23">
        <f>1/((CK23+1)/(W23/1.6)+1/(X23/1.37)) + CK23/((CK23+1)/(W23/1.6) + CK23/(X23/1.37))</f>
        <v>0</v>
      </c>
      <c r="AA23">
        <f>(CF23*CI23)</f>
        <v>0</v>
      </c>
      <c r="AB23">
        <f>(CY23+(AA23+2*0.95*5.67E-8*(((CY23+$B$7)+273)^4-(CY23+273)^4)-44100*P23)/(1.84*29.3*X23+8*0.95*5.67E-8*(CY23+273)^3))</f>
        <v>0</v>
      </c>
      <c r="AC23">
        <f>($C$7*CZ23+$D$7*DA23+$E$7*AB23)</f>
        <v>0</v>
      </c>
      <c r="AD23">
        <f>0.61365*exp(17.502*AC23/(240.97+AC23))</f>
        <v>0</v>
      </c>
      <c r="AE23">
        <f>(AF23/AG23*100)</f>
        <v>0</v>
      </c>
      <c r="AF23">
        <f>CR23*(CW23+CX23)/1000</f>
        <v>0</v>
      </c>
      <c r="AG23">
        <f>0.61365*exp(17.502*CY23/(240.97+CY23))</f>
        <v>0</v>
      </c>
      <c r="AH23">
        <f>(AD23-CR23*(CW23+CX23)/1000)</f>
        <v>0</v>
      </c>
      <c r="AI23">
        <f>(-P23*44100)</f>
        <v>0</v>
      </c>
      <c r="AJ23">
        <f>2*29.3*X23*0.92*(CY23-AC23)</f>
        <v>0</v>
      </c>
      <c r="AK23">
        <f>2*0.95*5.67E-8*(((CY23+$B$7)+273)^4-(AC23+273)^4)</f>
        <v>0</v>
      </c>
      <c r="AL23">
        <f>AA23+AK23+AI23+AJ23</f>
        <v>0</v>
      </c>
      <c r="AM23">
        <f>CV23*BA23*(CQ23-CP23*(1000-BA23*CS23)/(1000-BA23*CR23))/(100*CJ23)</f>
        <v>0</v>
      </c>
      <c r="AN23">
        <f>1000*CV23*BA23*(CR23-CS23)/(100*CJ23*(1000-BA23*CR23))</f>
        <v>0</v>
      </c>
      <c r="AO23">
        <f>(AP23 - AQ23 - CW23*1E3/(8.314*(CY23+273.15)) * AS23/CV23 * AR23) * CV23/(100*CJ23) * (1000 - CS23)/1000</f>
        <v>0</v>
      </c>
      <c r="AP23">
        <v>-0.0490760745895952</v>
      </c>
      <c r="AQ23">
        <v>4.99764763636364</v>
      </c>
      <c r="AR23">
        <v>-0.00332838160886828</v>
      </c>
      <c r="AS23">
        <v>67.1251728265044</v>
      </c>
      <c r="AT23">
        <f>(AV23 - AU23 + CW23*1E3/(8.314*(CY23+273.15)) * AX23/CV23 * AW23) * CV23/(100*CJ23) * 1000/(1000 - AV23)</f>
        <v>0</v>
      </c>
      <c r="AU23">
        <v>22.5698954350216</v>
      </c>
      <c r="AV23">
        <v>28.9738496969697</v>
      </c>
      <c r="AW23">
        <v>-0.000421143498476448</v>
      </c>
      <c r="AX23">
        <v>78.55</v>
      </c>
      <c r="AY23">
        <v>0</v>
      </c>
      <c r="AZ23">
        <v>0</v>
      </c>
      <c r="BA23">
        <f>IF(AY23*$H$13&gt;=BC23,1.0,(BC23/(BC23-AY23*$H$13)))</f>
        <v>0</v>
      </c>
      <c r="BB23">
        <f>(BA23-1)*100</f>
        <v>0</v>
      </c>
      <c r="BC23">
        <f>MAX(0,($B$13+$C$13*DD23)/(1+$D$13*DD23)*CW23/(CY23+273)*$E$13)</f>
        <v>0</v>
      </c>
      <c r="BD23" t="s">
        <v>315</v>
      </c>
      <c r="BE23">
        <v>10214.9</v>
      </c>
      <c r="BF23">
        <v>1337.40365450765</v>
      </c>
      <c r="BG23">
        <v>3225.17</v>
      </c>
      <c r="BH23">
        <f>1-BF23/BG23</f>
        <v>0</v>
      </c>
      <c r="BI23">
        <v>-10.2314334914194</v>
      </c>
      <c r="BJ23" t="s">
        <v>342</v>
      </c>
      <c r="BK23">
        <v>10143.9</v>
      </c>
      <c r="BL23">
        <v>859.73368</v>
      </c>
      <c r="BM23">
        <v>977.68</v>
      </c>
      <c r="BN23">
        <f>1-BL23/BM23</f>
        <v>0</v>
      </c>
      <c r="BO23">
        <v>0.5</v>
      </c>
      <c r="BP23">
        <f>CG23</f>
        <v>0</v>
      </c>
      <c r="BQ23">
        <f>R23</f>
        <v>0</v>
      </c>
      <c r="BR23">
        <f>BN23*BO23*BP23</f>
        <v>0</v>
      </c>
      <c r="BS23">
        <f>(BQ23-BI23)/BP23</f>
        <v>0</v>
      </c>
      <c r="BT23">
        <f>(BG23-BM23)/BM23</f>
        <v>0</v>
      </c>
      <c r="BU23">
        <f>BF23/(BH23+BF23/BM23)</f>
        <v>0</v>
      </c>
      <c r="BV23" t="s">
        <v>317</v>
      </c>
      <c r="BW23">
        <v>0</v>
      </c>
      <c r="BX23">
        <f>IF(BW23&lt;&gt;0, BW23, BU23)</f>
        <v>0</v>
      </c>
      <c r="BY23">
        <f>1-BX23/BM23</f>
        <v>0</v>
      </c>
      <c r="BZ23">
        <f>(BM23-BL23)/(BM23-BX23)</f>
        <v>0</v>
      </c>
      <c r="CA23">
        <f>(BG23-BM23)/(BG23-BX23)</f>
        <v>0</v>
      </c>
      <c r="CB23">
        <f>(BM23-BL23)/(BM23-BF23)</f>
        <v>0</v>
      </c>
      <c r="CC23">
        <f>(BG23-BM23)/(BG23-BF23)</f>
        <v>0</v>
      </c>
      <c r="CD23">
        <f>(BZ23*BX23/BL23)</f>
        <v>0</v>
      </c>
      <c r="CE23">
        <f>(1-CD23)</f>
        <v>0</v>
      </c>
      <c r="CF23">
        <f>$B$11*DE23+$C$11*DF23+$F$11*DG23*(1-DJ23)</f>
        <v>0</v>
      </c>
      <c r="CG23">
        <f>CF23*CH23</f>
        <v>0</v>
      </c>
      <c r="CH23">
        <f>($B$11*$D$9+$C$11*$D$9+$F$11*((DT23+DL23)/MAX(DT23+DL23+DU23, 0.1)*$I$9+DU23/MAX(DT23+DL23+DU23, 0.1)*$J$9))/($B$11+$C$11+$F$11)</f>
        <v>0</v>
      </c>
      <c r="CI23">
        <f>($B$11*$K$9+$C$11*$K$9+$F$11*((DT23+DL23)/MAX(DT23+DL23+DU23, 0.1)*$P$9+DU23/MAX(DT23+DL23+DU23, 0.1)*$Q$9))/($B$11+$C$11+$F$11)</f>
        <v>0</v>
      </c>
      <c r="CJ23">
        <v>6</v>
      </c>
      <c r="CK23">
        <v>0.5</v>
      </c>
      <c r="CL23" t="s">
        <v>318</v>
      </c>
      <c r="CM23">
        <v>2</v>
      </c>
      <c r="CN23" t="b">
        <v>0</v>
      </c>
      <c r="CO23">
        <v>1658941075.5</v>
      </c>
      <c r="CP23">
        <v>4.88713483870968</v>
      </c>
      <c r="CQ23">
        <v>-0.0440039290322581</v>
      </c>
      <c r="CR23">
        <v>28.9801225806452</v>
      </c>
      <c r="CS23">
        <v>22.562664516129</v>
      </c>
      <c r="CT23">
        <v>6.12780258064516</v>
      </c>
      <c r="CU23">
        <v>28.7536419354839</v>
      </c>
      <c r="CV23">
        <v>600.254451612903</v>
      </c>
      <c r="CW23">
        <v>101.010612903226</v>
      </c>
      <c r="CX23">
        <v>0.0997531225806452</v>
      </c>
      <c r="CY23">
        <v>30.8978193548387</v>
      </c>
      <c r="CZ23">
        <v>30.0964709677419</v>
      </c>
      <c r="DA23">
        <v>999.9</v>
      </c>
      <c r="DB23">
        <v>0</v>
      </c>
      <c r="DC23">
        <v>0</v>
      </c>
      <c r="DD23">
        <v>9998.64451612903</v>
      </c>
      <c r="DE23">
        <v>0</v>
      </c>
      <c r="DF23">
        <v>1430.91903225806</v>
      </c>
      <c r="DG23">
        <v>1500.02193548387</v>
      </c>
      <c r="DH23">
        <v>0.972999806451613</v>
      </c>
      <c r="DI23">
        <v>0.0270002225806452</v>
      </c>
      <c r="DJ23">
        <v>0</v>
      </c>
      <c r="DK23">
        <v>859.581967741935</v>
      </c>
      <c r="DL23">
        <v>4.99935</v>
      </c>
      <c r="DM23">
        <v>13645.5806451613</v>
      </c>
      <c r="DN23">
        <v>14585.1129032258</v>
      </c>
      <c r="DO23">
        <v>37.9675161290322</v>
      </c>
      <c r="DP23">
        <v>40.5420322580645</v>
      </c>
      <c r="DQ23">
        <v>38.0118387096774</v>
      </c>
      <c r="DR23">
        <v>38.656935483871</v>
      </c>
      <c r="DS23">
        <v>40.1267741935484</v>
      </c>
      <c r="DT23">
        <v>1454.65677419355</v>
      </c>
      <c r="DU23">
        <v>40.3658064516129</v>
      </c>
      <c r="DV23">
        <v>0</v>
      </c>
      <c r="DW23">
        <v>104.899999856949</v>
      </c>
      <c r="DX23">
        <v>0</v>
      </c>
      <c r="DY23">
        <v>859.73368</v>
      </c>
      <c r="DZ23">
        <v>12.725000008062</v>
      </c>
      <c r="EA23">
        <v>115.39230791909</v>
      </c>
      <c r="EB23">
        <v>13647.308</v>
      </c>
      <c r="EC23">
        <v>15</v>
      </c>
      <c r="ED23">
        <v>1658941062</v>
      </c>
      <c r="EE23" t="s">
        <v>343</v>
      </c>
      <c r="EF23">
        <v>1658941049.5</v>
      </c>
      <c r="EG23">
        <v>1658941062</v>
      </c>
      <c r="EH23">
        <v>7</v>
      </c>
      <c r="EI23">
        <v>0.096</v>
      </c>
      <c r="EJ23">
        <v>-0.056</v>
      </c>
      <c r="EK23">
        <v>-1.231</v>
      </c>
      <c r="EL23">
        <v>0.179</v>
      </c>
      <c r="EM23">
        <v>-0</v>
      </c>
      <c r="EN23">
        <v>23</v>
      </c>
      <c r="EO23">
        <v>0.66</v>
      </c>
      <c r="EP23">
        <v>0.01</v>
      </c>
      <c r="EQ23">
        <v>100</v>
      </c>
      <c r="ER23">
        <v>100</v>
      </c>
      <c r="ES23">
        <v>-1.241</v>
      </c>
      <c r="ET23">
        <v>0.2265</v>
      </c>
      <c r="EU23">
        <v>-1.22914444806405</v>
      </c>
      <c r="EV23">
        <v>-0.00188405265594867</v>
      </c>
      <c r="EW23">
        <v>5.78351111746033e-07</v>
      </c>
      <c r="EX23">
        <v>-2.3203594791771e-11</v>
      </c>
      <c r="EY23">
        <v>0.226478912177424</v>
      </c>
      <c r="EZ23">
        <v>0</v>
      </c>
      <c r="FA23">
        <v>0</v>
      </c>
      <c r="FB23">
        <v>0</v>
      </c>
      <c r="FC23">
        <v>4</v>
      </c>
      <c r="FD23">
        <v>2111</v>
      </c>
      <c r="FE23">
        <v>2</v>
      </c>
      <c r="FF23">
        <v>24</v>
      </c>
      <c r="FG23">
        <v>0.6</v>
      </c>
      <c r="FH23">
        <v>0.4</v>
      </c>
      <c r="FI23">
        <v>0.0317383</v>
      </c>
      <c r="FJ23">
        <v>4.99634</v>
      </c>
      <c r="FK23">
        <v>1.59912</v>
      </c>
      <c r="FL23">
        <v>2.33643</v>
      </c>
      <c r="FM23">
        <v>1.59424</v>
      </c>
      <c r="FN23">
        <v>2.23633</v>
      </c>
      <c r="FO23">
        <v>34.1225</v>
      </c>
      <c r="FP23">
        <v>15.603</v>
      </c>
      <c r="FQ23">
        <v>18</v>
      </c>
      <c r="FR23">
        <v>620.09</v>
      </c>
      <c r="FS23">
        <v>404.95</v>
      </c>
      <c r="FT23">
        <v>29.6625</v>
      </c>
      <c r="FU23">
        <v>28.2063</v>
      </c>
      <c r="FV23">
        <v>30.0007</v>
      </c>
      <c r="FW23">
        <v>27.9361</v>
      </c>
      <c r="FX23">
        <v>27.902</v>
      </c>
      <c r="FY23">
        <v>0</v>
      </c>
      <c r="FZ23">
        <v>-30</v>
      </c>
      <c r="GA23">
        <v>-30</v>
      </c>
      <c r="GB23">
        <v>29.595</v>
      </c>
      <c r="GC23">
        <v>49.8961</v>
      </c>
      <c r="GD23">
        <v>23.2873</v>
      </c>
      <c r="GE23">
        <v>100.049</v>
      </c>
      <c r="GF23">
        <v>100.189</v>
      </c>
    </row>
    <row r="24" spans="1:188">
      <c r="A24">
        <v>8</v>
      </c>
      <c r="B24">
        <v>1658941197.5</v>
      </c>
      <c r="C24">
        <v>775</v>
      </c>
      <c r="D24" t="s">
        <v>344</v>
      </c>
      <c r="E24" t="s">
        <v>345</v>
      </c>
      <c r="F24">
        <v>5</v>
      </c>
      <c r="I24" t="s">
        <v>310</v>
      </c>
      <c r="J24" t="s">
        <v>311</v>
      </c>
      <c r="L24" t="s">
        <v>312</v>
      </c>
      <c r="M24" t="s">
        <v>313</v>
      </c>
      <c r="N24" t="s">
        <v>314</v>
      </c>
      <c r="O24">
        <v>1658941189.5</v>
      </c>
      <c r="P24">
        <f>(Q24)/1000</f>
        <v>0</v>
      </c>
      <c r="Q24">
        <f>IF(CN24, AT24, AN24)</f>
        <v>0</v>
      </c>
      <c r="R24">
        <f>IF(CN24, AO24, AM24)</f>
        <v>0</v>
      </c>
      <c r="S24">
        <f>CP24 - IF(BA24&gt;1, R24*CJ24*100.0/(BC24*DD24), 0)</f>
        <v>0</v>
      </c>
      <c r="T24">
        <f>((Z24-P24/2)*S24-R24)/(Z24+P24/2)</f>
        <v>0</v>
      </c>
      <c r="U24">
        <f>T24*(CW24+CX24)/1000.0</f>
        <v>0</v>
      </c>
      <c r="V24">
        <f>(CP24 - IF(BA24&gt;1, R24*CJ24*100.0/(BC24*DD24), 0))*(CW24+CX24)/1000.0</f>
        <v>0</v>
      </c>
      <c r="W24">
        <f>2.0/((1/Y24-1/X24)+SIGN(Y24)*SQRT((1/Y24-1/X24)*(1/Y24-1/X24) + 4*CK24/((CK24+1)*(CK24+1))*(2*1/Y24*1/X24-1/X24*1/X24)))</f>
        <v>0</v>
      </c>
      <c r="X24">
        <f>IF(LEFT(CL24,1)&lt;&gt;"0",IF(LEFT(CL24,1)="1",3.0,CM24),$D$5+$E$5*(DD24*CW24/($K$5*1000))+$F$5*(DD24*CW24/($K$5*1000))*MAX(MIN(CJ24,$J$5),$I$5)*MAX(MIN(CJ24,$J$5),$I$5)+$G$5*MAX(MIN(CJ24,$J$5),$I$5)*(DD24*CW24/($K$5*1000))+$H$5*(DD24*CW24/($K$5*1000))*(DD24*CW24/($K$5*1000)))</f>
        <v>0</v>
      </c>
      <c r="Y24">
        <f>P24*(1000-(1000*0.61365*exp(17.502*AC24/(240.97+AC24))/(CW24+CX24)+CR24)/2)/(1000*0.61365*exp(17.502*AC24/(240.97+AC24))/(CW24+CX24)-CR24)</f>
        <v>0</v>
      </c>
      <c r="Z24">
        <f>1/((CK24+1)/(W24/1.6)+1/(X24/1.37)) + CK24/((CK24+1)/(W24/1.6) + CK24/(X24/1.37))</f>
        <v>0</v>
      </c>
      <c r="AA24">
        <f>(CF24*CI24)</f>
        <v>0</v>
      </c>
      <c r="AB24">
        <f>(CY24+(AA24+2*0.95*5.67E-8*(((CY24+$B$7)+273)^4-(CY24+273)^4)-44100*P24)/(1.84*29.3*X24+8*0.95*5.67E-8*(CY24+273)^3))</f>
        <v>0</v>
      </c>
      <c r="AC24">
        <f>($C$7*CZ24+$D$7*DA24+$E$7*AB24)</f>
        <v>0</v>
      </c>
      <c r="AD24">
        <f>0.61365*exp(17.502*AC24/(240.97+AC24))</f>
        <v>0</v>
      </c>
      <c r="AE24">
        <f>(AF24/AG24*100)</f>
        <v>0</v>
      </c>
      <c r="AF24">
        <f>CR24*(CW24+CX24)/1000</f>
        <v>0</v>
      </c>
      <c r="AG24">
        <f>0.61365*exp(17.502*CY24/(240.97+CY24))</f>
        <v>0</v>
      </c>
      <c r="AH24">
        <f>(AD24-CR24*(CW24+CX24)/1000)</f>
        <v>0</v>
      </c>
      <c r="AI24">
        <f>(-P24*44100)</f>
        <v>0</v>
      </c>
      <c r="AJ24">
        <f>2*29.3*X24*0.92*(CY24-AC24)</f>
        <v>0</v>
      </c>
      <c r="AK24">
        <f>2*0.95*5.67E-8*(((CY24+$B$7)+273)^4-(AC24+273)^4)</f>
        <v>0</v>
      </c>
      <c r="AL24">
        <f>AA24+AK24+AI24+AJ24</f>
        <v>0</v>
      </c>
      <c r="AM24">
        <f>CV24*BA24*(CQ24-CP24*(1000-BA24*CS24)/(1000-BA24*CR24))/(100*CJ24)</f>
        <v>0</v>
      </c>
      <c r="AN24">
        <f>1000*CV24*BA24*(CR24-CS24)/(100*CJ24*(1000-BA24*CR24))</f>
        <v>0</v>
      </c>
      <c r="AO24">
        <f>(AP24 - AQ24 - CW24*1E3/(8.314*(CY24+273.15)) * AS24/CV24 * AR24) * CV24/(100*CJ24) * (1000 - CS24)/1000</f>
        <v>0</v>
      </c>
      <c r="AP24">
        <v>434.465949161964</v>
      </c>
      <c r="AQ24">
        <v>410.757993939394</v>
      </c>
      <c r="AR24">
        <v>0.00316910397808562</v>
      </c>
      <c r="AS24">
        <v>67.2556529340505</v>
      </c>
      <c r="AT24">
        <f>(AV24 - AU24 + CW24*1E3/(8.314*(CY24+273.15)) * AX24/CV24 * AW24) * CV24/(100*CJ24) * 1000/(1000 - AV24)</f>
        <v>0</v>
      </c>
      <c r="AU24">
        <v>22.6984694951304</v>
      </c>
      <c r="AV24">
        <v>28.8467224242424</v>
      </c>
      <c r="AW24">
        <v>1.03781796782834e-05</v>
      </c>
      <c r="AX24">
        <v>79.1668088511043</v>
      </c>
      <c r="AY24">
        <v>0</v>
      </c>
      <c r="AZ24">
        <v>0</v>
      </c>
      <c r="BA24">
        <f>IF(AY24*$H$13&gt;=BC24,1.0,(BC24/(BC24-AY24*$H$13)))</f>
        <v>0</v>
      </c>
      <c r="BB24">
        <f>(BA24-1)*100</f>
        <v>0</v>
      </c>
      <c r="BC24">
        <f>MAX(0,($B$13+$C$13*DD24)/(1+$D$13*DD24)*CW24/(CY24+273)*$E$13)</f>
        <v>0</v>
      </c>
      <c r="BD24" t="s">
        <v>315</v>
      </c>
      <c r="BE24">
        <v>10214.9</v>
      </c>
      <c r="BF24">
        <v>1337.40365450765</v>
      </c>
      <c r="BG24">
        <v>3225.17</v>
      </c>
      <c r="BH24">
        <f>1-BF24/BG24</f>
        <v>0</v>
      </c>
      <c r="BI24">
        <v>-10.2314334914194</v>
      </c>
      <c r="BJ24" t="s">
        <v>346</v>
      </c>
      <c r="BK24">
        <v>10157</v>
      </c>
      <c r="BL24">
        <v>832.96496</v>
      </c>
      <c r="BM24">
        <v>1100.15</v>
      </c>
      <c r="BN24">
        <f>1-BL24/BM24</f>
        <v>0</v>
      </c>
      <c r="BO24">
        <v>0.5</v>
      </c>
      <c r="BP24">
        <f>CG24</f>
        <v>0</v>
      </c>
      <c r="BQ24">
        <f>R24</f>
        <v>0</v>
      </c>
      <c r="BR24">
        <f>BN24*BO24*BP24</f>
        <v>0</v>
      </c>
      <c r="BS24">
        <f>(BQ24-BI24)/BP24</f>
        <v>0</v>
      </c>
      <c r="BT24">
        <f>(BG24-BM24)/BM24</f>
        <v>0</v>
      </c>
      <c r="BU24">
        <f>BF24/(BH24+BF24/BM24)</f>
        <v>0</v>
      </c>
      <c r="BV24" t="s">
        <v>317</v>
      </c>
      <c r="BW24">
        <v>0</v>
      </c>
      <c r="BX24">
        <f>IF(BW24&lt;&gt;0, BW24, BU24)</f>
        <v>0</v>
      </c>
      <c r="BY24">
        <f>1-BX24/BM24</f>
        <v>0</v>
      </c>
      <c r="BZ24">
        <f>(BM24-BL24)/(BM24-BX24)</f>
        <v>0</v>
      </c>
      <c r="CA24">
        <f>(BG24-BM24)/(BG24-BX24)</f>
        <v>0</v>
      </c>
      <c r="CB24">
        <f>(BM24-BL24)/(BM24-BF24)</f>
        <v>0</v>
      </c>
      <c r="CC24">
        <f>(BG24-BM24)/(BG24-BF24)</f>
        <v>0</v>
      </c>
      <c r="CD24">
        <f>(BZ24*BX24/BL24)</f>
        <v>0</v>
      </c>
      <c r="CE24">
        <f>(1-CD24)</f>
        <v>0</v>
      </c>
      <c r="CF24">
        <f>$B$11*DE24+$C$11*DF24+$F$11*DG24*(1-DJ24)</f>
        <v>0</v>
      </c>
      <c r="CG24">
        <f>CF24*CH24</f>
        <v>0</v>
      </c>
      <c r="CH24">
        <f>($B$11*$D$9+$C$11*$D$9+$F$11*((DT24+DL24)/MAX(DT24+DL24+DU24, 0.1)*$I$9+DU24/MAX(DT24+DL24+DU24, 0.1)*$J$9))/($B$11+$C$11+$F$11)</f>
        <v>0</v>
      </c>
      <c r="CI24">
        <f>($B$11*$K$9+$C$11*$K$9+$F$11*((DT24+DL24)/MAX(DT24+DL24+DU24, 0.1)*$P$9+DU24/MAX(DT24+DL24+DU24, 0.1)*$Q$9))/($B$11+$C$11+$F$11)</f>
        <v>0</v>
      </c>
      <c r="CJ24">
        <v>6</v>
      </c>
      <c r="CK24">
        <v>0.5</v>
      </c>
      <c r="CL24" t="s">
        <v>318</v>
      </c>
      <c r="CM24">
        <v>2</v>
      </c>
      <c r="CN24" t="b">
        <v>0</v>
      </c>
      <c r="CO24">
        <v>1658941189.5</v>
      </c>
      <c r="CP24">
        <v>398.63164516129</v>
      </c>
      <c r="CQ24">
        <v>424.295451612903</v>
      </c>
      <c r="CR24">
        <v>28.8284580645161</v>
      </c>
      <c r="CS24">
        <v>22.6950806451613</v>
      </c>
      <c r="CT24">
        <v>400.34864516129</v>
      </c>
      <c r="CU24">
        <v>28.6019838709677</v>
      </c>
      <c r="CV24">
        <v>600.285903225806</v>
      </c>
      <c r="CW24">
        <v>101.00535483871</v>
      </c>
      <c r="CX24">
        <v>0.0999361096774194</v>
      </c>
      <c r="CY24">
        <v>30.423764516129</v>
      </c>
      <c r="CZ24">
        <v>29.8374</v>
      </c>
      <c r="DA24">
        <v>999.9</v>
      </c>
      <c r="DB24">
        <v>0</v>
      </c>
      <c r="DC24">
        <v>0</v>
      </c>
      <c r="DD24">
        <v>10006.5258064516</v>
      </c>
      <c r="DE24">
        <v>0</v>
      </c>
      <c r="DF24">
        <v>1437.36612903226</v>
      </c>
      <c r="DG24">
        <v>1500.03129032258</v>
      </c>
      <c r="DH24">
        <v>0.972997741935484</v>
      </c>
      <c r="DI24">
        <v>0.0270022774193549</v>
      </c>
      <c r="DJ24">
        <v>0</v>
      </c>
      <c r="DK24">
        <v>832.528322580645</v>
      </c>
      <c r="DL24">
        <v>4.99935</v>
      </c>
      <c r="DM24">
        <v>13160.1483870968</v>
      </c>
      <c r="DN24">
        <v>14585.1774193548</v>
      </c>
      <c r="DO24">
        <v>35.8122903225806</v>
      </c>
      <c r="DP24">
        <v>39.0137419354839</v>
      </c>
      <c r="DQ24">
        <v>36.2779677419355</v>
      </c>
      <c r="DR24">
        <v>36.3968387096774</v>
      </c>
      <c r="DS24">
        <v>38.0622258064516</v>
      </c>
      <c r="DT24">
        <v>1454.66161290323</v>
      </c>
      <c r="DU24">
        <v>40.3709677419355</v>
      </c>
      <c r="DV24">
        <v>0</v>
      </c>
      <c r="DW24">
        <v>113.099999904633</v>
      </c>
      <c r="DX24">
        <v>0</v>
      </c>
      <c r="DY24">
        <v>832.96496</v>
      </c>
      <c r="DZ24">
        <v>38.2540769978374</v>
      </c>
      <c r="EA24">
        <v>544.37692387951</v>
      </c>
      <c r="EB24">
        <v>13166.368</v>
      </c>
      <c r="EC24">
        <v>15</v>
      </c>
      <c r="ED24">
        <v>1658941228</v>
      </c>
      <c r="EE24" t="s">
        <v>347</v>
      </c>
      <c r="EF24">
        <v>1658941228</v>
      </c>
      <c r="EG24">
        <v>1658941062</v>
      </c>
      <c r="EH24">
        <v>8</v>
      </c>
      <c r="EI24">
        <v>0.213</v>
      </c>
      <c r="EJ24">
        <v>-0.056</v>
      </c>
      <c r="EK24">
        <v>-1.717</v>
      </c>
      <c r="EL24">
        <v>0.179</v>
      </c>
      <c r="EM24">
        <v>425</v>
      </c>
      <c r="EN24">
        <v>23</v>
      </c>
      <c r="EO24">
        <v>0.27</v>
      </c>
      <c r="EP24">
        <v>0.01</v>
      </c>
      <c r="EQ24">
        <v>100</v>
      </c>
      <c r="ER24">
        <v>100</v>
      </c>
      <c r="ES24">
        <v>-1.717</v>
      </c>
      <c r="ET24">
        <v>0.2265</v>
      </c>
      <c r="EU24">
        <v>-1.22914444806405</v>
      </c>
      <c r="EV24">
        <v>-0.00188405265594867</v>
      </c>
      <c r="EW24">
        <v>5.78351111746033e-07</v>
      </c>
      <c r="EX24">
        <v>-2.3203594791771e-11</v>
      </c>
      <c r="EY24">
        <v>0.226478912177424</v>
      </c>
      <c r="EZ24">
        <v>0</v>
      </c>
      <c r="FA24">
        <v>0</v>
      </c>
      <c r="FB24">
        <v>0</v>
      </c>
      <c r="FC24">
        <v>4</v>
      </c>
      <c r="FD24">
        <v>2111</v>
      </c>
      <c r="FE24">
        <v>2</v>
      </c>
      <c r="FF24">
        <v>24</v>
      </c>
      <c r="FG24">
        <v>2.5</v>
      </c>
      <c r="FH24">
        <v>2.3</v>
      </c>
      <c r="FI24">
        <v>1.09131</v>
      </c>
      <c r="FJ24">
        <v>2.41089</v>
      </c>
      <c r="FK24">
        <v>1.5979</v>
      </c>
      <c r="FL24">
        <v>2.33765</v>
      </c>
      <c r="FM24">
        <v>1.59424</v>
      </c>
      <c r="FN24">
        <v>2.33398</v>
      </c>
      <c r="FO24">
        <v>34.3269</v>
      </c>
      <c r="FP24">
        <v>15.5943</v>
      </c>
      <c r="FQ24">
        <v>18</v>
      </c>
      <c r="FR24">
        <v>622.917</v>
      </c>
      <c r="FS24">
        <v>406.084</v>
      </c>
      <c r="FT24">
        <v>31.7567</v>
      </c>
      <c r="FU24">
        <v>28.3394</v>
      </c>
      <c r="FV24">
        <v>30.0004</v>
      </c>
      <c r="FW24">
        <v>28.0905</v>
      </c>
      <c r="FX24">
        <v>28.0593</v>
      </c>
      <c r="FY24">
        <v>21.8721</v>
      </c>
      <c r="FZ24">
        <v>-30</v>
      </c>
      <c r="GA24">
        <v>-30</v>
      </c>
      <c r="GB24">
        <v>31.8277</v>
      </c>
      <c r="GC24">
        <v>425.179</v>
      </c>
      <c r="GD24">
        <v>23.2873</v>
      </c>
      <c r="GE24">
        <v>100.033</v>
      </c>
      <c r="GF24">
        <v>100.171</v>
      </c>
    </row>
    <row r="25" spans="1:188">
      <c r="A25">
        <v>9</v>
      </c>
      <c r="B25">
        <v>1658941333</v>
      </c>
      <c r="C25">
        <v>910.5</v>
      </c>
      <c r="D25" t="s">
        <v>348</v>
      </c>
      <c r="E25" t="s">
        <v>349</v>
      </c>
      <c r="F25">
        <v>5</v>
      </c>
      <c r="I25" t="s">
        <v>310</v>
      </c>
      <c r="J25" t="s">
        <v>311</v>
      </c>
      <c r="L25" t="s">
        <v>312</v>
      </c>
      <c r="M25" t="s">
        <v>313</v>
      </c>
      <c r="N25" t="s">
        <v>314</v>
      </c>
      <c r="O25">
        <v>1658941325.25</v>
      </c>
      <c r="P25">
        <f>(Q25)/1000</f>
        <v>0</v>
      </c>
      <c r="Q25">
        <f>IF(CN25, AT25, AN25)</f>
        <v>0</v>
      </c>
      <c r="R25">
        <f>IF(CN25, AO25, AM25)</f>
        <v>0</v>
      </c>
      <c r="S25">
        <f>CP25 - IF(BA25&gt;1, R25*CJ25*100.0/(BC25*DD25), 0)</f>
        <v>0</v>
      </c>
      <c r="T25">
        <f>((Z25-P25/2)*S25-R25)/(Z25+P25/2)</f>
        <v>0</v>
      </c>
      <c r="U25">
        <f>T25*(CW25+CX25)/1000.0</f>
        <v>0</v>
      </c>
      <c r="V25">
        <f>(CP25 - IF(BA25&gt;1, R25*CJ25*100.0/(BC25*DD25), 0))*(CW25+CX25)/1000.0</f>
        <v>0</v>
      </c>
      <c r="W25">
        <f>2.0/((1/Y25-1/X25)+SIGN(Y25)*SQRT((1/Y25-1/X25)*(1/Y25-1/X25) + 4*CK25/((CK25+1)*(CK25+1))*(2*1/Y25*1/X25-1/X25*1/X25)))</f>
        <v>0</v>
      </c>
      <c r="X25">
        <f>IF(LEFT(CL25,1)&lt;&gt;"0",IF(LEFT(CL25,1)="1",3.0,CM25),$D$5+$E$5*(DD25*CW25/($K$5*1000))+$F$5*(DD25*CW25/($K$5*1000))*MAX(MIN(CJ25,$J$5),$I$5)*MAX(MIN(CJ25,$J$5),$I$5)+$G$5*MAX(MIN(CJ25,$J$5),$I$5)*(DD25*CW25/($K$5*1000))+$H$5*(DD25*CW25/($K$5*1000))*(DD25*CW25/($K$5*1000)))</f>
        <v>0</v>
      </c>
      <c r="Y25">
        <f>P25*(1000-(1000*0.61365*exp(17.502*AC25/(240.97+AC25))/(CW25+CX25)+CR25)/2)/(1000*0.61365*exp(17.502*AC25/(240.97+AC25))/(CW25+CX25)-CR25)</f>
        <v>0</v>
      </c>
      <c r="Z25">
        <f>1/((CK25+1)/(W25/1.6)+1/(X25/1.37)) + CK25/((CK25+1)/(W25/1.6) + CK25/(X25/1.37))</f>
        <v>0</v>
      </c>
      <c r="AA25">
        <f>(CF25*CI25)</f>
        <v>0</v>
      </c>
      <c r="AB25">
        <f>(CY25+(AA25+2*0.95*5.67E-8*(((CY25+$B$7)+273)^4-(CY25+273)^4)-44100*P25)/(1.84*29.3*X25+8*0.95*5.67E-8*(CY25+273)^3))</f>
        <v>0</v>
      </c>
      <c r="AC25">
        <f>($C$7*CZ25+$D$7*DA25+$E$7*AB25)</f>
        <v>0</v>
      </c>
      <c r="AD25">
        <f>0.61365*exp(17.502*AC25/(240.97+AC25))</f>
        <v>0</v>
      </c>
      <c r="AE25">
        <f>(AF25/AG25*100)</f>
        <v>0</v>
      </c>
      <c r="AF25">
        <f>CR25*(CW25+CX25)/1000</f>
        <v>0</v>
      </c>
      <c r="AG25">
        <f>0.61365*exp(17.502*CY25/(240.97+CY25))</f>
        <v>0</v>
      </c>
      <c r="AH25">
        <f>(AD25-CR25*(CW25+CX25)/1000)</f>
        <v>0</v>
      </c>
      <c r="AI25">
        <f>(-P25*44100)</f>
        <v>0</v>
      </c>
      <c r="AJ25">
        <f>2*29.3*X25*0.92*(CY25-AC25)</f>
        <v>0</v>
      </c>
      <c r="AK25">
        <f>2*0.95*5.67E-8*(((CY25+$B$7)+273)^4-(AC25+273)^4)</f>
        <v>0</v>
      </c>
      <c r="AL25">
        <f>AA25+AK25+AI25+AJ25</f>
        <v>0</v>
      </c>
      <c r="AM25">
        <f>CV25*BA25*(CQ25-CP25*(1000-BA25*CS25)/(1000-BA25*CR25))/(100*CJ25)</f>
        <v>0</v>
      </c>
      <c r="AN25">
        <f>1000*CV25*BA25*(CR25-CS25)/(100*CJ25*(1000-BA25*CR25))</f>
        <v>0</v>
      </c>
      <c r="AO25">
        <f>(AP25 - AQ25 - CW25*1E3/(8.314*(CY25+273.15)) * AS25/CV25 * AR25) * CV25/(100*CJ25) * (1000 - CS25)/1000</f>
        <v>0</v>
      </c>
      <c r="AP25">
        <v>436.234100262204</v>
      </c>
      <c r="AQ25">
        <v>411.3918</v>
      </c>
      <c r="AR25">
        <v>-0.0101181812405505</v>
      </c>
      <c r="AS25">
        <v>67.1323583978014</v>
      </c>
      <c r="AT25">
        <f>(AV25 - AU25 + CW25*1E3/(8.314*(CY25+273.15)) * AX25/CV25 * AW25) * CV25/(100*CJ25) * 1000/(1000 - AV25)</f>
        <v>0</v>
      </c>
      <c r="AU25">
        <v>22.7306678199134</v>
      </c>
      <c r="AV25">
        <v>29.0404727272727</v>
      </c>
      <c r="AW25">
        <v>-5.77606926405962e-05</v>
      </c>
      <c r="AX25">
        <v>78.55</v>
      </c>
      <c r="AY25">
        <v>0</v>
      </c>
      <c r="AZ25">
        <v>0</v>
      </c>
      <c r="BA25">
        <f>IF(AY25*$H$13&gt;=BC25,1.0,(BC25/(BC25-AY25*$H$13)))</f>
        <v>0</v>
      </c>
      <c r="BB25">
        <f>(BA25-1)*100</f>
        <v>0</v>
      </c>
      <c r="BC25">
        <f>MAX(0,($B$13+$C$13*DD25)/(1+$D$13*DD25)*CW25/(CY25+273)*$E$13)</f>
        <v>0</v>
      </c>
      <c r="BD25" t="s">
        <v>315</v>
      </c>
      <c r="BE25">
        <v>10214.9</v>
      </c>
      <c r="BF25">
        <v>1337.40365450765</v>
      </c>
      <c r="BG25">
        <v>3225.17</v>
      </c>
      <c r="BH25">
        <f>1-BF25/BG25</f>
        <v>0</v>
      </c>
      <c r="BI25">
        <v>-10.2314334914194</v>
      </c>
      <c r="BJ25" t="s">
        <v>350</v>
      </c>
      <c r="BK25">
        <v>10155.9</v>
      </c>
      <c r="BL25">
        <v>861.22744</v>
      </c>
      <c r="BM25">
        <v>1159.93</v>
      </c>
      <c r="BN25">
        <f>1-BL25/BM25</f>
        <v>0</v>
      </c>
      <c r="BO25">
        <v>0.5</v>
      </c>
      <c r="BP25">
        <f>CG25</f>
        <v>0</v>
      </c>
      <c r="BQ25">
        <f>R25</f>
        <v>0</v>
      </c>
      <c r="BR25">
        <f>BN25*BO25*BP25</f>
        <v>0</v>
      </c>
      <c r="BS25">
        <f>(BQ25-BI25)/BP25</f>
        <v>0</v>
      </c>
      <c r="BT25">
        <f>(BG25-BM25)/BM25</f>
        <v>0</v>
      </c>
      <c r="BU25">
        <f>BF25/(BH25+BF25/BM25)</f>
        <v>0</v>
      </c>
      <c r="BV25" t="s">
        <v>317</v>
      </c>
      <c r="BW25">
        <v>0</v>
      </c>
      <c r="BX25">
        <f>IF(BW25&lt;&gt;0, BW25, BU25)</f>
        <v>0</v>
      </c>
      <c r="BY25">
        <f>1-BX25/BM25</f>
        <v>0</v>
      </c>
      <c r="BZ25">
        <f>(BM25-BL25)/(BM25-BX25)</f>
        <v>0</v>
      </c>
      <c r="CA25">
        <f>(BG25-BM25)/(BG25-BX25)</f>
        <v>0</v>
      </c>
      <c r="CB25">
        <f>(BM25-BL25)/(BM25-BF25)</f>
        <v>0</v>
      </c>
      <c r="CC25">
        <f>(BG25-BM25)/(BG25-BF25)</f>
        <v>0</v>
      </c>
      <c r="CD25">
        <f>(BZ25*BX25/BL25)</f>
        <v>0</v>
      </c>
      <c r="CE25">
        <f>(1-CD25)</f>
        <v>0</v>
      </c>
      <c r="CF25">
        <f>$B$11*DE25+$C$11*DF25+$F$11*DG25*(1-DJ25)</f>
        <v>0</v>
      </c>
      <c r="CG25">
        <f>CF25*CH25</f>
        <v>0</v>
      </c>
      <c r="CH25">
        <f>($B$11*$D$9+$C$11*$D$9+$F$11*((DT25+DL25)/MAX(DT25+DL25+DU25, 0.1)*$I$9+DU25/MAX(DT25+DL25+DU25, 0.1)*$J$9))/($B$11+$C$11+$F$11)</f>
        <v>0</v>
      </c>
      <c r="CI25">
        <f>($B$11*$K$9+$C$11*$K$9+$F$11*((DT25+DL25)/MAX(DT25+DL25+DU25, 0.1)*$P$9+DU25/MAX(DT25+DL25+DU25, 0.1)*$Q$9))/($B$11+$C$11+$F$11)</f>
        <v>0</v>
      </c>
      <c r="CJ25">
        <v>6</v>
      </c>
      <c r="CK25">
        <v>0.5</v>
      </c>
      <c r="CL25" t="s">
        <v>318</v>
      </c>
      <c r="CM25">
        <v>2</v>
      </c>
      <c r="CN25" t="b">
        <v>0</v>
      </c>
      <c r="CO25">
        <v>1658941325.25</v>
      </c>
      <c r="CP25">
        <v>399.665633333333</v>
      </c>
      <c r="CQ25">
        <v>426.8556</v>
      </c>
      <c r="CR25">
        <v>29.0347633333333</v>
      </c>
      <c r="CS25">
        <v>22.7299966666667</v>
      </c>
      <c r="CT25">
        <v>401.249166666667</v>
      </c>
      <c r="CU25">
        <v>28.8094933333333</v>
      </c>
      <c r="CV25">
        <v>600.282666666667</v>
      </c>
      <c r="CW25">
        <v>101.0026</v>
      </c>
      <c r="CX25">
        <v>0.09999607</v>
      </c>
      <c r="CY25">
        <v>30.6492333333333</v>
      </c>
      <c r="CZ25">
        <v>30.0587833333333</v>
      </c>
      <c r="DA25">
        <v>999.9</v>
      </c>
      <c r="DB25">
        <v>0</v>
      </c>
      <c r="DC25">
        <v>0</v>
      </c>
      <c r="DD25">
        <v>10000.0423333333</v>
      </c>
      <c r="DE25">
        <v>0</v>
      </c>
      <c r="DF25">
        <v>1440.52766666667</v>
      </c>
      <c r="DG25">
        <v>1499.983</v>
      </c>
      <c r="DH25">
        <v>0.972994933333333</v>
      </c>
      <c r="DI25">
        <v>0.0270048266666667</v>
      </c>
      <c r="DJ25">
        <v>0</v>
      </c>
      <c r="DK25">
        <v>861.219633333333</v>
      </c>
      <c r="DL25">
        <v>4.99935</v>
      </c>
      <c r="DM25">
        <v>13560.52</v>
      </c>
      <c r="DN25">
        <v>14584.73</v>
      </c>
      <c r="DO25">
        <v>35.4851666666667</v>
      </c>
      <c r="DP25">
        <v>38.6684666666667</v>
      </c>
      <c r="DQ25">
        <v>36.1143666666667</v>
      </c>
      <c r="DR25">
        <v>35.2872666666667</v>
      </c>
      <c r="DS25">
        <v>37.4143333333333</v>
      </c>
      <c r="DT25">
        <v>1454.61233333333</v>
      </c>
      <c r="DU25">
        <v>40.371</v>
      </c>
      <c r="DV25">
        <v>0</v>
      </c>
      <c r="DW25">
        <v>134.5</v>
      </c>
      <c r="DX25">
        <v>0</v>
      </c>
      <c r="DY25">
        <v>861.22744</v>
      </c>
      <c r="DZ25">
        <v>-0.928230753388603</v>
      </c>
      <c r="EA25">
        <v>62.0692307500236</v>
      </c>
      <c r="EB25">
        <v>13561.052</v>
      </c>
      <c r="EC25">
        <v>15</v>
      </c>
      <c r="ED25">
        <v>1658941300</v>
      </c>
      <c r="EE25" t="s">
        <v>351</v>
      </c>
      <c r="EF25">
        <v>1658941288</v>
      </c>
      <c r="EG25">
        <v>1658941300</v>
      </c>
      <c r="EH25">
        <v>9</v>
      </c>
      <c r="EI25">
        <v>0.097</v>
      </c>
      <c r="EJ25">
        <v>-0.001</v>
      </c>
      <c r="EK25">
        <v>-1.621</v>
      </c>
      <c r="EL25">
        <v>0.183</v>
      </c>
      <c r="EM25">
        <v>426</v>
      </c>
      <c r="EN25">
        <v>23</v>
      </c>
      <c r="EO25">
        <v>0.12</v>
      </c>
      <c r="EP25">
        <v>0.03</v>
      </c>
      <c r="EQ25">
        <v>100</v>
      </c>
      <c r="ER25">
        <v>100</v>
      </c>
      <c r="ES25">
        <v>-1.583</v>
      </c>
      <c r="ET25">
        <v>0.2253</v>
      </c>
      <c r="EU25">
        <v>-0.919143506721843</v>
      </c>
      <c r="EV25">
        <v>-0.00188405265594867</v>
      </c>
      <c r="EW25">
        <v>5.78351111746033e-07</v>
      </c>
      <c r="EX25">
        <v>-2.3203594791771e-11</v>
      </c>
      <c r="EY25">
        <v>0.225274851971997</v>
      </c>
      <c r="EZ25">
        <v>0</v>
      </c>
      <c r="FA25">
        <v>0</v>
      </c>
      <c r="FB25">
        <v>0</v>
      </c>
      <c r="FC25">
        <v>4</v>
      </c>
      <c r="FD25">
        <v>2111</v>
      </c>
      <c r="FE25">
        <v>2</v>
      </c>
      <c r="FF25">
        <v>24</v>
      </c>
      <c r="FG25">
        <v>0.8</v>
      </c>
      <c r="FH25">
        <v>0.6</v>
      </c>
      <c r="FI25">
        <v>1.09375</v>
      </c>
      <c r="FJ25">
        <v>2.40967</v>
      </c>
      <c r="FK25">
        <v>1.59912</v>
      </c>
      <c r="FL25">
        <v>2.33765</v>
      </c>
      <c r="FM25">
        <v>1.59424</v>
      </c>
      <c r="FN25">
        <v>2.2998</v>
      </c>
      <c r="FO25">
        <v>34.5092</v>
      </c>
      <c r="FP25">
        <v>15.5768</v>
      </c>
      <c r="FQ25">
        <v>18</v>
      </c>
      <c r="FR25">
        <v>622.721</v>
      </c>
      <c r="FS25">
        <v>405.471</v>
      </c>
      <c r="FT25">
        <v>31.9664</v>
      </c>
      <c r="FU25">
        <v>28.3403</v>
      </c>
      <c r="FV25">
        <v>30.0001</v>
      </c>
      <c r="FW25">
        <v>28.1787</v>
      </c>
      <c r="FX25">
        <v>28.1444</v>
      </c>
      <c r="FY25">
        <v>21.9088</v>
      </c>
      <c r="FZ25">
        <v>-30</v>
      </c>
      <c r="GA25">
        <v>-30</v>
      </c>
      <c r="GB25">
        <v>31.9061</v>
      </c>
      <c r="GC25">
        <v>426.903</v>
      </c>
      <c r="GD25">
        <v>23.2873</v>
      </c>
      <c r="GE25">
        <v>100.028</v>
      </c>
      <c r="GF25">
        <v>100.168</v>
      </c>
    </row>
    <row r="26" spans="1:188">
      <c r="A26">
        <v>10</v>
      </c>
      <c r="B26">
        <v>1658941426.5</v>
      </c>
      <c r="C26">
        <v>1004</v>
      </c>
      <c r="D26" t="s">
        <v>352</v>
      </c>
      <c r="E26" t="s">
        <v>353</v>
      </c>
      <c r="F26">
        <v>5</v>
      </c>
      <c r="I26" t="s">
        <v>310</v>
      </c>
      <c r="J26" t="s">
        <v>311</v>
      </c>
      <c r="L26" t="s">
        <v>312</v>
      </c>
      <c r="M26" t="s">
        <v>313</v>
      </c>
      <c r="N26" t="s">
        <v>314</v>
      </c>
      <c r="O26">
        <v>1658941418.75</v>
      </c>
      <c r="P26">
        <f>(Q26)/1000</f>
        <v>0</v>
      </c>
      <c r="Q26">
        <f>IF(CN26, AT26, AN26)</f>
        <v>0</v>
      </c>
      <c r="R26">
        <f>IF(CN26, AO26, AM26)</f>
        <v>0</v>
      </c>
      <c r="S26">
        <f>CP26 - IF(BA26&gt;1, R26*CJ26*100.0/(BC26*DD26), 0)</f>
        <v>0</v>
      </c>
      <c r="T26">
        <f>((Z26-P26/2)*S26-R26)/(Z26+P26/2)</f>
        <v>0</v>
      </c>
      <c r="U26">
        <f>T26*(CW26+CX26)/1000.0</f>
        <v>0</v>
      </c>
      <c r="V26">
        <f>(CP26 - IF(BA26&gt;1, R26*CJ26*100.0/(BC26*DD26), 0))*(CW26+CX26)/1000.0</f>
        <v>0</v>
      </c>
      <c r="W26">
        <f>2.0/((1/Y26-1/X26)+SIGN(Y26)*SQRT((1/Y26-1/X26)*(1/Y26-1/X26) + 4*CK26/((CK26+1)*(CK26+1))*(2*1/Y26*1/X26-1/X26*1/X26)))</f>
        <v>0</v>
      </c>
      <c r="X26">
        <f>IF(LEFT(CL26,1)&lt;&gt;"0",IF(LEFT(CL26,1)="1",3.0,CM26),$D$5+$E$5*(DD26*CW26/($K$5*1000))+$F$5*(DD26*CW26/($K$5*1000))*MAX(MIN(CJ26,$J$5),$I$5)*MAX(MIN(CJ26,$J$5),$I$5)+$G$5*MAX(MIN(CJ26,$J$5),$I$5)*(DD26*CW26/($K$5*1000))+$H$5*(DD26*CW26/($K$5*1000))*(DD26*CW26/($K$5*1000)))</f>
        <v>0</v>
      </c>
      <c r="Y26">
        <f>P26*(1000-(1000*0.61365*exp(17.502*AC26/(240.97+AC26))/(CW26+CX26)+CR26)/2)/(1000*0.61365*exp(17.502*AC26/(240.97+AC26))/(CW26+CX26)-CR26)</f>
        <v>0</v>
      </c>
      <c r="Z26">
        <f>1/((CK26+1)/(W26/1.6)+1/(X26/1.37)) + CK26/((CK26+1)/(W26/1.6) + CK26/(X26/1.37))</f>
        <v>0</v>
      </c>
      <c r="AA26">
        <f>(CF26*CI26)</f>
        <v>0</v>
      </c>
      <c r="AB26">
        <f>(CY26+(AA26+2*0.95*5.67E-8*(((CY26+$B$7)+273)^4-(CY26+273)^4)-44100*P26)/(1.84*29.3*X26+8*0.95*5.67E-8*(CY26+273)^3))</f>
        <v>0</v>
      </c>
      <c r="AC26">
        <f>($C$7*CZ26+$D$7*DA26+$E$7*AB26)</f>
        <v>0</v>
      </c>
      <c r="AD26">
        <f>0.61365*exp(17.502*AC26/(240.97+AC26))</f>
        <v>0</v>
      </c>
      <c r="AE26">
        <f>(AF26/AG26*100)</f>
        <v>0</v>
      </c>
      <c r="AF26">
        <f>CR26*(CW26+CX26)/1000</f>
        <v>0</v>
      </c>
      <c r="AG26">
        <f>0.61365*exp(17.502*CY26/(240.97+CY26))</f>
        <v>0</v>
      </c>
      <c r="AH26">
        <f>(AD26-CR26*(CW26+CX26)/1000)</f>
        <v>0</v>
      </c>
      <c r="AI26">
        <f>(-P26*44100)</f>
        <v>0</v>
      </c>
      <c r="AJ26">
        <f>2*29.3*X26*0.92*(CY26-AC26)</f>
        <v>0</v>
      </c>
      <c r="AK26">
        <f>2*0.95*5.67E-8*(((CY26+$B$7)+273)^4-(AC26+273)^4)</f>
        <v>0</v>
      </c>
      <c r="AL26">
        <f>AA26+AK26+AI26+AJ26</f>
        <v>0</v>
      </c>
      <c r="AM26">
        <f>CV26*BA26*(CQ26-CP26*(1000-BA26*CS26)/(1000-BA26*CR26))/(100*CJ26)</f>
        <v>0</v>
      </c>
      <c r="AN26">
        <f>1000*CV26*BA26*(CR26-CS26)/(100*CJ26*(1000-BA26*CR26))</f>
        <v>0</v>
      </c>
      <c r="AO26">
        <f>(AP26 - AQ26 - CW26*1E3/(8.314*(CY26+273.15)) * AS26/CV26 * AR26) * CV26/(100*CJ26) * (1000 - CS26)/1000</f>
        <v>0</v>
      </c>
      <c r="AP26">
        <v>649.013508266015</v>
      </c>
      <c r="AQ26">
        <v>616.591951515151</v>
      </c>
      <c r="AR26">
        <v>0.00699627420038146</v>
      </c>
      <c r="AS26">
        <v>67.1323583978014</v>
      </c>
      <c r="AT26">
        <f>(AV26 - AU26 + CW26*1E3/(8.314*(CY26+273.15)) * AX26/CV26 * AW26) * CV26/(100*CJ26) * 1000/(1000 - AV26)</f>
        <v>0</v>
      </c>
      <c r="AU26">
        <v>22.7854740505195</v>
      </c>
      <c r="AV26">
        <v>29.1022139393939</v>
      </c>
      <c r="AW26">
        <v>-4.0067143740717e-05</v>
      </c>
      <c r="AX26">
        <v>78.55</v>
      </c>
      <c r="AY26">
        <v>0</v>
      </c>
      <c r="AZ26">
        <v>0</v>
      </c>
      <c r="BA26">
        <f>IF(AY26*$H$13&gt;=BC26,1.0,(BC26/(BC26-AY26*$H$13)))</f>
        <v>0</v>
      </c>
      <c r="BB26">
        <f>(BA26-1)*100</f>
        <v>0</v>
      </c>
      <c r="BC26">
        <f>MAX(0,($B$13+$C$13*DD26)/(1+$D$13*DD26)*CW26/(CY26+273)*$E$13)</f>
        <v>0</v>
      </c>
      <c r="BD26" t="s">
        <v>315</v>
      </c>
      <c r="BE26">
        <v>10214.9</v>
      </c>
      <c r="BF26">
        <v>1337.40365450765</v>
      </c>
      <c r="BG26">
        <v>3225.17</v>
      </c>
      <c r="BH26">
        <f>1-BF26/BG26</f>
        <v>0</v>
      </c>
      <c r="BI26">
        <v>-10.2314334914194</v>
      </c>
      <c r="BJ26" t="s">
        <v>354</v>
      </c>
      <c r="BK26">
        <v>10144</v>
      </c>
      <c r="BL26">
        <v>897.39632</v>
      </c>
      <c r="BM26">
        <v>1242.9</v>
      </c>
      <c r="BN26">
        <f>1-BL26/BM26</f>
        <v>0</v>
      </c>
      <c r="BO26">
        <v>0.5</v>
      </c>
      <c r="BP26">
        <f>CG26</f>
        <v>0</v>
      </c>
      <c r="BQ26">
        <f>R26</f>
        <v>0</v>
      </c>
      <c r="BR26">
        <f>BN26*BO26*BP26</f>
        <v>0</v>
      </c>
      <c r="BS26">
        <f>(BQ26-BI26)/BP26</f>
        <v>0</v>
      </c>
      <c r="BT26">
        <f>(BG26-BM26)/BM26</f>
        <v>0</v>
      </c>
      <c r="BU26">
        <f>BF26/(BH26+BF26/BM26)</f>
        <v>0</v>
      </c>
      <c r="BV26" t="s">
        <v>317</v>
      </c>
      <c r="BW26">
        <v>0</v>
      </c>
      <c r="BX26">
        <f>IF(BW26&lt;&gt;0, BW26, BU26)</f>
        <v>0</v>
      </c>
      <c r="BY26">
        <f>1-BX26/BM26</f>
        <v>0</v>
      </c>
      <c r="BZ26">
        <f>(BM26-BL26)/(BM26-BX26)</f>
        <v>0</v>
      </c>
      <c r="CA26">
        <f>(BG26-BM26)/(BG26-BX26)</f>
        <v>0</v>
      </c>
      <c r="CB26">
        <f>(BM26-BL26)/(BM26-BF26)</f>
        <v>0</v>
      </c>
      <c r="CC26">
        <f>(BG26-BM26)/(BG26-BF26)</f>
        <v>0</v>
      </c>
      <c r="CD26">
        <f>(BZ26*BX26/BL26)</f>
        <v>0</v>
      </c>
      <c r="CE26">
        <f>(1-CD26)</f>
        <v>0</v>
      </c>
      <c r="CF26">
        <f>$B$11*DE26+$C$11*DF26+$F$11*DG26*(1-DJ26)</f>
        <v>0</v>
      </c>
      <c r="CG26">
        <f>CF26*CH26</f>
        <v>0</v>
      </c>
      <c r="CH26">
        <f>($B$11*$D$9+$C$11*$D$9+$F$11*((DT26+DL26)/MAX(DT26+DL26+DU26, 0.1)*$I$9+DU26/MAX(DT26+DL26+DU26, 0.1)*$J$9))/($B$11+$C$11+$F$11)</f>
        <v>0</v>
      </c>
      <c r="CI26">
        <f>($B$11*$K$9+$C$11*$K$9+$F$11*((DT26+DL26)/MAX(DT26+DL26+DU26, 0.1)*$P$9+DU26/MAX(DT26+DL26+DU26, 0.1)*$Q$9))/($B$11+$C$11+$F$11)</f>
        <v>0</v>
      </c>
      <c r="CJ26">
        <v>6</v>
      </c>
      <c r="CK26">
        <v>0.5</v>
      </c>
      <c r="CL26" t="s">
        <v>318</v>
      </c>
      <c r="CM26">
        <v>2</v>
      </c>
      <c r="CN26" t="b">
        <v>0</v>
      </c>
      <c r="CO26">
        <v>1658941418.75</v>
      </c>
      <c r="CP26">
        <v>598.051266666667</v>
      </c>
      <c r="CQ26">
        <v>633.925166666667</v>
      </c>
      <c r="CR26">
        <v>29.12179</v>
      </c>
      <c r="CS26">
        <v>22.78275</v>
      </c>
      <c r="CT26">
        <v>600.197266666667</v>
      </c>
      <c r="CU26">
        <v>28.8965066666667</v>
      </c>
      <c r="CV26">
        <v>600.292966666667</v>
      </c>
      <c r="CW26">
        <v>101.0062</v>
      </c>
      <c r="CX26">
        <v>0.09999793</v>
      </c>
      <c r="CY26">
        <v>30.70197</v>
      </c>
      <c r="CZ26">
        <v>30.1039166666667</v>
      </c>
      <c r="DA26">
        <v>999.9</v>
      </c>
      <c r="DB26">
        <v>0</v>
      </c>
      <c r="DC26">
        <v>0</v>
      </c>
      <c r="DD26">
        <v>10001.04</v>
      </c>
      <c r="DE26">
        <v>0</v>
      </c>
      <c r="DF26">
        <v>1432.32066666667</v>
      </c>
      <c r="DG26">
        <v>1499.99333333333</v>
      </c>
      <c r="DH26">
        <v>0.9729975</v>
      </c>
      <c r="DI26">
        <v>0.02700248</v>
      </c>
      <c r="DJ26">
        <v>0</v>
      </c>
      <c r="DK26">
        <v>897.394133333333</v>
      </c>
      <c r="DL26">
        <v>4.99935</v>
      </c>
      <c r="DM26">
        <v>14238.7266666667</v>
      </c>
      <c r="DN26">
        <v>14584.8433333333</v>
      </c>
      <c r="DO26">
        <v>37.5914666666667</v>
      </c>
      <c r="DP26">
        <v>40.2914666666667</v>
      </c>
      <c r="DQ26">
        <v>37.7997333333333</v>
      </c>
      <c r="DR26">
        <v>37.8496666666667</v>
      </c>
      <c r="DS26">
        <v>39.3122</v>
      </c>
      <c r="DT26">
        <v>1454.623</v>
      </c>
      <c r="DU26">
        <v>40.3703333333333</v>
      </c>
      <c r="DV26">
        <v>0</v>
      </c>
      <c r="DW26">
        <v>92.5</v>
      </c>
      <c r="DX26">
        <v>0</v>
      </c>
      <c r="DY26">
        <v>897.39632</v>
      </c>
      <c r="DZ26">
        <v>0.151846143161506</v>
      </c>
      <c r="EA26">
        <v>65.9769229278109</v>
      </c>
      <c r="EB26">
        <v>14239</v>
      </c>
      <c r="EC26">
        <v>15</v>
      </c>
      <c r="ED26">
        <v>1658941460.5</v>
      </c>
      <c r="EE26" t="s">
        <v>355</v>
      </c>
      <c r="EF26">
        <v>1658941460.5</v>
      </c>
      <c r="EG26">
        <v>1658941300</v>
      </c>
      <c r="EH26">
        <v>10</v>
      </c>
      <c r="EI26">
        <v>-0.256</v>
      </c>
      <c r="EJ26">
        <v>-0.001</v>
      </c>
      <c r="EK26">
        <v>-2.146</v>
      </c>
      <c r="EL26">
        <v>0.183</v>
      </c>
      <c r="EM26">
        <v>635</v>
      </c>
      <c r="EN26">
        <v>23</v>
      </c>
      <c r="EO26">
        <v>0.14</v>
      </c>
      <c r="EP26">
        <v>0.03</v>
      </c>
      <c r="EQ26">
        <v>100</v>
      </c>
      <c r="ER26">
        <v>100</v>
      </c>
      <c r="ES26">
        <v>-2.146</v>
      </c>
      <c r="ET26">
        <v>0.2253</v>
      </c>
      <c r="EU26">
        <v>-0.919143506721843</v>
      </c>
      <c r="EV26">
        <v>-0.00188405265594867</v>
      </c>
      <c r="EW26">
        <v>5.78351111746033e-07</v>
      </c>
      <c r="EX26">
        <v>-2.3203594791771e-11</v>
      </c>
      <c r="EY26">
        <v>0.225274851971997</v>
      </c>
      <c r="EZ26">
        <v>0</v>
      </c>
      <c r="FA26">
        <v>0</v>
      </c>
      <c r="FB26">
        <v>0</v>
      </c>
      <c r="FC26">
        <v>4</v>
      </c>
      <c r="FD26">
        <v>2111</v>
      </c>
      <c r="FE26">
        <v>2</v>
      </c>
      <c r="FF26">
        <v>24</v>
      </c>
      <c r="FG26">
        <v>2.3</v>
      </c>
      <c r="FH26">
        <v>2.1</v>
      </c>
      <c r="FI26">
        <v>1.50146</v>
      </c>
      <c r="FJ26">
        <v>2.3645</v>
      </c>
      <c r="FK26">
        <v>1.5979</v>
      </c>
      <c r="FL26">
        <v>2.33765</v>
      </c>
      <c r="FM26">
        <v>1.59424</v>
      </c>
      <c r="FN26">
        <v>2.48413</v>
      </c>
      <c r="FO26">
        <v>34.6235</v>
      </c>
      <c r="FP26">
        <v>15.5768</v>
      </c>
      <c r="FQ26">
        <v>18</v>
      </c>
      <c r="FR26">
        <v>624.037</v>
      </c>
      <c r="FS26">
        <v>405.384</v>
      </c>
      <c r="FT26">
        <v>29.6753</v>
      </c>
      <c r="FU26">
        <v>28.3817</v>
      </c>
      <c r="FV26">
        <v>30.0005</v>
      </c>
      <c r="FW26">
        <v>28.2264</v>
      </c>
      <c r="FX26">
        <v>28.1985</v>
      </c>
      <c r="FY26">
        <v>30.0791</v>
      </c>
      <c r="FZ26">
        <v>-30</v>
      </c>
      <c r="GA26">
        <v>-30</v>
      </c>
      <c r="GB26">
        <v>29.6397</v>
      </c>
      <c r="GC26">
        <v>634.689</v>
      </c>
      <c r="GD26">
        <v>23.2873</v>
      </c>
      <c r="GE26">
        <v>100.022</v>
      </c>
      <c r="GF26">
        <v>100.164</v>
      </c>
    </row>
    <row r="27" spans="1:188">
      <c r="A27">
        <v>11</v>
      </c>
      <c r="B27">
        <v>1658941536.5</v>
      </c>
      <c r="C27">
        <v>1114</v>
      </c>
      <c r="D27" t="s">
        <v>356</v>
      </c>
      <c r="E27" t="s">
        <v>357</v>
      </c>
      <c r="F27">
        <v>5</v>
      </c>
      <c r="I27" t="s">
        <v>310</v>
      </c>
      <c r="J27" t="s">
        <v>311</v>
      </c>
      <c r="L27" t="s">
        <v>312</v>
      </c>
      <c r="M27" t="s">
        <v>313</v>
      </c>
      <c r="N27" t="s">
        <v>314</v>
      </c>
      <c r="O27">
        <v>1658941528.5</v>
      </c>
      <c r="P27">
        <f>(Q27)/1000</f>
        <v>0</v>
      </c>
      <c r="Q27">
        <f>IF(CN27, AT27, AN27)</f>
        <v>0</v>
      </c>
      <c r="R27">
        <f>IF(CN27, AO27, AM27)</f>
        <v>0</v>
      </c>
      <c r="S27">
        <f>CP27 - IF(BA27&gt;1, R27*CJ27*100.0/(BC27*DD27), 0)</f>
        <v>0</v>
      </c>
      <c r="T27">
        <f>((Z27-P27/2)*S27-R27)/(Z27+P27/2)</f>
        <v>0</v>
      </c>
      <c r="U27">
        <f>T27*(CW27+CX27)/1000.0</f>
        <v>0</v>
      </c>
      <c r="V27">
        <f>(CP27 - IF(BA27&gt;1, R27*CJ27*100.0/(BC27*DD27), 0))*(CW27+CX27)/1000.0</f>
        <v>0</v>
      </c>
      <c r="W27">
        <f>2.0/((1/Y27-1/X27)+SIGN(Y27)*SQRT((1/Y27-1/X27)*(1/Y27-1/X27) + 4*CK27/((CK27+1)*(CK27+1))*(2*1/Y27*1/X27-1/X27*1/X27)))</f>
        <v>0</v>
      </c>
      <c r="X27">
        <f>IF(LEFT(CL27,1)&lt;&gt;"0",IF(LEFT(CL27,1)="1",3.0,CM27),$D$5+$E$5*(DD27*CW27/($K$5*1000))+$F$5*(DD27*CW27/($K$5*1000))*MAX(MIN(CJ27,$J$5),$I$5)*MAX(MIN(CJ27,$J$5),$I$5)+$G$5*MAX(MIN(CJ27,$J$5),$I$5)*(DD27*CW27/($K$5*1000))+$H$5*(DD27*CW27/($K$5*1000))*(DD27*CW27/($K$5*1000)))</f>
        <v>0</v>
      </c>
      <c r="Y27">
        <f>P27*(1000-(1000*0.61365*exp(17.502*AC27/(240.97+AC27))/(CW27+CX27)+CR27)/2)/(1000*0.61365*exp(17.502*AC27/(240.97+AC27))/(CW27+CX27)-CR27)</f>
        <v>0</v>
      </c>
      <c r="Z27">
        <f>1/((CK27+1)/(W27/1.6)+1/(X27/1.37)) + CK27/((CK27+1)/(W27/1.6) + CK27/(X27/1.37))</f>
        <v>0</v>
      </c>
      <c r="AA27">
        <f>(CF27*CI27)</f>
        <v>0</v>
      </c>
      <c r="AB27">
        <f>(CY27+(AA27+2*0.95*5.67E-8*(((CY27+$B$7)+273)^4-(CY27+273)^4)-44100*P27)/(1.84*29.3*X27+8*0.95*5.67E-8*(CY27+273)^3))</f>
        <v>0</v>
      </c>
      <c r="AC27">
        <f>($C$7*CZ27+$D$7*DA27+$E$7*AB27)</f>
        <v>0</v>
      </c>
      <c r="AD27">
        <f>0.61365*exp(17.502*AC27/(240.97+AC27))</f>
        <v>0</v>
      </c>
      <c r="AE27">
        <f>(AF27/AG27*100)</f>
        <v>0</v>
      </c>
      <c r="AF27">
        <f>CR27*(CW27+CX27)/1000</f>
        <v>0</v>
      </c>
      <c r="AG27">
        <f>0.61365*exp(17.502*CY27/(240.97+CY27))</f>
        <v>0</v>
      </c>
      <c r="AH27">
        <f>(AD27-CR27*(CW27+CX27)/1000)</f>
        <v>0</v>
      </c>
      <c r="AI27">
        <f>(-P27*44100)</f>
        <v>0</v>
      </c>
      <c r="AJ27">
        <f>2*29.3*X27*0.92*(CY27-AC27)</f>
        <v>0</v>
      </c>
      <c r="AK27">
        <f>2*0.95*5.67E-8*(((CY27+$B$7)+273)^4-(AC27+273)^4)</f>
        <v>0</v>
      </c>
      <c r="AL27">
        <f>AA27+AK27+AI27+AJ27</f>
        <v>0</v>
      </c>
      <c r="AM27">
        <f>CV27*BA27*(CQ27-CP27*(1000-BA27*CS27)/(1000-BA27*CR27))/(100*CJ27)</f>
        <v>0</v>
      </c>
      <c r="AN27">
        <f>1000*CV27*BA27*(CR27-CS27)/(100*CJ27*(1000-BA27*CR27))</f>
        <v>0</v>
      </c>
      <c r="AO27">
        <f>(AP27 - AQ27 - CW27*1E3/(8.314*(CY27+273.15)) * AS27/CV27 * AR27) * CV27/(100*CJ27) * (1000 - CS27)/1000</f>
        <v>0</v>
      </c>
      <c r="AP27">
        <v>854.942700493828</v>
      </c>
      <c r="AQ27">
        <v>820.884290909091</v>
      </c>
      <c r="AR27">
        <v>0.00395884926528966</v>
      </c>
      <c r="AS27">
        <v>67.177977018174</v>
      </c>
      <c r="AT27">
        <f>(AV27 - AU27 + CW27*1E3/(8.314*(CY27+273.15)) * AX27/CV27 * AW27) * CV27/(100*CJ27) * 1000/(1000 - AV27)</f>
        <v>0</v>
      </c>
      <c r="AU27">
        <v>22.8950269087446</v>
      </c>
      <c r="AV27">
        <v>29.1326781818182</v>
      </c>
      <c r="AW27">
        <v>0.000107172905525902</v>
      </c>
      <c r="AX27">
        <v>78.55</v>
      </c>
      <c r="AY27">
        <v>0</v>
      </c>
      <c r="AZ27">
        <v>0</v>
      </c>
      <c r="BA27">
        <f>IF(AY27*$H$13&gt;=BC27,1.0,(BC27/(BC27-AY27*$H$13)))</f>
        <v>0</v>
      </c>
      <c r="BB27">
        <f>(BA27-1)*100</f>
        <v>0</v>
      </c>
      <c r="BC27">
        <f>MAX(0,($B$13+$C$13*DD27)/(1+$D$13*DD27)*CW27/(CY27+273)*$E$13)</f>
        <v>0</v>
      </c>
      <c r="BD27" t="s">
        <v>315</v>
      </c>
      <c r="BE27">
        <v>10214.9</v>
      </c>
      <c r="BF27">
        <v>1337.40365450765</v>
      </c>
      <c r="BG27">
        <v>3225.17</v>
      </c>
      <c r="BH27">
        <f>1-BF27/BG27</f>
        <v>0</v>
      </c>
      <c r="BI27">
        <v>-10.2314334914194</v>
      </c>
      <c r="BJ27" t="s">
        <v>358</v>
      </c>
      <c r="BK27">
        <v>10130.7</v>
      </c>
      <c r="BL27">
        <v>885.76372</v>
      </c>
      <c r="BM27">
        <v>1223.33</v>
      </c>
      <c r="BN27">
        <f>1-BL27/BM27</f>
        <v>0</v>
      </c>
      <c r="BO27">
        <v>0.5</v>
      </c>
      <c r="BP27">
        <f>CG27</f>
        <v>0</v>
      </c>
      <c r="BQ27">
        <f>R27</f>
        <v>0</v>
      </c>
      <c r="BR27">
        <f>BN27*BO27*BP27</f>
        <v>0</v>
      </c>
      <c r="BS27">
        <f>(BQ27-BI27)/BP27</f>
        <v>0</v>
      </c>
      <c r="BT27">
        <f>(BG27-BM27)/BM27</f>
        <v>0</v>
      </c>
      <c r="BU27">
        <f>BF27/(BH27+BF27/BM27)</f>
        <v>0</v>
      </c>
      <c r="BV27" t="s">
        <v>317</v>
      </c>
      <c r="BW27">
        <v>0</v>
      </c>
      <c r="BX27">
        <f>IF(BW27&lt;&gt;0, BW27, BU27)</f>
        <v>0</v>
      </c>
      <c r="BY27">
        <f>1-BX27/BM27</f>
        <v>0</v>
      </c>
      <c r="BZ27">
        <f>(BM27-BL27)/(BM27-BX27)</f>
        <v>0</v>
      </c>
      <c r="CA27">
        <f>(BG27-BM27)/(BG27-BX27)</f>
        <v>0</v>
      </c>
      <c r="CB27">
        <f>(BM27-BL27)/(BM27-BF27)</f>
        <v>0</v>
      </c>
      <c r="CC27">
        <f>(BG27-BM27)/(BG27-BF27)</f>
        <v>0</v>
      </c>
      <c r="CD27">
        <f>(BZ27*BX27/BL27)</f>
        <v>0</v>
      </c>
      <c r="CE27">
        <f>(1-CD27)</f>
        <v>0</v>
      </c>
      <c r="CF27">
        <f>$B$11*DE27+$C$11*DF27+$F$11*DG27*(1-DJ27)</f>
        <v>0</v>
      </c>
      <c r="CG27">
        <f>CF27*CH27</f>
        <v>0</v>
      </c>
      <c r="CH27">
        <f>($B$11*$D$9+$C$11*$D$9+$F$11*((DT27+DL27)/MAX(DT27+DL27+DU27, 0.1)*$I$9+DU27/MAX(DT27+DL27+DU27, 0.1)*$J$9))/($B$11+$C$11+$F$11)</f>
        <v>0</v>
      </c>
      <c r="CI27">
        <f>($B$11*$K$9+$C$11*$K$9+$F$11*((DT27+DL27)/MAX(DT27+DL27+DU27, 0.1)*$P$9+DU27/MAX(DT27+DL27+DU27, 0.1)*$Q$9))/($B$11+$C$11+$F$11)</f>
        <v>0</v>
      </c>
      <c r="CJ27">
        <v>6</v>
      </c>
      <c r="CK27">
        <v>0.5</v>
      </c>
      <c r="CL27" t="s">
        <v>318</v>
      </c>
      <c r="CM27">
        <v>2</v>
      </c>
      <c r="CN27" t="b">
        <v>0</v>
      </c>
      <c r="CO27">
        <v>1658941528.5</v>
      </c>
      <c r="CP27">
        <v>796.818870967742</v>
      </c>
      <c r="CQ27">
        <v>834.866290322581</v>
      </c>
      <c r="CR27">
        <v>29.1125838709677</v>
      </c>
      <c r="CS27">
        <v>22.8879129032258</v>
      </c>
      <c r="CT27">
        <v>799.186870967742</v>
      </c>
      <c r="CU27">
        <v>28.8873032258065</v>
      </c>
      <c r="CV27">
        <v>600.291741935484</v>
      </c>
      <c r="CW27">
        <v>101.005225806452</v>
      </c>
      <c r="CX27">
        <v>0.100055770967742</v>
      </c>
      <c r="CY27">
        <v>30.5569548387097</v>
      </c>
      <c r="CZ27">
        <v>29.9897838709677</v>
      </c>
      <c r="DA27">
        <v>999.9</v>
      </c>
      <c r="DB27">
        <v>0</v>
      </c>
      <c r="DC27">
        <v>0</v>
      </c>
      <c r="DD27">
        <v>9999.19032258065</v>
      </c>
      <c r="DE27">
        <v>0</v>
      </c>
      <c r="DF27">
        <v>1401.27516129032</v>
      </c>
      <c r="DG27">
        <v>1499.96709677419</v>
      </c>
      <c r="DH27">
        <v>0.973</v>
      </c>
      <c r="DI27">
        <v>0.0269997870967742</v>
      </c>
      <c r="DJ27">
        <v>0</v>
      </c>
      <c r="DK27">
        <v>886.511838709677</v>
      </c>
      <c r="DL27">
        <v>4.99935</v>
      </c>
      <c r="DM27">
        <v>14185.3258064516</v>
      </c>
      <c r="DN27">
        <v>14584.5870967742</v>
      </c>
      <c r="DO27">
        <v>39.7859677419355</v>
      </c>
      <c r="DP27">
        <v>41.8585806451613</v>
      </c>
      <c r="DQ27">
        <v>39.7194838709677</v>
      </c>
      <c r="DR27">
        <v>40.3627419354839</v>
      </c>
      <c r="DS27">
        <v>41.2820322580645</v>
      </c>
      <c r="DT27">
        <v>1454.60419354839</v>
      </c>
      <c r="DU27">
        <v>40.3632258064516</v>
      </c>
      <c r="DV27">
        <v>0</v>
      </c>
      <c r="DW27">
        <v>109.299999952316</v>
      </c>
      <c r="DX27">
        <v>0</v>
      </c>
      <c r="DY27">
        <v>885.76372</v>
      </c>
      <c r="DZ27">
        <v>-37.7491538978864</v>
      </c>
      <c r="EA27">
        <v>-475.576923698564</v>
      </c>
      <c r="EB27">
        <v>14175.688</v>
      </c>
      <c r="EC27">
        <v>15</v>
      </c>
      <c r="ED27">
        <v>1658941568.5</v>
      </c>
      <c r="EE27" t="s">
        <v>359</v>
      </c>
      <c r="EF27">
        <v>1658941568.5</v>
      </c>
      <c r="EG27">
        <v>1658941300</v>
      </c>
      <c r="EH27">
        <v>11</v>
      </c>
      <c r="EI27">
        <v>-0.006</v>
      </c>
      <c r="EJ27">
        <v>-0.001</v>
      </c>
      <c r="EK27">
        <v>-2.368</v>
      </c>
      <c r="EL27">
        <v>0.183</v>
      </c>
      <c r="EM27">
        <v>837</v>
      </c>
      <c r="EN27">
        <v>23</v>
      </c>
      <c r="EO27">
        <v>0.17</v>
      </c>
      <c r="EP27">
        <v>0.03</v>
      </c>
      <c r="EQ27">
        <v>100</v>
      </c>
      <c r="ER27">
        <v>100</v>
      </c>
      <c r="ES27">
        <v>-2.368</v>
      </c>
      <c r="ET27">
        <v>0.2253</v>
      </c>
      <c r="EU27">
        <v>-1.17454229665859</v>
      </c>
      <c r="EV27">
        <v>-0.00188405265594867</v>
      </c>
      <c r="EW27">
        <v>5.78351111746033e-07</v>
      </c>
      <c r="EX27">
        <v>-2.3203594791771e-11</v>
      </c>
      <c r="EY27">
        <v>0.225274851971997</v>
      </c>
      <c r="EZ27">
        <v>0</v>
      </c>
      <c r="FA27">
        <v>0</v>
      </c>
      <c r="FB27">
        <v>0</v>
      </c>
      <c r="FC27">
        <v>4</v>
      </c>
      <c r="FD27">
        <v>2111</v>
      </c>
      <c r="FE27">
        <v>2</v>
      </c>
      <c r="FF27">
        <v>24</v>
      </c>
      <c r="FG27">
        <v>1.3</v>
      </c>
      <c r="FH27">
        <v>3.9</v>
      </c>
      <c r="FI27">
        <v>1.87988</v>
      </c>
      <c r="FJ27">
        <v>2.37549</v>
      </c>
      <c r="FK27">
        <v>1.59912</v>
      </c>
      <c r="FL27">
        <v>2.33765</v>
      </c>
      <c r="FM27">
        <v>1.59424</v>
      </c>
      <c r="FN27">
        <v>2.32666</v>
      </c>
      <c r="FO27">
        <v>34.7837</v>
      </c>
      <c r="FP27">
        <v>15.5592</v>
      </c>
      <c r="FQ27">
        <v>18</v>
      </c>
      <c r="FR27">
        <v>623.876</v>
      </c>
      <c r="FS27">
        <v>405.498</v>
      </c>
      <c r="FT27">
        <v>29.9564</v>
      </c>
      <c r="FU27">
        <v>28.4891</v>
      </c>
      <c r="FV27">
        <v>30.0003</v>
      </c>
      <c r="FW27">
        <v>28.3113</v>
      </c>
      <c r="FX27">
        <v>28.2825</v>
      </c>
      <c r="FY27">
        <v>37.645</v>
      </c>
      <c r="FZ27">
        <v>-30</v>
      </c>
      <c r="GA27">
        <v>-30</v>
      </c>
      <c r="GB27">
        <v>29.763</v>
      </c>
      <c r="GC27">
        <v>837.48</v>
      </c>
      <c r="GD27">
        <v>23.2873</v>
      </c>
      <c r="GE27">
        <v>100.011</v>
      </c>
      <c r="GF27">
        <v>100.151</v>
      </c>
    </row>
    <row r="28" spans="1:188">
      <c r="A28">
        <v>12</v>
      </c>
      <c r="B28">
        <v>1658941644.5</v>
      </c>
      <c r="C28">
        <v>1222</v>
      </c>
      <c r="D28" t="s">
        <v>360</v>
      </c>
      <c r="E28" t="s">
        <v>361</v>
      </c>
      <c r="F28">
        <v>5</v>
      </c>
      <c r="I28" t="s">
        <v>310</v>
      </c>
      <c r="J28" t="s">
        <v>311</v>
      </c>
      <c r="L28" t="s">
        <v>312</v>
      </c>
      <c r="M28" t="s">
        <v>313</v>
      </c>
      <c r="N28" t="s">
        <v>314</v>
      </c>
      <c r="O28">
        <v>1658941636.5</v>
      </c>
      <c r="P28">
        <f>(Q28)/1000</f>
        <v>0</v>
      </c>
      <c r="Q28">
        <f>IF(CN28, AT28, AN28)</f>
        <v>0</v>
      </c>
      <c r="R28">
        <f>IF(CN28, AO28, AM28)</f>
        <v>0</v>
      </c>
      <c r="S28">
        <f>CP28 - IF(BA28&gt;1, R28*CJ28*100.0/(BC28*DD28), 0)</f>
        <v>0</v>
      </c>
      <c r="T28">
        <f>((Z28-P28/2)*S28-R28)/(Z28+P28/2)</f>
        <v>0</v>
      </c>
      <c r="U28">
        <f>T28*(CW28+CX28)/1000.0</f>
        <v>0</v>
      </c>
      <c r="V28">
        <f>(CP28 - IF(BA28&gt;1, R28*CJ28*100.0/(BC28*DD28), 0))*(CW28+CX28)/1000.0</f>
        <v>0</v>
      </c>
      <c r="W28">
        <f>2.0/((1/Y28-1/X28)+SIGN(Y28)*SQRT((1/Y28-1/X28)*(1/Y28-1/X28) + 4*CK28/((CK28+1)*(CK28+1))*(2*1/Y28*1/X28-1/X28*1/X28)))</f>
        <v>0</v>
      </c>
      <c r="X28">
        <f>IF(LEFT(CL28,1)&lt;&gt;"0",IF(LEFT(CL28,1)="1",3.0,CM28),$D$5+$E$5*(DD28*CW28/($K$5*1000))+$F$5*(DD28*CW28/($K$5*1000))*MAX(MIN(CJ28,$J$5),$I$5)*MAX(MIN(CJ28,$J$5),$I$5)+$G$5*MAX(MIN(CJ28,$J$5),$I$5)*(DD28*CW28/($K$5*1000))+$H$5*(DD28*CW28/($K$5*1000))*(DD28*CW28/($K$5*1000)))</f>
        <v>0</v>
      </c>
      <c r="Y28">
        <f>P28*(1000-(1000*0.61365*exp(17.502*AC28/(240.97+AC28))/(CW28+CX28)+CR28)/2)/(1000*0.61365*exp(17.502*AC28/(240.97+AC28))/(CW28+CX28)-CR28)</f>
        <v>0</v>
      </c>
      <c r="Z28">
        <f>1/((CK28+1)/(W28/1.6)+1/(X28/1.37)) + CK28/((CK28+1)/(W28/1.6) + CK28/(X28/1.37))</f>
        <v>0</v>
      </c>
      <c r="AA28">
        <f>(CF28*CI28)</f>
        <v>0</v>
      </c>
      <c r="AB28">
        <f>(CY28+(AA28+2*0.95*5.67E-8*(((CY28+$B$7)+273)^4-(CY28+273)^4)-44100*P28)/(1.84*29.3*X28+8*0.95*5.67E-8*(CY28+273)^3))</f>
        <v>0</v>
      </c>
      <c r="AC28">
        <f>($C$7*CZ28+$D$7*DA28+$E$7*AB28)</f>
        <v>0</v>
      </c>
      <c r="AD28">
        <f>0.61365*exp(17.502*AC28/(240.97+AC28))</f>
        <v>0</v>
      </c>
      <c r="AE28">
        <f>(AF28/AG28*100)</f>
        <v>0</v>
      </c>
      <c r="AF28">
        <f>CR28*(CW28+CX28)/1000</f>
        <v>0</v>
      </c>
      <c r="AG28">
        <f>0.61365*exp(17.502*CY28/(240.97+CY28))</f>
        <v>0</v>
      </c>
      <c r="AH28">
        <f>(AD28-CR28*(CW28+CX28)/1000)</f>
        <v>0</v>
      </c>
      <c r="AI28">
        <f>(-P28*44100)</f>
        <v>0</v>
      </c>
      <c r="AJ28">
        <f>2*29.3*X28*0.92*(CY28-AC28)</f>
        <v>0</v>
      </c>
      <c r="AK28">
        <f>2*0.95*5.67E-8*(((CY28+$B$7)+273)^4-(AC28+273)^4)</f>
        <v>0</v>
      </c>
      <c r="AL28">
        <f>AA28+AK28+AI28+AJ28</f>
        <v>0</v>
      </c>
      <c r="AM28">
        <f>CV28*BA28*(CQ28-CP28*(1000-BA28*CS28)/(1000-BA28*CR28))/(100*CJ28)</f>
        <v>0</v>
      </c>
      <c r="AN28">
        <f>1000*CV28*BA28*(CR28-CS28)/(100*CJ28*(1000-BA28*CR28))</f>
        <v>0</v>
      </c>
      <c r="AO28">
        <f>(AP28 - AQ28 - CW28*1E3/(8.314*(CY28+273.15)) * AS28/CV28 * AR28) * CV28/(100*CJ28) * (1000 - CS28)/1000</f>
        <v>0</v>
      </c>
      <c r="AP28">
        <v>1060.80864524037</v>
      </c>
      <c r="AQ28">
        <v>1026.52575757576</v>
      </c>
      <c r="AR28">
        <v>-0.172583986892904</v>
      </c>
      <c r="AS28">
        <v>67.1905514988393</v>
      </c>
      <c r="AT28">
        <f>(AV28 - AU28 + CW28*1E3/(8.314*(CY28+273.15)) * AX28/CV28 * AW28) * CV28/(100*CJ28) * 1000/(1000 - AV28)</f>
        <v>0</v>
      </c>
      <c r="AU28">
        <v>23.0539290911584</v>
      </c>
      <c r="AV28">
        <v>29.2315593939394</v>
      </c>
      <c r="AW28">
        <v>-8.81029749922984e-05</v>
      </c>
      <c r="AX28">
        <v>79.5917494563868</v>
      </c>
      <c r="AY28">
        <v>0</v>
      </c>
      <c r="AZ28">
        <v>0</v>
      </c>
      <c r="BA28">
        <f>IF(AY28*$H$13&gt;=BC28,1.0,(BC28/(BC28-AY28*$H$13)))</f>
        <v>0</v>
      </c>
      <c r="BB28">
        <f>(BA28-1)*100</f>
        <v>0</v>
      </c>
      <c r="BC28">
        <f>MAX(0,($B$13+$C$13*DD28)/(1+$D$13*DD28)*CW28/(CY28+273)*$E$13)</f>
        <v>0</v>
      </c>
      <c r="BD28" t="s">
        <v>315</v>
      </c>
      <c r="BE28">
        <v>10214.9</v>
      </c>
      <c r="BF28">
        <v>1337.40365450765</v>
      </c>
      <c r="BG28">
        <v>3225.17</v>
      </c>
      <c r="BH28">
        <f>1-BF28/BG28</f>
        <v>0</v>
      </c>
      <c r="BI28">
        <v>-10.2314334914194</v>
      </c>
      <c r="BJ28" t="s">
        <v>362</v>
      </c>
      <c r="BK28">
        <v>10144.7</v>
      </c>
      <c r="BL28">
        <v>886.3832</v>
      </c>
      <c r="BM28">
        <v>1228.1</v>
      </c>
      <c r="BN28">
        <f>1-BL28/BM28</f>
        <v>0</v>
      </c>
      <c r="BO28">
        <v>0.5</v>
      </c>
      <c r="BP28">
        <f>CG28</f>
        <v>0</v>
      </c>
      <c r="BQ28">
        <f>R28</f>
        <v>0</v>
      </c>
      <c r="BR28">
        <f>BN28*BO28*BP28</f>
        <v>0</v>
      </c>
      <c r="BS28">
        <f>(BQ28-BI28)/BP28</f>
        <v>0</v>
      </c>
      <c r="BT28">
        <f>(BG28-BM28)/BM28</f>
        <v>0</v>
      </c>
      <c r="BU28">
        <f>BF28/(BH28+BF28/BM28)</f>
        <v>0</v>
      </c>
      <c r="BV28" t="s">
        <v>317</v>
      </c>
      <c r="BW28">
        <v>0</v>
      </c>
      <c r="BX28">
        <f>IF(BW28&lt;&gt;0, BW28, BU28)</f>
        <v>0</v>
      </c>
      <c r="BY28">
        <f>1-BX28/BM28</f>
        <v>0</v>
      </c>
      <c r="BZ28">
        <f>(BM28-BL28)/(BM28-BX28)</f>
        <v>0</v>
      </c>
      <c r="CA28">
        <f>(BG28-BM28)/(BG28-BX28)</f>
        <v>0</v>
      </c>
      <c r="CB28">
        <f>(BM28-BL28)/(BM28-BF28)</f>
        <v>0</v>
      </c>
      <c r="CC28">
        <f>(BG28-BM28)/(BG28-BF28)</f>
        <v>0</v>
      </c>
      <c r="CD28">
        <f>(BZ28*BX28/BL28)</f>
        <v>0</v>
      </c>
      <c r="CE28">
        <f>(1-CD28)</f>
        <v>0</v>
      </c>
      <c r="CF28">
        <f>$B$11*DE28+$C$11*DF28+$F$11*DG28*(1-DJ28)</f>
        <v>0</v>
      </c>
      <c r="CG28">
        <f>CF28*CH28</f>
        <v>0</v>
      </c>
      <c r="CH28">
        <f>($B$11*$D$9+$C$11*$D$9+$F$11*((DT28+DL28)/MAX(DT28+DL28+DU28, 0.1)*$I$9+DU28/MAX(DT28+DL28+DU28, 0.1)*$J$9))/($B$11+$C$11+$F$11)</f>
        <v>0</v>
      </c>
      <c r="CI28">
        <f>($B$11*$K$9+$C$11*$K$9+$F$11*((DT28+DL28)/MAX(DT28+DL28+DU28, 0.1)*$P$9+DU28/MAX(DT28+DL28+DU28, 0.1)*$Q$9))/($B$11+$C$11+$F$11)</f>
        <v>0</v>
      </c>
      <c r="CJ28">
        <v>6</v>
      </c>
      <c r="CK28">
        <v>0.5</v>
      </c>
      <c r="CL28" t="s">
        <v>318</v>
      </c>
      <c r="CM28">
        <v>2</v>
      </c>
      <c r="CN28" t="b">
        <v>0</v>
      </c>
      <c r="CO28">
        <v>1658941636.5</v>
      </c>
      <c r="CP28">
        <v>997.354967741936</v>
      </c>
      <c r="CQ28">
        <v>1036.16838709677</v>
      </c>
      <c r="CR28">
        <v>29.245364516129</v>
      </c>
      <c r="CS28">
        <v>23.048535483871</v>
      </c>
      <c r="CT28">
        <v>999.864193548387</v>
      </c>
      <c r="CU28">
        <v>29.0201</v>
      </c>
      <c r="CV28">
        <v>600.281967741935</v>
      </c>
      <c r="CW28">
        <v>101.00935483871</v>
      </c>
      <c r="CX28">
        <v>0.0999847161290323</v>
      </c>
      <c r="CY28">
        <v>30.539635483871</v>
      </c>
      <c r="CZ28">
        <v>30.0159516129032</v>
      </c>
      <c r="DA28">
        <v>999.9</v>
      </c>
      <c r="DB28">
        <v>0</v>
      </c>
      <c r="DC28">
        <v>0</v>
      </c>
      <c r="DD28">
        <v>10001.6919354839</v>
      </c>
      <c r="DE28">
        <v>0</v>
      </c>
      <c r="DF28">
        <v>1492.96774193548</v>
      </c>
      <c r="DG28">
        <v>1500.03709677419</v>
      </c>
      <c r="DH28">
        <v>0.973000451612903</v>
      </c>
      <c r="DI28">
        <v>0.0269994806451613</v>
      </c>
      <c r="DJ28">
        <v>0</v>
      </c>
      <c r="DK28">
        <v>887.411838709677</v>
      </c>
      <c r="DL28">
        <v>4.99935</v>
      </c>
      <c r="DM28">
        <v>14117.7129032258</v>
      </c>
      <c r="DN28">
        <v>14585.2774193548</v>
      </c>
      <c r="DO28">
        <v>37.9978064516129</v>
      </c>
      <c r="DP28">
        <v>40.6287741935484</v>
      </c>
      <c r="DQ28">
        <v>38.1550322580645</v>
      </c>
      <c r="DR28">
        <v>38.4291612903226</v>
      </c>
      <c r="DS28">
        <v>40.0279677419355</v>
      </c>
      <c r="DT28">
        <v>1454.67290322581</v>
      </c>
      <c r="DU28">
        <v>40.3648387096774</v>
      </c>
      <c r="DV28">
        <v>0</v>
      </c>
      <c r="DW28">
        <v>107.099999904633</v>
      </c>
      <c r="DX28">
        <v>0</v>
      </c>
      <c r="DY28">
        <v>886.3832</v>
      </c>
      <c r="DZ28">
        <v>-64.3063078252701</v>
      </c>
      <c r="EA28">
        <v>-1000.00000208097</v>
      </c>
      <c r="EB28">
        <v>14101.932</v>
      </c>
      <c r="EC28">
        <v>15</v>
      </c>
      <c r="ED28">
        <v>1658941568.5</v>
      </c>
      <c r="EE28" t="s">
        <v>359</v>
      </c>
      <c r="EF28">
        <v>1658941568.5</v>
      </c>
      <c r="EG28">
        <v>1658941300</v>
      </c>
      <c r="EH28">
        <v>11</v>
      </c>
      <c r="EI28">
        <v>-0.006</v>
      </c>
      <c r="EJ28">
        <v>-0.001</v>
      </c>
      <c r="EK28">
        <v>-2.368</v>
      </c>
      <c r="EL28">
        <v>0.183</v>
      </c>
      <c r="EM28">
        <v>837</v>
      </c>
      <c r="EN28">
        <v>23</v>
      </c>
      <c r="EO28">
        <v>0.17</v>
      </c>
      <c r="EP28">
        <v>0.03</v>
      </c>
      <c r="EQ28">
        <v>100</v>
      </c>
      <c r="ER28">
        <v>100</v>
      </c>
      <c r="ES28">
        <v>-2.508</v>
      </c>
      <c r="ET28">
        <v>0.2253</v>
      </c>
      <c r="EU28">
        <v>-1.18039311158076</v>
      </c>
      <c r="EV28">
        <v>-0.00188405265594867</v>
      </c>
      <c r="EW28">
        <v>5.78351111746033e-07</v>
      </c>
      <c r="EX28">
        <v>-2.3203594791771e-11</v>
      </c>
      <c r="EY28">
        <v>0.225274851971997</v>
      </c>
      <c r="EZ28">
        <v>0</v>
      </c>
      <c r="FA28">
        <v>0</v>
      </c>
      <c r="FB28">
        <v>0</v>
      </c>
      <c r="FC28">
        <v>4</v>
      </c>
      <c r="FD28">
        <v>2111</v>
      </c>
      <c r="FE28">
        <v>2</v>
      </c>
      <c r="FF28">
        <v>24</v>
      </c>
      <c r="FG28">
        <v>1.3</v>
      </c>
      <c r="FH28">
        <v>5.7</v>
      </c>
      <c r="FI28">
        <v>2.24365</v>
      </c>
      <c r="FJ28">
        <v>2.35474</v>
      </c>
      <c r="FK28">
        <v>1.5979</v>
      </c>
      <c r="FL28">
        <v>2.33765</v>
      </c>
      <c r="FM28">
        <v>1.59424</v>
      </c>
      <c r="FN28">
        <v>2.44751</v>
      </c>
      <c r="FO28">
        <v>34.9674</v>
      </c>
      <c r="FP28">
        <v>15.5242</v>
      </c>
      <c r="FQ28">
        <v>18</v>
      </c>
      <c r="FR28">
        <v>623.769</v>
      </c>
      <c r="FS28">
        <v>405.313</v>
      </c>
      <c r="FT28">
        <v>29.2288</v>
      </c>
      <c r="FU28">
        <v>28.5982</v>
      </c>
      <c r="FV28">
        <v>30.0002</v>
      </c>
      <c r="FW28">
        <v>28.4031</v>
      </c>
      <c r="FX28">
        <v>28.3752</v>
      </c>
      <c r="FY28">
        <v>44.9307</v>
      </c>
      <c r="FZ28">
        <v>-30</v>
      </c>
      <c r="GA28">
        <v>-30</v>
      </c>
      <c r="GB28">
        <v>29.2393</v>
      </c>
      <c r="GC28">
        <v>1040.36</v>
      </c>
      <c r="GD28">
        <v>23.2873</v>
      </c>
      <c r="GE28">
        <v>100.002</v>
      </c>
      <c r="GF28">
        <v>100.135</v>
      </c>
    </row>
    <row r="29" spans="1:188">
      <c r="A29">
        <v>13</v>
      </c>
      <c r="B29">
        <v>1658941763</v>
      </c>
      <c r="C29">
        <v>1340.5</v>
      </c>
      <c r="D29" t="s">
        <v>363</v>
      </c>
      <c r="E29" t="s">
        <v>364</v>
      </c>
      <c r="F29">
        <v>5</v>
      </c>
      <c r="I29" t="s">
        <v>310</v>
      </c>
      <c r="J29" t="s">
        <v>311</v>
      </c>
      <c r="L29" t="s">
        <v>312</v>
      </c>
      <c r="M29" t="s">
        <v>313</v>
      </c>
      <c r="N29" t="s">
        <v>314</v>
      </c>
      <c r="O29">
        <v>1658941755</v>
      </c>
      <c r="P29">
        <f>(Q29)/1000</f>
        <v>0</v>
      </c>
      <c r="Q29">
        <f>IF(CN29, AT29, AN29)</f>
        <v>0</v>
      </c>
      <c r="R29">
        <f>IF(CN29, AO29, AM29)</f>
        <v>0</v>
      </c>
      <c r="S29">
        <f>CP29 - IF(BA29&gt;1, R29*CJ29*100.0/(BC29*DD29), 0)</f>
        <v>0</v>
      </c>
      <c r="T29">
        <f>((Z29-P29/2)*S29-R29)/(Z29+P29/2)</f>
        <v>0</v>
      </c>
      <c r="U29">
        <f>T29*(CW29+CX29)/1000.0</f>
        <v>0</v>
      </c>
      <c r="V29">
        <f>(CP29 - IF(BA29&gt;1, R29*CJ29*100.0/(BC29*DD29), 0))*(CW29+CX29)/1000.0</f>
        <v>0</v>
      </c>
      <c r="W29">
        <f>2.0/((1/Y29-1/X29)+SIGN(Y29)*SQRT((1/Y29-1/X29)*(1/Y29-1/X29) + 4*CK29/((CK29+1)*(CK29+1))*(2*1/Y29*1/X29-1/X29*1/X29)))</f>
        <v>0</v>
      </c>
      <c r="X29">
        <f>IF(LEFT(CL29,1)&lt;&gt;"0",IF(LEFT(CL29,1)="1",3.0,CM29),$D$5+$E$5*(DD29*CW29/($K$5*1000))+$F$5*(DD29*CW29/($K$5*1000))*MAX(MIN(CJ29,$J$5),$I$5)*MAX(MIN(CJ29,$J$5),$I$5)+$G$5*MAX(MIN(CJ29,$J$5),$I$5)*(DD29*CW29/($K$5*1000))+$H$5*(DD29*CW29/($K$5*1000))*(DD29*CW29/($K$5*1000)))</f>
        <v>0</v>
      </c>
      <c r="Y29">
        <f>P29*(1000-(1000*0.61365*exp(17.502*AC29/(240.97+AC29))/(CW29+CX29)+CR29)/2)/(1000*0.61365*exp(17.502*AC29/(240.97+AC29))/(CW29+CX29)-CR29)</f>
        <v>0</v>
      </c>
      <c r="Z29">
        <f>1/((CK29+1)/(W29/1.6)+1/(X29/1.37)) + CK29/((CK29+1)/(W29/1.6) + CK29/(X29/1.37))</f>
        <v>0</v>
      </c>
      <c r="AA29">
        <f>(CF29*CI29)</f>
        <v>0</v>
      </c>
      <c r="AB29">
        <f>(CY29+(AA29+2*0.95*5.67E-8*(((CY29+$B$7)+273)^4-(CY29+273)^4)-44100*P29)/(1.84*29.3*X29+8*0.95*5.67E-8*(CY29+273)^3))</f>
        <v>0</v>
      </c>
      <c r="AC29">
        <f>($C$7*CZ29+$D$7*DA29+$E$7*AB29)</f>
        <v>0</v>
      </c>
      <c r="AD29">
        <f>0.61365*exp(17.502*AC29/(240.97+AC29))</f>
        <v>0</v>
      </c>
      <c r="AE29">
        <f>(AF29/AG29*100)</f>
        <v>0</v>
      </c>
      <c r="AF29">
        <f>CR29*(CW29+CX29)/1000</f>
        <v>0</v>
      </c>
      <c r="AG29">
        <f>0.61365*exp(17.502*CY29/(240.97+CY29))</f>
        <v>0</v>
      </c>
      <c r="AH29">
        <f>(AD29-CR29*(CW29+CX29)/1000)</f>
        <v>0</v>
      </c>
      <c r="AI29">
        <f>(-P29*44100)</f>
        <v>0</v>
      </c>
      <c r="AJ29">
        <f>2*29.3*X29*0.92*(CY29-AC29)</f>
        <v>0</v>
      </c>
      <c r="AK29">
        <f>2*0.95*5.67E-8*(((CY29+$B$7)+273)^4-(AC29+273)^4)</f>
        <v>0</v>
      </c>
      <c r="AL29">
        <f>AA29+AK29+AI29+AJ29</f>
        <v>0</v>
      </c>
      <c r="AM29">
        <f>CV29*BA29*(CQ29-CP29*(1000-BA29*CS29)/(1000-BA29*CR29))/(100*CJ29)</f>
        <v>0</v>
      </c>
      <c r="AN29">
        <f>1000*CV29*BA29*(CR29-CS29)/(100*CJ29*(1000-BA29*CR29))</f>
        <v>0</v>
      </c>
      <c r="AO29">
        <f>(AP29 - AQ29 - CW29*1E3/(8.314*(CY29+273.15)) * AS29/CV29 * AR29) * CV29/(100*CJ29) * (1000 - CS29)/1000</f>
        <v>0</v>
      </c>
      <c r="AP29">
        <v>1267.67681601889</v>
      </c>
      <c r="AQ29">
        <v>1233.03703030303</v>
      </c>
      <c r="AR29">
        <v>-0.0225163945781414</v>
      </c>
      <c r="AS29">
        <v>67.1641935321834</v>
      </c>
      <c r="AT29">
        <f>(AV29 - AU29 + CW29*1E3/(8.314*(CY29+273.15)) * AX29/CV29 * AW29) * CV29/(100*CJ29) * 1000/(1000 - AV29)</f>
        <v>0</v>
      </c>
      <c r="AU29">
        <v>23.2314167324419</v>
      </c>
      <c r="AV29">
        <v>29.2671296969697</v>
      </c>
      <c r="AW29">
        <v>-2.90284695146118e-05</v>
      </c>
      <c r="AX29">
        <v>79.5773952535268</v>
      </c>
      <c r="AY29">
        <v>0</v>
      </c>
      <c r="AZ29">
        <v>0</v>
      </c>
      <c r="BA29">
        <f>IF(AY29*$H$13&gt;=BC29,1.0,(BC29/(BC29-AY29*$H$13)))</f>
        <v>0</v>
      </c>
      <c r="BB29">
        <f>(BA29-1)*100</f>
        <v>0</v>
      </c>
      <c r="BC29">
        <f>MAX(0,($B$13+$C$13*DD29)/(1+$D$13*DD29)*CW29/(CY29+273)*$E$13)</f>
        <v>0</v>
      </c>
      <c r="BD29" t="s">
        <v>315</v>
      </c>
      <c r="BE29">
        <v>10214.9</v>
      </c>
      <c r="BF29">
        <v>1337.40365450765</v>
      </c>
      <c r="BG29">
        <v>3225.17</v>
      </c>
      <c r="BH29">
        <f>1-BF29/BG29</f>
        <v>0</v>
      </c>
      <c r="BI29">
        <v>-10.2314334914194</v>
      </c>
      <c r="BJ29" t="s">
        <v>365</v>
      </c>
      <c r="BK29">
        <v>10154.4</v>
      </c>
      <c r="BL29">
        <v>900.566153846154</v>
      </c>
      <c r="BM29">
        <v>1226.45</v>
      </c>
      <c r="BN29">
        <f>1-BL29/BM29</f>
        <v>0</v>
      </c>
      <c r="BO29">
        <v>0.5</v>
      </c>
      <c r="BP29">
        <f>CG29</f>
        <v>0</v>
      </c>
      <c r="BQ29">
        <f>R29</f>
        <v>0</v>
      </c>
      <c r="BR29">
        <f>BN29*BO29*BP29</f>
        <v>0</v>
      </c>
      <c r="BS29">
        <f>(BQ29-BI29)/BP29</f>
        <v>0</v>
      </c>
      <c r="BT29">
        <f>(BG29-BM29)/BM29</f>
        <v>0</v>
      </c>
      <c r="BU29">
        <f>BF29/(BH29+BF29/BM29)</f>
        <v>0</v>
      </c>
      <c r="BV29" t="s">
        <v>317</v>
      </c>
      <c r="BW29">
        <v>0</v>
      </c>
      <c r="BX29">
        <f>IF(BW29&lt;&gt;0, BW29, BU29)</f>
        <v>0</v>
      </c>
      <c r="BY29">
        <f>1-BX29/BM29</f>
        <v>0</v>
      </c>
      <c r="BZ29">
        <f>(BM29-BL29)/(BM29-BX29)</f>
        <v>0</v>
      </c>
      <c r="CA29">
        <f>(BG29-BM29)/(BG29-BX29)</f>
        <v>0</v>
      </c>
      <c r="CB29">
        <f>(BM29-BL29)/(BM29-BF29)</f>
        <v>0</v>
      </c>
      <c r="CC29">
        <f>(BG29-BM29)/(BG29-BF29)</f>
        <v>0</v>
      </c>
      <c r="CD29">
        <f>(BZ29*BX29/BL29)</f>
        <v>0</v>
      </c>
      <c r="CE29">
        <f>(1-CD29)</f>
        <v>0</v>
      </c>
      <c r="CF29">
        <f>$B$11*DE29+$C$11*DF29+$F$11*DG29*(1-DJ29)</f>
        <v>0</v>
      </c>
      <c r="CG29">
        <f>CF29*CH29</f>
        <v>0</v>
      </c>
      <c r="CH29">
        <f>($B$11*$D$9+$C$11*$D$9+$F$11*((DT29+DL29)/MAX(DT29+DL29+DU29, 0.1)*$I$9+DU29/MAX(DT29+DL29+DU29, 0.1)*$J$9))/($B$11+$C$11+$F$11)</f>
        <v>0</v>
      </c>
      <c r="CI29">
        <f>($B$11*$K$9+$C$11*$K$9+$F$11*((DT29+DL29)/MAX(DT29+DL29+DU29, 0.1)*$P$9+DU29/MAX(DT29+DL29+DU29, 0.1)*$Q$9))/($B$11+$C$11+$F$11)</f>
        <v>0</v>
      </c>
      <c r="CJ29">
        <v>6</v>
      </c>
      <c r="CK29">
        <v>0.5</v>
      </c>
      <c r="CL29" t="s">
        <v>318</v>
      </c>
      <c r="CM29">
        <v>2</v>
      </c>
      <c r="CN29" t="b">
        <v>0</v>
      </c>
      <c r="CO29">
        <v>1658941755</v>
      </c>
      <c r="CP29">
        <v>1197.08864516129</v>
      </c>
      <c r="CQ29">
        <v>1237.60225806452</v>
      </c>
      <c r="CR29">
        <v>29.2661064516129</v>
      </c>
      <c r="CS29">
        <v>23.2248516129032</v>
      </c>
      <c r="CT29">
        <v>1199.83064516129</v>
      </c>
      <c r="CU29">
        <v>29.0408225806452</v>
      </c>
      <c r="CV29">
        <v>600.269161290322</v>
      </c>
      <c r="CW29">
        <v>101.010096774194</v>
      </c>
      <c r="CX29">
        <v>0.099968635483871</v>
      </c>
      <c r="CY29">
        <v>30.3259870967742</v>
      </c>
      <c r="CZ29">
        <v>29.9115096774193</v>
      </c>
      <c r="DA29">
        <v>999.9</v>
      </c>
      <c r="DB29">
        <v>0</v>
      </c>
      <c r="DC29">
        <v>0</v>
      </c>
      <c r="DD29">
        <v>9999.59935483871</v>
      </c>
      <c r="DE29">
        <v>0</v>
      </c>
      <c r="DF29">
        <v>1481.68548387097</v>
      </c>
      <c r="DG29">
        <v>1500.0535483871</v>
      </c>
      <c r="DH29">
        <v>0.972997548387097</v>
      </c>
      <c r="DI29">
        <v>0.0270025032258065</v>
      </c>
      <c r="DJ29">
        <v>0</v>
      </c>
      <c r="DK29">
        <v>900.79435483871</v>
      </c>
      <c r="DL29">
        <v>4.99935</v>
      </c>
      <c r="DM29">
        <v>14228.8387096774</v>
      </c>
      <c r="DN29">
        <v>14585.4290322581</v>
      </c>
      <c r="DO29">
        <v>36.2820322580645</v>
      </c>
      <c r="DP29">
        <v>39.2739677419355</v>
      </c>
      <c r="DQ29">
        <v>36.5522258064516</v>
      </c>
      <c r="DR29">
        <v>37.1489677419355</v>
      </c>
      <c r="DS29">
        <v>38.4614838709677</v>
      </c>
      <c r="DT29">
        <v>1454.68387096774</v>
      </c>
      <c r="DU29">
        <v>40.3703225806451</v>
      </c>
      <c r="DV29">
        <v>0</v>
      </c>
      <c r="DW29">
        <v>117.599999904633</v>
      </c>
      <c r="DX29">
        <v>0</v>
      </c>
      <c r="DY29">
        <v>900.566153846154</v>
      </c>
      <c r="DZ29">
        <v>-50.2129231505294</v>
      </c>
      <c r="EA29">
        <v>-776.547009652428</v>
      </c>
      <c r="EB29">
        <v>14224.9384615385</v>
      </c>
      <c r="EC29">
        <v>15</v>
      </c>
      <c r="ED29">
        <v>1658941799.5</v>
      </c>
      <c r="EE29" t="s">
        <v>366</v>
      </c>
      <c r="EF29">
        <v>1658941799.5</v>
      </c>
      <c r="EG29">
        <v>1658941300</v>
      </c>
      <c r="EH29">
        <v>12</v>
      </c>
      <c r="EI29">
        <v>-0.07</v>
      </c>
      <c r="EJ29">
        <v>-0.001</v>
      </c>
      <c r="EK29">
        <v>-2.742</v>
      </c>
      <c r="EL29">
        <v>0.183</v>
      </c>
      <c r="EM29">
        <v>1240</v>
      </c>
      <c r="EN29">
        <v>23</v>
      </c>
      <c r="EO29">
        <v>0.21</v>
      </c>
      <c r="EP29">
        <v>0.03</v>
      </c>
      <c r="EQ29">
        <v>100</v>
      </c>
      <c r="ER29">
        <v>100</v>
      </c>
      <c r="ES29">
        <v>-2.742</v>
      </c>
      <c r="ET29">
        <v>0.2253</v>
      </c>
      <c r="EU29">
        <v>-1.18039311158076</v>
      </c>
      <c r="EV29">
        <v>-0.00188405265594867</v>
      </c>
      <c r="EW29">
        <v>5.78351111746033e-07</v>
      </c>
      <c r="EX29">
        <v>-2.3203594791771e-11</v>
      </c>
      <c r="EY29">
        <v>0.225274851971997</v>
      </c>
      <c r="EZ29">
        <v>0</v>
      </c>
      <c r="FA29">
        <v>0</v>
      </c>
      <c r="FB29">
        <v>0</v>
      </c>
      <c r="FC29">
        <v>4</v>
      </c>
      <c r="FD29">
        <v>2111</v>
      </c>
      <c r="FE29">
        <v>2</v>
      </c>
      <c r="FF29">
        <v>24</v>
      </c>
      <c r="FG29">
        <v>3.2</v>
      </c>
      <c r="FH29">
        <v>7.7</v>
      </c>
      <c r="FI29">
        <v>2.59399</v>
      </c>
      <c r="FJ29">
        <v>2.35352</v>
      </c>
      <c r="FK29">
        <v>1.59912</v>
      </c>
      <c r="FL29">
        <v>2.33643</v>
      </c>
      <c r="FM29">
        <v>1.59424</v>
      </c>
      <c r="FN29">
        <v>2.40601</v>
      </c>
      <c r="FO29">
        <v>35.1516</v>
      </c>
      <c r="FP29">
        <v>15.5067</v>
      </c>
      <c r="FQ29">
        <v>18</v>
      </c>
      <c r="FR29">
        <v>623.575</v>
      </c>
      <c r="FS29">
        <v>405.037</v>
      </c>
      <c r="FT29">
        <v>30.0627</v>
      </c>
      <c r="FU29">
        <v>28.6609</v>
      </c>
      <c r="FV29">
        <v>30.0001</v>
      </c>
      <c r="FW29">
        <v>28.4621</v>
      </c>
      <c r="FX29">
        <v>28.4306</v>
      </c>
      <c r="FY29">
        <v>51.9192</v>
      </c>
      <c r="FZ29">
        <v>-30</v>
      </c>
      <c r="GA29">
        <v>-30</v>
      </c>
      <c r="GB29">
        <v>30.0766</v>
      </c>
      <c r="GC29">
        <v>1240.88</v>
      </c>
      <c r="GD29">
        <v>23.2873</v>
      </c>
      <c r="GE29">
        <v>100.004</v>
      </c>
      <c r="GF29">
        <v>100.142</v>
      </c>
    </row>
    <row r="30" spans="1:188">
      <c r="A30">
        <v>14</v>
      </c>
      <c r="B30">
        <v>1658941880.6</v>
      </c>
      <c r="C30">
        <v>1458.09999990463</v>
      </c>
      <c r="D30" t="s">
        <v>367</v>
      </c>
      <c r="E30" t="s">
        <v>368</v>
      </c>
      <c r="F30">
        <v>5</v>
      </c>
      <c r="I30" t="s">
        <v>310</v>
      </c>
      <c r="J30" t="s">
        <v>311</v>
      </c>
      <c r="L30" t="s">
        <v>312</v>
      </c>
      <c r="M30" t="s">
        <v>313</v>
      </c>
      <c r="N30" t="s">
        <v>314</v>
      </c>
      <c r="O30">
        <v>1658941872.85</v>
      </c>
      <c r="P30">
        <f>(Q30)/1000</f>
        <v>0</v>
      </c>
      <c r="Q30">
        <f>IF(CN30, AT30, AN30)</f>
        <v>0</v>
      </c>
      <c r="R30">
        <f>IF(CN30, AO30, AM30)</f>
        <v>0</v>
      </c>
      <c r="S30">
        <f>CP30 - IF(BA30&gt;1, R30*CJ30*100.0/(BC30*DD30), 0)</f>
        <v>0</v>
      </c>
      <c r="T30">
        <f>((Z30-P30/2)*S30-R30)/(Z30+P30/2)</f>
        <v>0</v>
      </c>
      <c r="U30">
        <f>T30*(CW30+CX30)/1000.0</f>
        <v>0</v>
      </c>
      <c r="V30">
        <f>(CP30 - IF(BA30&gt;1, R30*CJ30*100.0/(BC30*DD30), 0))*(CW30+CX30)/1000.0</f>
        <v>0</v>
      </c>
      <c r="W30">
        <f>2.0/((1/Y30-1/X30)+SIGN(Y30)*SQRT((1/Y30-1/X30)*(1/Y30-1/X30) + 4*CK30/((CK30+1)*(CK30+1))*(2*1/Y30*1/X30-1/X30*1/X30)))</f>
        <v>0</v>
      </c>
      <c r="X30">
        <f>IF(LEFT(CL30,1)&lt;&gt;"0",IF(LEFT(CL30,1)="1",3.0,CM30),$D$5+$E$5*(DD30*CW30/($K$5*1000))+$F$5*(DD30*CW30/($K$5*1000))*MAX(MIN(CJ30,$J$5),$I$5)*MAX(MIN(CJ30,$J$5),$I$5)+$G$5*MAX(MIN(CJ30,$J$5),$I$5)*(DD30*CW30/($K$5*1000))+$H$5*(DD30*CW30/($K$5*1000))*(DD30*CW30/($K$5*1000)))</f>
        <v>0</v>
      </c>
      <c r="Y30">
        <f>P30*(1000-(1000*0.61365*exp(17.502*AC30/(240.97+AC30))/(CW30+CX30)+CR30)/2)/(1000*0.61365*exp(17.502*AC30/(240.97+AC30))/(CW30+CX30)-CR30)</f>
        <v>0</v>
      </c>
      <c r="Z30">
        <f>1/((CK30+1)/(W30/1.6)+1/(X30/1.37)) + CK30/((CK30+1)/(W30/1.6) + CK30/(X30/1.37))</f>
        <v>0</v>
      </c>
      <c r="AA30">
        <f>(CF30*CI30)</f>
        <v>0</v>
      </c>
      <c r="AB30">
        <f>(CY30+(AA30+2*0.95*5.67E-8*(((CY30+$B$7)+273)^4-(CY30+273)^4)-44100*P30)/(1.84*29.3*X30+8*0.95*5.67E-8*(CY30+273)^3))</f>
        <v>0</v>
      </c>
      <c r="AC30">
        <f>($C$7*CZ30+$D$7*DA30+$E$7*AB30)</f>
        <v>0</v>
      </c>
      <c r="AD30">
        <f>0.61365*exp(17.502*AC30/(240.97+AC30))</f>
        <v>0</v>
      </c>
      <c r="AE30">
        <f>(AF30/AG30*100)</f>
        <v>0</v>
      </c>
      <c r="AF30">
        <f>CR30*(CW30+CX30)/1000</f>
        <v>0</v>
      </c>
      <c r="AG30">
        <f>0.61365*exp(17.502*CY30/(240.97+CY30))</f>
        <v>0</v>
      </c>
      <c r="AH30">
        <f>(AD30-CR30*(CW30+CX30)/1000)</f>
        <v>0</v>
      </c>
      <c r="AI30">
        <f>(-P30*44100)</f>
        <v>0</v>
      </c>
      <c r="AJ30">
        <f>2*29.3*X30*0.92*(CY30-AC30)</f>
        <v>0</v>
      </c>
      <c r="AK30">
        <f>2*0.95*5.67E-8*(((CY30+$B$7)+273)^4-(AC30+273)^4)</f>
        <v>0</v>
      </c>
      <c r="AL30">
        <f>AA30+AK30+AI30+AJ30</f>
        <v>0</v>
      </c>
      <c r="AM30">
        <f>CV30*BA30*(CQ30-CP30*(1000-BA30*CS30)/(1000-BA30*CR30))/(100*CJ30)</f>
        <v>0</v>
      </c>
      <c r="AN30">
        <f>1000*CV30*BA30*(CR30-CS30)/(100*CJ30*(1000-BA30*CR30))</f>
        <v>0</v>
      </c>
      <c r="AO30">
        <f>(AP30 - AQ30 - CW30*1E3/(8.314*(CY30+273.15)) * AS30/CV30 * AR30) * CV30/(100*CJ30) * (1000 - CS30)/1000</f>
        <v>0</v>
      </c>
      <c r="AP30">
        <v>1576.21711366084</v>
      </c>
      <c r="AQ30">
        <v>1541.25660606061</v>
      </c>
      <c r="AR30">
        <v>-0.0164523569637804</v>
      </c>
      <c r="AS30">
        <v>67.17784370429</v>
      </c>
      <c r="AT30">
        <f>(AV30 - AU30 + CW30*1E3/(8.314*(CY30+273.15)) * AX30/CV30 * AW30) * CV30/(100*CJ30) * 1000/(1000 - AV30)</f>
        <v>0</v>
      </c>
      <c r="AU30">
        <v>23.4303787961472</v>
      </c>
      <c r="AV30">
        <v>29.4318236363636</v>
      </c>
      <c r="AW30">
        <v>-5.02480195539319e-05</v>
      </c>
      <c r="AX30">
        <v>78.55</v>
      </c>
      <c r="AY30">
        <v>0</v>
      </c>
      <c r="AZ30">
        <v>0</v>
      </c>
      <c r="BA30">
        <f>IF(AY30*$H$13&gt;=BC30,1.0,(BC30/(BC30-AY30*$H$13)))</f>
        <v>0</v>
      </c>
      <c r="BB30">
        <f>(BA30-1)*100</f>
        <v>0</v>
      </c>
      <c r="BC30">
        <f>MAX(0,($B$13+$C$13*DD30)/(1+$D$13*DD30)*CW30/(CY30+273)*$E$13)</f>
        <v>0</v>
      </c>
      <c r="BD30" t="s">
        <v>315</v>
      </c>
      <c r="BE30">
        <v>10214.9</v>
      </c>
      <c r="BF30">
        <v>1337.40365450765</v>
      </c>
      <c r="BG30">
        <v>3225.17</v>
      </c>
      <c r="BH30">
        <f>1-BF30/BG30</f>
        <v>0</v>
      </c>
      <c r="BI30">
        <v>-10.2314334914194</v>
      </c>
      <c r="BJ30" t="s">
        <v>369</v>
      </c>
      <c r="BK30">
        <v>10161.2</v>
      </c>
      <c r="BL30">
        <v>912.653961538462</v>
      </c>
      <c r="BM30">
        <v>1233.31</v>
      </c>
      <c r="BN30">
        <f>1-BL30/BM30</f>
        <v>0</v>
      </c>
      <c r="BO30">
        <v>0.5</v>
      </c>
      <c r="BP30">
        <f>CG30</f>
        <v>0</v>
      </c>
      <c r="BQ30">
        <f>R30</f>
        <v>0</v>
      </c>
      <c r="BR30">
        <f>BN30*BO30*BP30</f>
        <v>0</v>
      </c>
      <c r="BS30">
        <f>(BQ30-BI30)/BP30</f>
        <v>0</v>
      </c>
      <c r="BT30">
        <f>(BG30-BM30)/BM30</f>
        <v>0</v>
      </c>
      <c r="BU30">
        <f>BF30/(BH30+BF30/BM30)</f>
        <v>0</v>
      </c>
      <c r="BV30" t="s">
        <v>317</v>
      </c>
      <c r="BW30">
        <v>0</v>
      </c>
      <c r="BX30">
        <f>IF(BW30&lt;&gt;0, BW30, BU30)</f>
        <v>0</v>
      </c>
      <c r="BY30">
        <f>1-BX30/BM30</f>
        <v>0</v>
      </c>
      <c r="BZ30">
        <f>(BM30-BL30)/(BM30-BX30)</f>
        <v>0</v>
      </c>
      <c r="CA30">
        <f>(BG30-BM30)/(BG30-BX30)</f>
        <v>0</v>
      </c>
      <c r="CB30">
        <f>(BM30-BL30)/(BM30-BF30)</f>
        <v>0</v>
      </c>
      <c r="CC30">
        <f>(BG30-BM30)/(BG30-BF30)</f>
        <v>0</v>
      </c>
      <c r="CD30">
        <f>(BZ30*BX30/BL30)</f>
        <v>0</v>
      </c>
      <c r="CE30">
        <f>(1-CD30)</f>
        <v>0</v>
      </c>
      <c r="CF30">
        <f>$B$11*DE30+$C$11*DF30+$F$11*DG30*(1-DJ30)</f>
        <v>0</v>
      </c>
      <c r="CG30">
        <f>CF30*CH30</f>
        <v>0</v>
      </c>
      <c r="CH30">
        <f>($B$11*$D$9+$C$11*$D$9+$F$11*((DT30+DL30)/MAX(DT30+DL30+DU30, 0.1)*$I$9+DU30/MAX(DT30+DL30+DU30, 0.1)*$J$9))/($B$11+$C$11+$F$11)</f>
        <v>0</v>
      </c>
      <c r="CI30">
        <f>($B$11*$K$9+$C$11*$K$9+$F$11*((DT30+DL30)/MAX(DT30+DL30+DU30, 0.1)*$P$9+DU30/MAX(DT30+DL30+DU30, 0.1)*$Q$9))/($B$11+$C$11+$F$11)</f>
        <v>0</v>
      </c>
      <c r="CJ30">
        <v>6</v>
      </c>
      <c r="CK30">
        <v>0.5</v>
      </c>
      <c r="CL30" t="s">
        <v>318</v>
      </c>
      <c r="CM30">
        <v>2</v>
      </c>
      <c r="CN30" t="b">
        <v>0</v>
      </c>
      <c r="CO30">
        <v>1658941872.85</v>
      </c>
      <c r="CP30">
        <v>1496.07866666667</v>
      </c>
      <c r="CQ30">
        <v>1537.93266666667</v>
      </c>
      <c r="CR30">
        <v>29.4339633333333</v>
      </c>
      <c r="CS30">
        <v>23.4216633333333</v>
      </c>
      <c r="CT30">
        <v>1498.65966666667</v>
      </c>
      <c r="CU30">
        <v>29.20869</v>
      </c>
      <c r="CV30">
        <v>600.276766666667</v>
      </c>
      <c r="CW30">
        <v>101.006366666667</v>
      </c>
      <c r="CX30">
        <v>0.0999828233333333</v>
      </c>
      <c r="CY30">
        <v>30.4011333333333</v>
      </c>
      <c r="CZ30">
        <v>29.9751733333333</v>
      </c>
      <c r="DA30">
        <v>999.9</v>
      </c>
      <c r="DB30">
        <v>0</v>
      </c>
      <c r="DC30">
        <v>0</v>
      </c>
      <c r="DD30">
        <v>9998.79833333333</v>
      </c>
      <c r="DE30">
        <v>0</v>
      </c>
      <c r="DF30">
        <v>1493.466</v>
      </c>
      <c r="DG30">
        <v>1500.01266666667</v>
      </c>
      <c r="DH30">
        <v>0.972999533333333</v>
      </c>
      <c r="DI30">
        <v>0.02700071</v>
      </c>
      <c r="DJ30">
        <v>0</v>
      </c>
      <c r="DK30">
        <v>912.480633333333</v>
      </c>
      <c r="DL30">
        <v>4.99935</v>
      </c>
      <c r="DM30">
        <v>14346.98</v>
      </c>
      <c r="DN30">
        <v>14585.0333333333</v>
      </c>
      <c r="DO30">
        <v>35.1205</v>
      </c>
      <c r="DP30">
        <v>38.2101</v>
      </c>
      <c r="DQ30">
        <v>35.3663666666667</v>
      </c>
      <c r="DR30">
        <v>36.3144666666667</v>
      </c>
      <c r="DS30">
        <v>37.3581</v>
      </c>
      <c r="DT30">
        <v>1454.64833333333</v>
      </c>
      <c r="DU30">
        <v>40.3676666666667</v>
      </c>
      <c r="DV30">
        <v>0</v>
      </c>
      <c r="DW30">
        <v>117.099999904633</v>
      </c>
      <c r="DX30">
        <v>0</v>
      </c>
      <c r="DY30">
        <v>912.653961538462</v>
      </c>
      <c r="DZ30">
        <v>-2.45015392870486</v>
      </c>
      <c r="EA30">
        <v>-40.0615395714297</v>
      </c>
      <c r="EB30">
        <v>14349.6307692308</v>
      </c>
      <c r="EC30">
        <v>15</v>
      </c>
      <c r="ED30">
        <v>1658941921.1</v>
      </c>
      <c r="EE30" t="s">
        <v>370</v>
      </c>
      <c r="EF30">
        <v>1658941921.1</v>
      </c>
      <c r="EG30">
        <v>1658941300</v>
      </c>
      <c r="EH30">
        <v>13</v>
      </c>
      <c r="EI30">
        <v>0.282</v>
      </c>
      <c r="EJ30">
        <v>-0.001</v>
      </c>
      <c r="EK30">
        <v>-2.581</v>
      </c>
      <c r="EL30">
        <v>0.183</v>
      </c>
      <c r="EM30">
        <v>1542</v>
      </c>
      <c r="EN30">
        <v>23</v>
      </c>
      <c r="EO30">
        <v>0.34</v>
      </c>
      <c r="EP30">
        <v>0.03</v>
      </c>
      <c r="EQ30">
        <v>100</v>
      </c>
      <c r="ER30">
        <v>100</v>
      </c>
      <c r="ES30">
        <v>-2.581</v>
      </c>
      <c r="ET30">
        <v>0.2253</v>
      </c>
      <c r="EU30">
        <v>-1.24904808212733</v>
      </c>
      <c r="EV30">
        <v>-0.00188405265594867</v>
      </c>
      <c r="EW30">
        <v>5.78351111746033e-07</v>
      </c>
      <c r="EX30">
        <v>-2.3203594791771e-11</v>
      </c>
      <c r="EY30">
        <v>0.225274851971997</v>
      </c>
      <c r="EZ30">
        <v>0</v>
      </c>
      <c r="FA30">
        <v>0</v>
      </c>
      <c r="FB30">
        <v>0</v>
      </c>
      <c r="FC30">
        <v>4</v>
      </c>
      <c r="FD30">
        <v>2111</v>
      </c>
      <c r="FE30">
        <v>2</v>
      </c>
      <c r="FF30">
        <v>24</v>
      </c>
      <c r="FG30">
        <v>1.4</v>
      </c>
      <c r="FH30">
        <v>9.7</v>
      </c>
      <c r="FI30">
        <v>3.09814</v>
      </c>
      <c r="FJ30">
        <v>2.35474</v>
      </c>
      <c r="FK30">
        <v>1.59912</v>
      </c>
      <c r="FL30">
        <v>2.33643</v>
      </c>
      <c r="FM30">
        <v>1.59424</v>
      </c>
      <c r="FN30">
        <v>2.33398</v>
      </c>
      <c r="FO30">
        <v>35.3365</v>
      </c>
      <c r="FP30">
        <v>15.4804</v>
      </c>
      <c r="FQ30">
        <v>18</v>
      </c>
      <c r="FR30">
        <v>623.953</v>
      </c>
      <c r="FS30">
        <v>405.631</v>
      </c>
      <c r="FT30">
        <v>30.3892</v>
      </c>
      <c r="FU30">
        <v>28.603</v>
      </c>
      <c r="FV30">
        <v>29.9999</v>
      </c>
      <c r="FW30">
        <v>28.4398</v>
      </c>
      <c r="FX30">
        <v>28.4067</v>
      </c>
      <c r="FY30">
        <v>62.0291</v>
      </c>
      <c r="FZ30">
        <v>-30</v>
      </c>
      <c r="GA30">
        <v>-30</v>
      </c>
      <c r="GB30">
        <v>30.4126</v>
      </c>
      <c r="GC30">
        <v>1541.68</v>
      </c>
      <c r="GD30">
        <v>23.2873</v>
      </c>
      <c r="GE30">
        <v>100.022</v>
      </c>
      <c r="GF30">
        <v>100.161</v>
      </c>
    </row>
    <row r="31" spans="1:188">
      <c r="A31">
        <v>15</v>
      </c>
      <c r="B31">
        <v>1658942034.1</v>
      </c>
      <c r="C31">
        <v>1611.59999990463</v>
      </c>
      <c r="D31" t="s">
        <v>371</v>
      </c>
      <c r="E31" t="s">
        <v>372</v>
      </c>
      <c r="F31">
        <v>5</v>
      </c>
      <c r="I31" t="s">
        <v>310</v>
      </c>
      <c r="J31" t="s">
        <v>311</v>
      </c>
      <c r="L31" t="s">
        <v>312</v>
      </c>
      <c r="M31" t="s">
        <v>313</v>
      </c>
      <c r="N31" t="s">
        <v>314</v>
      </c>
      <c r="O31">
        <v>1658942026.1</v>
      </c>
      <c r="P31">
        <f>(Q31)/1000</f>
        <v>0</v>
      </c>
      <c r="Q31">
        <f>IF(CN31, AT31, AN31)</f>
        <v>0</v>
      </c>
      <c r="R31">
        <f>IF(CN31, AO31, AM31)</f>
        <v>0</v>
      </c>
      <c r="S31">
        <f>CP31 - IF(BA31&gt;1, R31*CJ31*100.0/(BC31*DD31), 0)</f>
        <v>0</v>
      </c>
      <c r="T31">
        <f>((Z31-P31/2)*S31-R31)/(Z31+P31/2)</f>
        <v>0</v>
      </c>
      <c r="U31">
        <f>T31*(CW31+CX31)/1000.0</f>
        <v>0</v>
      </c>
      <c r="V31">
        <f>(CP31 - IF(BA31&gt;1, R31*CJ31*100.0/(BC31*DD31), 0))*(CW31+CX31)/1000.0</f>
        <v>0</v>
      </c>
      <c r="W31">
        <f>2.0/((1/Y31-1/X31)+SIGN(Y31)*SQRT((1/Y31-1/X31)*(1/Y31-1/X31) + 4*CK31/((CK31+1)*(CK31+1))*(2*1/Y31*1/X31-1/X31*1/X31)))</f>
        <v>0</v>
      </c>
      <c r="X31">
        <f>IF(LEFT(CL31,1)&lt;&gt;"0",IF(LEFT(CL31,1)="1",3.0,CM31),$D$5+$E$5*(DD31*CW31/($K$5*1000))+$F$5*(DD31*CW31/($K$5*1000))*MAX(MIN(CJ31,$J$5),$I$5)*MAX(MIN(CJ31,$J$5),$I$5)+$G$5*MAX(MIN(CJ31,$J$5),$I$5)*(DD31*CW31/($K$5*1000))+$H$5*(DD31*CW31/($K$5*1000))*(DD31*CW31/($K$5*1000)))</f>
        <v>0</v>
      </c>
      <c r="Y31">
        <f>P31*(1000-(1000*0.61365*exp(17.502*AC31/(240.97+AC31))/(CW31+CX31)+CR31)/2)/(1000*0.61365*exp(17.502*AC31/(240.97+AC31))/(CW31+CX31)-CR31)</f>
        <v>0</v>
      </c>
      <c r="Z31">
        <f>1/((CK31+1)/(W31/1.6)+1/(X31/1.37)) + CK31/((CK31+1)/(W31/1.6) + CK31/(X31/1.37))</f>
        <v>0</v>
      </c>
      <c r="AA31">
        <f>(CF31*CI31)</f>
        <v>0</v>
      </c>
      <c r="AB31">
        <f>(CY31+(AA31+2*0.95*5.67E-8*(((CY31+$B$7)+273)^4-(CY31+273)^4)-44100*P31)/(1.84*29.3*X31+8*0.95*5.67E-8*(CY31+273)^3))</f>
        <v>0</v>
      </c>
      <c r="AC31">
        <f>($C$7*CZ31+$D$7*DA31+$E$7*AB31)</f>
        <v>0</v>
      </c>
      <c r="AD31">
        <f>0.61365*exp(17.502*AC31/(240.97+AC31))</f>
        <v>0</v>
      </c>
      <c r="AE31">
        <f>(AF31/AG31*100)</f>
        <v>0</v>
      </c>
      <c r="AF31">
        <f>CR31*(CW31+CX31)/1000</f>
        <v>0</v>
      </c>
      <c r="AG31">
        <f>0.61365*exp(17.502*CY31/(240.97+CY31))</f>
        <v>0</v>
      </c>
      <c r="AH31">
        <f>(AD31-CR31*(CW31+CX31)/1000)</f>
        <v>0</v>
      </c>
      <c r="AI31">
        <f>(-P31*44100)</f>
        <v>0</v>
      </c>
      <c r="AJ31">
        <f>2*29.3*X31*0.92*(CY31-AC31)</f>
        <v>0</v>
      </c>
      <c r="AK31">
        <f>2*0.95*5.67E-8*(((CY31+$B$7)+273)^4-(AC31+273)^4)</f>
        <v>0</v>
      </c>
      <c r="AL31">
        <f>AA31+AK31+AI31+AJ31</f>
        <v>0</v>
      </c>
      <c r="AM31">
        <f>CV31*BA31*(CQ31-CP31*(1000-BA31*CS31)/(1000-BA31*CR31))/(100*CJ31)</f>
        <v>0</v>
      </c>
      <c r="AN31">
        <f>1000*CV31*BA31*(CR31-CS31)/(100*CJ31*(1000-BA31*CR31))</f>
        <v>0</v>
      </c>
      <c r="AO31">
        <f>(AP31 - AQ31 - CW31*1E3/(8.314*(CY31+273.15)) * AS31/CV31 * AR31) * CV31/(100*CJ31) * (1000 - CS31)/1000</f>
        <v>0</v>
      </c>
      <c r="AP31">
        <v>2092.51128763928</v>
      </c>
      <c r="AQ31">
        <v>2060.40218181818</v>
      </c>
      <c r="AR31">
        <v>0.0227577860682105</v>
      </c>
      <c r="AS31">
        <v>67.156450362277</v>
      </c>
      <c r="AT31">
        <f>(AV31 - AU31 + CW31*1E3/(8.314*(CY31+273.15)) * AX31/CV31 * AW31) * CV31/(100*CJ31) * 1000/(1000 - AV31)</f>
        <v>0</v>
      </c>
      <c r="AU31">
        <v>23.6651721702597</v>
      </c>
      <c r="AV31">
        <v>29.6670624242424</v>
      </c>
      <c r="AW31">
        <v>9.79657802500947e-06</v>
      </c>
      <c r="AX31">
        <v>78.55</v>
      </c>
      <c r="AY31">
        <v>0</v>
      </c>
      <c r="AZ31">
        <v>0</v>
      </c>
      <c r="BA31">
        <f>IF(AY31*$H$13&gt;=BC31,1.0,(BC31/(BC31-AY31*$H$13)))</f>
        <v>0</v>
      </c>
      <c r="BB31">
        <f>(BA31-1)*100</f>
        <v>0</v>
      </c>
      <c r="BC31">
        <f>MAX(0,($B$13+$C$13*DD31)/(1+$D$13*DD31)*CW31/(CY31+273)*$E$13)</f>
        <v>0</v>
      </c>
      <c r="BD31" t="s">
        <v>315</v>
      </c>
      <c r="BE31">
        <v>10214.9</v>
      </c>
      <c r="BF31">
        <v>1337.40365450765</v>
      </c>
      <c r="BG31">
        <v>3225.17</v>
      </c>
      <c r="BH31">
        <f>1-BF31/BG31</f>
        <v>0</v>
      </c>
      <c r="BI31">
        <v>-10.2314334914194</v>
      </c>
      <c r="BJ31" t="s">
        <v>373</v>
      </c>
      <c r="BK31">
        <v>10142.6</v>
      </c>
      <c r="BL31">
        <v>927.04992</v>
      </c>
      <c r="BM31">
        <v>1203.86</v>
      </c>
      <c r="BN31">
        <f>1-BL31/BM31</f>
        <v>0</v>
      </c>
      <c r="BO31">
        <v>0.5</v>
      </c>
      <c r="BP31">
        <f>CG31</f>
        <v>0</v>
      </c>
      <c r="BQ31">
        <f>R31</f>
        <v>0</v>
      </c>
      <c r="BR31">
        <f>BN31*BO31*BP31</f>
        <v>0</v>
      </c>
      <c r="BS31">
        <f>(BQ31-BI31)/BP31</f>
        <v>0</v>
      </c>
      <c r="BT31">
        <f>(BG31-BM31)/BM31</f>
        <v>0</v>
      </c>
      <c r="BU31">
        <f>BF31/(BH31+BF31/BM31)</f>
        <v>0</v>
      </c>
      <c r="BV31" t="s">
        <v>317</v>
      </c>
      <c r="BW31">
        <v>0</v>
      </c>
      <c r="BX31">
        <f>IF(BW31&lt;&gt;0, BW31, BU31)</f>
        <v>0</v>
      </c>
      <c r="BY31">
        <f>1-BX31/BM31</f>
        <v>0</v>
      </c>
      <c r="BZ31">
        <f>(BM31-BL31)/(BM31-BX31)</f>
        <v>0</v>
      </c>
      <c r="CA31">
        <f>(BG31-BM31)/(BG31-BX31)</f>
        <v>0</v>
      </c>
      <c r="CB31">
        <f>(BM31-BL31)/(BM31-BF31)</f>
        <v>0</v>
      </c>
      <c r="CC31">
        <f>(BG31-BM31)/(BG31-BF31)</f>
        <v>0</v>
      </c>
      <c r="CD31">
        <f>(BZ31*BX31/BL31)</f>
        <v>0</v>
      </c>
      <c r="CE31">
        <f>(1-CD31)</f>
        <v>0</v>
      </c>
      <c r="CF31">
        <f>$B$11*DE31+$C$11*DF31+$F$11*DG31*(1-DJ31)</f>
        <v>0</v>
      </c>
      <c r="CG31">
        <f>CF31*CH31</f>
        <v>0</v>
      </c>
      <c r="CH31">
        <f>($B$11*$D$9+$C$11*$D$9+$F$11*((DT31+DL31)/MAX(DT31+DL31+DU31, 0.1)*$I$9+DU31/MAX(DT31+DL31+DU31, 0.1)*$J$9))/($B$11+$C$11+$F$11)</f>
        <v>0</v>
      </c>
      <c r="CI31">
        <f>($B$11*$K$9+$C$11*$K$9+$F$11*((DT31+DL31)/MAX(DT31+DL31+DU31, 0.1)*$P$9+DU31/MAX(DT31+DL31+DU31, 0.1)*$Q$9))/($B$11+$C$11+$F$11)</f>
        <v>0</v>
      </c>
      <c r="CJ31">
        <v>6</v>
      </c>
      <c r="CK31">
        <v>0.5</v>
      </c>
      <c r="CL31" t="s">
        <v>318</v>
      </c>
      <c r="CM31">
        <v>2</v>
      </c>
      <c r="CN31" t="b">
        <v>0</v>
      </c>
      <c r="CO31">
        <v>1658942026.1</v>
      </c>
      <c r="CP31">
        <v>1998.8</v>
      </c>
      <c r="CQ31">
        <v>2043.02967741936</v>
      </c>
      <c r="CR31">
        <v>29.6605096774194</v>
      </c>
      <c r="CS31">
        <v>23.6576290322581</v>
      </c>
      <c r="CT31">
        <v>2001.40612903226</v>
      </c>
      <c r="CU31">
        <v>29.4352387096774</v>
      </c>
      <c r="CV31">
        <v>600.275967741935</v>
      </c>
      <c r="CW31">
        <v>101.006483870968</v>
      </c>
      <c r="CX31">
        <v>0.100040312903226</v>
      </c>
      <c r="CY31">
        <v>30.5192</v>
      </c>
      <c r="CZ31">
        <v>30.0735193548387</v>
      </c>
      <c r="DA31">
        <v>999.9</v>
      </c>
      <c r="DB31">
        <v>0</v>
      </c>
      <c r="DC31">
        <v>0</v>
      </c>
      <c r="DD31">
        <v>10001.4922580645</v>
      </c>
      <c r="DE31">
        <v>0</v>
      </c>
      <c r="DF31">
        <v>1494.96451612903</v>
      </c>
      <c r="DG31">
        <v>1499.9435483871</v>
      </c>
      <c r="DH31">
        <v>0.972997709677419</v>
      </c>
      <c r="DI31">
        <v>0.0270022870967742</v>
      </c>
      <c r="DJ31">
        <v>0</v>
      </c>
      <c r="DK31">
        <v>927.773806451613</v>
      </c>
      <c r="DL31">
        <v>4.99935</v>
      </c>
      <c r="DM31">
        <v>14705.0064516129</v>
      </c>
      <c r="DN31">
        <v>14584.3451612903</v>
      </c>
      <c r="DO31">
        <v>37.6389032258064</v>
      </c>
      <c r="DP31">
        <v>40.3384516129032</v>
      </c>
      <c r="DQ31">
        <v>37.8283548387097</v>
      </c>
      <c r="DR31">
        <v>38.9151935483871</v>
      </c>
      <c r="DS31">
        <v>39.4129677419355</v>
      </c>
      <c r="DT31">
        <v>1454.57677419355</v>
      </c>
      <c r="DU31">
        <v>40.3674193548387</v>
      </c>
      <c r="DV31">
        <v>0</v>
      </c>
      <c r="DW31">
        <v>152.900000095367</v>
      </c>
      <c r="DX31">
        <v>0</v>
      </c>
      <c r="DY31">
        <v>927.04992</v>
      </c>
      <c r="DZ31">
        <v>-49.7251537644623</v>
      </c>
      <c r="EA31">
        <v>-682.423075726069</v>
      </c>
      <c r="EB31">
        <v>14695.596</v>
      </c>
      <c r="EC31">
        <v>15</v>
      </c>
      <c r="ED31">
        <v>1658941921.1</v>
      </c>
      <c r="EE31" t="s">
        <v>370</v>
      </c>
      <c r="EF31">
        <v>1658941921.1</v>
      </c>
      <c r="EG31">
        <v>1658941300</v>
      </c>
      <c r="EH31">
        <v>13</v>
      </c>
      <c r="EI31">
        <v>0.282</v>
      </c>
      <c r="EJ31">
        <v>-0.001</v>
      </c>
      <c r="EK31">
        <v>-2.581</v>
      </c>
      <c r="EL31">
        <v>0.183</v>
      </c>
      <c r="EM31">
        <v>1542</v>
      </c>
      <c r="EN31">
        <v>23</v>
      </c>
      <c r="EO31">
        <v>0.34</v>
      </c>
      <c r="EP31">
        <v>0.03</v>
      </c>
      <c r="EQ31">
        <v>100</v>
      </c>
      <c r="ER31">
        <v>100</v>
      </c>
      <c r="ES31">
        <v>-2.61</v>
      </c>
      <c r="ET31">
        <v>0.2253</v>
      </c>
      <c r="EU31">
        <v>-0.965746306892563</v>
      </c>
      <c r="EV31">
        <v>-0.00188405265594867</v>
      </c>
      <c r="EW31">
        <v>5.78351111746033e-07</v>
      </c>
      <c r="EX31">
        <v>-2.3203594791771e-11</v>
      </c>
      <c r="EY31">
        <v>0.225274851971997</v>
      </c>
      <c r="EZ31">
        <v>0</v>
      </c>
      <c r="FA31">
        <v>0</v>
      </c>
      <c r="FB31">
        <v>0</v>
      </c>
      <c r="FC31">
        <v>4</v>
      </c>
      <c r="FD31">
        <v>2111</v>
      </c>
      <c r="FE31">
        <v>2</v>
      </c>
      <c r="FF31">
        <v>24</v>
      </c>
      <c r="FG31">
        <v>1.9</v>
      </c>
      <c r="FH31">
        <v>12.2</v>
      </c>
      <c r="FI31">
        <v>3.88184</v>
      </c>
      <c r="FJ31">
        <v>2.33398</v>
      </c>
      <c r="FK31">
        <v>1.5979</v>
      </c>
      <c r="FL31">
        <v>2.33765</v>
      </c>
      <c r="FM31">
        <v>1.59424</v>
      </c>
      <c r="FN31">
        <v>2.4585</v>
      </c>
      <c r="FO31">
        <v>35.4986</v>
      </c>
      <c r="FP31">
        <v>15.4717</v>
      </c>
      <c r="FQ31">
        <v>18</v>
      </c>
      <c r="FR31">
        <v>624.347</v>
      </c>
      <c r="FS31">
        <v>406.113</v>
      </c>
      <c r="FT31">
        <v>30.0034</v>
      </c>
      <c r="FU31">
        <v>28.5289</v>
      </c>
      <c r="FV31">
        <v>30.0002</v>
      </c>
      <c r="FW31">
        <v>28.3894</v>
      </c>
      <c r="FX31">
        <v>28.3611</v>
      </c>
      <c r="FY31">
        <v>77.6914</v>
      </c>
      <c r="FZ31">
        <v>-30</v>
      </c>
      <c r="GA31">
        <v>-30</v>
      </c>
      <c r="GB31">
        <v>29.9812</v>
      </c>
      <c r="GC31">
        <v>2043.76</v>
      </c>
      <c r="GD31">
        <v>23.2873</v>
      </c>
      <c r="GE31">
        <v>100.032</v>
      </c>
      <c r="GF31">
        <v>100.178</v>
      </c>
    </row>
    <row r="32" spans="1:188">
      <c r="A32">
        <v>16</v>
      </c>
      <c r="B32">
        <v>1658943246.6</v>
      </c>
      <c r="C32">
        <v>2824.09999990463</v>
      </c>
      <c r="D32" t="s">
        <v>374</v>
      </c>
      <c r="E32" t="s">
        <v>375</v>
      </c>
      <c r="F32">
        <v>5</v>
      </c>
      <c r="I32" t="s">
        <v>310</v>
      </c>
      <c r="J32" t="s">
        <v>311</v>
      </c>
      <c r="L32" t="s">
        <v>376</v>
      </c>
      <c r="M32" t="s">
        <v>377</v>
      </c>
      <c r="N32" t="s">
        <v>378</v>
      </c>
      <c r="O32">
        <v>1658943238.85</v>
      </c>
      <c r="P32">
        <f>(Q32)/1000</f>
        <v>0</v>
      </c>
      <c r="Q32">
        <f>IF(CN32, AT32, AN32)</f>
        <v>0</v>
      </c>
      <c r="R32">
        <f>IF(CN32, AO32, AM32)</f>
        <v>0</v>
      </c>
      <c r="S32">
        <f>CP32 - IF(BA32&gt;1, R32*CJ32*100.0/(BC32*DD32), 0)</f>
        <v>0</v>
      </c>
      <c r="T32">
        <f>((Z32-P32/2)*S32-R32)/(Z32+P32/2)</f>
        <v>0</v>
      </c>
      <c r="U32">
        <f>T32*(CW32+CX32)/1000.0</f>
        <v>0</v>
      </c>
      <c r="V32">
        <f>(CP32 - IF(BA32&gt;1, R32*CJ32*100.0/(BC32*DD32), 0))*(CW32+CX32)/1000.0</f>
        <v>0</v>
      </c>
      <c r="W32">
        <f>2.0/((1/Y32-1/X32)+SIGN(Y32)*SQRT((1/Y32-1/X32)*(1/Y32-1/X32) + 4*CK32/((CK32+1)*(CK32+1))*(2*1/Y32*1/X32-1/X32*1/X32)))</f>
        <v>0</v>
      </c>
      <c r="X32">
        <f>IF(LEFT(CL32,1)&lt;&gt;"0",IF(LEFT(CL32,1)="1",3.0,CM32),$D$5+$E$5*(DD32*CW32/($K$5*1000))+$F$5*(DD32*CW32/($K$5*1000))*MAX(MIN(CJ32,$J$5),$I$5)*MAX(MIN(CJ32,$J$5),$I$5)+$G$5*MAX(MIN(CJ32,$J$5),$I$5)*(DD32*CW32/($K$5*1000))+$H$5*(DD32*CW32/($K$5*1000))*(DD32*CW32/($K$5*1000)))</f>
        <v>0</v>
      </c>
      <c r="Y32">
        <f>P32*(1000-(1000*0.61365*exp(17.502*AC32/(240.97+AC32))/(CW32+CX32)+CR32)/2)/(1000*0.61365*exp(17.502*AC32/(240.97+AC32))/(CW32+CX32)-CR32)</f>
        <v>0</v>
      </c>
      <c r="Z32">
        <f>1/((CK32+1)/(W32/1.6)+1/(X32/1.37)) + CK32/((CK32+1)/(W32/1.6) + CK32/(X32/1.37))</f>
        <v>0</v>
      </c>
      <c r="AA32">
        <f>(CF32*CI32)</f>
        <v>0</v>
      </c>
      <c r="AB32">
        <f>(CY32+(AA32+2*0.95*5.67E-8*(((CY32+$B$7)+273)^4-(CY32+273)^4)-44100*P32)/(1.84*29.3*X32+8*0.95*5.67E-8*(CY32+273)^3))</f>
        <v>0</v>
      </c>
      <c r="AC32">
        <f>($C$7*CZ32+$D$7*DA32+$E$7*AB32)</f>
        <v>0</v>
      </c>
      <c r="AD32">
        <f>0.61365*exp(17.502*AC32/(240.97+AC32))</f>
        <v>0</v>
      </c>
      <c r="AE32">
        <f>(AF32/AG32*100)</f>
        <v>0</v>
      </c>
      <c r="AF32">
        <f>CR32*(CW32+CX32)/1000</f>
        <v>0</v>
      </c>
      <c r="AG32">
        <f>0.61365*exp(17.502*CY32/(240.97+CY32))</f>
        <v>0</v>
      </c>
      <c r="AH32">
        <f>(AD32-CR32*(CW32+CX32)/1000)</f>
        <v>0</v>
      </c>
      <c r="AI32">
        <f>(-P32*44100)</f>
        <v>0</v>
      </c>
      <c r="AJ32">
        <f>2*29.3*X32*0.92*(CY32-AC32)</f>
        <v>0</v>
      </c>
      <c r="AK32">
        <f>2*0.95*5.67E-8*(((CY32+$B$7)+273)^4-(AC32+273)^4)</f>
        <v>0</v>
      </c>
      <c r="AL32">
        <f>AA32+AK32+AI32+AJ32</f>
        <v>0</v>
      </c>
      <c r="AM32">
        <f>CV32*BA32*(CQ32-CP32*(1000-BA32*CS32)/(1000-BA32*CR32))/(100*CJ32)</f>
        <v>0</v>
      </c>
      <c r="AN32">
        <f>1000*CV32*BA32*(CR32-CS32)/(100*CJ32*(1000-BA32*CR32))</f>
        <v>0</v>
      </c>
      <c r="AO32">
        <f>(AP32 - AQ32 - CW32*1E3/(8.314*(CY32+273.15)) * AS32/CV32 * AR32) * CV32/(100*CJ32) * (1000 - CS32)/1000</f>
        <v>0</v>
      </c>
      <c r="AP32">
        <v>445.861095085714</v>
      </c>
      <c r="AQ32">
        <v>421.799109090909</v>
      </c>
      <c r="AR32">
        <v>-0.000298335420319463</v>
      </c>
      <c r="AS32">
        <v>67.26</v>
      </c>
      <c r="AT32">
        <f>(AV32 - AU32 + CW32*1E3/(8.314*(CY32+273.15)) * AX32/CV32 * AW32) * CV32/(100*CJ32) * 1000/(1000 - AV32)</f>
        <v>0</v>
      </c>
      <c r="AU32">
        <v>21.448831906532</v>
      </c>
      <c r="AV32">
        <v>27.7248551515151</v>
      </c>
      <c r="AW32">
        <v>1.0529049255991e-05</v>
      </c>
      <c r="AX32">
        <v>79.2602254374781</v>
      </c>
      <c r="AY32">
        <v>4</v>
      </c>
      <c r="AZ32">
        <v>1</v>
      </c>
      <c r="BA32">
        <f>IF(AY32*$H$13&gt;=BC32,1.0,(BC32/(BC32-AY32*$H$13)))</f>
        <v>0</v>
      </c>
      <c r="BB32">
        <f>(BA32-1)*100</f>
        <v>0</v>
      </c>
      <c r="BC32">
        <f>MAX(0,($B$13+$C$13*DD32)/(1+$D$13*DD32)*CW32/(CY32+273)*$E$13)</f>
        <v>0</v>
      </c>
      <c r="BD32" t="s">
        <v>315</v>
      </c>
      <c r="BE32">
        <v>10214.9</v>
      </c>
      <c r="BF32">
        <v>1337.40365450765</v>
      </c>
      <c r="BG32">
        <v>3225.17</v>
      </c>
      <c r="BH32">
        <f>1-BF32/BG32</f>
        <v>0</v>
      </c>
      <c r="BI32">
        <v>-10.2314334914194</v>
      </c>
      <c r="BJ32" t="s">
        <v>379</v>
      </c>
      <c r="BK32">
        <v>10137.1</v>
      </c>
      <c r="BL32">
        <v>913.003923076923</v>
      </c>
      <c r="BM32">
        <v>1209.98</v>
      </c>
      <c r="BN32">
        <f>1-BL32/BM32</f>
        <v>0</v>
      </c>
      <c r="BO32">
        <v>0.5</v>
      </c>
      <c r="BP32">
        <f>CG32</f>
        <v>0</v>
      </c>
      <c r="BQ32">
        <f>R32</f>
        <v>0</v>
      </c>
      <c r="BR32">
        <f>BN32*BO32*BP32</f>
        <v>0</v>
      </c>
      <c r="BS32">
        <f>(BQ32-BI32)/BP32</f>
        <v>0</v>
      </c>
      <c r="BT32">
        <f>(BG32-BM32)/BM32</f>
        <v>0</v>
      </c>
      <c r="BU32">
        <f>BF32/(BH32+BF32/BM32)</f>
        <v>0</v>
      </c>
      <c r="BV32" t="s">
        <v>317</v>
      </c>
      <c r="BW32">
        <v>0</v>
      </c>
      <c r="BX32">
        <f>IF(BW32&lt;&gt;0, BW32, BU32)</f>
        <v>0</v>
      </c>
      <c r="BY32">
        <f>1-BX32/BM32</f>
        <v>0</v>
      </c>
      <c r="BZ32">
        <f>(BM32-BL32)/(BM32-BX32)</f>
        <v>0</v>
      </c>
      <c r="CA32">
        <f>(BG32-BM32)/(BG32-BX32)</f>
        <v>0</v>
      </c>
      <c r="CB32">
        <f>(BM32-BL32)/(BM32-BF32)</f>
        <v>0</v>
      </c>
      <c r="CC32">
        <f>(BG32-BM32)/(BG32-BF32)</f>
        <v>0</v>
      </c>
      <c r="CD32">
        <f>(BZ32*BX32/BL32)</f>
        <v>0</v>
      </c>
      <c r="CE32">
        <f>(1-CD32)</f>
        <v>0</v>
      </c>
      <c r="CF32">
        <f>$B$11*DE32+$C$11*DF32+$F$11*DG32*(1-DJ32)</f>
        <v>0</v>
      </c>
      <c r="CG32">
        <f>CF32*CH32</f>
        <v>0</v>
      </c>
      <c r="CH32">
        <f>($B$11*$D$9+$C$11*$D$9+$F$11*((DT32+DL32)/MAX(DT32+DL32+DU32, 0.1)*$I$9+DU32/MAX(DT32+DL32+DU32, 0.1)*$J$9))/($B$11+$C$11+$F$11)</f>
        <v>0</v>
      </c>
      <c r="CI32">
        <f>($B$11*$K$9+$C$11*$K$9+$F$11*((DT32+DL32)/MAX(DT32+DL32+DU32, 0.1)*$P$9+DU32/MAX(DT32+DL32+DU32, 0.1)*$Q$9))/($B$11+$C$11+$F$11)</f>
        <v>0</v>
      </c>
      <c r="CJ32">
        <v>6</v>
      </c>
      <c r="CK32">
        <v>0.5</v>
      </c>
      <c r="CL32" t="s">
        <v>318</v>
      </c>
      <c r="CM32">
        <v>2</v>
      </c>
      <c r="CN32" t="b">
        <v>0</v>
      </c>
      <c r="CO32">
        <v>1658943238.85</v>
      </c>
      <c r="CP32">
        <v>410.434466666667</v>
      </c>
      <c r="CQ32">
        <v>436.2847</v>
      </c>
      <c r="CR32">
        <v>27.7260733333333</v>
      </c>
      <c r="CS32">
        <v>21.4302566666667</v>
      </c>
      <c r="CT32">
        <v>412.011466666667</v>
      </c>
      <c r="CU32">
        <v>27.5046533333333</v>
      </c>
      <c r="CV32">
        <v>600.137366666666</v>
      </c>
      <c r="CW32">
        <v>101.005633333333</v>
      </c>
      <c r="CX32">
        <v>0.1000057</v>
      </c>
      <c r="CY32">
        <v>30.4413166666667</v>
      </c>
      <c r="CZ32">
        <v>30.0280866666667</v>
      </c>
      <c r="DA32">
        <v>999.9</v>
      </c>
      <c r="DB32">
        <v>0</v>
      </c>
      <c r="DC32">
        <v>0</v>
      </c>
      <c r="DD32">
        <v>9998.67</v>
      </c>
      <c r="DE32">
        <v>0</v>
      </c>
      <c r="DF32">
        <v>1528.08266666667</v>
      </c>
      <c r="DG32">
        <v>1499.99366666667</v>
      </c>
      <c r="DH32">
        <v>0.972993833333333</v>
      </c>
      <c r="DI32">
        <v>0.0270064933333333</v>
      </c>
      <c r="DJ32">
        <v>0</v>
      </c>
      <c r="DK32">
        <v>913.070433333333</v>
      </c>
      <c r="DL32">
        <v>4.99935</v>
      </c>
      <c r="DM32">
        <v>14546.0533333333</v>
      </c>
      <c r="DN32">
        <v>14584.8233333333</v>
      </c>
      <c r="DO32">
        <v>37.7414</v>
      </c>
      <c r="DP32">
        <v>40.3039333333333</v>
      </c>
      <c r="DQ32">
        <v>38.1622666666667</v>
      </c>
      <c r="DR32">
        <v>35.6164</v>
      </c>
      <c r="DS32">
        <v>39.0038666666667</v>
      </c>
      <c r="DT32">
        <v>1454.62166666667</v>
      </c>
      <c r="DU32">
        <v>40.374</v>
      </c>
      <c r="DV32">
        <v>0</v>
      </c>
      <c r="DW32">
        <v>1211.90000009537</v>
      </c>
      <c r="DX32">
        <v>0</v>
      </c>
      <c r="DY32">
        <v>913.003923076923</v>
      </c>
      <c r="DZ32">
        <v>-11.2809572452379</v>
      </c>
      <c r="EA32">
        <v>-121.418803311682</v>
      </c>
      <c r="EB32">
        <v>14545.2576923077</v>
      </c>
      <c r="EC32">
        <v>15</v>
      </c>
      <c r="ED32">
        <v>1658943272.6</v>
      </c>
      <c r="EE32" t="s">
        <v>380</v>
      </c>
      <c r="EF32">
        <v>1658943272.6</v>
      </c>
      <c r="EG32">
        <v>1658942302.1</v>
      </c>
      <c r="EH32">
        <v>16</v>
      </c>
      <c r="EI32">
        <v>0.441</v>
      </c>
      <c r="EJ32">
        <v>-0.011</v>
      </c>
      <c r="EK32">
        <v>-1.577</v>
      </c>
      <c r="EL32">
        <v>0.212</v>
      </c>
      <c r="EM32">
        <v>430</v>
      </c>
      <c r="EN32">
        <v>24</v>
      </c>
      <c r="EO32">
        <v>0.43</v>
      </c>
      <c r="EP32">
        <v>0.39</v>
      </c>
      <c r="EQ32">
        <v>100</v>
      </c>
      <c r="ER32">
        <v>100</v>
      </c>
      <c r="ES32">
        <v>-1.577</v>
      </c>
      <c r="ET32">
        <v>0.2214</v>
      </c>
      <c r="EU32">
        <v>-1.30678142405439</v>
      </c>
      <c r="EV32">
        <v>-0.00188405265594867</v>
      </c>
      <c r="EW32">
        <v>5.78351111746033e-07</v>
      </c>
      <c r="EX32">
        <v>-2.3203594791771e-11</v>
      </c>
      <c r="EY32">
        <v>0.221414701911606</v>
      </c>
      <c r="EZ32">
        <v>0</v>
      </c>
      <c r="FA32">
        <v>0</v>
      </c>
      <c r="FB32">
        <v>0</v>
      </c>
      <c r="FC32">
        <v>4</v>
      </c>
      <c r="FD32">
        <v>2111</v>
      </c>
      <c r="FE32">
        <v>2</v>
      </c>
      <c r="FF32">
        <v>24</v>
      </c>
      <c r="FG32">
        <v>15.7</v>
      </c>
      <c r="FH32">
        <v>15.7</v>
      </c>
      <c r="FI32">
        <v>1.11084</v>
      </c>
      <c r="FJ32">
        <v>2.40356</v>
      </c>
      <c r="FK32">
        <v>1.59912</v>
      </c>
      <c r="FL32">
        <v>2.33765</v>
      </c>
      <c r="FM32">
        <v>1.59424</v>
      </c>
      <c r="FN32">
        <v>2.38159</v>
      </c>
      <c r="FO32">
        <v>36.2459</v>
      </c>
      <c r="FP32">
        <v>15.2791</v>
      </c>
      <c r="FQ32">
        <v>18</v>
      </c>
      <c r="FR32">
        <v>611.582</v>
      </c>
      <c r="FS32">
        <v>393.16</v>
      </c>
      <c r="FT32">
        <v>29.7594</v>
      </c>
      <c r="FU32">
        <v>29.2586</v>
      </c>
      <c r="FV32">
        <v>30.0002</v>
      </c>
      <c r="FW32">
        <v>29.1014</v>
      </c>
      <c r="FX32">
        <v>29.073</v>
      </c>
      <c r="FY32">
        <v>22.2611</v>
      </c>
      <c r="FZ32">
        <v>41.0137</v>
      </c>
      <c r="GA32">
        <v>82.7139</v>
      </c>
      <c r="GB32">
        <v>29.7654</v>
      </c>
      <c r="GC32">
        <v>436.321</v>
      </c>
      <c r="GD32">
        <v>21.5673</v>
      </c>
      <c r="GE32">
        <v>99.905</v>
      </c>
      <c r="GF32">
        <v>100.032</v>
      </c>
    </row>
    <row r="33" spans="1:188">
      <c r="A33">
        <v>17</v>
      </c>
      <c r="B33">
        <v>1658943467.6</v>
      </c>
      <c r="C33">
        <v>3045.09999990463</v>
      </c>
      <c r="D33" t="s">
        <v>381</v>
      </c>
      <c r="E33" t="s">
        <v>382</v>
      </c>
      <c r="F33">
        <v>5</v>
      </c>
      <c r="I33" t="s">
        <v>310</v>
      </c>
      <c r="J33" t="s">
        <v>311</v>
      </c>
      <c r="L33" t="s">
        <v>376</v>
      </c>
      <c r="M33" t="s">
        <v>377</v>
      </c>
      <c r="N33" t="s">
        <v>378</v>
      </c>
      <c r="O33">
        <v>1658943459.6</v>
      </c>
      <c r="P33">
        <f>(Q33)/1000</f>
        <v>0</v>
      </c>
      <c r="Q33">
        <f>IF(CN33, AT33, AN33)</f>
        <v>0</v>
      </c>
      <c r="R33">
        <f>IF(CN33, AO33, AM33)</f>
        <v>0</v>
      </c>
      <c r="S33">
        <f>CP33 - IF(BA33&gt;1, R33*CJ33*100.0/(BC33*DD33), 0)</f>
        <v>0</v>
      </c>
      <c r="T33">
        <f>((Z33-P33/2)*S33-R33)/(Z33+P33/2)</f>
        <v>0</v>
      </c>
      <c r="U33">
        <f>T33*(CW33+CX33)/1000.0</f>
        <v>0</v>
      </c>
      <c r="V33">
        <f>(CP33 - IF(BA33&gt;1, R33*CJ33*100.0/(BC33*DD33), 0))*(CW33+CX33)/1000.0</f>
        <v>0</v>
      </c>
      <c r="W33">
        <f>2.0/((1/Y33-1/X33)+SIGN(Y33)*SQRT((1/Y33-1/X33)*(1/Y33-1/X33) + 4*CK33/((CK33+1)*(CK33+1))*(2*1/Y33*1/X33-1/X33*1/X33)))</f>
        <v>0</v>
      </c>
      <c r="X33">
        <f>IF(LEFT(CL33,1)&lt;&gt;"0",IF(LEFT(CL33,1)="1",3.0,CM33),$D$5+$E$5*(DD33*CW33/($K$5*1000))+$F$5*(DD33*CW33/($K$5*1000))*MAX(MIN(CJ33,$J$5),$I$5)*MAX(MIN(CJ33,$J$5),$I$5)+$G$5*MAX(MIN(CJ33,$J$5),$I$5)*(DD33*CW33/($K$5*1000))+$H$5*(DD33*CW33/($K$5*1000))*(DD33*CW33/($K$5*1000)))</f>
        <v>0</v>
      </c>
      <c r="Y33">
        <f>P33*(1000-(1000*0.61365*exp(17.502*AC33/(240.97+AC33))/(CW33+CX33)+CR33)/2)/(1000*0.61365*exp(17.502*AC33/(240.97+AC33))/(CW33+CX33)-CR33)</f>
        <v>0</v>
      </c>
      <c r="Z33">
        <f>1/((CK33+1)/(W33/1.6)+1/(X33/1.37)) + CK33/((CK33+1)/(W33/1.6) + CK33/(X33/1.37))</f>
        <v>0</v>
      </c>
      <c r="AA33">
        <f>(CF33*CI33)</f>
        <v>0</v>
      </c>
      <c r="AB33">
        <f>(CY33+(AA33+2*0.95*5.67E-8*(((CY33+$B$7)+273)^4-(CY33+273)^4)-44100*P33)/(1.84*29.3*X33+8*0.95*5.67E-8*(CY33+273)^3))</f>
        <v>0</v>
      </c>
      <c r="AC33">
        <f>($C$7*CZ33+$D$7*DA33+$E$7*AB33)</f>
        <v>0</v>
      </c>
      <c r="AD33">
        <f>0.61365*exp(17.502*AC33/(240.97+AC33))</f>
        <v>0</v>
      </c>
      <c r="AE33">
        <f>(AF33/AG33*100)</f>
        <v>0</v>
      </c>
      <c r="AF33">
        <f>CR33*(CW33+CX33)/1000</f>
        <v>0</v>
      </c>
      <c r="AG33">
        <f>0.61365*exp(17.502*CY33/(240.97+CY33))</f>
        <v>0</v>
      </c>
      <c r="AH33">
        <f>(AD33-CR33*(CW33+CX33)/1000)</f>
        <v>0</v>
      </c>
      <c r="AI33">
        <f>(-P33*44100)</f>
        <v>0</v>
      </c>
      <c r="AJ33">
        <f>2*29.3*X33*0.92*(CY33-AC33)</f>
        <v>0</v>
      </c>
      <c r="AK33">
        <f>2*0.95*5.67E-8*(((CY33+$B$7)+273)^4-(AC33+273)^4)</f>
        <v>0</v>
      </c>
      <c r="AL33">
        <f>AA33+AK33+AI33+AJ33</f>
        <v>0</v>
      </c>
      <c r="AM33">
        <f>CV33*BA33*(CQ33-CP33*(1000-BA33*CS33)/(1000-BA33*CR33))/(100*CJ33)</f>
        <v>0</v>
      </c>
      <c r="AN33">
        <f>1000*CV33*BA33*(CR33-CS33)/(100*CJ33*(1000-BA33*CR33))</f>
        <v>0</v>
      </c>
      <c r="AO33">
        <f>(AP33 - AQ33 - CW33*1E3/(8.314*(CY33+273.15)) * AS33/CV33 * AR33) * CV33/(100*CJ33) * (1000 - CS33)/1000</f>
        <v>0</v>
      </c>
      <c r="AP33">
        <v>434.662525578068</v>
      </c>
      <c r="AQ33">
        <v>411.714496969697</v>
      </c>
      <c r="AR33">
        <v>-0.0147809553712382</v>
      </c>
      <c r="AS33">
        <v>67.1700340210053</v>
      </c>
      <c r="AT33">
        <f>(AV33 - AU33 + CW33*1E3/(8.314*(CY33+273.15)) * AX33/CV33 * AW33) * CV33/(100*CJ33) * 1000/(1000 - AV33)</f>
        <v>0</v>
      </c>
      <c r="AU33">
        <v>21.7293614039685</v>
      </c>
      <c r="AV33">
        <v>27.9401296969697</v>
      </c>
      <c r="AW33">
        <v>-0.0010144256323246</v>
      </c>
      <c r="AX33">
        <v>79.5662548902289</v>
      </c>
      <c r="AY33">
        <v>2</v>
      </c>
      <c r="AZ33">
        <v>0</v>
      </c>
      <c r="BA33">
        <f>IF(AY33*$H$13&gt;=BC33,1.0,(BC33/(BC33-AY33*$H$13)))</f>
        <v>0</v>
      </c>
      <c r="BB33">
        <f>(BA33-1)*100</f>
        <v>0</v>
      </c>
      <c r="BC33">
        <f>MAX(0,($B$13+$C$13*DD33)/(1+$D$13*DD33)*CW33/(CY33+273)*$E$13)</f>
        <v>0</v>
      </c>
      <c r="BD33" t="s">
        <v>315</v>
      </c>
      <c r="BE33">
        <v>10214.9</v>
      </c>
      <c r="BF33">
        <v>1337.40365450765</v>
      </c>
      <c r="BG33">
        <v>3225.17</v>
      </c>
      <c r="BH33">
        <f>1-BF33/BG33</f>
        <v>0</v>
      </c>
      <c r="BI33">
        <v>-10.2314334914194</v>
      </c>
      <c r="BJ33" t="s">
        <v>383</v>
      </c>
      <c r="BK33">
        <v>10133.4</v>
      </c>
      <c r="BL33">
        <v>878.93776</v>
      </c>
      <c r="BM33">
        <v>1162.37</v>
      </c>
      <c r="BN33">
        <f>1-BL33/BM33</f>
        <v>0</v>
      </c>
      <c r="BO33">
        <v>0.5</v>
      </c>
      <c r="BP33">
        <f>CG33</f>
        <v>0</v>
      </c>
      <c r="BQ33">
        <f>R33</f>
        <v>0</v>
      </c>
      <c r="BR33">
        <f>BN33*BO33*BP33</f>
        <v>0</v>
      </c>
      <c r="BS33">
        <f>(BQ33-BI33)/BP33</f>
        <v>0</v>
      </c>
      <c r="BT33">
        <f>(BG33-BM33)/BM33</f>
        <v>0</v>
      </c>
      <c r="BU33">
        <f>BF33/(BH33+BF33/BM33)</f>
        <v>0</v>
      </c>
      <c r="BV33" t="s">
        <v>317</v>
      </c>
      <c r="BW33">
        <v>0</v>
      </c>
      <c r="BX33">
        <f>IF(BW33&lt;&gt;0, BW33, BU33)</f>
        <v>0</v>
      </c>
      <c r="BY33">
        <f>1-BX33/BM33</f>
        <v>0</v>
      </c>
      <c r="BZ33">
        <f>(BM33-BL33)/(BM33-BX33)</f>
        <v>0</v>
      </c>
      <c r="CA33">
        <f>(BG33-BM33)/(BG33-BX33)</f>
        <v>0</v>
      </c>
      <c r="CB33">
        <f>(BM33-BL33)/(BM33-BF33)</f>
        <v>0</v>
      </c>
      <c r="CC33">
        <f>(BG33-BM33)/(BG33-BF33)</f>
        <v>0</v>
      </c>
      <c r="CD33">
        <f>(BZ33*BX33/BL33)</f>
        <v>0</v>
      </c>
      <c r="CE33">
        <f>(1-CD33)</f>
        <v>0</v>
      </c>
      <c r="CF33">
        <f>$B$11*DE33+$C$11*DF33+$F$11*DG33*(1-DJ33)</f>
        <v>0</v>
      </c>
      <c r="CG33">
        <f>CF33*CH33</f>
        <v>0</v>
      </c>
      <c r="CH33">
        <f>($B$11*$D$9+$C$11*$D$9+$F$11*((DT33+DL33)/MAX(DT33+DL33+DU33, 0.1)*$I$9+DU33/MAX(DT33+DL33+DU33, 0.1)*$J$9))/($B$11+$C$11+$F$11)</f>
        <v>0</v>
      </c>
      <c r="CI33">
        <f>($B$11*$K$9+$C$11*$K$9+$F$11*((DT33+DL33)/MAX(DT33+DL33+DU33, 0.1)*$P$9+DU33/MAX(DT33+DL33+DU33, 0.1)*$Q$9))/($B$11+$C$11+$F$11)</f>
        <v>0</v>
      </c>
      <c r="CJ33">
        <v>6</v>
      </c>
      <c r="CK33">
        <v>0.5</v>
      </c>
      <c r="CL33" t="s">
        <v>318</v>
      </c>
      <c r="CM33">
        <v>2</v>
      </c>
      <c r="CN33" t="b">
        <v>0</v>
      </c>
      <c r="CO33">
        <v>1658943459.6</v>
      </c>
      <c r="CP33">
        <v>400.348032258065</v>
      </c>
      <c r="CQ33">
        <v>425.927935483871</v>
      </c>
      <c r="CR33">
        <v>27.9808096774194</v>
      </c>
      <c r="CS33">
        <v>21.7654967741936</v>
      </c>
      <c r="CT33">
        <v>401.904258064516</v>
      </c>
      <c r="CU33">
        <v>27.7603774193548</v>
      </c>
      <c r="CV33">
        <v>600.164032258065</v>
      </c>
      <c r="CW33">
        <v>100.998064516129</v>
      </c>
      <c r="CX33">
        <v>0.10015935483871</v>
      </c>
      <c r="CY33">
        <v>30.4234451612903</v>
      </c>
      <c r="CZ33">
        <v>30.0748193548387</v>
      </c>
      <c r="DA33">
        <v>999.9</v>
      </c>
      <c r="DB33">
        <v>0</v>
      </c>
      <c r="DC33">
        <v>0</v>
      </c>
      <c r="DD33">
        <v>10002.1790322581</v>
      </c>
      <c r="DE33">
        <v>0</v>
      </c>
      <c r="DF33">
        <v>1633.20419354839</v>
      </c>
      <c r="DG33">
        <v>1500.01290322581</v>
      </c>
      <c r="DH33">
        <v>0.972996258064516</v>
      </c>
      <c r="DI33">
        <v>0.0270042032258065</v>
      </c>
      <c r="DJ33">
        <v>0</v>
      </c>
      <c r="DK33">
        <v>878.956290322581</v>
      </c>
      <c r="DL33">
        <v>4.99935</v>
      </c>
      <c r="DM33">
        <v>14052.2451612903</v>
      </c>
      <c r="DN33">
        <v>14585.0193548387</v>
      </c>
      <c r="DO33">
        <v>38.6872258064516</v>
      </c>
      <c r="DP33">
        <v>40.8122903225806</v>
      </c>
      <c r="DQ33">
        <v>38.7619032258064</v>
      </c>
      <c r="DR33">
        <v>39.2337419354839</v>
      </c>
      <c r="DS33">
        <v>40.6368387096774</v>
      </c>
      <c r="DT33">
        <v>1454.64258064516</v>
      </c>
      <c r="DU33">
        <v>40.3703225806451</v>
      </c>
      <c r="DV33">
        <v>0</v>
      </c>
      <c r="DW33">
        <v>219.699999809265</v>
      </c>
      <c r="DX33">
        <v>0</v>
      </c>
      <c r="DY33">
        <v>878.93776</v>
      </c>
      <c r="DZ33">
        <v>-0.413692307830577</v>
      </c>
      <c r="EA33">
        <v>-91.3384616916811</v>
      </c>
      <c r="EB33">
        <v>14051.256</v>
      </c>
      <c r="EC33">
        <v>15</v>
      </c>
      <c r="ED33">
        <v>1658943436.1</v>
      </c>
      <c r="EE33" t="s">
        <v>384</v>
      </c>
      <c r="EF33">
        <v>1658943435.1</v>
      </c>
      <c r="EG33">
        <v>1658943436.1</v>
      </c>
      <c r="EH33">
        <v>17</v>
      </c>
      <c r="EI33">
        <v>-0.025</v>
      </c>
      <c r="EJ33">
        <v>-0.001</v>
      </c>
      <c r="EK33">
        <v>-1.592</v>
      </c>
      <c r="EL33">
        <v>0.141</v>
      </c>
      <c r="EM33">
        <v>426</v>
      </c>
      <c r="EN33">
        <v>21</v>
      </c>
      <c r="EO33">
        <v>0.18</v>
      </c>
      <c r="EP33">
        <v>0.02</v>
      </c>
      <c r="EQ33">
        <v>100</v>
      </c>
      <c r="ER33">
        <v>100</v>
      </c>
      <c r="ES33">
        <v>-1.556</v>
      </c>
      <c r="ET33">
        <v>0.2204</v>
      </c>
      <c r="EU33">
        <v>-0.890915566650039</v>
      </c>
      <c r="EV33">
        <v>-0.00188405265594867</v>
      </c>
      <c r="EW33">
        <v>5.78351111746033e-07</v>
      </c>
      <c r="EX33">
        <v>-2.3203594791771e-11</v>
      </c>
      <c r="EY33">
        <v>0.220448121795705</v>
      </c>
      <c r="EZ33">
        <v>0</v>
      </c>
      <c r="FA33">
        <v>0</v>
      </c>
      <c r="FB33">
        <v>0</v>
      </c>
      <c r="FC33">
        <v>4</v>
      </c>
      <c r="FD33">
        <v>2111</v>
      </c>
      <c r="FE33">
        <v>2</v>
      </c>
      <c r="FF33">
        <v>24</v>
      </c>
      <c r="FG33">
        <v>0.5</v>
      </c>
      <c r="FH33">
        <v>0.5</v>
      </c>
      <c r="FI33">
        <v>1.08765</v>
      </c>
      <c r="FJ33">
        <v>2.40723</v>
      </c>
      <c r="FK33">
        <v>1.59912</v>
      </c>
      <c r="FL33">
        <v>2.33643</v>
      </c>
      <c r="FM33">
        <v>1.59424</v>
      </c>
      <c r="FN33">
        <v>2.2998</v>
      </c>
      <c r="FO33">
        <v>36.5996</v>
      </c>
      <c r="FP33">
        <v>15.2353</v>
      </c>
      <c r="FQ33">
        <v>18</v>
      </c>
      <c r="FR33">
        <v>613.437</v>
      </c>
      <c r="FS33">
        <v>390.426</v>
      </c>
      <c r="FT33">
        <v>28.2442</v>
      </c>
      <c r="FU33">
        <v>29.5143</v>
      </c>
      <c r="FV33">
        <v>30.0009</v>
      </c>
      <c r="FW33">
        <v>29.2696</v>
      </c>
      <c r="FX33">
        <v>29.2404</v>
      </c>
      <c r="FY33">
        <v>21.8045</v>
      </c>
      <c r="FZ33">
        <v>41.4068</v>
      </c>
      <c r="GA33">
        <v>76.5218</v>
      </c>
      <c r="GB33">
        <v>28.1979</v>
      </c>
      <c r="GC33">
        <v>425.411</v>
      </c>
      <c r="GD33">
        <v>21.4778</v>
      </c>
      <c r="GE33">
        <v>99.8725</v>
      </c>
      <c r="GF33">
        <v>99.9888</v>
      </c>
    </row>
    <row r="34" spans="1:188">
      <c r="A34">
        <v>18</v>
      </c>
      <c r="B34">
        <v>1658943553.5</v>
      </c>
      <c r="C34">
        <v>3131</v>
      </c>
      <c r="D34" t="s">
        <v>385</v>
      </c>
      <c r="E34" t="s">
        <v>386</v>
      </c>
      <c r="F34">
        <v>5</v>
      </c>
      <c r="I34" t="s">
        <v>310</v>
      </c>
      <c r="J34" t="s">
        <v>311</v>
      </c>
      <c r="L34" t="s">
        <v>376</v>
      </c>
      <c r="M34" t="s">
        <v>377</v>
      </c>
      <c r="N34" t="s">
        <v>378</v>
      </c>
      <c r="O34">
        <v>1658943545.75</v>
      </c>
      <c r="P34">
        <f>(Q34)/1000</f>
        <v>0</v>
      </c>
      <c r="Q34">
        <f>IF(CN34, AT34, AN34)</f>
        <v>0</v>
      </c>
      <c r="R34">
        <f>IF(CN34, AO34, AM34)</f>
        <v>0</v>
      </c>
      <c r="S34">
        <f>CP34 - IF(BA34&gt;1, R34*CJ34*100.0/(BC34*DD34), 0)</f>
        <v>0</v>
      </c>
      <c r="T34">
        <f>((Z34-P34/2)*S34-R34)/(Z34+P34/2)</f>
        <v>0</v>
      </c>
      <c r="U34">
        <f>T34*(CW34+CX34)/1000.0</f>
        <v>0</v>
      </c>
      <c r="V34">
        <f>(CP34 - IF(BA34&gt;1, R34*CJ34*100.0/(BC34*DD34), 0))*(CW34+CX34)/1000.0</f>
        <v>0</v>
      </c>
      <c r="W34">
        <f>2.0/((1/Y34-1/X34)+SIGN(Y34)*SQRT((1/Y34-1/X34)*(1/Y34-1/X34) + 4*CK34/((CK34+1)*(CK34+1))*(2*1/Y34*1/X34-1/X34*1/X34)))</f>
        <v>0</v>
      </c>
      <c r="X34">
        <f>IF(LEFT(CL34,1)&lt;&gt;"0",IF(LEFT(CL34,1)="1",3.0,CM34),$D$5+$E$5*(DD34*CW34/($K$5*1000))+$F$5*(DD34*CW34/($K$5*1000))*MAX(MIN(CJ34,$J$5),$I$5)*MAX(MIN(CJ34,$J$5),$I$5)+$G$5*MAX(MIN(CJ34,$J$5),$I$5)*(DD34*CW34/($K$5*1000))+$H$5*(DD34*CW34/($K$5*1000))*(DD34*CW34/($K$5*1000)))</f>
        <v>0</v>
      </c>
      <c r="Y34">
        <f>P34*(1000-(1000*0.61365*exp(17.502*AC34/(240.97+AC34))/(CW34+CX34)+CR34)/2)/(1000*0.61365*exp(17.502*AC34/(240.97+AC34))/(CW34+CX34)-CR34)</f>
        <v>0</v>
      </c>
      <c r="Z34">
        <f>1/((CK34+1)/(W34/1.6)+1/(X34/1.37)) + CK34/((CK34+1)/(W34/1.6) + CK34/(X34/1.37))</f>
        <v>0</v>
      </c>
      <c r="AA34">
        <f>(CF34*CI34)</f>
        <v>0</v>
      </c>
      <c r="AB34">
        <f>(CY34+(AA34+2*0.95*5.67E-8*(((CY34+$B$7)+273)^4-(CY34+273)^4)-44100*P34)/(1.84*29.3*X34+8*0.95*5.67E-8*(CY34+273)^3))</f>
        <v>0</v>
      </c>
      <c r="AC34">
        <f>($C$7*CZ34+$D$7*DA34+$E$7*AB34)</f>
        <v>0</v>
      </c>
      <c r="AD34">
        <f>0.61365*exp(17.502*AC34/(240.97+AC34))</f>
        <v>0</v>
      </c>
      <c r="AE34">
        <f>(AF34/AG34*100)</f>
        <v>0</v>
      </c>
      <c r="AF34">
        <f>CR34*(CW34+CX34)/1000</f>
        <v>0</v>
      </c>
      <c r="AG34">
        <f>0.61365*exp(17.502*CY34/(240.97+CY34))</f>
        <v>0</v>
      </c>
      <c r="AH34">
        <f>(AD34-CR34*(CW34+CX34)/1000)</f>
        <v>0</v>
      </c>
      <c r="AI34">
        <f>(-P34*44100)</f>
        <v>0</v>
      </c>
      <c r="AJ34">
        <f>2*29.3*X34*0.92*(CY34-AC34)</f>
        <v>0</v>
      </c>
      <c r="AK34">
        <f>2*0.95*5.67E-8*(((CY34+$B$7)+273)^4-(AC34+273)^4)</f>
        <v>0</v>
      </c>
      <c r="AL34">
        <f>AA34+AK34+AI34+AJ34</f>
        <v>0</v>
      </c>
      <c r="AM34">
        <f>CV34*BA34*(CQ34-CP34*(1000-BA34*CS34)/(1000-BA34*CR34))/(100*CJ34)</f>
        <v>0</v>
      </c>
      <c r="AN34">
        <f>1000*CV34*BA34*(CR34-CS34)/(100*CJ34*(1000-BA34*CR34))</f>
        <v>0</v>
      </c>
      <c r="AO34">
        <f>(AP34 - AQ34 - CW34*1E3/(8.314*(CY34+273.15)) * AS34/CV34 * AR34) * CV34/(100*CJ34) * (1000 - CS34)/1000</f>
        <v>0</v>
      </c>
      <c r="AP34">
        <v>326.017879400509</v>
      </c>
      <c r="AQ34">
        <v>309.408751515151</v>
      </c>
      <c r="AR34">
        <v>-0.0035079869813079</v>
      </c>
      <c r="AS34">
        <v>67.1700340210053</v>
      </c>
      <c r="AT34">
        <f>(AV34 - AU34 + CW34*1E3/(8.314*(CY34+273.15)) * AX34/CV34 * AW34) * CV34/(100*CJ34) * 1000/(1000 - AV34)</f>
        <v>0</v>
      </c>
      <c r="AU34">
        <v>20.7100171520783</v>
      </c>
      <c r="AV34">
        <v>27.1920248484848</v>
      </c>
      <c r="AW34">
        <v>8.16337522238224e-06</v>
      </c>
      <c r="AX34">
        <v>79.5662548902289</v>
      </c>
      <c r="AY34">
        <v>1</v>
      </c>
      <c r="AZ34">
        <v>0</v>
      </c>
      <c r="BA34">
        <f>IF(AY34*$H$13&gt;=BC34,1.0,(BC34/(BC34-AY34*$H$13)))</f>
        <v>0</v>
      </c>
      <c r="BB34">
        <f>(BA34-1)*100</f>
        <v>0</v>
      </c>
      <c r="BC34">
        <f>MAX(0,($B$13+$C$13*DD34)/(1+$D$13*DD34)*CW34/(CY34+273)*$E$13)</f>
        <v>0</v>
      </c>
      <c r="BD34" t="s">
        <v>315</v>
      </c>
      <c r="BE34">
        <v>10214.9</v>
      </c>
      <c r="BF34">
        <v>1337.40365450765</v>
      </c>
      <c r="BG34">
        <v>3225.17</v>
      </c>
      <c r="BH34">
        <f>1-BF34/BG34</f>
        <v>0</v>
      </c>
      <c r="BI34">
        <v>-10.2314334914194</v>
      </c>
      <c r="BJ34" t="s">
        <v>387</v>
      </c>
      <c r="BK34">
        <v>10140.3</v>
      </c>
      <c r="BL34">
        <v>841.167346153846</v>
      </c>
      <c r="BM34">
        <v>1068.16</v>
      </c>
      <c r="BN34">
        <f>1-BL34/BM34</f>
        <v>0</v>
      </c>
      <c r="BO34">
        <v>0.5</v>
      </c>
      <c r="BP34">
        <f>CG34</f>
        <v>0</v>
      </c>
      <c r="BQ34">
        <f>R34</f>
        <v>0</v>
      </c>
      <c r="BR34">
        <f>BN34*BO34*BP34</f>
        <v>0</v>
      </c>
      <c r="BS34">
        <f>(BQ34-BI34)/BP34</f>
        <v>0</v>
      </c>
      <c r="BT34">
        <f>(BG34-BM34)/BM34</f>
        <v>0</v>
      </c>
      <c r="BU34">
        <f>BF34/(BH34+BF34/BM34)</f>
        <v>0</v>
      </c>
      <c r="BV34" t="s">
        <v>317</v>
      </c>
      <c r="BW34">
        <v>0</v>
      </c>
      <c r="BX34">
        <f>IF(BW34&lt;&gt;0, BW34, BU34)</f>
        <v>0</v>
      </c>
      <c r="BY34">
        <f>1-BX34/BM34</f>
        <v>0</v>
      </c>
      <c r="BZ34">
        <f>(BM34-BL34)/(BM34-BX34)</f>
        <v>0</v>
      </c>
      <c r="CA34">
        <f>(BG34-BM34)/(BG34-BX34)</f>
        <v>0</v>
      </c>
      <c r="CB34">
        <f>(BM34-BL34)/(BM34-BF34)</f>
        <v>0</v>
      </c>
      <c r="CC34">
        <f>(BG34-BM34)/(BG34-BF34)</f>
        <v>0</v>
      </c>
      <c r="CD34">
        <f>(BZ34*BX34/BL34)</f>
        <v>0</v>
      </c>
      <c r="CE34">
        <f>(1-CD34)</f>
        <v>0</v>
      </c>
      <c r="CF34">
        <f>$B$11*DE34+$C$11*DF34+$F$11*DG34*(1-DJ34)</f>
        <v>0</v>
      </c>
      <c r="CG34">
        <f>CF34*CH34</f>
        <v>0</v>
      </c>
      <c r="CH34">
        <f>($B$11*$D$9+$C$11*$D$9+$F$11*((DT34+DL34)/MAX(DT34+DL34+DU34, 0.1)*$I$9+DU34/MAX(DT34+DL34+DU34, 0.1)*$J$9))/($B$11+$C$11+$F$11)</f>
        <v>0</v>
      </c>
      <c r="CI34">
        <f>($B$11*$K$9+$C$11*$K$9+$F$11*((DT34+DL34)/MAX(DT34+DL34+DU34, 0.1)*$P$9+DU34/MAX(DT34+DL34+DU34, 0.1)*$Q$9))/($B$11+$C$11+$F$11)</f>
        <v>0</v>
      </c>
      <c r="CJ34">
        <v>6</v>
      </c>
      <c r="CK34">
        <v>0.5</v>
      </c>
      <c r="CL34" t="s">
        <v>318</v>
      </c>
      <c r="CM34">
        <v>2</v>
      </c>
      <c r="CN34" t="b">
        <v>0</v>
      </c>
      <c r="CO34">
        <v>1658943545.75</v>
      </c>
      <c r="CP34">
        <v>301.236533333333</v>
      </c>
      <c r="CQ34">
        <v>319.4692</v>
      </c>
      <c r="CR34">
        <v>27.1813733333333</v>
      </c>
      <c r="CS34">
        <v>20.7090333333333</v>
      </c>
      <c r="CT34">
        <v>302.808533333333</v>
      </c>
      <c r="CU34">
        <v>26.96093</v>
      </c>
      <c r="CV34">
        <v>600.111466666667</v>
      </c>
      <c r="CW34">
        <v>100.991966666667</v>
      </c>
      <c r="CX34">
        <v>0.0999602866666667</v>
      </c>
      <c r="CY34">
        <v>30.2927433333333</v>
      </c>
      <c r="CZ34">
        <v>29.9088666666667</v>
      </c>
      <c r="DA34">
        <v>999.9</v>
      </c>
      <c r="DB34">
        <v>0</v>
      </c>
      <c r="DC34">
        <v>0</v>
      </c>
      <c r="DD34">
        <v>9998.83666666667</v>
      </c>
      <c r="DE34">
        <v>0</v>
      </c>
      <c r="DF34">
        <v>1645.44766666667</v>
      </c>
      <c r="DG34">
        <v>1500.01966666667</v>
      </c>
      <c r="DH34">
        <v>0.972994833333333</v>
      </c>
      <c r="DI34">
        <v>0.0270049333333333</v>
      </c>
      <c r="DJ34">
        <v>0</v>
      </c>
      <c r="DK34">
        <v>841.207633333333</v>
      </c>
      <c r="DL34">
        <v>4.99935</v>
      </c>
      <c r="DM34">
        <v>13405.17</v>
      </c>
      <c r="DN34">
        <v>14585.08</v>
      </c>
      <c r="DO34">
        <v>37.3498</v>
      </c>
      <c r="DP34">
        <v>39.7372</v>
      </c>
      <c r="DQ34">
        <v>37.5038666666667</v>
      </c>
      <c r="DR34">
        <v>37.875</v>
      </c>
      <c r="DS34">
        <v>39.4414</v>
      </c>
      <c r="DT34">
        <v>1454.64933333333</v>
      </c>
      <c r="DU34">
        <v>40.3703333333333</v>
      </c>
      <c r="DV34">
        <v>0</v>
      </c>
      <c r="DW34">
        <v>85</v>
      </c>
      <c r="DX34">
        <v>0</v>
      </c>
      <c r="DY34">
        <v>841.167346153846</v>
      </c>
      <c r="DZ34">
        <v>-14.2269743738057</v>
      </c>
      <c r="EA34">
        <v>-243.719658320798</v>
      </c>
      <c r="EB34">
        <v>13404.8846153846</v>
      </c>
      <c r="EC34">
        <v>15</v>
      </c>
      <c r="ED34">
        <v>1658943581.5</v>
      </c>
      <c r="EE34" t="s">
        <v>388</v>
      </c>
      <c r="EF34">
        <v>1658943581.5</v>
      </c>
      <c r="EG34">
        <v>1658943436.1</v>
      </c>
      <c r="EH34">
        <v>18</v>
      </c>
      <c r="EI34">
        <v>-0.143</v>
      </c>
      <c r="EJ34">
        <v>-0.001</v>
      </c>
      <c r="EK34">
        <v>-1.572</v>
      </c>
      <c r="EL34">
        <v>0.141</v>
      </c>
      <c r="EM34">
        <v>315</v>
      </c>
      <c r="EN34">
        <v>21</v>
      </c>
      <c r="EO34">
        <v>0.6</v>
      </c>
      <c r="EP34">
        <v>0.02</v>
      </c>
      <c r="EQ34">
        <v>100</v>
      </c>
      <c r="ER34">
        <v>100</v>
      </c>
      <c r="ES34">
        <v>-1.572</v>
      </c>
      <c r="ET34">
        <v>0.2205</v>
      </c>
      <c r="EU34">
        <v>-0.890915566650039</v>
      </c>
      <c r="EV34">
        <v>-0.00188405265594867</v>
      </c>
      <c r="EW34">
        <v>5.78351111746033e-07</v>
      </c>
      <c r="EX34">
        <v>-2.3203594791771e-11</v>
      </c>
      <c r="EY34">
        <v>0.220448121795705</v>
      </c>
      <c r="EZ34">
        <v>0</v>
      </c>
      <c r="FA34">
        <v>0</v>
      </c>
      <c r="FB34">
        <v>0</v>
      </c>
      <c r="FC34">
        <v>4</v>
      </c>
      <c r="FD34">
        <v>2111</v>
      </c>
      <c r="FE34">
        <v>2</v>
      </c>
      <c r="FF34">
        <v>24</v>
      </c>
      <c r="FG34">
        <v>2</v>
      </c>
      <c r="FH34">
        <v>2</v>
      </c>
      <c r="FI34">
        <v>0.864258</v>
      </c>
      <c r="FJ34">
        <v>2.39014</v>
      </c>
      <c r="FK34">
        <v>1.5979</v>
      </c>
      <c r="FL34">
        <v>2.33765</v>
      </c>
      <c r="FM34">
        <v>1.59424</v>
      </c>
      <c r="FN34">
        <v>2.43774</v>
      </c>
      <c r="FO34">
        <v>36.7892</v>
      </c>
      <c r="FP34">
        <v>15.2353</v>
      </c>
      <c r="FQ34">
        <v>18</v>
      </c>
      <c r="FR34">
        <v>614.707</v>
      </c>
      <c r="FS34">
        <v>387.997</v>
      </c>
      <c r="FT34">
        <v>29.6958</v>
      </c>
      <c r="FU34">
        <v>29.6496</v>
      </c>
      <c r="FV34">
        <v>30.0006</v>
      </c>
      <c r="FW34">
        <v>29.3765</v>
      </c>
      <c r="FX34">
        <v>29.3483</v>
      </c>
      <c r="FY34">
        <v>17.3311</v>
      </c>
      <c r="FZ34">
        <v>44.811</v>
      </c>
      <c r="GA34">
        <v>72.2475</v>
      </c>
      <c r="GB34">
        <v>29.6885</v>
      </c>
      <c r="GC34">
        <v>318.584</v>
      </c>
      <c r="GD34">
        <v>20.7221</v>
      </c>
      <c r="GE34">
        <v>99.8507</v>
      </c>
      <c r="GF34">
        <v>99.9647</v>
      </c>
    </row>
    <row r="35" spans="1:188">
      <c r="A35">
        <v>19</v>
      </c>
      <c r="B35">
        <v>1658943666</v>
      </c>
      <c r="C35">
        <v>3243.5</v>
      </c>
      <c r="D35" t="s">
        <v>389</v>
      </c>
      <c r="E35" t="s">
        <v>390</v>
      </c>
      <c r="F35">
        <v>5</v>
      </c>
      <c r="I35" t="s">
        <v>310</v>
      </c>
      <c r="J35" t="s">
        <v>311</v>
      </c>
      <c r="L35" t="s">
        <v>376</v>
      </c>
      <c r="M35" t="s">
        <v>377</v>
      </c>
      <c r="N35" t="s">
        <v>378</v>
      </c>
      <c r="O35">
        <v>1658943658.25</v>
      </c>
      <c r="P35">
        <f>(Q35)/1000</f>
        <v>0</v>
      </c>
      <c r="Q35">
        <f>IF(CN35, AT35, AN35)</f>
        <v>0</v>
      </c>
      <c r="R35">
        <f>IF(CN35, AO35, AM35)</f>
        <v>0</v>
      </c>
      <c r="S35">
        <f>CP35 - IF(BA35&gt;1, R35*CJ35*100.0/(BC35*DD35), 0)</f>
        <v>0</v>
      </c>
      <c r="T35">
        <f>((Z35-P35/2)*S35-R35)/(Z35+P35/2)</f>
        <v>0</v>
      </c>
      <c r="U35">
        <f>T35*(CW35+CX35)/1000.0</f>
        <v>0</v>
      </c>
      <c r="V35">
        <f>(CP35 - IF(BA35&gt;1, R35*CJ35*100.0/(BC35*DD35), 0))*(CW35+CX35)/1000.0</f>
        <v>0</v>
      </c>
      <c r="W35">
        <f>2.0/((1/Y35-1/X35)+SIGN(Y35)*SQRT((1/Y35-1/X35)*(1/Y35-1/X35) + 4*CK35/((CK35+1)*(CK35+1))*(2*1/Y35*1/X35-1/X35*1/X35)))</f>
        <v>0</v>
      </c>
      <c r="X35">
        <f>IF(LEFT(CL35,1)&lt;&gt;"0",IF(LEFT(CL35,1)="1",3.0,CM35),$D$5+$E$5*(DD35*CW35/($K$5*1000))+$F$5*(DD35*CW35/($K$5*1000))*MAX(MIN(CJ35,$J$5),$I$5)*MAX(MIN(CJ35,$J$5),$I$5)+$G$5*MAX(MIN(CJ35,$J$5),$I$5)*(DD35*CW35/($K$5*1000))+$H$5*(DD35*CW35/($K$5*1000))*(DD35*CW35/($K$5*1000)))</f>
        <v>0</v>
      </c>
      <c r="Y35">
        <f>P35*(1000-(1000*0.61365*exp(17.502*AC35/(240.97+AC35))/(CW35+CX35)+CR35)/2)/(1000*0.61365*exp(17.502*AC35/(240.97+AC35))/(CW35+CX35)-CR35)</f>
        <v>0</v>
      </c>
      <c r="Z35">
        <f>1/((CK35+1)/(W35/1.6)+1/(X35/1.37)) + CK35/((CK35+1)/(W35/1.6) + CK35/(X35/1.37))</f>
        <v>0</v>
      </c>
      <c r="AA35">
        <f>(CF35*CI35)</f>
        <v>0</v>
      </c>
      <c r="AB35">
        <f>(CY35+(AA35+2*0.95*5.67E-8*(((CY35+$B$7)+273)^4-(CY35+273)^4)-44100*P35)/(1.84*29.3*X35+8*0.95*5.67E-8*(CY35+273)^3))</f>
        <v>0</v>
      </c>
      <c r="AC35">
        <f>($C$7*CZ35+$D$7*DA35+$E$7*AB35)</f>
        <v>0</v>
      </c>
      <c r="AD35">
        <f>0.61365*exp(17.502*AC35/(240.97+AC35))</f>
        <v>0</v>
      </c>
      <c r="AE35">
        <f>(AF35/AG35*100)</f>
        <v>0</v>
      </c>
      <c r="AF35">
        <f>CR35*(CW35+CX35)/1000</f>
        <v>0</v>
      </c>
      <c r="AG35">
        <f>0.61365*exp(17.502*CY35/(240.97+CY35))</f>
        <v>0</v>
      </c>
      <c r="AH35">
        <f>(AD35-CR35*(CW35+CX35)/1000)</f>
        <v>0</v>
      </c>
      <c r="AI35">
        <f>(-P35*44100)</f>
        <v>0</v>
      </c>
      <c r="AJ35">
        <f>2*29.3*X35*0.92*(CY35-AC35)</f>
        <v>0</v>
      </c>
      <c r="AK35">
        <f>2*0.95*5.67E-8*(((CY35+$B$7)+273)^4-(AC35+273)^4)</f>
        <v>0</v>
      </c>
      <c r="AL35">
        <f>AA35+AK35+AI35+AJ35</f>
        <v>0</v>
      </c>
      <c r="AM35">
        <f>CV35*BA35*(CQ35-CP35*(1000-BA35*CS35)/(1000-BA35*CR35))/(100*CJ35)</f>
        <v>0</v>
      </c>
      <c r="AN35">
        <f>1000*CV35*BA35*(CR35-CS35)/(100*CJ35*(1000-BA35*CR35))</f>
        <v>0</v>
      </c>
      <c r="AO35">
        <f>(AP35 - AQ35 - CW35*1E3/(8.314*(CY35+273.15)) * AS35/CV35 * AR35) * CV35/(100*CJ35) * (1000 - CS35)/1000</f>
        <v>0</v>
      </c>
      <c r="AP35">
        <v>216.332923085591</v>
      </c>
      <c r="AQ35">
        <v>206.666866666667</v>
      </c>
      <c r="AR35">
        <v>-0.00555092321038116</v>
      </c>
      <c r="AS35">
        <v>67.165479593094</v>
      </c>
      <c r="AT35">
        <f>(AV35 - AU35 + CW35*1E3/(8.314*(CY35+273.15)) * AX35/CV35 * AW35) * CV35/(100*CJ35) * 1000/(1000 - AV35)</f>
        <v>0</v>
      </c>
      <c r="AU35">
        <v>21.2605215439827</v>
      </c>
      <c r="AV35">
        <v>27.6681</v>
      </c>
      <c r="AW35">
        <v>-0.00217355388471103</v>
      </c>
      <c r="AX35">
        <v>78.55</v>
      </c>
      <c r="AY35">
        <v>1</v>
      </c>
      <c r="AZ35">
        <v>0</v>
      </c>
      <c r="BA35">
        <f>IF(AY35*$H$13&gt;=BC35,1.0,(BC35/(BC35-AY35*$H$13)))</f>
        <v>0</v>
      </c>
      <c r="BB35">
        <f>(BA35-1)*100</f>
        <v>0</v>
      </c>
      <c r="BC35">
        <f>MAX(0,($B$13+$C$13*DD35)/(1+$D$13*DD35)*CW35/(CY35+273)*$E$13)</f>
        <v>0</v>
      </c>
      <c r="BD35" t="s">
        <v>315</v>
      </c>
      <c r="BE35">
        <v>10214.9</v>
      </c>
      <c r="BF35">
        <v>1337.40365450765</v>
      </c>
      <c r="BG35">
        <v>3225.17</v>
      </c>
      <c r="BH35">
        <f>1-BF35/BG35</f>
        <v>0</v>
      </c>
      <c r="BI35">
        <v>-10.2314334914194</v>
      </c>
      <c r="BJ35" t="s">
        <v>391</v>
      </c>
      <c r="BK35">
        <v>10145.1</v>
      </c>
      <c r="BL35">
        <v>821.955461538462</v>
      </c>
      <c r="BM35">
        <v>1005.22</v>
      </c>
      <c r="BN35">
        <f>1-BL35/BM35</f>
        <v>0</v>
      </c>
      <c r="BO35">
        <v>0.5</v>
      </c>
      <c r="BP35">
        <f>CG35</f>
        <v>0</v>
      </c>
      <c r="BQ35">
        <f>R35</f>
        <v>0</v>
      </c>
      <c r="BR35">
        <f>BN35*BO35*BP35</f>
        <v>0</v>
      </c>
      <c r="BS35">
        <f>(BQ35-BI35)/BP35</f>
        <v>0</v>
      </c>
      <c r="BT35">
        <f>(BG35-BM35)/BM35</f>
        <v>0</v>
      </c>
      <c r="BU35">
        <f>BF35/(BH35+BF35/BM35)</f>
        <v>0</v>
      </c>
      <c r="BV35" t="s">
        <v>317</v>
      </c>
      <c r="BW35">
        <v>0</v>
      </c>
      <c r="BX35">
        <f>IF(BW35&lt;&gt;0, BW35, BU35)</f>
        <v>0</v>
      </c>
      <c r="BY35">
        <f>1-BX35/BM35</f>
        <v>0</v>
      </c>
      <c r="BZ35">
        <f>(BM35-BL35)/(BM35-BX35)</f>
        <v>0</v>
      </c>
      <c r="CA35">
        <f>(BG35-BM35)/(BG35-BX35)</f>
        <v>0</v>
      </c>
      <c r="CB35">
        <f>(BM35-BL35)/(BM35-BF35)</f>
        <v>0</v>
      </c>
      <c r="CC35">
        <f>(BG35-BM35)/(BG35-BF35)</f>
        <v>0</v>
      </c>
      <c r="CD35">
        <f>(BZ35*BX35/BL35)</f>
        <v>0</v>
      </c>
      <c r="CE35">
        <f>(1-CD35)</f>
        <v>0</v>
      </c>
      <c r="CF35">
        <f>$B$11*DE35+$C$11*DF35+$F$11*DG35*(1-DJ35)</f>
        <v>0</v>
      </c>
      <c r="CG35">
        <f>CF35*CH35</f>
        <v>0</v>
      </c>
      <c r="CH35">
        <f>($B$11*$D$9+$C$11*$D$9+$F$11*((DT35+DL35)/MAX(DT35+DL35+DU35, 0.1)*$I$9+DU35/MAX(DT35+DL35+DU35, 0.1)*$J$9))/($B$11+$C$11+$F$11)</f>
        <v>0</v>
      </c>
      <c r="CI35">
        <f>($B$11*$K$9+$C$11*$K$9+$F$11*((DT35+DL35)/MAX(DT35+DL35+DU35, 0.1)*$P$9+DU35/MAX(DT35+DL35+DU35, 0.1)*$Q$9))/($B$11+$C$11+$F$11)</f>
        <v>0</v>
      </c>
      <c r="CJ35">
        <v>6</v>
      </c>
      <c r="CK35">
        <v>0.5</v>
      </c>
      <c r="CL35" t="s">
        <v>318</v>
      </c>
      <c r="CM35">
        <v>2</v>
      </c>
      <c r="CN35" t="b">
        <v>0</v>
      </c>
      <c r="CO35">
        <v>1658943658.25</v>
      </c>
      <c r="CP35">
        <v>201.5023</v>
      </c>
      <c r="CQ35">
        <v>211.9264</v>
      </c>
      <c r="CR35">
        <v>27.7563866666667</v>
      </c>
      <c r="CS35">
        <v>21.2860933333333</v>
      </c>
      <c r="CT35">
        <v>202.6903</v>
      </c>
      <c r="CU35">
        <v>27.53593</v>
      </c>
      <c r="CV35">
        <v>600.108233333333</v>
      </c>
      <c r="CW35">
        <v>100.9829</v>
      </c>
      <c r="CX35">
        <v>0.0999141966666666</v>
      </c>
      <c r="CY35">
        <v>30.33548</v>
      </c>
      <c r="CZ35">
        <v>30.0726566666667</v>
      </c>
      <c r="DA35">
        <v>999.9</v>
      </c>
      <c r="DB35">
        <v>0</v>
      </c>
      <c r="DC35">
        <v>0</v>
      </c>
      <c r="DD35">
        <v>9998.66733333333</v>
      </c>
      <c r="DE35">
        <v>0</v>
      </c>
      <c r="DF35">
        <v>1616.667</v>
      </c>
      <c r="DG35">
        <v>1500.00766666667</v>
      </c>
      <c r="DH35">
        <v>0.972998</v>
      </c>
      <c r="DI35">
        <v>0.0270023</v>
      </c>
      <c r="DJ35">
        <v>0</v>
      </c>
      <c r="DK35">
        <v>821.961833333333</v>
      </c>
      <c r="DL35">
        <v>4.99935</v>
      </c>
      <c r="DM35">
        <v>13062.19</v>
      </c>
      <c r="DN35">
        <v>14584.9633333333</v>
      </c>
      <c r="DO35">
        <v>36.3455333333333</v>
      </c>
      <c r="DP35">
        <v>38.7996666666667</v>
      </c>
      <c r="DQ35">
        <v>36.504</v>
      </c>
      <c r="DR35">
        <v>37.6166</v>
      </c>
      <c r="DS35">
        <v>38.5082</v>
      </c>
      <c r="DT35">
        <v>1454.63766666667</v>
      </c>
      <c r="DU35">
        <v>40.37</v>
      </c>
      <c r="DV35">
        <v>0</v>
      </c>
      <c r="DW35">
        <v>111.700000047684</v>
      </c>
      <c r="DX35">
        <v>0</v>
      </c>
      <c r="DY35">
        <v>821.955461538462</v>
      </c>
      <c r="DZ35">
        <v>-3.52088888884058</v>
      </c>
      <c r="EA35">
        <v>-86.8547009718149</v>
      </c>
      <c r="EB35">
        <v>13061.9730769231</v>
      </c>
      <c r="EC35">
        <v>15</v>
      </c>
      <c r="ED35">
        <v>1658943690</v>
      </c>
      <c r="EE35" t="s">
        <v>392</v>
      </c>
      <c r="EF35">
        <v>1658943690</v>
      </c>
      <c r="EG35">
        <v>1658943436.1</v>
      </c>
      <c r="EH35">
        <v>19</v>
      </c>
      <c r="EI35">
        <v>0.216</v>
      </c>
      <c r="EJ35">
        <v>-0.001</v>
      </c>
      <c r="EK35">
        <v>-1.188</v>
      </c>
      <c r="EL35">
        <v>0.141</v>
      </c>
      <c r="EM35">
        <v>207</v>
      </c>
      <c r="EN35">
        <v>21</v>
      </c>
      <c r="EO35">
        <v>0.58</v>
      </c>
      <c r="EP35">
        <v>0.02</v>
      </c>
      <c r="EQ35">
        <v>100</v>
      </c>
      <c r="ER35">
        <v>100</v>
      </c>
      <c r="ES35">
        <v>-1.188</v>
      </c>
      <c r="ET35">
        <v>0.2204</v>
      </c>
      <c r="EU35">
        <v>-1.03352111821394</v>
      </c>
      <c r="EV35">
        <v>-0.00188405265594867</v>
      </c>
      <c r="EW35">
        <v>5.78351111746033e-07</v>
      </c>
      <c r="EX35">
        <v>-2.3203594791771e-11</v>
      </c>
      <c r="EY35">
        <v>0.220448121795705</v>
      </c>
      <c r="EZ35">
        <v>0</v>
      </c>
      <c r="FA35">
        <v>0</v>
      </c>
      <c r="FB35">
        <v>0</v>
      </c>
      <c r="FC35">
        <v>4</v>
      </c>
      <c r="FD35">
        <v>2111</v>
      </c>
      <c r="FE35">
        <v>2</v>
      </c>
      <c r="FF35">
        <v>24</v>
      </c>
      <c r="FG35">
        <v>1.4</v>
      </c>
      <c r="FH35">
        <v>3.8</v>
      </c>
      <c r="FI35">
        <v>0.627441</v>
      </c>
      <c r="FJ35">
        <v>2.40601</v>
      </c>
      <c r="FK35">
        <v>1.5979</v>
      </c>
      <c r="FL35">
        <v>2.33521</v>
      </c>
      <c r="FM35">
        <v>1.59424</v>
      </c>
      <c r="FN35">
        <v>2.44751</v>
      </c>
      <c r="FO35">
        <v>37.0509</v>
      </c>
      <c r="FP35">
        <v>15.209</v>
      </c>
      <c r="FQ35">
        <v>18</v>
      </c>
      <c r="FR35">
        <v>614.852</v>
      </c>
      <c r="FS35">
        <v>386.973</v>
      </c>
      <c r="FT35">
        <v>27.7272</v>
      </c>
      <c r="FU35">
        <v>29.8211</v>
      </c>
      <c r="FV35">
        <v>30.0003</v>
      </c>
      <c r="FW35">
        <v>29.532</v>
      </c>
      <c r="FX35">
        <v>29.5039</v>
      </c>
      <c r="FY35">
        <v>12.6112</v>
      </c>
      <c r="FZ35">
        <v>43.1364</v>
      </c>
      <c r="GA35">
        <v>68.9758</v>
      </c>
      <c r="GB35">
        <v>27.7293</v>
      </c>
      <c r="GC35">
        <v>211.237</v>
      </c>
      <c r="GD35">
        <v>21.0423</v>
      </c>
      <c r="GE35">
        <v>99.8225</v>
      </c>
      <c r="GF35">
        <v>99.9379</v>
      </c>
    </row>
    <row r="36" spans="1:188">
      <c r="A36">
        <v>20</v>
      </c>
      <c r="B36">
        <v>1658943777</v>
      </c>
      <c r="C36">
        <v>3354.5</v>
      </c>
      <c r="D36" t="s">
        <v>393</v>
      </c>
      <c r="E36" t="s">
        <v>394</v>
      </c>
      <c r="F36">
        <v>5</v>
      </c>
      <c r="I36" t="s">
        <v>310</v>
      </c>
      <c r="J36" t="s">
        <v>311</v>
      </c>
      <c r="L36" t="s">
        <v>376</v>
      </c>
      <c r="M36" t="s">
        <v>377</v>
      </c>
      <c r="N36" t="s">
        <v>378</v>
      </c>
      <c r="O36">
        <v>1658943769</v>
      </c>
      <c r="P36">
        <f>(Q36)/1000</f>
        <v>0</v>
      </c>
      <c r="Q36">
        <f>IF(CN36, AT36, AN36)</f>
        <v>0</v>
      </c>
      <c r="R36">
        <f>IF(CN36, AO36, AM36)</f>
        <v>0</v>
      </c>
      <c r="S36">
        <f>CP36 - IF(BA36&gt;1, R36*CJ36*100.0/(BC36*DD36), 0)</f>
        <v>0</v>
      </c>
      <c r="T36">
        <f>((Z36-P36/2)*S36-R36)/(Z36+P36/2)</f>
        <v>0</v>
      </c>
      <c r="U36">
        <f>T36*(CW36+CX36)/1000.0</f>
        <v>0</v>
      </c>
      <c r="V36">
        <f>(CP36 - IF(BA36&gt;1, R36*CJ36*100.0/(BC36*DD36), 0))*(CW36+CX36)/1000.0</f>
        <v>0</v>
      </c>
      <c r="W36">
        <f>2.0/((1/Y36-1/X36)+SIGN(Y36)*SQRT((1/Y36-1/X36)*(1/Y36-1/X36) + 4*CK36/((CK36+1)*(CK36+1))*(2*1/Y36*1/X36-1/X36*1/X36)))</f>
        <v>0</v>
      </c>
      <c r="X36">
        <f>IF(LEFT(CL36,1)&lt;&gt;"0",IF(LEFT(CL36,1)="1",3.0,CM36),$D$5+$E$5*(DD36*CW36/($K$5*1000))+$F$5*(DD36*CW36/($K$5*1000))*MAX(MIN(CJ36,$J$5),$I$5)*MAX(MIN(CJ36,$J$5),$I$5)+$G$5*MAX(MIN(CJ36,$J$5),$I$5)*(DD36*CW36/($K$5*1000))+$H$5*(DD36*CW36/($K$5*1000))*(DD36*CW36/($K$5*1000)))</f>
        <v>0</v>
      </c>
      <c r="Y36">
        <f>P36*(1000-(1000*0.61365*exp(17.502*AC36/(240.97+AC36))/(CW36+CX36)+CR36)/2)/(1000*0.61365*exp(17.502*AC36/(240.97+AC36))/(CW36+CX36)-CR36)</f>
        <v>0</v>
      </c>
      <c r="Z36">
        <f>1/((CK36+1)/(W36/1.6)+1/(X36/1.37)) + CK36/((CK36+1)/(W36/1.6) + CK36/(X36/1.37))</f>
        <v>0</v>
      </c>
      <c r="AA36">
        <f>(CF36*CI36)</f>
        <v>0</v>
      </c>
      <c r="AB36">
        <f>(CY36+(AA36+2*0.95*5.67E-8*(((CY36+$B$7)+273)^4-(CY36+273)^4)-44100*P36)/(1.84*29.3*X36+8*0.95*5.67E-8*(CY36+273)^3))</f>
        <v>0</v>
      </c>
      <c r="AC36">
        <f>($C$7*CZ36+$D$7*DA36+$E$7*AB36)</f>
        <v>0</v>
      </c>
      <c r="AD36">
        <f>0.61365*exp(17.502*AC36/(240.97+AC36))</f>
        <v>0</v>
      </c>
      <c r="AE36">
        <f>(AF36/AG36*100)</f>
        <v>0</v>
      </c>
      <c r="AF36">
        <f>CR36*(CW36+CX36)/1000</f>
        <v>0</v>
      </c>
      <c r="AG36">
        <f>0.61365*exp(17.502*CY36/(240.97+CY36))</f>
        <v>0</v>
      </c>
      <c r="AH36">
        <f>(AD36-CR36*(CW36+CX36)/1000)</f>
        <v>0</v>
      </c>
      <c r="AI36">
        <f>(-P36*44100)</f>
        <v>0</v>
      </c>
      <c r="AJ36">
        <f>2*29.3*X36*0.92*(CY36-AC36)</f>
        <v>0</v>
      </c>
      <c r="AK36">
        <f>2*0.95*5.67E-8*(((CY36+$B$7)+273)^4-(AC36+273)^4)</f>
        <v>0</v>
      </c>
      <c r="AL36">
        <f>AA36+AK36+AI36+AJ36</f>
        <v>0</v>
      </c>
      <c r="AM36">
        <f>CV36*BA36*(CQ36-CP36*(1000-BA36*CS36)/(1000-BA36*CR36))/(100*CJ36)</f>
        <v>0</v>
      </c>
      <c r="AN36">
        <f>1000*CV36*BA36*(CR36-CS36)/(100*CJ36*(1000-BA36*CR36))</f>
        <v>0</v>
      </c>
      <c r="AO36">
        <f>(AP36 - AQ36 - CW36*1E3/(8.314*(CY36+273.15)) * AS36/CV36 * AR36) * CV36/(100*CJ36) * (1000 - CS36)/1000</f>
        <v>0</v>
      </c>
      <c r="AP36">
        <v>105.492014105993</v>
      </c>
      <c r="AQ36">
        <v>103.439739393939</v>
      </c>
      <c r="AR36">
        <v>0.000427828713647439</v>
      </c>
      <c r="AS36">
        <v>67.1536519102419</v>
      </c>
      <c r="AT36">
        <f>(AV36 - AU36 + CW36*1E3/(8.314*(CY36+273.15)) * AX36/CV36 * AW36) * CV36/(100*CJ36) * 1000/(1000 - AV36)</f>
        <v>0</v>
      </c>
      <c r="AU36">
        <v>19.6530088508225</v>
      </c>
      <c r="AV36">
        <v>26.4806703030303</v>
      </c>
      <c r="AW36">
        <v>-0.00108158961039042</v>
      </c>
      <c r="AX36">
        <v>78.55</v>
      </c>
      <c r="AY36">
        <v>0</v>
      </c>
      <c r="AZ36">
        <v>0</v>
      </c>
      <c r="BA36">
        <f>IF(AY36*$H$13&gt;=BC36,1.0,(BC36/(BC36-AY36*$H$13)))</f>
        <v>0</v>
      </c>
      <c r="BB36">
        <f>(BA36-1)*100</f>
        <v>0</v>
      </c>
      <c r="BC36">
        <f>MAX(0,($B$13+$C$13*DD36)/(1+$D$13*DD36)*CW36/(CY36+273)*$E$13)</f>
        <v>0</v>
      </c>
      <c r="BD36" t="s">
        <v>315</v>
      </c>
      <c r="BE36">
        <v>10214.9</v>
      </c>
      <c r="BF36">
        <v>1337.40365450765</v>
      </c>
      <c r="BG36">
        <v>3225.17</v>
      </c>
      <c r="BH36">
        <f>1-BF36/BG36</f>
        <v>0</v>
      </c>
      <c r="BI36">
        <v>-10.2314334914194</v>
      </c>
      <c r="BJ36" t="s">
        <v>395</v>
      </c>
      <c r="BK36">
        <v>10149.2</v>
      </c>
      <c r="BL36">
        <v>828.818153846154</v>
      </c>
      <c r="BM36">
        <v>973.7</v>
      </c>
      <c r="BN36">
        <f>1-BL36/BM36</f>
        <v>0</v>
      </c>
      <c r="BO36">
        <v>0.5</v>
      </c>
      <c r="BP36">
        <f>CG36</f>
        <v>0</v>
      </c>
      <c r="BQ36">
        <f>R36</f>
        <v>0</v>
      </c>
      <c r="BR36">
        <f>BN36*BO36*BP36</f>
        <v>0</v>
      </c>
      <c r="BS36">
        <f>(BQ36-BI36)/BP36</f>
        <v>0</v>
      </c>
      <c r="BT36">
        <f>(BG36-BM36)/BM36</f>
        <v>0</v>
      </c>
      <c r="BU36">
        <f>BF36/(BH36+BF36/BM36)</f>
        <v>0</v>
      </c>
      <c r="BV36" t="s">
        <v>317</v>
      </c>
      <c r="BW36">
        <v>0</v>
      </c>
      <c r="BX36">
        <f>IF(BW36&lt;&gt;0, BW36, BU36)</f>
        <v>0</v>
      </c>
      <c r="BY36">
        <f>1-BX36/BM36</f>
        <v>0</v>
      </c>
      <c r="BZ36">
        <f>(BM36-BL36)/(BM36-BX36)</f>
        <v>0</v>
      </c>
      <c r="CA36">
        <f>(BG36-BM36)/(BG36-BX36)</f>
        <v>0</v>
      </c>
      <c r="CB36">
        <f>(BM36-BL36)/(BM36-BF36)</f>
        <v>0</v>
      </c>
      <c r="CC36">
        <f>(BG36-BM36)/(BG36-BF36)</f>
        <v>0</v>
      </c>
      <c r="CD36">
        <f>(BZ36*BX36/BL36)</f>
        <v>0</v>
      </c>
      <c r="CE36">
        <f>(1-CD36)</f>
        <v>0</v>
      </c>
      <c r="CF36">
        <f>$B$11*DE36+$C$11*DF36+$F$11*DG36*(1-DJ36)</f>
        <v>0</v>
      </c>
      <c r="CG36">
        <f>CF36*CH36</f>
        <v>0</v>
      </c>
      <c r="CH36">
        <f>($B$11*$D$9+$C$11*$D$9+$F$11*((DT36+DL36)/MAX(DT36+DL36+DU36, 0.1)*$I$9+DU36/MAX(DT36+DL36+DU36, 0.1)*$J$9))/($B$11+$C$11+$F$11)</f>
        <v>0</v>
      </c>
      <c r="CI36">
        <f>($B$11*$K$9+$C$11*$K$9+$F$11*((DT36+DL36)/MAX(DT36+DL36+DU36, 0.1)*$P$9+DU36/MAX(DT36+DL36+DU36, 0.1)*$Q$9))/($B$11+$C$11+$F$11)</f>
        <v>0</v>
      </c>
      <c r="CJ36">
        <v>6</v>
      </c>
      <c r="CK36">
        <v>0.5</v>
      </c>
      <c r="CL36" t="s">
        <v>318</v>
      </c>
      <c r="CM36">
        <v>2</v>
      </c>
      <c r="CN36" t="b">
        <v>0</v>
      </c>
      <c r="CO36">
        <v>1658943769</v>
      </c>
      <c r="CP36">
        <v>100.692387096774</v>
      </c>
      <c r="CQ36">
        <v>103.741129032258</v>
      </c>
      <c r="CR36">
        <v>26.5620935483871</v>
      </c>
      <c r="CS36">
        <v>19.6734967741935</v>
      </c>
      <c r="CT36">
        <v>102.103387096774</v>
      </c>
      <c r="CU36">
        <v>26.3416419354839</v>
      </c>
      <c r="CV36">
        <v>600.124580645161</v>
      </c>
      <c r="CW36">
        <v>100.979580645161</v>
      </c>
      <c r="CX36">
        <v>0.100092</v>
      </c>
      <c r="CY36">
        <v>29.997564516129</v>
      </c>
      <c r="CZ36">
        <v>29.8160612903226</v>
      </c>
      <c r="DA36">
        <v>999.9</v>
      </c>
      <c r="DB36">
        <v>0</v>
      </c>
      <c r="DC36">
        <v>0</v>
      </c>
      <c r="DD36">
        <v>9998.42677419355</v>
      </c>
      <c r="DE36">
        <v>0</v>
      </c>
      <c r="DF36">
        <v>1597.36709677419</v>
      </c>
      <c r="DG36">
        <v>1499.98580645161</v>
      </c>
      <c r="DH36">
        <v>0.973002290322581</v>
      </c>
      <c r="DI36">
        <v>0.0269977870967742</v>
      </c>
      <c r="DJ36">
        <v>0</v>
      </c>
      <c r="DK36">
        <v>828.796322580645</v>
      </c>
      <c r="DL36">
        <v>4.99935</v>
      </c>
      <c r="DM36">
        <v>13126.0548387097</v>
      </c>
      <c r="DN36">
        <v>14584.7774193548</v>
      </c>
      <c r="DO36">
        <v>35.6972903225806</v>
      </c>
      <c r="DP36">
        <v>38.2012903225806</v>
      </c>
      <c r="DQ36">
        <v>35.8100967741935</v>
      </c>
      <c r="DR36">
        <v>37.2296774193548</v>
      </c>
      <c r="DS36">
        <v>37.9432258064516</v>
      </c>
      <c r="DT36">
        <v>1454.62516129032</v>
      </c>
      <c r="DU36">
        <v>40.3606451612903</v>
      </c>
      <c r="DV36">
        <v>0</v>
      </c>
      <c r="DW36">
        <v>110.5</v>
      </c>
      <c r="DX36">
        <v>0</v>
      </c>
      <c r="DY36">
        <v>828.818153846154</v>
      </c>
      <c r="DZ36">
        <v>1.32929915176542</v>
      </c>
      <c r="EA36">
        <v>-30.3282050566531</v>
      </c>
      <c r="EB36">
        <v>13125.7884615385</v>
      </c>
      <c r="EC36">
        <v>15</v>
      </c>
      <c r="ED36">
        <v>1658943804.5</v>
      </c>
      <c r="EE36" t="s">
        <v>396</v>
      </c>
      <c r="EF36">
        <v>1658943804.5</v>
      </c>
      <c r="EG36">
        <v>1658943436.1</v>
      </c>
      <c r="EH36">
        <v>20</v>
      </c>
      <c r="EI36">
        <v>-0.406</v>
      </c>
      <c r="EJ36">
        <v>-0.001</v>
      </c>
      <c r="EK36">
        <v>-1.411</v>
      </c>
      <c r="EL36">
        <v>0.141</v>
      </c>
      <c r="EM36">
        <v>100</v>
      </c>
      <c r="EN36">
        <v>21</v>
      </c>
      <c r="EO36">
        <v>1.12</v>
      </c>
      <c r="EP36">
        <v>0.02</v>
      </c>
      <c r="EQ36">
        <v>100</v>
      </c>
      <c r="ER36">
        <v>100</v>
      </c>
      <c r="ES36">
        <v>-1.411</v>
      </c>
      <c r="ET36">
        <v>0.2205</v>
      </c>
      <c r="EU36">
        <v>-0.817461355486973</v>
      </c>
      <c r="EV36">
        <v>-0.00188405265594867</v>
      </c>
      <c r="EW36">
        <v>5.78351111746033e-07</v>
      </c>
      <c r="EX36">
        <v>-2.3203594791771e-11</v>
      </c>
      <c r="EY36">
        <v>0.220448121795705</v>
      </c>
      <c r="EZ36">
        <v>0</v>
      </c>
      <c r="FA36">
        <v>0</v>
      </c>
      <c r="FB36">
        <v>0</v>
      </c>
      <c r="FC36">
        <v>4</v>
      </c>
      <c r="FD36">
        <v>2111</v>
      </c>
      <c r="FE36">
        <v>2</v>
      </c>
      <c r="FF36">
        <v>24</v>
      </c>
      <c r="FG36">
        <v>1.4</v>
      </c>
      <c r="FH36">
        <v>5.7</v>
      </c>
      <c r="FI36">
        <v>0.38208</v>
      </c>
      <c r="FJ36">
        <v>2.4585</v>
      </c>
      <c r="FK36">
        <v>1.59912</v>
      </c>
      <c r="FL36">
        <v>2.33643</v>
      </c>
      <c r="FM36">
        <v>1.59424</v>
      </c>
      <c r="FN36">
        <v>2.32422</v>
      </c>
      <c r="FO36">
        <v>37.3858</v>
      </c>
      <c r="FP36">
        <v>15.1827</v>
      </c>
      <c r="FQ36">
        <v>18</v>
      </c>
      <c r="FR36">
        <v>615.927</v>
      </c>
      <c r="FS36">
        <v>382.724</v>
      </c>
      <c r="FT36">
        <v>28.6759</v>
      </c>
      <c r="FU36">
        <v>30.0298</v>
      </c>
      <c r="FV36">
        <v>30.0007</v>
      </c>
      <c r="FW36">
        <v>29.7071</v>
      </c>
      <c r="FX36">
        <v>29.6779</v>
      </c>
      <c r="FY36">
        <v>7.69054</v>
      </c>
      <c r="FZ36">
        <v>49.0544</v>
      </c>
      <c r="GA36">
        <v>64.1472</v>
      </c>
      <c r="GB36">
        <v>28.7327</v>
      </c>
      <c r="GC36">
        <v>103.426</v>
      </c>
      <c r="GD36">
        <v>19.5491</v>
      </c>
      <c r="GE36">
        <v>99.7887</v>
      </c>
      <c r="GF36">
        <v>99.9029</v>
      </c>
    </row>
    <row r="37" spans="1:188">
      <c r="A37">
        <v>21</v>
      </c>
      <c r="B37">
        <v>1658943886.5</v>
      </c>
      <c r="C37">
        <v>3464</v>
      </c>
      <c r="D37" t="s">
        <v>397</v>
      </c>
      <c r="E37" t="s">
        <v>398</v>
      </c>
      <c r="F37">
        <v>5</v>
      </c>
      <c r="I37" t="s">
        <v>310</v>
      </c>
      <c r="J37" t="s">
        <v>311</v>
      </c>
      <c r="L37" t="s">
        <v>376</v>
      </c>
      <c r="M37" t="s">
        <v>377</v>
      </c>
      <c r="N37" t="s">
        <v>378</v>
      </c>
      <c r="O37">
        <v>1658943878.5</v>
      </c>
      <c r="P37">
        <f>(Q37)/1000</f>
        <v>0</v>
      </c>
      <c r="Q37">
        <f>IF(CN37, AT37, AN37)</f>
        <v>0</v>
      </c>
      <c r="R37">
        <f>IF(CN37, AO37, AM37)</f>
        <v>0</v>
      </c>
      <c r="S37">
        <f>CP37 - IF(BA37&gt;1, R37*CJ37*100.0/(BC37*DD37), 0)</f>
        <v>0</v>
      </c>
      <c r="T37">
        <f>((Z37-P37/2)*S37-R37)/(Z37+P37/2)</f>
        <v>0</v>
      </c>
      <c r="U37">
        <f>T37*(CW37+CX37)/1000.0</f>
        <v>0</v>
      </c>
      <c r="V37">
        <f>(CP37 - IF(BA37&gt;1, R37*CJ37*100.0/(BC37*DD37), 0))*(CW37+CX37)/1000.0</f>
        <v>0</v>
      </c>
      <c r="W37">
        <f>2.0/((1/Y37-1/X37)+SIGN(Y37)*SQRT((1/Y37-1/X37)*(1/Y37-1/X37) + 4*CK37/((CK37+1)*(CK37+1))*(2*1/Y37*1/X37-1/X37*1/X37)))</f>
        <v>0</v>
      </c>
      <c r="X37">
        <f>IF(LEFT(CL37,1)&lt;&gt;"0",IF(LEFT(CL37,1)="1",3.0,CM37),$D$5+$E$5*(DD37*CW37/($K$5*1000))+$F$5*(DD37*CW37/($K$5*1000))*MAX(MIN(CJ37,$J$5),$I$5)*MAX(MIN(CJ37,$J$5),$I$5)+$G$5*MAX(MIN(CJ37,$J$5),$I$5)*(DD37*CW37/($K$5*1000))+$H$5*(DD37*CW37/($K$5*1000))*(DD37*CW37/($K$5*1000)))</f>
        <v>0</v>
      </c>
      <c r="Y37">
        <f>P37*(1000-(1000*0.61365*exp(17.502*AC37/(240.97+AC37))/(CW37+CX37)+CR37)/2)/(1000*0.61365*exp(17.502*AC37/(240.97+AC37))/(CW37+CX37)-CR37)</f>
        <v>0</v>
      </c>
      <c r="Z37">
        <f>1/((CK37+1)/(W37/1.6)+1/(X37/1.37)) + CK37/((CK37+1)/(W37/1.6) + CK37/(X37/1.37))</f>
        <v>0</v>
      </c>
      <c r="AA37">
        <f>(CF37*CI37)</f>
        <v>0</v>
      </c>
      <c r="AB37">
        <f>(CY37+(AA37+2*0.95*5.67E-8*(((CY37+$B$7)+273)^4-(CY37+273)^4)-44100*P37)/(1.84*29.3*X37+8*0.95*5.67E-8*(CY37+273)^3))</f>
        <v>0</v>
      </c>
      <c r="AC37">
        <f>($C$7*CZ37+$D$7*DA37+$E$7*AB37)</f>
        <v>0</v>
      </c>
      <c r="AD37">
        <f>0.61365*exp(17.502*AC37/(240.97+AC37))</f>
        <v>0</v>
      </c>
      <c r="AE37">
        <f>(AF37/AG37*100)</f>
        <v>0</v>
      </c>
      <c r="AF37">
        <f>CR37*(CW37+CX37)/1000</f>
        <v>0</v>
      </c>
      <c r="AG37">
        <f>0.61365*exp(17.502*CY37/(240.97+CY37))</f>
        <v>0</v>
      </c>
      <c r="AH37">
        <f>(AD37-CR37*(CW37+CX37)/1000)</f>
        <v>0</v>
      </c>
      <c r="AI37">
        <f>(-P37*44100)</f>
        <v>0</v>
      </c>
      <c r="AJ37">
        <f>2*29.3*X37*0.92*(CY37-AC37)</f>
        <v>0</v>
      </c>
      <c r="AK37">
        <f>2*0.95*5.67E-8*(((CY37+$B$7)+273)^4-(AC37+273)^4)</f>
        <v>0</v>
      </c>
      <c r="AL37">
        <f>AA37+AK37+AI37+AJ37</f>
        <v>0</v>
      </c>
      <c r="AM37">
        <f>CV37*BA37*(CQ37-CP37*(1000-BA37*CS37)/(1000-BA37*CR37))/(100*CJ37)</f>
        <v>0</v>
      </c>
      <c r="AN37">
        <f>1000*CV37*BA37*(CR37-CS37)/(100*CJ37*(1000-BA37*CR37))</f>
        <v>0</v>
      </c>
      <c r="AO37">
        <f>(AP37 - AQ37 - CW37*1E3/(8.314*(CY37+273.15)) * AS37/CV37 * AR37) * CV37/(100*CJ37) * (1000 - CS37)/1000</f>
        <v>0</v>
      </c>
      <c r="AP37">
        <v>50.6215962329643</v>
      </c>
      <c r="AQ37">
        <v>51.8345987878788</v>
      </c>
      <c r="AR37">
        <v>-0.000742311348490791</v>
      </c>
      <c r="AS37">
        <v>67.0987559296874</v>
      </c>
      <c r="AT37">
        <f>(AV37 - AU37 + CW37*1E3/(8.314*(CY37+273.15)) * AX37/CV37 * AW37) * CV37/(100*CJ37) * 1000/(1000 - AV37)</f>
        <v>0</v>
      </c>
      <c r="AU37">
        <v>20.0624241741559</v>
      </c>
      <c r="AV37">
        <v>26.7527866666667</v>
      </c>
      <c r="AW37">
        <v>-0.00208617543859631</v>
      </c>
      <c r="AX37">
        <v>78.55</v>
      </c>
      <c r="AY37">
        <v>0</v>
      </c>
      <c r="AZ37">
        <v>0</v>
      </c>
      <c r="BA37">
        <f>IF(AY37*$H$13&gt;=BC37,1.0,(BC37/(BC37-AY37*$H$13)))</f>
        <v>0</v>
      </c>
      <c r="BB37">
        <f>(BA37-1)*100</f>
        <v>0</v>
      </c>
      <c r="BC37">
        <f>MAX(0,($B$13+$C$13*DD37)/(1+$D$13*DD37)*CW37/(CY37+273)*$E$13)</f>
        <v>0</v>
      </c>
      <c r="BD37" t="s">
        <v>315</v>
      </c>
      <c r="BE37">
        <v>10214.9</v>
      </c>
      <c r="BF37">
        <v>1337.40365450765</v>
      </c>
      <c r="BG37">
        <v>3225.17</v>
      </c>
      <c r="BH37">
        <f>1-BF37/BG37</f>
        <v>0</v>
      </c>
      <c r="BI37">
        <v>-10.2314334914194</v>
      </c>
      <c r="BJ37" t="s">
        <v>399</v>
      </c>
      <c r="BK37">
        <v>10140.4</v>
      </c>
      <c r="BL37">
        <v>833.53296</v>
      </c>
      <c r="BM37">
        <v>955.77</v>
      </c>
      <c r="BN37">
        <f>1-BL37/BM37</f>
        <v>0</v>
      </c>
      <c r="BO37">
        <v>0.5</v>
      </c>
      <c r="BP37">
        <f>CG37</f>
        <v>0</v>
      </c>
      <c r="BQ37">
        <f>R37</f>
        <v>0</v>
      </c>
      <c r="BR37">
        <f>BN37*BO37*BP37</f>
        <v>0</v>
      </c>
      <c r="BS37">
        <f>(BQ37-BI37)/BP37</f>
        <v>0</v>
      </c>
      <c r="BT37">
        <f>(BG37-BM37)/BM37</f>
        <v>0</v>
      </c>
      <c r="BU37">
        <f>BF37/(BH37+BF37/BM37)</f>
        <v>0</v>
      </c>
      <c r="BV37" t="s">
        <v>317</v>
      </c>
      <c r="BW37">
        <v>0</v>
      </c>
      <c r="BX37">
        <f>IF(BW37&lt;&gt;0, BW37, BU37)</f>
        <v>0</v>
      </c>
      <c r="BY37">
        <f>1-BX37/BM37</f>
        <v>0</v>
      </c>
      <c r="BZ37">
        <f>(BM37-BL37)/(BM37-BX37)</f>
        <v>0</v>
      </c>
      <c r="CA37">
        <f>(BG37-BM37)/(BG37-BX37)</f>
        <v>0</v>
      </c>
      <c r="CB37">
        <f>(BM37-BL37)/(BM37-BF37)</f>
        <v>0</v>
      </c>
      <c r="CC37">
        <f>(BG37-BM37)/(BG37-BF37)</f>
        <v>0</v>
      </c>
      <c r="CD37">
        <f>(BZ37*BX37/BL37)</f>
        <v>0</v>
      </c>
      <c r="CE37">
        <f>(1-CD37)</f>
        <v>0</v>
      </c>
      <c r="CF37">
        <f>$B$11*DE37+$C$11*DF37+$F$11*DG37*(1-DJ37)</f>
        <v>0</v>
      </c>
      <c r="CG37">
        <f>CF37*CH37</f>
        <v>0</v>
      </c>
      <c r="CH37">
        <f>($B$11*$D$9+$C$11*$D$9+$F$11*((DT37+DL37)/MAX(DT37+DL37+DU37, 0.1)*$I$9+DU37/MAX(DT37+DL37+DU37, 0.1)*$J$9))/($B$11+$C$11+$F$11)</f>
        <v>0</v>
      </c>
      <c r="CI37">
        <f>($B$11*$K$9+$C$11*$K$9+$F$11*((DT37+DL37)/MAX(DT37+DL37+DU37, 0.1)*$P$9+DU37/MAX(DT37+DL37+DU37, 0.1)*$Q$9))/($B$11+$C$11+$F$11)</f>
        <v>0</v>
      </c>
      <c r="CJ37">
        <v>6</v>
      </c>
      <c r="CK37">
        <v>0.5</v>
      </c>
      <c r="CL37" t="s">
        <v>318</v>
      </c>
      <c r="CM37">
        <v>2</v>
      </c>
      <c r="CN37" t="b">
        <v>0</v>
      </c>
      <c r="CO37">
        <v>1658943878.5</v>
      </c>
      <c r="CP37">
        <v>50.6349322580645</v>
      </c>
      <c r="CQ37">
        <v>49.7623064516129</v>
      </c>
      <c r="CR37">
        <v>26.8506741935484</v>
      </c>
      <c r="CS37">
        <v>20.092935483871</v>
      </c>
      <c r="CT37">
        <v>52.0579322580645</v>
      </c>
      <c r="CU37">
        <v>26.6302322580645</v>
      </c>
      <c r="CV37">
        <v>600.103612903226</v>
      </c>
      <c r="CW37">
        <v>100.984258064516</v>
      </c>
      <c r="CX37">
        <v>0.0999339193548387</v>
      </c>
      <c r="CY37">
        <v>30.0878387096774</v>
      </c>
      <c r="CZ37">
        <v>29.8201774193548</v>
      </c>
      <c r="DA37">
        <v>999.9</v>
      </c>
      <c r="DB37">
        <v>0</v>
      </c>
      <c r="DC37">
        <v>0</v>
      </c>
      <c r="DD37">
        <v>10002.0790322581</v>
      </c>
      <c r="DE37">
        <v>0</v>
      </c>
      <c r="DF37">
        <v>1199.64322580645</v>
      </c>
      <c r="DG37">
        <v>1499.97096774194</v>
      </c>
      <c r="DH37">
        <v>0.973001096774193</v>
      </c>
      <c r="DI37">
        <v>0.0269991709677419</v>
      </c>
      <c r="DJ37">
        <v>0</v>
      </c>
      <c r="DK37">
        <v>833.536483870968</v>
      </c>
      <c r="DL37">
        <v>4.99935</v>
      </c>
      <c r="DM37">
        <v>13245.2741935484</v>
      </c>
      <c r="DN37">
        <v>14584.635483871</v>
      </c>
      <c r="DO37">
        <v>36.8929032258064</v>
      </c>
      <c r="DP37">
        <v>39.1166451612903</v>
      </c>
      <c r="DQ37">
        <v>37.1167096774194</v>
      </c>
      <c r="DR37">
        <v>37.4895483870968</v>
      </c>
      <c r="DS37">
        <v>38.7013548387097</v>
      </c>
      <c r="DT37">
        <v>1454.61032258065</v>
      </c>
      <c r="DU37">
        <v>40.3606451612903</v>
      </c>
      <c r="DV37">
        <v>0</v>
      </c>
      <c r="DW37">
        <v>108.5</v>
      </c>
      <c r="DX37">
        <v>0</v>
      </c>
      <c r="DY37">
        <v>833.53296</v>
      </c>
      <c r="DZ37">
        <v>-0.371923068901701</v>
      </c>
      <c r="EA37">
        <v>36.8153846496608</v>
      </c>
      <c r="EB37">
        <v>13245.668</v>
      </c>
      <c r="EC37">
        <v>15</v>
      </c>
      <c r="ED37">
        <v>1658943912</v>
      </c>
      <c r="EE37" t="s">
        <v>400</v>
      </c>
      <c r="EF37">
        <v>1658943912</v>
      </c>
      <c r="EG37">
        <v>1658943436.1</v>
      </c>
      <c r="EH37">
        <v>21</v>
      </c>
      <c r="EI37">
        <v>-0.108</v>
      </c>
      <c r="EJ37">
        <v>-0.001</v>
      </c>
      <c r="EK37">
        <v>-1.423</v>
      </c>
      <c r="EL37">
        <v>0.141</v>
      </c>
      <c r="EM37">
        <v>46</v>
      </c>
      <c r="EN37">
        <v>21</v>
      </c>
      <c r="EO37">
        <v>1.4</v>
      </c>
      <c r="EP37">
        <v>0.02</v>
      </c>
      <c r="EQ37">
        <v>100</v>
      </c>
      <c r="ER37">
        <v>100</v>
      </c>
      <c r="ES37">
        <v>-1.423</v>
      </c>
      <c r="ET37">
        <v>0.2204</v>
      </c>
      <c r="EU37">
        <v>-1.2234020357641</v>
      </c>
      <c r="EV37">
        <v>-0.00188405265594867</v>
      </c>
      <c r="EW37">
        <v>5.78351111746033e-07</v>
      </c>
      <c r="EX37">
        <v>-2.3203594791771e-11</v>
      </c>
      <c r="EY37">
        <v>0.220448121795705</v>
      </c>
      <c r="EZ37">
        <v>0</v>
      </c>
      <c r="FA37">
        <v>0</v>
      </c>
      <c r="FB37">
        <v>0</v>
      </c>
      <c r="FC37">
        <v>4</v>
      </c>
      <c r="FD37">
        <v>2111</v>
      </c>
      <c r="FE37">
        <v>2</v>
      </c>
      <c r="FF37">
        <v>24</v>
      </c>
      <c r="FG37">
        <v>1.4</v>
      </c>
      <c r="FH37">
        <v>7.5</v>
      </c>
      <c r="FI37">
        <v>0.26001</v>
      </c>
      <c r="FJ37">
        <v>2.47314</v>
      </c>
      <c r="FK37">
        <v>1.59912</v>
      </c>
      <c r="FL37">
        <v>2.33521</v>
      </c>
      <c r="FM37">
        <v>1.59424</v>
      </c>
      <c r="FN37">
        <v>2.31689</v>
      </c>
      <c r="FO37">
        <v>37.6745</v>
      </c>
      <c r="FP37">
        <v>15.1652</v>
      </c>
      <c r="FQ37">
        <v>18</v>
      </c>
      <c r="FR37">
        <v>615.697</v>
      </c>
      <c r="FS37">
        <v>381.458</v>
      </c>
      <c r="FT37">
        <v>29.9029</v>
      </c>
      <c r="FU37">
        <v>30.1577</v>
      </c>
      <c r="FV37">
        <v>30.0004</v>
      </c>
      <c r="FW37">
        <v>29.8446</v>
      </c>
      <c r="FX37">
        <v>29.8126</v>
      </c>
      <c r="FY37">
        <v>5.2472</v>
      </c>
      <c r="FZ37">
        <v>47.0933</v>
      </c>
      <c r="GA37">
        <v>59.558</v>
      </c>
      <c r="GB37">
        <v>29.9634</v>
      </c>
      <c r="GC37">
        <v>49.6118</v>
      </c>
      <c r="GD37">
        <v>20.054</v>
      </c>
      <c r="GE37">
        <v>99.7686</v>
      </c>
      <c r="GF37">
        <v>99.8816</v>
      </c>
    </row>
    <row r="38" spans="1:188">
      <c r="A38">
        <v>22</v>
      </c>
      <c r="B38">
        <v>1658943989</v>
      </c>
      <c r="C38">
        <v>3566.5</v>
      </c>
      <c r="D38" t="s">
        <v>401</v>
      </c>
      <c r="E38" t="s">
        <v>402</v>
      </c>
      <c r="F38">
        <v>5</v>
      </c>
      <c r="I38" t="s">
        <v>310</v>
      </c>
      <c r="J38" t="s">
        <v>311</v>
      </c>
      <c r="L38" t="s">
        <v>376</v>
      </c>
      <c r="M38" t="s">
        <v>377</v>
      </c>
      <c r="N38" t="s">
        <v>378</v>
      </c>
      <c r="O38">
        <v>1658943981</v>
      </c>
      <c r="P38">
        <f>(Q38)/1000</f>
        <v>0</v>
      </c>
      <c r="Q38">
        <f>IF(CN38, AT38, AN38)</f>
        <v>0</v>
      </c>
      <c r="R38">
        <f>IF(CN38, AO38, AM38)</f>
        <v>0</v>
      </c>
      <c r="S38">
        <f>CP38 - IF(BA38&gt;1, R38*CJ38*100.0/(BC38*DD38), 0)</f>
        <v>0</v>
      </c>
      <c r="T38">
        <f>((Z38-P38/2)*S38-R38)/(Z38+P38/2)</f>
        <v>0</v>
      </c>
      <c r="U38">
        <f>T38*(CW38+CX38)/1000.0</f>
        <v>0</v>
      </c>
      <c r="V38">
        <f>(CP38 - IF(BA38&gt;1, R38*CJ38*100.0/(BC38*DD38), 0))*(CW38+CX38)/1000.0</f>
        <v>0</v>
      </c>
      <c r="W38">
        <f>2.0/((1/Y38-1/X38)+SIGN(Y38)*SQRT((1/Y38-1/X38)*(1/Y38-1/X38) + 4*CK38/((CK38+1)*(CK38+1))*(2*1/Y38*1/X38-1/X38*1/X38)))</f>
        <v>0</v>
      </c>
      <c r="X38">
        <f>IF(LEFT(CL38,1)&lt;&gt;"0",IF(LEFT(CL38,1)="1",3.0,CM38),$D$5+$E$5*(DD38*CW38/($K$5*1000))+$F$5*(DD38*CW38/($K$5*1000))*MAX(MIN(CJ38,$J$5),$I$5)*MAX(MIN(CJ38,$J$5),$I$5)+$G$5*MAX(MIN(CJ38,$J$5),$I$5)*(DD38*CW38/($K$5*1000))+$H$5*(DD38*CW38/($K$5*1000))*(DD38*CW38/($K$5*1000)))</f>
        <v>0</v>
      </c>
      <c r="Y38">
        <f>P38*(1000-(1000*0.61365*exp(17.502*AC38/(240.97+AC38))/(CW38+CX38)+CR38)/2)/(1000*0.61365*exp(17.502*AC38/(240.97+AC38))/(CW38+CX38)-CR38)</f>
        <v>0</v>
      </c>
      <c r="Z38">
        <f>1/((CK38+1)/(W38/1.6)+1/(X38/1.37)) + CK38/((CK38+1)/(W38/1.6) + CK38/(X38/1.37))</f>
        <v>0</v>
      </c>
      <c r="AA38">
        <f>(CF38*CI38)</f>
        <v>0</v>
      </c>
      <c r="AB38">
        <f>(CY38+(AA38+2*0.95*5.67E-8*(((CY38+$B$7)+273)^4-(CY38+273)^4)-44100*P38)/(1.84*29.3*X38+8*0.95*5.67E-8*(CY38+273)^3))</f>
        <v>0</v>
      </c>
      <c r="AC38">
        <f>($C$7*CZ38+$D$7*DA38+$E$7*AB38)</f>
        <v>0</v>
      </c>
      <c r="AD38">
        <f>0.61365*exp(17.502*AC38/(240.97+AC38))</f>
        <v>0</v>
      </c>
      <c r="AE38">
        <f>(AF38/AG38*100)</f>
        <v>0</v>
      </c>
      <c r="AF38">
        <f>CR38*(CW38+CX38)/1000</f>
        <v>0</v>
      </c>
      <c r="AG38">
        <f>0.61365*exp(17.502*CY38/(240.97+CY38))</f>
        <v>0</v>
      </c>
      <c r="AH38">
        <f>(AD38-CR38*(CW38+CX38)/1000)</f>
        <v>0</v>
      </c>
      <c r="AI38">
        <f>(-P38*44100)</f>
        <v>0</v>
      </c>
      <c r="AJ38">
        <f>2*29.3*X38*0.92*(CY38-AC38)</f>
        <v>0</v>
      </c>
      <c r="AK38">
        <f>2*0.95*5.67E-8*(((CY38+$B$7)+273)^4-(AC38+273)^4)</f>
        <v>0</v>
      </c>
      <c r="AL38">
        <f>AA38+AK38+AI38+AJ38</f>
        <v>0</v>
      </c>
      <c r="AM38">
        <f>CV38*BA38*(CQ38-CP38*(1000-BA38*CS38)/(1000-BA38*CR38))/(100*CJ38)</f>
        <v>0</v>
      </c>
      <c r="AN38">
        <f>1000*CV38*BA38*(CR38-CS38)/(100*CJ38*(1000-BA38*CR38))</f>
        <v>0</v>
      </c>
      <c r="AO38">
        <f>(AP38 - AQ38 - CW38*1E3/(8.314*(CY38+273.15)) * AS38/CV38 * AR38) * CV38/(100*CJ38) * (1000 - CS38)/1000</f>
        <v>0</v>
      </c>
      <c r="AP38">
        <v>3.18232786688878</v>
      </c>
      <c r="AQ38">
        <v>7.49140375757576</v>
      </c>
      <c r="AR38">
        <v>0.00126291374343084</v>
      </c>
      <c r="AS38">
        <v>67.1413176393382</v>
      </c>
      <c r="AT38">
        <f>(AV38 - AU38 + CW38*1E3/(8.314*(CY38+273.15)) * AX38/CV38 * AW38) * CV38/(100*CJ38) * 1000/(1000 - AV38)</f>
        <v>0</v>
      </c>
      <c r="AU38">
        <v>21.3510728315584</v>
      </c>
      <c r="AV38">
        <v>27.8807993939394</v>
      </c>
      <c r="AW38">
        <v>-0.00124276363636153</v>
      </c>
      <c r="AX38">
        <v>78.55</v>
      </c>
      <c r="AY38">
        <v>0</v>
      </c>
      <c r="AZ38">
        <v>0</v>
      </c>
      <c r="BA38">
        <f>IF(AY38*$H$13&gt;=BC38,1.0,(BC38/(BC38-AY38*$H$13)))</f>
        <v>0</v>
      </c>
      <c r="BB38">
        <f>(BA38-1)*100</f>
        <v>0</v>
      </c>
      <c r="BC38">
        <f>MAX(0,($B$13+$C$13*DD38)/(1+$D$13*DD38)*CW38/(CY38+273)*$E$13)</f>
        <v>0</v>
      </c>
      <c r="BD38" t="s">
        <v>315</v>
      </c>
      <c r="BE38">
        <v>10214.9</v>
      </c>
      <c r="BF38">
        <v>1337.40365450765</v>
      </c>
      <c r="BG38">
        <v>3225.17</v>
      </c>
      <c r="BH38">
        <f>1-BF38/BG38</f>
        <v>0</v>
      </c>
      <c r="BI38">
        <v>-10.2314334914194</v>
      </c>
      <c r="BJ38" t="s">
        <v>403</v>
      </c>
      <c r="BK38">
        <v>10128.1</v>
      </c>
      <c r="BL38">
        <v>837.378692307692</v>
      </c>
      <c r="BM38">
        <v>937.58</v>
      </c>
      <c r="BN38">
        <f>1-BL38/BM38</f>
        <v>0</v>
      </c>
      <c r="BO38">
        <v>0.5</v>
      </c>
      <c r="BP38">
        <f>CG38</f>
        <v>0</v>
      </c>
      <c r="BQ38">
        <f>R38</f>
        <v>0</v>
      </c>
      <c r="BR38">
        <f>BN38*BO38*BP38</f>
        <v>0</v>
      </c>
      <c r="BS38">
        <f>(BQ38-BI38)/BP38</f>
        <v>0</v>
      </c>
      <c r="BT38">
        <f>(BG38-BM38)/BM38</f>
        <v>0</v>
      </c>
      <c r="BU38">
        <f>BF38/(BH38+BF38/BM38)</f>
        <v>0</v>
      </c>
      <c r="BV38" t="s">
        <v>317</v>
      </c>
      <c r="BW38">
        <v>0</v>
      </c>
      <c r="BX38">
        <f>IF(BW38&lt;&gt;0, BW38, BU38)</f>
        <v>0</v>
      </c>
      <c r="BY38">
        <f>1-BX38/BM38</f>
        <v>0</v>
      </c>
      <c r="BZ38">
        <f>(BM38-BL38)/(BM38-BX38)</f>
        <v>0</v>
      </c>
      <c r="CA38">
        <f>(BG38-BM38)/(BG38-BX38)</f>
        <v>0</v>
      </c>
      <c r="CB38">
        <f>(BM38-BL38)/(BM38-BF38)</f>
        <v>0</v>
      </c>
      <c r="CC38">
        <f>(BG38-BM38)/(BG38-BF38)</f>
        <v>0</v>
      </c>
      <c r="CD38">
        <f>(BZ38*BX38/BL38)</f>
        <v>0</v>
      </c>
      <c r="CE38">
        <f>(1-CD38)</f>
        <v>0</v>
      </c>
      <c r="CF38">
        <f>$B$11*DE38+$C$11*DF38+$F$11*DG38*(1-DJ38)</f>
        <v>0</v>
      </c>
      <c r="CG38">
        <f>CF38*CH38</f>
        <v>0</v>
      </c>
      <c r="CH38">
        <f>($B$11*$D$9+$C$11*$D$9+$F$11*((DT38+DL38)/MAX(DT38+DL38+DU38, 0.1)*$I$9+DU38/MAX(DT38+DL38+DU38, 0.1)*$J$9))/($B$11+$C$11+$F$11)</f>
        <v>0</v>
      </c>
      <c r="CI38">
        <f>($B$11*$K$9+$C$11*$K$9+$F$11*((DT38+DL38)/MAX(DT38+DL38+DU38, 0.1)*$P$9+DU38/MAX(DT38+DL38+DU38, 0.1)*$Q$9))/($B$11+$C$11+$F$11)</f>
        <v>0</v>
      </c>
      <c r="CJ38">
        <v>6</v>
      </c>
      <c r="CK38">
        <v>0.5</v>
      </c>
      <c r="CL38" t="s">
        <v>318</v>
      </c>
      <c r="CM38">
        <v>2</v>
      </c>
      <c r="CN38" t="b">
        <v>0</v>
      </c>
      <c r="CO38">
        <v>1658943981</v>
      </c>
      <c r="CP38">
        <v>7.13530903225806</v>
      </c>
      <c r="CQ38">
        <v>3.01175870967742</v>
      </c>
      <c r="CR38">
        <v>27.9664322580645</v>
      </c>
      <c r="CS38">
        <v>21.3911258064516</v>
      </c>
      <c r="CT38">
        <v>8.43930903225806</v>
      </c>
      <c r="CU38">
        <v>27.7459935483871</v>
      </c>
      <c r="CV38">
        <v>600.137096774194</v>
      </c>
      <c r="CW38">
        <v>100.986032258064</v>
      </c>
      <c r="CX38">
        <v>0.100072812903226</v>
      </c>
      <c r="CY38">
        <v>30.4902129032258</v>
      </c>
      <c r="CZ38">
        <v>30.1303967741935</v>
      </c>
      <c r="DA38">
        <v>999.9</v>
      </c>
      <c r="DB38">
        <v>0</v>
      </c>
      <c r="DC38">
        <v>0</v>
      </c>
      <c r="DD38">
        <v>10000.5667741935</v>
      </c>
      <c r="DE38">
        <v>0</v>
      </c>
      <c r="DF38">
        <v>662.565677419355</v>
      </c>
      <c r="DG38">
        <v>1499.95903225806</v>
      </c>
      <c r="DH38">
        <v>0.973001806451613</v>
      </c>
      <c r="DI38">
        <v>0.0269978580645161</v>
      </c>
      <c r="DJ38">
        <v>0</v>
      </c>
      <c r="DK38">
        <v>837.376290322581</v>
      </c>
      <c r="DL38">
        <v>4.99935</v>
      </c>
      <c r="DM38">
        <v>13394.7741935484</v>
      </c>
      <c r="DN38">
        <v>14584.5258064516</v>
      </c>
      <c r="DO38">
        <v>38.9250967741935</v>
      </c>
      <c r="DP38">
        <v>40.5501612903226</v>
      </c>
      <c r="DQ38">
        <v>38.8586451612903</v>
      </c>
      <c r="DR38">
        <v>38.5764838709677</v>
      </c>
      <c r="DS38">
        <v>40.3585806451613</v>
      </c>
      <c r="DT38">
        <v>1454.59903225806</v>
      </c>
      <c r="DU38">
        <v>40.36</v>
      </c>
      <c r="DV38">
        <v>0</v>
      </c>
      <c r="DW38">
        <v>101.5</v>
      </c>
      <c r="DX38">
        <v>0</v>
      </c>
      <c r="DY38">
        <v>837.378692307692</v>
      </c>
      <c r="DZ38">
        <v>2.63876922080442</v>
      </c>
      <c r="EA38">
        <v>159.808546953058</v>
      </c>
      <c r="EB38">
        <v>13395.4461538462</v>
      </c>
      <c r="EC38">
        <v>15</v>
      </c>
      <c r="ED38">
        <v>1658944016</v>
      </c>
      <c r="EE38" t="s">
        <v>404</v>
      </c>
      <c r="EF38">
        <v>1658944016</v>
      </c>
      <c r="EG38">
        <v>1658943436.1</v>
      </c>
      <c r="EH38">
        <v>22</v>
      </c>
      <c r="EI38">
        <v>0.033</v>
      </c>
      <c r="EJ38">
        <v>-0.001</v>
      </c>
      <c r="EK38">
        <v>-1.304</v>
      </c>
      <c r="EL38">
        <v>0.141</v>
      </c>
      <c r="EM38">
        <v>-0</v>
      </c>
      <c r="EN38">
        <v>21</v>
      </c>
      <c r="EO38">
        <v>0.53</v>
      </c>
      <c r="EP38">
        <v>0.02</v>
      </c>
      <c r="EQ38">
        <v>100</v>
      </c>
      <c r="ER38">
        <v>100</v>
      </c>
      <c r="ES38">
        <v>-1.304</v>
      </c>
      <c r="ET38">
        <v>0.2205</v>
      </c>
      <c r="EU38">
        <v>-1.3311606461971</v>
      </c>
      <c r="EV38">
        <v>-0.00188405265594867</v>
      </c>
      <c r="EW38">
        <v>5.78351111746033e-07</v>
      </c>
      <c r="EX38">
        <v>-2.3203594791771e-11</v>
      </c>
      <c r="EY38">
        <v>0.220448121795705</v>
      </c>
      <c r="EZ38">
        <v>0</v>
      </c>
      <c r="FA38">
        <v>0</v>
      </c>
      <c r="FB38">
        <v>0</v>
      </c>
      <c r="FC38">
        <v>4</v>
      </c>
      <c r="FD38">
        <v>2111</v>
      </c>
      <c r="FE38">
        <v>2</v>
      </c>
      <c r="FF38">
        <v>24</v>
      </c>
      <c r="FG38">
        <v>1.3</v>
      </c>
      <c r="FH38">
        <v>9.2</v>
      </c>
      <c r="FI38">
        <v>0.032959</v>
      </c>
      <c r="FJ38">
        <v>4.99634</v>
      </c>
      <c r="FK38">
        <v>1.5979</v>
      </c>
      <c r="FL38">
        <v>2.33521</v>
      </c>
      <c r="FM38">
        <v>1.59424</v>
      </c>
      <c r="FN38">
        <v>2.43896</v>
      </c>
      <c r="FO38">
        <v>37.9164</v>
      </c>
      <c r="FP38">
        <v>15.1477</v>
      </c>
      <c r="FQ38">
        <v>18</v>
      </c>
      <c r="FR38">
        <v>617.061</v>
      </c>
      <c r="FS38">
        <v>381.42</v>
      </c>
      <c r="FT38">
        <v>29.9571</v>
      </c>
      <c r="FU38">
        <v>30.1888</v>
      </c>
      <c r="FV38">
        <v>30.0006</v>
      </c>
      <c r="FW38">
        <v>29.9138</v>
      </c>
      <c r="FX38">
        <v>29.8817</v>
      </c>
      <c r="FY38">
        <v>0</v>
      </c>
      <c r="FZ38">
        <v>43.0844</v>
      </c>
      <c r="GA38">
        <v>56.2409</v>
      </c>
      <c r="GB38">
        <v>29.8813</v>
      </c>
      <c r="GC38">
        <v>53.3539</v>
      </c>
      <c r="GD38">
        <v>21.2077</v>
      </c>
      <c r="GE38">
        <v>99.7649</v>
      </c>
      <c r="GF38">
        <v>99.8807</v>
      </c>
    </row>
    <row r="39" spans="1:188">
      <c r="A39">
        <v>23</v>
      </c>
      <c r="B39">
        <v>1658944131</v>
      </c>
      <c r="C39">
        <v>3708.5</v>
      </c>
      <c r="D39" t="s">
        <v>405</v>
      </c>
      <c r="E39" t="s">
        <v>406</v>
      </c>
      <c r="F39">
        <v>5</v>
      </c>
      <c r="I39" t="s">
        <v>310</v>
      </c>
      <c r="J39" t="s">
        <v>311</v>
      </c>
      <c r="L39" t="s">
        <v>376</v>
      </c>
      <c r="M39" t="s">
        <v>377</v>
      </c>
      <c r="N39" t="s">
        <v>378</v>
      </c>
      <c r="O39">
        <v>1658944123</v>
      </c>
      <c r="P39">
        <f>(Q39)/1000</f>
        <v>0</v>
      </c>
      <c r="Q39">
        <f>IF(CN39, AT39, AN39)</f>
        <v>0</v>
      </c>
      <c r="R39">
        <f>IF(CN39, AO39, AM39)</f>
        <v>0</v>
      </c>
      <c r="S39">
        <f>CP39 - IF(BA39&gt;1, R39*CJ39*100.0/(BC39*DD39), 0)</f>
        <v>0</v>
      </c>
      <c r="T39">
        <f>((Z39-P39/2)*S39-R39)/(Z39+P39/2)</f>
        <v>0</v>
      </c>
      <c r="U39">
        <f>T39*(CW39+CX39)/1000.0</f>
        <v>0</v>
      </c>
      <c r="V39">
        <f>(CP39 - IF(BA39&gt;1, R39*CJ39*100.0/(BC39*DD39), 0))*(CW39+CX39)/1000.0</f>
        <v>0</v>
      </c>
      <c r="W39">
        <f>2.0/((1/Y39-1/X39)+SIGN(Y39)*SQRT((1/Y39-1/X39)*(1/Y39-1/X39) + 4*CK39/((CK39+1)*(CK39+1))*(2*1/Y39*1/X39-1/X39*1/X39)))</f>
        <v>0</v>
      </c>
      <c r="X39">
        <f>IF(LEFT(CL39,1)&lt;&gt;"0",IF(LEFT(CL39,1)="1",3.0,CM39),$D$5+$E$5*(DD39*CW39/($K$5*1000))+$F$5*(DD39*CW39/($K$5*1000))*MAX(MIN(CJ39,$J$5),$I$5)*MAX(MIN(CJ39,$J$5),$I$5)+$G$5*MAX(MIN(CJ39,$J$5),$I$5)*(DD39*CW39/($K$5*1000))+$H$5*(DD39*CW39/($K$5*1000))*(DD39*CW39/($K$5*1000)))</f>
        <v>0</v>
      </c>
      <c r="Y39">
        <f>P39*(1000-(1000*0.61365*exp(17.502*AC39/(240.97+AC39))/(CW39+CX39)+CR39)/2)/(1000*0.61365*exp(17.502*AC39/(240.97+AC39))/(CW39+CX39)-CR39)</f>
        <v>0</v>
      </c>
      <c r="Z39">
        <f>1/((CK39+1)/(W39/1.6)+1/(X39/1.37)) + CK39/((CK39+1)/(W39/1.6) + CK39/(X39/1.37))</f>
        <v>0</v>
      </c>
      <c r="AA39">
        <f>(CF39*CI39)</f>
        <v>0</v>
      </c>
      <c r="AB39">
        <f>(CY39+(AA39+2*0.95*5.67E-8*(((CY39+$B$7)+273)^4-(CY39+273)^4)-44100*P39)/(1.84*29.3*X39+8*0.95*5.67E-8*(CY39+273)^3))</f>
        <v>0</v>
      </c>
      <c r="AC39">
        <f>($C$7*CZ39+$D$7*DA39+$E$7*AB39)</f>
        <v>0</v>
      </c>
      <c r="AD39">
        <f>0.61365*exp(17.502*AC39/(240.97+AC39))</f>
        <v>0</v>
      </c>
      <c r="AE39">
        <f>(AF39/AG39*100)</f>
        <v>0</v>
      </c>
      <c r="AF39">
        <f>CR39*(CW39+CX39)/1000</f>
        <v>0</v>
      </c>
      <c r="AG39">
        <f>0.61365*exp(17.502*CY39/(240.97+CY39))</f>
        <v>0</v>
      </c>
      <c r="AH39">
        <f>(AD39-CR39*(CW39+CX39)/1000)</f>
        <v>0</v>
      </c>
      <c r="AI39">
        <f>(-P39*44100)</f>
        <v>0</v>
      </c>
      <c r="AJ39">
        <f>2*29.3*X39*0.92*(CY39-AC39)</f>
        <v>0</v>
      </c>
      <c r="AK39">
        <f>2*0.95*5.67E-8*(((CY39+$B$7)+273)^4-(AC39+273)^4)</f>
        <v>0</v>
      </c>
      <c r="AL39">
        <f>AA39+AK39+AI39+AJ39</f>
        <v>0</v>
      </c>
      <c r="AM39">
        <f>CV39*BA39*(CQ39-CP39*(1000-BA39*CS39)/(1000-BA39*CR39))/(100*CJ39)</f>
        <v>0</v>
      </c>
      <c r="AN39">
        <f>1000*CV39*BA39*(CR39-CS39)/(100*CJ39*(1000-BA39*CR39))</f>
        <v>0</v>
      </c>
      <c r="AO39">
        <f>(AP39 - AQ39 - CW39*1E3/(8.314*(CY39+273.15)) * AS39/CV39 * AR39) * CV39/(100*CJ39) * (1000 - CS39)/1000</f>
        <v>0</v>
      </c>
      <c r="AP39">
        <v>430.735414544737</v>
      </c>
      <c r="AQ39">
        <v>410.729775757576</v>
      </c>
      <c r="AR39">
        <v>-0.00201548778370268</v>
      </c>
      <c r="AS39">
        <v>67.0868539982245</v>
      </c>
      <c r="AT39">
        <f>(AV39 - AU39 + CW39*1E3/(8.314*(CY39+273.15)) * AX39/CV39 * AW39) * CV39/(100*CJ39) * 1000/(1000 - AV39)</f>
        <v>0</v>
      </c>
      <c r="AU39">
        <v>20.882192045368</v>
      </c>
      <c r="AV39">
        <v>27.4185703030303</v>
      </c>
      <c r="AW39">
        <v>-8.77521885522279e-05</v>
      </c>
      <c r="AX39">
        <v>78.55</v>
      </c>
      <c r="AY39">
        <v>0</v>
      </c>
      <c r="AZ39">
        <v>0</v>
      </c>
      <c r="BA39">
        <f>IF(AY39*$H$13&gt;=BC39,1.0,(BC39/(BC39-AY39*$H$13)))</f>
        <v>0</v>
      </c>
      <c r="BB39">
        <f>(BA39-1)*100</f>
        <v>0</v>
      </c>
      <c r="BC39">
        <f>MAX(0,($B$13+$C$13*DD39)/(1+$D$13*DD39)*CW39/(CY39+273)*$E$13)</f>
        <v>0</v>
      </c>
      <c r="BD39" t="s">
        <v>315</v>
      </c>
      <c r="BE39">
        <v>10214.9</v>
      </c>
      <c r="BF39">
        <v>1337.40365450765</v>
      </c>
      <c r="BG39">
        <v>3225.17</v>
      </c>
      <c r="BH39">
        <f>1-BF39/BG39</f>
        <v>0</v>
      </c>
      <c r="BI39">
        <v>-10.2314334914194</v>
      </c>
      <c r="BJ39" t="s">
        <v>407</v>
      </c>
      <c r="BK39">
        <v>10118</v>
      </c>
      <c r="BL39">
        <v>809.010307692308</v>
      </c>
      <c r="BM39">
        <v>1018.3</v>
      </c>
      <c r="BN39">
        <f>1-BL39/BM39</f>
        <v>0</v>
      </c>
      <c r="BO39">
        <v>0.5</v>
      </c>
      <c r="BP39">
        <f>CG39</f>
        <v>0</v>
      </c>
      <c r="BQ39">
        <f>R39</f>
        <v>0</v>
      </c>
      <c r="BR39">
        <f>BN39*BO39*BP39</f>
        <v>0</v>
      </c>
      <c r="BS39">
        <f>(BQ39-BI39)/BP39</f>
        <v>0</v>
      </c>
      <c r="BT39">
        <f>(BG39-BM39)/BM39</f>
        <v>0</v>
      </c>
      <c r="BU39">
        <f>BF39/(BH39+BF39/BM39)</f>
        <v>0</v>
      </c>
      <c r="BV39" t="s">
        <v>317</v>
      </c>
      <c r="BW39">
        <v>0</v>
      </c>
      <c r="BX39">
        <f>IF(BW39&lt;&gt;0, BW39, BU39)</f>
        <v>0</v>
      </c>
      <c r="BY39">
        <f>1-BX39/BM39</f>
        <v>0</v>
      </c>
      <c r="BZ39">
        <f>(BM39-BL39)/(BM39-BX39)</f>
        <v>0</v>
      </c>
      <c r="CA39">
        <f>(BG39-BM39)/(BG39-BX39)</f>
        <v>0</v>
      </c>
      <c r="CB39">
        <f>(BM39-BL39)/(BM39-BF39)</f>
        <v>0</v>
      </c>
      <c r="CC39">
        <f>(BG39-BM39)/(BG39-BF39)</f>
        <v>0</v>
      </c>
      <c r="CD39">
        <f>(BZ39*BX39/BL39)</f>
        <v>0</v>
      </c>
      <c r="CE39">
        <f>(1-CD39)</f>
        <v>0</v>
      </c>
      <c r="CF39">
        <f>$B$11*DE39+$C$11*DF39+$F$11*DG39*(1-DJ39)</f>
        <v>0</v>
      </c>
      <c r="CG39">
        <f>CF39*CH39</f>
        <v>0</v>
      </c>
      <c r="CH39">
        <f>($B$11*$D$9+$C$11*$D$9+$F$11*((DT39+DL39)/MAX(DT39+DL39+DU39, 0.1)*$I$9+DU39/MAX(DT39+DL39+DU39, 0.1)*$J$9))/($B$11+$C$11+$F$11)</f>
        <v>0</v>
      </c>
      <c r="CI39">
        <f>($B$11*$K$9+$C$11*$K$9+$F$11*((DT39+DL39)/MAX(DT39+DL39+DU39, 0.1)*$P$9+DU39/MAX(DT39+DL39+DU39, 0.1)*$Q$9))/($B$11+$C$11+$F$11)</f>
        <v>0</v>
      </c>
      <c r="CJ39">
        <v>6</v>
      </c>
      <c r="CK39">
        <v>0.5</v>
      </c>
      <c r="CL39" t="s">
        <v>318</v>
      </c>
      <c r="CM39">
        <v>2</v>
      </c>
      <c r="CN39" t="b">
        <v>0</v>
      </c>
      <c r="CO39">
        <v>1658944123</v>
      </c>
      <c r="CP39">
        <v>399.301225806452</v>
      </c>
      <c r="CQ39">
        <v>421.719935483871</v>
      </c>
      <c r="CR39">
        <v>27.4421741935484</v>
      </c>
      <c r="CS39">
        <v>20.8960967741935</v>
      </c>
      <c r="CT39">
        <v>401.045225806452</v>
      </c>
      <c r="CU39">
        <v>27.2217161290323</v>
      </c>
      <c r="CV39">
        <v>600.126064516129</v>
      </c>
      <c r="CW39">
        <v>100.989451612903</v>
      </c>
      <c r="CX39">
        <v>0.100033648387097</v>
      </c>
      <c r="CY39">
        <v>30.3464580645161</v>
      </c>
      <c r="CZ39">
        <v>29.9456580645161</v>
      </c>
      <c r="DA39">
        <v>999.9</v>
      </c>
      <c r="DB39">
        <v>0</v>
      </c>
      <c r="DC39">
        <v>0</v>
      </c>
      <c r="DD39">
        <v>9996.63483870968</v>
      </c>
      <c r="DE39">
        <v>0</v>
      </c>
      <c r="DF39">
        <v>333.932838709677</v>
      </c>
      <c r="DG39">
        <v>1500.00741935484</v>
      </c>
      <c r="DH39">
        <v>0.972998032258064</v>
      </c>
      <c r="DI39">
        <v>0.0270017806451613</v>
      </c>
      <c r="DJ39">
        <v>0</v>
      </c>
      <c r="DK39">
        <v>808.636870967742</v>
      </c>
      <c r="DL39">
        <v>4.99935</v>
      </c>
      <c r="DM39">
        <v>13091.4193548387</v>
      </c>
      <c r="DN39">
        <v>14584.9677419355</v>
      </c>
      <c r="DO39">
        <v>40.9715483870968</v>
      </c>
      <c r="DP39">
        <v>41.8263548387097</v>
      </c>
      <c r="DQ39">
        <v>40.6186774193548</v>
      </c>
      <c r="DR39">
        <v>38.6247096774193</v>
      </c>
      <c r="DS39">
        <v>41.9694838709677</v>
      </c>
      <c r="DT39">
        <v>1454.64161290323</v>
      </c>
      <c r="DU39">
        <v>40.3667741935484</v>
      </c>
      <c r="DV39">
        <v>0</v>
      </c>
      <c r="DW39">
        <v>141.5</v>
      </c>
      <c r="DX39">
        <v>0</v>
      </c>
      <c r="DY39">
        <v>809.010307692308</v>
      </c>
      <c r="DZ39">
        <v>30.5850940145143</v>
      </c>
      <c r="EA39">
        <v>474.964102593113</v>
      </c>
      <c r="EB39">
        <v>13097.4192307692</v>
      </c>
      <c r="EC39">
        <v>15</v>
      </c>
      <c r="ED39">
        <v>1658944167</v>
      </c>
      <c r="EE39" t="s">
        <v>408</v>
      </c>
      <c r="EF39">
        <v>1658944167</v>
      </c>
      <c r="EG39">
        <v>1658943436.1</v>
      </c>
      <c r="EH39">
        <v>23</v>
      </c>
      <c r="EI39">
        <v>0.243</v>
      </c>
      <c r="EJ39">
        <v>-0.001</v>
      </c>
      <c r="EK39">
        <v>-1.744</v>
      </c>
      <c r="EL39">
        <v>0.141</v>
      </c>
      <c r="EM39">
        <v>417</v>
      </c>
      <c r="EN39">
        <v>21</v>
      </c>
      <c r="EO39">
        <v>0.24</v>
      </c>
      <c r="EP39">
        <v>0.02</v>
      </c>
      <c r="EQ39">
        <v>100</v>
      </c>
      <c r="ER39">
        <v>100</v>
      </c>
      <c r="ES39">
        <v>-1.744</v>
      </c>
      <c r="ET39">
        <v>0.2205</v>
      </c>
      <c r="EU39">
        <v>-1.29806231339546</v>
      </c>
      <c r="EV39">
        <v>-0.00188405265594867</v>
      </c>
      <c r="EW39">
        <v>5.78351111746033e-07</v>
      </c>
      <c r="EX39">
        <v>-2.3203594791771e-11</v>
      </c>
      <c r="EY39">
        <v>0.220448121795705</v>
      </c>
      <c r="EZ39">
        <v>0</v>
      </c>
      <c r="FA39">
        <v>0</v>
      </c>
      <c r="FB39">
        <v>0</v>
      </c>
      <c r="FC39">
        <v>4</v>
      </c>
      <c r="FD39">
        <v>2111</v>
      </c>
      <c r="FE39">
        <v>2</v>
      </c>
      <c r="FF39">
        <v>24</v>
      </c>
      <c r="FG39">
        <v>1.9</v>
      </c>
      <c r="FH39">
        <v>11.6</v>
      </c>
      <c r="FI39">
        <v>1.08154</v>
      </c>
      <c r="FJ39">
        <v>2.42065</v>
      </c>
      <c r="FK39">
        <v>1.5979</v>
      </c>
      <c r="FL39">
        <v>2.33521</v>
      </c>
      <c r="FM39">
        <v>1.59424</v>
      </c>
      <c r="FN39">
        <v>2.44019</v>
      </c>
      <c r="FO39">
        <v>38.2324</v>
      </c>
      <c r="FP39">
        <v>15.139</v>
      </c>
      <c r="FQ39">
        <v>18</v>
      </c>
      <c r="FR39">
        <v>616.227</v>
      </c>
      <c r="FS39">
        <v>381.069</v>
      </c>
      <c r="FT39">
        <v>29.2205</v>
      </c>
      <c r="FU39">
        <v>30.1993</v>
      </c>
      <c r="FV39">
        <v>30.0002</v>
      </c>
      <c r="FW39">
        <v>29.9629</v>
      </c>
      <c r="FX39">
        <v>29.9318</v>
      </c>
      <c r="FY39">
        <v>21.6663</v>
      </c>
      <c r="FZ39">
        <v>44.0513</v>
      </c>
      <c r="GA39">
        <v>50.4216</v>
      </c>
      <c r="GB39">
        <v>29.2651</v>
      </c>
      <c r="GC39">
        <v>421.705</v>
      </c>
      <c r="GD39">
        <v>20.9286</v>
      </c>
      <c r="GE39">
        <v>99.7623</v>
      </c>
      <c r="GF39">
        <v>99.8863</v>
      </c>
    </row>
    <row r="40" spans="1:188">
      <c r="A40">
        <v>24</v>
      </c>
      <c r="B40">
        <v>1658944247</v>
      </c>
      <c r="C40">
        <v>3824.5</v>
      </c>
      <c r="D40" t="s">
        <v>409</v>
      </c>
      <c r="E40" t="s">
        <v>410</v>
      </c>
      <c r="F40">
        <v>5</v>
      </c>
      <c r="I40" t="s">
        <v>310</v>
      </c>
      <c r="J40" t="s">
        <v>311</v>
      </c>
      <c r="L40" t="s">
        <v>376</v>
      </c>
      <c r="M40" t="s">
        <v>377</v>
      </c>
      <c r="N40" t="s">
        <v>378</v>
      </c>
      <c r="O40">
        <v>1658944239</v>
      </c>
      <c r="P40">
        <f>(Q40)/1000</f>
        <v>0</v>
      </c>
      <c r="Q40">
        <f>IF(CN40, AT40, AN40)</f>
        <v>0</v>
      </c>
      <c r="R40">
        <f>IF(CN40, AO40, AM40)</f>
        <v>0</v>
      </c>
      <c r="S40">
        <f>CP40 - IF(BA40&gt;1, R40*CJ40*100.0/(BC40*DD40), 0)</f>
        <v>0</v>
      </c>
      <c r="T40">
        <f>((Z40-P40/2)*S40-R40)/(Z40+P40/2)</f>
        <v>0</v>
      </c>
      <c r="U40">
        <f>T40*(CW40+CX40)/1000.0</f>
        <v>0</v>
      </c>
      <c r="V40">
        <f>(CP40 - IF(BA40&gt;1, R40*CJ40*100.0/(BC40*DD40), 0))*(CW40+CX40)/1000.0</f>
        <v>0</v>
      </c>
      <c r="W40">
        <f>2.0/((1/Y40-1/X40)+SIGN(Y40)*SQRT((1/Y40-1/X40)*(1/Y40-1/X40) + 4*CK40/((CK40+1)*(CK40+1))*(2*1/Y40*1/X40-1/X40*1/X40)))</f>
        <v>0</v>
      </c>
      <c r="X40">
        <f>IF(LEFT(CL40,1)&lt;&gt;"0",IF(LEFT(CL40,1)="1",3.0,CM40),$D$5+$E$5*(DD40*CW40/($K$5*1000))+$F$5*(DD40*CW40/($K$5*1000))*MAX(MIN(CJ40,$J$5),$I$5)*MAX(MIN(CJ40,$J$5),$I$5)+$G$5*MAX(MIN(CJ40,$J$5),$I$5)*(DD40*CW40/($K$5*1000))+$H$5*(DD40*CW40/($K$5*1000))*(DD40*CW40/($K$5*1000)))</f>
        <v>0</v>
      </c>
      <c r="Y40">
        <f>P40*(1000-(1000*0.61365*exp(17.502*AC40/(240.97+AC40))/(CW40+CX40)+CR40)/2)/(1000*0.61365*exp(17.502*AC40/(240.97+AC40))/(CW40+CX40)-CR40)</f>
        <v>0</v>
      </c>
      <c r="Z40">
        <f>1/((CK40+1)/(W40/1.6)+1/(X40/1.37)) + CK40/((CK40+1)/(W40/1.6) + CK40/(X40/1.37))</f>
        <v>0</v>
      </c>
      <c r="AA40">
        <f>(CF40*CI40)</f>
        <v>0</v>
      </c>
      <c r="AB40">
        <f>(CY40+(AA40+2*0.95*5.67E-8*(((CY40+$B$7)+273)^4-(CY40+273)^4)-44100*P40)/(1.84*29.3*X40+8*0.95*5.67E-8*(CY40+273)^3))</f>
        <v>0</v>
      </c>
      <c r="AC40">
        <f>($C$7*CZ40+$D$7*DA40+$E$7*AB40)</f>
        <v>0</v>
      </c>
      <c r="AD40">
        <f>0.61365*exp(17.502*AC40/(240.97+AC40))</f>
        <v>0</v>
      </c>
      <c r="AE40">
        <f>(AF40/AG40*100)</f>
        <v>0</v>
      </c>
      <c r="AF40">
        <f>CR40*(CW40+CX40)/1000</f>
        <v>0</v>
      </c>
      <c r="AG40">
        <f>0.61365*exp(17.502*CY40/(240.97+CY40))</f>
        <v>0</v>
      </c>
      <c r="AH40">
        <f>(AD40-CR40*(CW40+CX40)/1000)</f>
        <v>0</v>
      </c>
      <c r="AI40">
        <f>(-P40*44100)</f>
        <v>0</v>
      </c>
      <c r="AJ40">
        <f>2*29.3*X40*0.92*(CY40-AC40)</f>
        <v>0</v>
      </c>
      <c r="AK40">
        <f>2*0.95*5.67E-8*(((CY40+$B$7)+273)^4-(AC40+273)^4)</f>
        <v>0</v>
      </c>
      <c r="AL40">
        <f>AA40+AK40+AI40+AJ40</f>
        <v>0</v>
      </c>
      <c r="AM40">
        <f>CV40*BA40*(CQ40-CP40*(1000-BA40*CS40)/(1000-BA40*CR40))/(100*CJ40)</f>
        <v>0</v>
      </c>
      <c r="AN40">
        <f>1000*CV40*BA40*(CR40-CS40)/(100*CJ40*(1000-BA40*CR40))</f>
        <v>0</v>
      </c>
      <c r="AO40">
        <f>(AP40 - AQ40 - CW40*1E3/(8.314*(CY40+273.15)) * AS40/CV40 * AR40) * CV40/(100*CJ40) * (1000 - CS40)/1000</f>
        <v>0</v>
      </c>
      <c r="AP40">
        <v>432.162629797818</v>
      </c>
      <c r="AQ40">
        <v>410.944690909091</v>
      </c>
      <c r="AR40">
        <v>0.00161684573103676</v>
      </c>
      <c r="AS40">
        <v>67.1328734270168</v>
      </c>
      <c r="AT40">
        <f>(AV40 - AU40 + CW40*1E3/(8.314*(CY40+273.15)) * AX40/CV40 * AW40) * CV40/(100*CJ40) * 1000/(1000 - AV40)</f>
        <v>0</v>
      </c>
      <c r="AU40">
        <v>20.4846295649351</v>
      </c>
      <c r="AV40">
        <v>27.2171727272727</v>
      </c>
      <c r="AW40">
        <v>-0.00188656434474721</v>
      </c>
      <c r="AX40">
        <v>78.55</v>
      </c>
      <c r="AY40">
        <v>0</v>
      </c>
      <c r="AZ40">
        <v>0</v>
      </c>
      <c r="BA40">
        <f>IF(AY40*$H$13&gt;=BC40,1.0,(BC40/(BC40-AY40*$H$13)))</f>
        <v>0</v>
      </c>
      <c r="BB40">
        <f>(BA40-1)*100</f>
        <v>0</v>
      </c>
      <c r="BC40">
        <f>MAX(0,($B$13+$C$13*DD40)/(1+$D$13*DD40)*CW40/(CY40+273)*$E$13)</f>
        <v>0</v>
      </c>
      <c r="BD40" t="s">
        <v>315</v>
      </c>
      <c r="BE40">
        <v>10214.9</v>
      </c>
      <c r="BF40">
        <v>1337.40365450765</v>
      </c>
      <c r="BG40">
        <v>3225.17</v>
      </c>
      <c r="BH40">
        <f>1-BF40/BG40</f>
        <v>0</v>
      </c>
      <c r="BI40">
        <v>-10.2314334914194</v>
      </c>
      <c r="BJ40" t="s">
        <v>411</v>
      </c>
      <c r="BK40">
        <v>10134.8</v>
      </c>
      <c r="BL40">
        <v>828.827076923077</v>
      </c>
      <c r="BM40">
        <v>1059.76</v>
      </c>
      <c r="BN40">
        <f>1-BL40/BM40</f>
        <v>0</v>
      </c>
      <c r="BO40">
        <v>0.5</v>
      </c>
      <c r="BP40">
        <f>CG40</f>
        <v>0</v>
      </c>
      <c r="BQ40">
        <f>R40</f>
        <v>0</v>
      </c>
      <c r="BR40">
        <f>BN40*BO40*BP40</f>
        <v>0</v>
      </c>
      <c r="BS40">
        <f>(BQ40-BI40)/BP40</f>
        <v>0</v>
      </c>
      <c r="BT40">
        <f>(BG40-BM40)/BM40</f>
        <v>0</v>
      </c>
      <c r="BU40">
        <f>BF40/(BH40+BF40/BM40)</f>
        <v>0</v>
      </c>
      <c r="BV40" t="s">
        <v>317</v>
      </c>
      <c r="BW40">
        <v>0</v>
      </c>
      <c r="BX40">
        <f>IF(BW40&lt;&gt;0, BW40, BU40)</f>
        <v>0</v>
      </c>
      <c r="BY40">
        <f>1-BX40/BM40</f>
        <v>0</v>
      </c>
      <c r="BZ40">
        <f>(BM40-BL40)/(BM40-BX40)</f>
        <v>0</v>
      </c>
      <c r="CA40">
        <f>(BG40-BM40)/(BG40-BX40)</f>
        <v>0</v>
      </c>
      <c r="CB40">
        <f>(BM40-BL40)/(BM40-BF40)</f>
        <v>0</v>
      </c>
      <c r="CC40">
        <f>(BG40-BM40)/(BG40-BF40)</f>
        <v>0</v>
      </c>
      <c r="CD40">
        <f>(BZ40*BX40/BL40)</f>
        <v>0</v>
      </c>
      <c r="CE40">
        <f>(1-CD40)</f>
        <v>0</v>
      </c>
      <c r="CF40">
        <f>$B$11*DE40+$C$11*DF40+$F$11*DG40*(1-DJ40)</f>
        <v>0</v>
      </c>
      <c r="CG40">
        <f>CF40*CH40</f>
        <v>0</v>
      </c>
      <c r="CH40">
        <f>($B$11*$D$9+$C$11*$D$9+$F$11*((DT40+DL40)/MAX(DT40+DL40+DU40, 0.1)*$I$9+DU40/MAX(DT40+DL40+DU40, 0.1)*$J$9))/($B$11+$C$11+$F$11)</f>
        <v>0</v>
      </c>
      <c r="CI40">
        <f>($B$11*$K$9+$C$11*$K$9+$F$11*((DT40+DL40)/MAX(DT40+DL40+DU40, 0.1)*$P$9+DU40/MAX(DT40+DL40+DU40, 0.1)*$Q$9))/($B$11+$C$11+$F$11)</f>
        <v>0</v>
      </c>
      <c r="CJ40">
        <v>6</v>
      </c>
      <c r="CK40">
        <v>0.5</v>
      </c>
      <c r="CL40" t="s">
        <v>318</v>
      </c>
      <c r="CM40">
        <v>2</v>
      </c>
      <c r="CN40" t="b">
        <v>0</v>
      </c>
      <c r="CO40">
        <v>1658944239</v>
      </c>
      <c r="CP40">
        <v>399.928387096774</v>
      </c>
      <c r="CQ40">
        <v>423.214612903226</v>
      </c>
      <c r="CR40">
        <v>27.3213290322581</v>
      </c>
      <c r="CS40">
        <v>20.5445032258065</v>
      </c>
      <c r="CT40">
        <v>401.496387096774</v>
      </c>
      <c r="CU40">
        <v>27.1008870967742</v>
      </c>
      <c r="CV40">
        <v>600.129387096774</v>
      </c>
      <c r="CW40">
        <v>100.98864516129</v>
      </c>
      <c r="CX40">
        <v>0.100057783870968</v>
      </c>
      <c r="CY40">
        <v>30.2834</v>
      </c>
      <c r="CZ40">
        <v>29.8829935483871</v>
      </c>
      <c r="DA40">
        <v>999.9</v>
      </c>
      <c r="DB40">
        <v>0</v>
      </c>
      <c r="DC40">
        <v>0</v>
      </c>
      <c r="DD40">
        <v>10000.1370967742</v>
      </c>
      <c r="DE40">
        <v>0</v>
      </c>
      <c r="DF40">
        <v>329.978677419355</v>
      </c>
      <c r="DG40">
        <v>1500.03548387097</v>
      </c>
      <c r="DH40">
        <v>0.972998935483871</v>
      </c>
      <c r="DI40">
        <v>0.0270012419354839</v>
      </c>
      <c r="DJ40">
        <v>0</v>
      </c>
      <c r="DK40">
        <v>828.819161290323</v>
      </c>
      <c r="DL40">
        <v>4.99935</v>
      </c>
      <c r="DM40">
        <v>13273.3967741935</v>
      </c>
      <c r="DN40">
        <v>14585.264516129</v>
      </c>
      <c r="DO40">
        <v>38.3829032258065</v>
      </c>
      <c r="DP40">
        <v>40.3103225806452</v>
      </c>
      <c r="DQ40">
        <v>38.5037741935484</v>
      </c>
      <c r="DR40">
        <v>36.6992903225806</v>
      </c>
      <c r="DS40">
        <v>40.1872258064516</v>
      </c>
      <c r="DT40">
        <v>1454.67064516129</v>
      </c>
      <c r="DU40">
        <v>40.3670967741935</v>
      </c>
      <c r="DV40">
        <v>0</v>
      </c>
      <c r="DW40">
        <v>115.100000143051</v>
      </c>
      <c r="DX40">
        <v>0</v>
      </c>
      <c r="DY40">
        <v>828.827076923077</v>
      </c>
      <c r="DZ40">
        <v>2.5054358959104</v>
      </c>
      <c r="EA40">
        <v>-12.0068376124565</v>
      </c>
      <c r="EB40">
        <v>13273.2307692308</v>
      </c>
      <c r="EC40">
        <v>15</v>
      </c>
      <c r="ED40">
        <v>1658944265.5</v>
      </c>
      <c r="EE40" t="s">
        <v>412</v>
      </c>
      <c r="EF40">
        <v>1658944265.5</v>
      </c>
      <c r="EG40">
        <v>1658943436.1</v>
      </c>
      <c r="EH40">
        <v>24</v>
      </c>
      <c r="EI40">
        <v>0.185</v>
      </c>
      <c r="EJ40">
        <v>-0.001</v>
      </c>
      <c r="EK40">
        <v>-1.568</v>
      </c>
      <c r="EL40">
        <v>0.141</v>
      </c>
      <c r="EM40">
        <v>423</v>
      </c>
      <c r="EN40">
        <v>21</v>
      </c>
      <c r="EO40">
        <v>0.23</v>
      </c>
      <c r="EP40">
        <v>0.02</v>
      </c>
      <c r="EQ40">
        <v>100</v>
      </c>
      <c r="ER40">
        <v>100</v>
      </c>
      <c r="ES40">
        <v>-1.568</v>
      </c>
      <c r="ET40">
        <v>0.2204</v>
      </c>
      <c r="EU40">
        <v>-1.05525187527483</v>
      </c>
      <c r="EV40">
        <v>-0.00188405265594867</v>
      </c>
      <c r="EW40">
        <v>5.78351111746033e-07</v>
      </c>
      <c r="EX40">
        <v>-2.3203594791771e-11</v>
      </c>
      <c r="EY40">
        <v>0.220448121795705</v>
      </c>
      <c r="EZ40">
        <v>0</v>
      </c>
      <c r="FA40">
        <v>0</v>
      </c>
      <c r="FB40">
        <v>0</v>
      </c>
      <c r="FC40">
        <v>4</v>
      </c>
      <c r="FD40">
        <v>2111</v>
      </c>
      <c r="FE40">
        <v>2</v>
      </c>
      <c r="FF40">
        <v>24</v>
      </c>
      <c r="FG40">
        <v>1.3</v>
      </c>
      <c r="FH40">
        <v>13.5</v>
      </c>
      <c r="FI40">
        <v>1.08154</v>
      </c>
      <c r="FJ40">
        <v>2.41577</v>
      </c>
      <c r="FK40">
        <v>1.5979</v>
      </c>
      <c r="FL40">
        <v>2.33276</v>
      </c>
      <c r="FM40">
        <v>1.59424</v>
      </c>
      <c r="FN40">
        <v>2.44141</v>
      </c>
      <c r="FO40">
        <v>38.4034</v>
      </c>
      <c r="FP40">
        <v>15.1127</v>
      </c>
      <c r="FQ40">
        <v>18</v>
      </c>
      <c r="FR40">
        <v>616.923</v>
      </c>
      <c r="FS40">
        <v>379.355</v>
      </c>
      <c r="FT40">
        <v>29.9946</v>
      </c>
      <c r="FU40">
        <v>30.215</v>
      </c>
      <c r="FV40">
        <v>30.0004</v>
      </c>
      <c r="FW40">
        <v>30.0081</v>
      </c>
      <c r="FX40">
        <v>29.9788</v>
      </c>
      <c r="FY40">
        <v>21.6723</v>
      </c>
      <c r="FZ40">
        <v>45.1584</v>
      </c>
      <c r="GA40">
        <v>46.4587</v>
      </c>
      <c r="GB40">
        <v>30.0504</v>
      </c>
      <c r="GC40">
        <v>423.305</v>
      </c>
      <c r="GD40">
        <v>20.3876</v>
      </c>
      <c r="GE40">
        <v>99.7529</v>
      </c>
      <c r="GF40">
        <v>99.8757</v>
      </c>
    </row>
    <row r="41" spans="1:188">
      <c r="A41">
        <v>25</v>
      </c>
      <c r="B41">
        <v>1658944358.5</v>
      </c>
      <c r="C41">
        <v>3936</v>
      </c>
      <c r="D41" t="s">
        <v>413</v>
      </c>
      <c r="E41" t="s">
        <v>414</v>
      </c>
      <c r="F41">
        <v>5</v>
      </c>
      <c r="I41" t="s">
        <v>310</v>
      </c>
      <c r="J41" t="s">
        <v>311</v>
      </c>
      <c r="L41" t="s">
        <v>376</v>
      </c>
      <c r="M41" t="s">
        <v>377</v>
      </c>
      <c r="N41" t="s">
        <v>378</v>
      </c>
      <c r="O41">
        <v>1658944350.5</v>
      </c>
      <c r="P41">
        <f>(Q41)/1000</f>
        <v>0</v>
      </c>
      <c r="Q41">
        <f>IF(CN41, AT41, AN41)</f>
        <v>0</v>
      </c>
      <c r="R41">
        <f>IF(CN41, AO41, AM41)</f>
        <v>0</v>
      </c>
      <c r="S41">
        <f>CP41 - IF(BA41&gt;1, R41*CJ41*100.0/(BC41*DD41), 0)</f>
        <v>0</v>
      </c>
      <c r="T41">
        <f>((Z41-P41/2)*S41-R41)/(Z41+P41/2)</f>
        <v>0</v>
      </c>
      <c r="U41">
        <f>T41*(CW41+CX41)/1000.0</f>
        <v>0</v>
      </c>
      <c r="V41">
        <f>(CP41 - IF(BA41&gt;1, R41*CJ41*100.0/(BC41*DD41), 0))*(CW41+CX41)/1000.0</f>
        <v>0</v>
      </c>
      <c r="W41">
        <f>2.0/((1/Y41-1/X41)+SIGN(Y41)*SQRT((1/Y41-1/X41)*(1/Y41-1/X41) + 4*CK41/((CK41+1)*(CK41+1))*(2*1/Y41*1/X41-1/X41*1/X41)))</f>
        <v>0</v>
      </c>
      <c r="X41">
        <f>IF(LEFT(CL41,1)&lt;&gt;"0",IF(LEFT(CL41,1)="1",3.0,CM41),$D$5+$E$5*(DD41*CW41/($K$5*1000))+$F$5*(DD41*CW41/($K$5*1000))*MAX(MIN(CJ41,$J$5),$I$5)*MAX(MIN(CJ41,$J$5),$I$5)+$G$5*MAX(MIN(CJ41,$J$5),$I$5)*(DD41*CW41/($K$5*1000))+$H$5*(DD41*CW41/($K$5*1000))*(DD41*CW41/($K$5*1000)))</f>
        <v>0</v>
      </c>
      <c r="Y41">
        <f>P41*(1000-(1000*0.61365*exp(17.502*AC41/(240.97+AC41))/(CW41+CX41)+CR41)/2)/(1000*0.61365*exp(17.502*AC41/(240.97+AC41))/(CW41+CX41)-CR41)</f>
        <v>0</v>
      </c>
      <c r="Z41">
        <f>1/((CK41+1)/(W41/1.6)+1/(X41/1.37)) + CK41/((CK41+1)/(W41/1.6) + CK41/(X41/1.37))</f>
        <v>0</v>
      </c>
      <c r="AA41">
        <f>(CF41*CI41)</f>
        <v>0</v>
      </c>
      <c r="AB41">
        <f>(CY41+(AA41+2*0.95*5.67E-8*(((CY41+$B$7)+273)^4-(CY41+273)^4)-44100*P41)/(1.84*29.3*X41+8*0.95*5.67E-8*(CY41+273)^3))</f>
        <v>0</v>
      </c>
      <c r="AC41">
        <f>($C$7*CZ41+$D$7*DA41+$E$7*AB41)</f>
        <v>0</v>
      </c>
      <c r="AD41">
        <f>0.61365*exp(17.502*AC41/(240.97+AC41))</f>
        <v>0</v>
      </c>
      <c r="AE41">
        <f>(AF41/AG41*100)</f>
        <v>0</v>
      </c>
      <c r="AF41">
        <f>CR41*(CW41+CX41)/1000</f>
        <v>0</v>
      </c>
      <c r="AG41">
        <f>0.61365*exp(17.502*CY41/(240.97+CY41))</f>
        <v>0</v>
      </c>
      <c r="AH41">
        <f>(AD41-CR41*(CW41+CX41)/1000)</f>
        <v>0</v>
      </c>
      <c r="AI41">
        <f>(-P41*44100)</f>
        <v>0</v>
      </c>
      <c r="AJ41">
        <f>2*29.3*X41*0.92*(CY41-AC41)</f>
        <v>0</v>
      </c>
      <c r="AK41">
        <f>2*0.95*5.67E-8*(((CY41+$B$7)+273)^4-(AC41+273)^4)</f>
        <v>0</v>
      </c>
      <c r="AL41">
        <f>AA41+AK41+AI41+AJ41</f>
        <v>0</v>
      </c>
      <c r="AM41">
        <f>CV41*BA41*(CQ41-CP41*(1000-BA41*CS41)/(1000-BA41*CR41))/(100*CJ41)</f>
        <v>0</v>
      </c>
      <c r="AN41">
        <f>1000*CV41*BA41*(CR41-CS41)/(100*CJ41*(1000-BA41*CR41))</f>
        <v>0</v>
      </c>
      <c r="AO41">
        <f>(AP41 - AQ41 - CW41*1E3/(8.314*(CY41+273.15)) * AS41/CV41 * AR41) * CV41/(100*CJ41) * (1000 - CS41)/1000</f>
        <v>0</v>
      </c>
      <c r="AP41">
        <v>643.451531908126</v>
      </c>
      <c r="AQ41">
        <v>615.933927272727</v>
      </c>
      <c r="AR41">
        <v>0.00516028089505492</v>
      </c>
      <c r="AS41">
        <v>67.1379460796589</v>
      </c>
      <c r="AT41">
        <f>(AV41 - AU41 + CW41*1E3/(8.314*(CY41+273.15)) * AX41/CV41 * AW41) * CV41/(100*CJ41) * 1000/(1000 - AV41)</f>
        <v>0</v>
      </c>
      <c r="AU41">
        <v>20.7795988592641</v>
      </c>
      <c r="AV41">
        <v>27.3822121212121</v>
      </c>
      <c r="AW41">
        <v>-0.00046051627384952</v>
      </c>
      <c r="AX41">
        <v>78.55</v>
      </c>
      <c r="AY41">
        <v>0</v>
      </c>
      <c r="AZ41">
        <v>0</v>
      </c>
      <c r="BA41">
        <f>IF(AY41*$H$13&gt;=BC41,1.0,(BC41/(BC41-AY41*$H$13)))</f>
        <v>0</v>
      </c>
      <c r="BB41">
        <f>(BA41-1)*100</f>
        <v>0</v>
      </c>
      <c r="BC41">
        <f>MAX(0,($B$13+$C$13*DD41)/(1+$D$13*DD41)*CW41/(CY41+273)*$E$13)</f>
        <v>0</v>
      </c>
      <c r="BD41" t="s">
        <v>315</v>
      </c>
      <c r="BE41">
        <v>10214.9</v>
      </c>
      <c r="BF41">
        <v>1337.40365450765</v>
      </c>
      <c r="BG41">
        <v>3225.17</v>
      </c>
      <c r="BH41">
        <f>1-BF41/BG41</f>
        <v>0</v>
      </c>
      <c r="BI41">
        <v>-10.2314334914194</v>
      </c>
      <c r="BJ41" t="s">
        <v>415</v>
      </c>
      <c r="BK41">
        <v>10146</v>
      </c>
      <c r="BL41">
        <v>873.90576</v>
      </c>
      <c r="BM41">
        <v>1148.81</v>
      </c>
      <c r="BN41">
        <f>1-BL41/BM41</f>
        <v>0</v>
      </c>
      <c r="BO41">
        <v>0.5</v>
      </c>
      <c r="BP41">
        <f>CG41</f>
        <v>0</v>
      </c>
      <c r="BQ41">
        <f>R41</f>
        <v>0</v>
      </c>
      <c r="BR41">
        <f>BN41*BO41*BP41</f>
        <v>0</v>
      </c>
      <c r="BS41">
        <f>(BQ41-BI41)/BP41</f>
        <v>0</v>
      </c>
      <c r="BT41">
        <f>(BG41-BM41)/BM41</f>
        <v>0</v>
      </c>
      <c r="BU41">
        <f>BF41/(BH41+BF41/BM41)</f>
        <v>0</v>
      </c>
      <c r="BV41" t="s">
        <v>317</v>
      </c>
      <c r="BW41">
        <v>0</v>
      </c>
      <c r="BX41">
        <f>IF(BW41&lt;&gt;0, BW41, BU41)</f>
        <v>0</v>
      </c>
      <c r="BY41">
        <f>1-BX41/BM41</f>
        <v>0</v>
      </c>
      <c r="BZ41">
        <f>(BM41-BL41)/(BM41-BX41)</f>
        <v>0</v>
      </c>
      <c r="CA41">
        <f>(BG41-BM41)/(BG41-BX41)</f>
        <v>0</v>
      </c>
      <c r="CB41">
        <f>(BM41-BL41)/(BM41-BF41)</f>
        <v>0</v>
      </c>
      <c r="CC41">
        <f>(BG41-BM41)/(BG41-BF41)</f>
        <v>0</v>
      </c>
      <c r="CD41">
        <f>(BZ41*BX41/BL41)</f>
        <v>0</v>
      </c>
      <c r="CE41">
        <f>(1-CD41)</f>
        <v>0</v>
      </c>
      <c r="CF41">
        <f>$B$11*DE41+$C$11*DF41+$F$11*DG41*(1-DJ41)</f>
        <v>0</v>
      </c>
      <c r="CG41">
        <f>CF41*CH41</f>
        <v>0</v>
      </c>
      <c r="CH41">
        <f>($B$11*$D$9+$C$11*$D$9+$F$11*((DT41+DL41)/MAX(DT41+DL41+DU41, 0.1)*$I$9+DU41/MAX(DT41+DL41+DU41, 0.1)*$J$9))/($B$11+$C$11+$F$11)</f>
        <v>0</v>
      </c>
      <c r="CI41">
        <f>($B$11*$K$9+$C$11*$K$9+$F$11*((DT41+DL41)/MAX(DT41+DL41+DU41, 0.1)*$P$9+DU41/MAX(DT41+DL41+DU41, 0.1)*$Q$9))/($B$11+$C$11+$F$11)</f>
        <v>0</v>
      </c>
      <c r="CJ41">
        <v>6</v>
      </c>
      <c r="CK41">
        <v>0.5</v>
      </c>
      <c r="CL41" t="s">
        <v>318</v>
      </c>
      <c r="CM41">
        <v>2</v>
      </c>
      <c r="CN41" t="b">
        <v>0</v>
      </c>
      <c r="CO41">
        <v>1658944350.5</v>
      </c>
      <c r="CP41">
        <v>598.289096774194</v>
      </c>
      <c r="CQ41">
        <v>629.784129032258</v>
      </c>
      <c r="CR41">
        <v>27.4271225806452</v>
      </c>
      <c r="CS41">
        <v>20.8003387096774</v>
      </c>
      <c r="CT41">
        <v>600.329096774194</v>
      </c>
      <c r="CU41">
        <v>27.2066806451613</v>
      </c>
      <c r="CV41">
        <v>600.128225806452</v>
      </c>
      <c r="CW41">
        <v>100.987838709677</v>
      </c>
      <c r="CX41">
        <v>0.100026822580645</v>
      </c>
      <c r="CY41">
        <v>30.3382709677419</v>
      </c>
      <c r="CZ41">
        <v>29.9713</v>
      </c>
      <c r="DA41">
        <v>999.9</v>
      </c>
      <c r="DB41">
        <v>0</v>
      </c>
      <c r="DC41">
        <v>0</v>
      </c>
      <c r="DD41">
        <v>9996.38967741935</v>
      </c>
      <c r="DE41">
        <v>0</v>
      </c>
      <c r="DF41">
        <v>338.320548387097</v>
      </c>
      <c r="DG41">
        <v>1500.02967741935</v>
      </c>
      <c r="DH41">
        <v>0.972994935483871</v>
      </c>
      <c r="DI41">
        <v>0.0270051193548387</v>
      </c>
      <c r="DJ41">
        <v>0</v>
      </c>
      <c r="DK41">
        <v>873.852096774194</v>
      </c>
      <c r="DL41">
        <v>4.99935</v>
      </c>
      <c r="DM41">
        <v>13887.4516129032</v>
      </c>
      <c r="DN41">
        <v>14585.1741935484</v>
      </c>
      <c r="DO41">
        <v>36.5219032258064</v>
      </c>
      <c r="DP41">
        <v>39.1105806451613</v>
      </c>
      <c r="DQ41">
        <v>36.9452903225806</v>
      </c>
      <c r="DR41">
        <v>35.9111935483871</v>
      </c>
      <c r="DS41">
        <v>38.5542258064516</v>
      </c>
      <c r="DT41">
        <v>1454.65870967742</v>
      </c>
      <c r="DU41">
        <v>40.3722580645161</v>
      </c>
      <c r="DV41">
        <v>0</v>
      </c>
      <c r="DW41">
        <v>110.5</v>
      </c>
      <c r="DX41">
        <v>0</v>
      </c>
      <c r="DY41">
        <v>873.90576</v>
      </c>
      <c r="DZ41">
        <v>5.03707693810075</v>
      </c>
      <c r="EA41">
        <v>55.7076925996048</v>
      </c>
      <c r="EB41">
        <v>13887.756</v>
      </c>
      <c r="EC41">
        <v>15</v>
      </c>
      <c r="ED41">
        <v>1658944392</v>
      </c>
      <c r="EE41" t="s">
        <v>416</v>
      </c>
      <c r="EF41">
        <v>1658944392</v>
      </c>
      <c r="EG41">
        <v>1658943436.1</v>
      </c>
      <c r="EH41">
        <v>25</v>
      </c>
      <c r="EI41">
        <v>-0.212</v>
      </c>
      <c r="EJ41">
        <v>-0.001</v>
      </c>
      <c r="EK41">
        <v>-2.04</v>
      </c>
      <c r="EL41">
        <v>0.141</v>
      </c>
      <c r="EM41">
        <v>624</v>
      </c>
      <c r="EN41">
        <v>21</v>
      </c>
      <c r="EO41">
        <v>0.22</v>
      </c>
      <c r="EP41">
        <v>0.02</v>
      </c>
      <c r="EQ41">
        <v>100</v>
      </c>
      <c r="ER41">
        <v>100</v>
      </c>
      <c r="ES41">
        <v>-2.04</v>
      </c>
      <c r="ET41">
        <v>0.2204</v>
      </c>
      <c r="EU41">
        <v>-0.869847050489384</v>
      </c>
      <c r="EV41">
        <v>-0.00188405265594867</v>
      </c>
      <c r="EW41">
        <v>5.78351111746033e-07</v>
      </c>
      <c r="EX41">
        <v>-2.3203594791771e-11</v>
      </c>
      <c r="EY41">
        <v>0.220448121795705</v>
      </c>
      <c r="EZ41">
        <v>0</v>
      </c>
      <c r="FA41">
        <v>0</v>
      </c>
      <c r="FB41">
        <v>0</v>
      </c>
      <c r="FC41">
        <v>4</v>
      </c>
      <c r="FD41">
        <v>2111</v>
      </c>
      <c r="FE41">
        <v>2</v>
      </c>
      <c r="FF41">
        <v>24</v>
      </c>
      <c r="FG41">
        <v>1.6</v>
      </c>
      <c r="FH41">
        <v>15.4</v>
      </c>
      <c r="FI41">
        <v>1.48926</v>
      </c>
      <c r="FJ41">
        <v>2.39502</v>
      </c>
      <c r="FK41">
        <v>1.5979</v>
      </c>
      <c r="FL41">
        <v>2.33154</v>
      </c>
      <c r="FM41">
        <v>1.59424</v>
      </c>
      <c r="FN41">
        <v>2.42432</v>
      </c>
      <c r="FO41">
        <v>38.5259</v>
      </c>
      <c r="FP41">
        <v>15.0864</v>
      </c>
      <c r="FQ41">
        <v>18</v>
      </c>
      <c r="FR41">
        <v>617.065</v>
      </c>
      <c r="FS41">
        <v>379.388</v>
      </c>
      <c r="FT41">
        <v>30.228</v>
      </c>
      <c r="FU41">
        <v>30.2225</v>
      </c>
      <c r="FV41">
        <v>29.9999</v>
      </c>
      <c r="FW41">
        <v>30.0367</v>
      </c>
      <c r="FX41">
        <v>30.0081</v>
      </c>
      <c r="FY41">
        <v>29.84</v>
      </c>
      <c r="FZ41">
        <v>42.5625</v>
      </c>
      <c r="GA41">
        <v>41.4957</v>
      </c>
      <c r="GB41">
        <v>30.2812</v>
      </c>
      <c r="GC41">
        <v>629.891</v>
      </c>
      <c r="GD41">
        <v>20.8396</v>
      </c>
      <c r="GE41">
        <v>99.7455</v>
      </c>
      <c r="GF41">
        <v>99.8664</v>
      </c>
    </row>
    <row r="42" spans="1:188">
      <c r="A42">
        <v>26</v>
      </c>
      <c r="B42">
        <v>1658944479.5</v>
      </c>
      <c r="C42">
        <v>4057</v>
      </c>
      <c r="D42" t="s">
        <v>417</v>
      </c>
      <c r="E42" t="s">
        <v>418</v>
      </c>
      <c r="F42">
        <v>5</v>
      </c>
      <c r="I42" t="s">
        <v>310</v>
      </c>
      <c r="J42" t="s">
        <v>311</v>
      </c>
      <c r="L42" t="s">
        <v>376</v>
      </c>
      <c r="M42" t="s">
        <v>377</v>
      </c>
      <c r="N42" t="s">
        <v>378</v>
      </c>
      <c r="O42">
        <v>1658944471.75</v>
      </c>
      <c r="P42">
        <f>(Q42)/1000</f>
        <v>0</v>
      </c>
      <c r="Q42">
        <f>IF(CN42, AT42, AN42)</f>
        <v>0</v>
      </c>
      <c r="R42">
        <f>IF(CN42, AO42, AM42)</f>
        <v>0</v>
      </c>
      <c r="S42">
        <f>CP42 - IF(BA42&gt;1, R42*CJ42*100.0/(BC42*DD42), 0)</f>
        <v>0</v>
      </c>
      <c r="T42">
        <f>((Z42-P42/2)*S42-R42)/(Z42+P42/2)</f>
        <v>0</v>
      </c>
      <c r="U42">
        <f>T42*(CW42+CX42)/1000.0</f>
        <v>0</v>
      </c>
      <c r="V42">
        <f>(CP42 - IF(BA42&gt;1, R42*CJ42*100.0/(BC42*DD42), 0))*(CW42+CX42)/1000.0</f>
        <v>0</v>
      </c>
      <c r="W42">
        <f>2.0/((1/Y42-1/X42)+SIGN(Y42)*SQRT((1/Y42-1/X42)*(1/Y42-1/X42) + 4*CK42/((CK42+1)*(CK42+1))*(2*1/Y42*1/X42-1/X42*1/X42)))</f>
        <v>0</v>
      </c>
      <c r="X42">
        <f>IF(LEFT(CL42,1)&lt;&gt;"0",IF(LEFT(CL42,1)="1",3.0,CM42),$D$5+$E$5*(DD42*CW42/($K$5*1000))+$F$5*(DD42*CW42/($K$5*1000))*MAX(MIN(CJ42,$J$5),$I$5)*MAX(MIN(CJ42,$J$5),$I$5)+$G$5*MAX(MIN(CJ42,$J$5),$I$5)*(DD42*CW42/($K$5*1000))+$H$5*(DD42*CW42/($K$5*1000))*(DD42*CW42/($K$5*1000)))</f>
        <v>0</v>
      </c>
      <c r="Y42">
        <f>P42*(1000-(1000*0.61365*exp(17.502*AC42/(240.97+AC42))/(CW42+CX42)+CR42)/2)/(1000*0.61365*exp(17.502*AC42/(240.97+AC42))/(CW42+CX42)-CR42)</f>
        <v>0</v>
      </c>
      <c r="Z42">
        <f>1/((CK42+1)/(W42/1.6)+1/(X42/1.37)) + CK42/((CK42+1)/(W42/1.6) + CK42/(X42/1.37))</f>
        <v>0</v>
      </c>
      <c r="AA42">
        <f>(CF42*CI42)</f>
        <v>0</v>
      </c>
      <c r="AB42">
        <f>(CY42+(AA42+2*0.95*5.67E-8*(((CY42+$B$7)+273)^4-(CY42+273)^4)-44100*P42)/(1.84*29.3*X42+8*0.95*5.67E-8*(CY42+273)^3))</f>
        <v>0</v>
      </c>
      <c r="AC42">
        <f>($C$7*CZ42+$D$7*DA42+$E$7*AB42)</f>
        <v>0</v>
      </c>
      <c r="AD42">
        <f>0.61365*exp(17.502*AC42/(240.97+AC42))</f>
        <v>0</v>
      </c>
      <c r="AE42">
        <f>(AF42/AG42*100)</f>
        <v>0</v>
      </c>
      <c r="AF42">
        <f>CR42*(CW42+CX42)/1000</f>
        <v>0</v>
      </c>
      <c r="AG42">
        <f>0.61365*exp(17.502*CY42/(240.97+CY42))</f>
        <v>0</v>
      </c>
      <c r="AH42">
        <f>(AD42-CR42*(CW42+CX42)/1000)</f>
        <v>0</v>
      </c>
      <c r="AI42">
        <f>(-P42*44100)</f>
        <v>0</v>
      </c>
      <c r="AJ42">
        <f>2*29.3*X42*0.92*(CY42-AC42)</f>
        <v>0</v>
      </c>
      <c r="AK42">
        <f>2*0.95*5.67E-8*(((CY42+$B$7)+273)^4-(AC42+273)^4)</f>
        <v>0</v>
      </c>
      <c r="AL42">
        <f>AA42+AK42+AI42+AJ42</f>
        <v>0</v>
      </c>
      <c r="AM42">
        <f>CV42*BA42*(CQ42-CP42*(1000-BA42*CS42)/(1000-BA42*CR42))/(100*CJ42)</f>
        <v>0</v>
      </c>
      <c r="AN42">
        <f>1000*CV42*BA42*(CR42-CS42)/(100*CJ42*(1000-BA42*CR42))</f>
        <v>0</v>
      </c>
      <c r="AO42">
        <f>(AP42 - AQ42 - CW42*1E3/(8.314*(CY42+273.15)) * AS42/CV42 * AR42) * CV42/(100*CJ42) * (1000 - CS42)/1000</f>
        <v>0</v>
      </c>
      <c r="AP42">
        <v>851.247695597312</v>
      </c>
      <c r="AQ42">
        <v>820.887424242424</v>
      </c>
      <c r="AR42">
        <v>0.0175160835865291</v>
      </c>
      <c r="AS42">
        <v>67.1435138860196</v>
      </c>
      <c r="AT42">
        <f>(AV42 - AU42 + CW42*1E3/(8.314*(CY42+273.15)) * AX42/CV42 * AW42) * CV42/(100*CJ42) * 1000/(1000 - AV42)</f>
        <v>0</v>
      </c>
      <c r="AU42">
        <v>20.6802429225974</v>
      </c>
      <c r="AV42">
        <v>27.4422193939394</v>
      </c>
      <c r="AW42">
        <v>-0.000376443773280347</v>
      </c>
      <c r="AX42">
        <v>78.55</v>
      </c>
      <c r="AY42">
        <v>0</v>
      </c>
      <c r="AZ42">
        <v>0</v>
      </c>
      <c r="BA42">
        <f>IF(AY42*$H$13&gt;=BC42,1.0,(BC42/(BC42-AY42*$H$13)))</f>
        <v>0</v>
      </c>
      <c r="BB42">
        <f>(BA42-1)*100</f>
        <v>0</v>
      </c>
      <c r="BC42">
        <f>MAX(0,($B$13+$C$13*DD42)/(1+$D$13*DD42)*CW42/(CY42+273)*$E$13)</f>
        <v>0</v>
      </c>
      <c r="BD42" t="s">
        <v>315</v>
      </c>
      <c r="BE42">
        <v>10214.9</v>
      </c>
      <c r="BF42">
        <v>1337.40365450765</v>
      </c>
      <c r="BG42">
        <v>3225.17</v>
      </c>
      <c r="BH42">
        <f>1-BF42/BG42</f>
        <v>0</v>
      </c>
      <c r="BI42">
        <v>-10.2314334914194</v>
      </c>
      <c r="BJ42" t="s">
        <v>419</v>
      </c>
      <c r="BK42">
        <v>10151.2</v>
      </c>
      <c r="BL42">
        <v>884.97352</v>
      </c>
      <c r="BM42">
        <v>1162.8</v>
      </c>
      <c r="BN42">
        <f>1-BL42/BM42</f>
        <v>0</v>
      </c>
      <c r="BO42">
        <v>0.5</v>
      </c>
      <c r="BP42">
        <f>CG42</f>
        <v>0</v>
      </c>
      <c r="BQ42">
        <f>R42</f>
        <v>0</v>
      </c>
      <c r="BR42">
        <f>BN42*BO42*BP42</f>
        <v>0</v>
      </c>
      <c r="BS42">
        <f>(BQ42-BI42)/BP42</f>
        <v>0</v>
      </c>
      <c r="BT42">
        <f>(BG42-BM42)/BM42</f>
        <v>0</v>
      </c>
      <c r="BU42">
        <f>BF42/(BH42+BF42/BM42)</f>
        <v>0</v>
      </c>
      <c r="BV42" t="s">
        <v>317</v>
      </c>
      <c r="BW42">
        <v>0</v>
      </c>
      <c r="BX42">
        <f>IF(BW42&lt;&gt;0, BW42, BU42)</f>
        <v>0</v>
      </c>
      <c r="BY42">
        <f>1-BX42/BM42</f>
        <v>0</v>
      </c>
      <c r="BZ42">
        <f>(BM42-BL42)/(BM42-BX42)</f>
        <v>0</v>
      </c>
      <c r="CA42">
        <f>(BG42-BM42)/(BG42-BX42)</f>
        <v>0</v>
      </c>
      <c r="CB42">
        <f>(BM42-BL42)/(BM42-BF42)</f>
        <v>0</v>
      </c>
      <c r="CC42">
        <f>(BG42-BM42)/(BG42-BF42)</f>
        <v>0</v>
      </c>
      <c r="CD42">
        <f>(BZ42*BX42/BL42)</f>
        <v>0</v>
      </c>
      <c r="CE42">
        <f>(1-CD42)</f>
        <v>0</v>
      </c>
      <c r="CF42">
        <f>$B$11*DE42+$C$11*DF42+$F$11*DG42*(1-DJ42)</f>
        <v>0</v>
      </c>
      <c r="CG42">
        <f>CF42*CH42</f>
        <v>0</v>
      </c>
      <c r="CH42">
        <f>($B$11*$D$9+$C$11*$D$9+$F$11*((DT42+DL42)/MAX(DT42+DL42+DU42, 0.1)*$I$9+DU42/MAX(DT42+DL42+DU42, 0.1)*$J$9))/($B$11+$C$11+$F$11)</f>
        <v>0</v>
      </c>
      <c r="CI42">
        <f>($B$11*$K$9+$C$11*$K$9+$F$11*((DT42+DL42)/MAX(DT42+DL42+DU42, 0.1)*$P$9+DU42/MAX(DT42+DL42+DU42, 0.1)*$Q$9))/($B$11+$C$11+$F$11)</f>
        <v>0</v>
      </c>
      <c r="CJ42">
        <v>6</v>
      </c>
      <c r="CK42">
        <v>0.5</v>
      </c>
      <c r="CL42" t="s">
        <v>318</v>
      </c>
      <c r="CM42">
        <v>2</v>
      </c>
      <c r="CN42" t="b">
        <v>0</v>
      </c>
      <c r="CO42">
        <v>1658944471.75</v>
      </c>
      <c r="CP42">
        <v>797.8492</v>
      </c>
      <c r="CQ42">
        <v>833.127933333333</v>
      </c>
      <c r="CR42">
        <v>27.47047</v>
      </c>
      <c r="CS42">
        <v>20.6917166666667</v>
      </c>
      <c r="CT42">
        <v>800.080333333334</v>
      </c>
      <c r="CU42">
        <v>27.2500166666667</v>
      </c>
      <c r="CV42">
        <v>600.1308</v>
      </c>
      <c r="CW42">
        <v>100.986966666667</v>
      </c>
      <c r="CX42">
        <v>0.10002102</v>
      </c>
      <c r="CY42">
        <v>30.3922933333333</v>
      </c>
      <c r="CZ42">
        <v>30.0599033333333</v>
      </c>
      <c r="DA42">
        <v>999.9</v>
      </c>
      <c r="DB42">
        <v>0</v>
      </c>
      <c r="DC42">
        <v>0</v>
      </c>
      <c r="DD42">
        <v>9996.585</v>
      </c>
      <c r="DE42">
        <v>0</v>
      </c>
      <c r="DF42">
        <v>341.320566666667</v>
      </c>
      <c r="DG42">
        <v>1500.023</v>
      </c>
      <c r="DH42">
        <v>0.972999833333333</v>
      </c>
      <c r="DI42">
        <v>0.0270000733333333</v>
      </c>
      <c r="DJ42">
        <v>0</v>
      </c>
      <c r="DK42">
        <v>884.9695</v>
      </c>
      <c r="DL42">
        <v>4.99935</v>
      </c>
      <c r="DM42">
        <v>14012.1533333333</v>
      </c>
      <c r="DN42">
        <v>14585.1366666667</v>
      </c>
      <c r="DO42">
        <v>35.4684333333333</v>
      </c>
      <c r="DP42">
        <v>38.0767</v>
      </c>
      <c r="DQ42">
        <v>35.7122333333333</v>
      </c>
      <c r="DR42">
        <v>36.3770666666667</v>
      </c>
      <c r="DS42">
        <v>37.5475333333333</v>
      </c>
      <c r="DT42">
        <v>1454.65466666667</v>
      </c>
      <c r="DU42">
        <v>40.3696666666666</v>
      </c>
      <c r="DV42">
        <v>0</v>
      </c>
      <c r="DW42">
        <v>120.100000143051</v>
      </c>
      <c r="DX42">
        <v>0</v>
      </c>
      <c r="DY42">
        <v>884.97352</v>
      </c>
      <c r="DZ42">
        <v>2.85407692774922</v>
      </c>
      <c r="EA42">
        <v>41.0230769378178</v>
      </c>
      <c r="EB42">
        <v>14012.244</v>
      </c>
      <c r="EC42">
        <v>15</v>
      </c>
      <c r="ED42">
        <v>1658944392</v>
      </c>
      <c r="EE42" t="s">
        <v>416</v>
      </c>
      <c r="EF42">
        <v>1658944392</v>
      </c>
      <c r="EG42">
        <v>1658943436.1</v>
      </c>
      <c r="EH42">
        <v>25</v>
      </c>
      <c r="EI42">
        <v>-0.212</v>
      </c>
      <c r="EJ42">
        <v>-0.001</v>
      </c>
      <c r="EK42">
        <v>-2.04</v>
      </c>
      <c r="EL42">
        <v>0.141</v>
      </c>
      <c r="EM42">
        <v>624</v>
      </c>
      <c r="EN42">
        <v>21</v>
      </c>
      <c r="EO42">
        <v>0.22</v>
      </c>
      <c r="EP42">
        <v>0.02</v>
      </c>
      <c r="EQ42">
        <v>100</v>
      </c>
      <c r="ER42">
        <v>100</v>
      </c>
      <c r="ES42">
        <v>-2.232</v>
      </c>
      <c r="ET42">
        <v>0.2204</v>
      </c>
      <c r="EU42">
        <v>-1.08217682471608</v>
      </c>
      <c r="EV42">
        <v>-0.00188405265594867</v>
      </c>
      <c r="EW42">
        <v>5.78351111746033e-07</v>
      </c>
      <c r="EX42">
        <v>-2.3203594791771e-11</v>
      </c>
      <c r="EY42">
        <v>0.220448121795705</v>
      </c>
      <c r="EZ42">
        <v>0</v>
      </c>
      <c r="FA42">
        <v>0</v>
      </c>
      <c r="FB42">
        <v>0</v>
      </c>
      <c r="FC42">
        <v>4</v>
      </c>
      <c r="FD42">
        <v>2111</v>
      </c>
      <c r="FE42">
        <v>2</v>
      </c>
      <c r="FF42">
        <v>24</v>
      </c>
      <c r="FG42">
        <v>1.5</v>
      </c>
      <c r="FH42">
        <v>17.4</v>
      </c>
      <c r="FI42">
        <v>1.87134</v>
      </c>
      <c r="FJ42">
        <v>2.39868</v>
      </c>
      <c r="FK42">
        <v>1.59912</v>
      </c>
      <c r="FL42">
        <v>2.33276</v>
      </c>
      <c r="FM42">
        <v>1.59424</v>
      </c>
      <c r="FN42">
        <v>2.33398</v>
      </c>
      <c r="FO42">
        <v>38.6241</v>
      </c>
      <c r="FP42">
        <v>15.0602</v>
      </c>
      <c r="FQ42">
        <v>18</v>
      </c>
      <c r="FR42">
        <v>618.131</v>
      </c>
      <c r="FS42">
        <v>378.924</v>
      </c>
      <c r="FT42">
        <v>29.5622</v>
      </c>
      <c r="FU42">
        <v>30.1601</v>
      </c>
      <c r="FV42">
        <v>29.9999</v>
      </c>
      <c r="FW42">
        <v>30.003</v>
      </c>
      <c r="FX42">
        <v>29.9746</v>
      </c>
      <c r="FY42">
        <v>37.4802</v>
      </c>
      <c r="FZ42">
        <v>42.6233</v>
      </c>
      <c r="GA42">
        <v>37.1793</v>
      </c>
      <c r="GB42">
        <v>29.5239</v>
      </c>
      <c r="GC42">
        <v>834.621</v>
      </c>
      <c r="GD42">
        <v>20.6394</v>
      </c>
      <c r="GE42">
        <v>99.7677</v>
      </c>
      <c r="GF42">
        <v>99.8876</v>
      </c>
    </row>
    <row r="43" spans="1:188">
      <c r="A43">
        <v>27</v>
      </c>
      <c r="B43">
        <v>1658944652.5</v>
      </c>
      <c r="C43">
        <v>4230</v>
      </c>
      <c r="D43" t="s">
        <v>420</v>
      </c>
      <c r="E43" t="s">
        <v>421</v>
      </c>
      <c r="F43">
        <v>5</v>
      </c>
      <c r="I43" t="s">
        <v>310</v>
      </c>
      <c r="J43" t="s">
        <v>311</v>
      </c>
      <c r="L43" t="s">
        <v>376</v>
      </c>
      <c r="M43" t="s">
        <v>377</v>
      </c>
      <c r="N43" t="s">
        <v>378</v>
      </c>
      <c r="O43">
        <v>1658944644.5</v>
      </c>
      <c r="P43">
        <f>(Q43)/1000</f>
        <v>0</v>
      </c>
      <c r="Q43">
        <f>IF(CN43, AT43, AN43)</f>
        <v>0</v>
      </c>
      <c r="R43">
        <f>IF(CN43, AO43, AM43)</f>
        <v>0</v>
      </c>
      <c r="S43">
        <f>CP43 - IF(BA43&gt;1, R43*CJ43*100.0/(BC43*DD43), 0)</f>
        <v>0</v>
      </c>
      <c r="T43">
        <f>((Z43-P43/2)*S43-R43)/(Z43+P43/2)</f>
        <v>0</v>
      </c>
      <c r="U43">
        <f>T43*(CW43+CX43)/1000.0</f>
        <v>0</v>
      </c>
      <c r="V43">
        <f>(CP43 - IF(BA43&gt;1, R43*CJ43*100.0/(BC43*DD43), 0))*(CW43+CX43)/1000.0</f>
        <v>0</v>
      </c>
      <c r="W43">
        <f>2.0/((1/Y43-1/X43)+SIGN(Y43)*SQRT((1/Y43-1/X43)*(1/Y43-1/X43) + 4*CK43/((CK43+1)*(CK43+1))*(2*1/Y43*1/X43-1/X43*1/X43)))</f>
        <v>0</v>
      </c>
      <c r="X43">
        <f>IF(LEFT(CL43,1)&lt;&gt;"0",IF(LEFT(CL43,1)="1",3.0,CM43),$D$5+$E$5*(DD43*CW43/($K$5*1000))+$F$5*(DD43*CW43/($K$5*1000))*MAX(MIN(CJ43,$J$5),$I$5)*MAX(MIN(CJ43,$J$5),$I$5)+$G$5*MAX(MIN(CJ43,$J$5),$I$5)*(DD43*CW43/($K$5*1000))+$H$5*(DD43*CW43/($K$5*1000))*(DD43*CW43/($K$5*1000)))</f>
        <v>0</v>
      </c>
      <c r="Y43">
        <f>P43*(1000-(1000*0.61365*exp(17.502*AC43/(240.97+AC43))/(CW43+CX43)+CR43)/2)/(1000*0.61365*exp(17.502*AC43/(240.97+AC43))/(CW43+CX43)-CR43)</f>
        <v>0</v>
      </c>
      <c r="Z43">
        <f>1/((CK43+1)/(W43/1.6)+1/(X43/1.37)) + CK43/((CK43+1)/(W43/1.6) + CK43/(X43/1.37))</f>
        <v>0</v>
      </c>
      <c r="AA43">
        <f>(CF43*CI43)</f>
        <v>0</v>
      </c>
      <c r="AB43">
        <f>(CY43+(AA43+2*0.95*5.67E-8*(((CY43+$B$7)+273)^4-(CY43+273)^4)-44100*P43)/(1.84*29.3*X43+8*0.95*5.67E-8*(CY43+273)^3))</f>
        <v>0</v>
      </c>
      <c r="AC43">
        <f>($C$7*CZ43+$D$7*DA43+$E$7*AB43)</f>
        <v>0</v>
      </c>
      <c r="AD43">
        <f>0.61365*exp(17.502*AC43/(240.97+AC43))</f>
        <v>0</v>
      </c>
      <c r="AE43">
        <f>(AF43/AG43*100)</f>
        <v>0</v>
      </c>
      <c r="AF43">
        <f>CR43*(CW43+CX43)/1000</f>
        <v>0</v>
      </c>
      <c r="AG43">
        <f>0.61365*exp(17.502*CY43/(240.97+CY43))</f>
        <v>0</v>
      </c>
      <c r="AH43">
        <f>(AD43-CR43*(CW43+CX43)/1000)</f>
        <v>0</v>
      </c>
      <c r="AI43">
        <f>(-P43*44100)</f>
        <v>0</v>
      </c>
      <c r="AJ43">
        <f>2*29.3*X43*0.92*(CY43-AC43)</f>
        <v>0</v>
      </c>
      <c r="AK43">
        <f>2*0.95*5.67E-8*(((CY43+$B$7)+273)^4-(AC43+273)^4)</f>
        <v>0</v>
      </c>
      <c r="AL43">
        <f>AA43+AK43+AI43+AJ43</f>
        <v>0</v>
      </c>
      <c r="AM43">
        <f>CV43*BA43*(CQ43-CP43*(1000-BA43*CS43)/(1000-BA43*CR43))/(100*CJ43)</f>
        <v>0</v>
      </c>
      <c r="AN43">
        <f>1000*CV43*BA43*(CR43-CS43)/(100*CJ43*(1000-BA43*CR43))</f>
        <v>0</v>
      </c>
      <c r="AO43">
        <f>(AP43 - AQ43 - CW43*1E3/(8.314*(CY43+273.15)) * AS43/CV43 * AR43) * CV43/(100*CJ43) * (1000 - CS43)/1000</f>
        <v>0</v>
      </c>
      <c r="AP43">
        <v>1057.19672243545</v>
      </c>
      <c r="AQ43">
        <v>1026.17763636364</v>
      </c>
      <c r="AR43">
        <v>0.000660479257491742</v>
      </c>
      <c r="AS43">
        <v>67.1247611195458</v>
      </c>
      <c r="AT43">
        <f>(AV43 - AU43 + CW43*1E3/(8.314*(CY43+273.15)) * AX43/CV43 * AW43) * CV43/(100*CJ43) * 1000/(1000 - AV43)</f>
        <v>0</v>
      </c>
      <c r="AU43">
        <v>20.0590997968831</v>
      </c>
      <c r="AV43">
        <v>26.9085878787879</v>
      </c>
      <c r="AW43">
        <v>-0.000620816864295171</v>
      </c>
      <c r="AX43">
        <v>78.55</v>
      </c>
      <c r="AY43">
        <v>0</v>
      </c>
      <c r="AZ43">
        <v>0</v>
      </c>
      <c r="BA43">
        <f>IF(AY43*$H$13&gt;=BC43,1.0,(BC43/(BC43-AY43*$H$13)))</f>
        <v>0</v>
      </c>
      <c r="BB43">
        <f>(BA43-1)*100</f>
        <v>0</v>
      </c>
      <c r="BC43">
        <f>MAX(0,($B$13+$C$13*DD43)/(1+$D$13*DD43)*CW43/(CY43+273)*$E$13)</f>
        <v>0</v>
      </c>
      <c r="BD43" t="s">
        <v>315</v>
      </c>
      <c r="BE43">
        <v>10214.9</v>
      </c>
      <c r="BF43">
        <v>1337.40365450765</v>
      </c>
      <c r="BG43">
        <v>3225.17</v>
      </c>
      <c r="BH43">
        <f>1-BF43/BG43</f>
        <v>0</v>
      </c>
      <c r="BI43">
        <v>-10.2314334914194</v>
      </c>
      <c r="BJ43" t="s">
        <v>422</v>
      </c>
      <c r="BK43">
        <v>10133.8</v>
      </c>
      <c r="BL43">
        <v>873.248769230769</v>
      </c>
      <c r="BM43">
        <v>1137.31</v>
      </c>
      <c r="BN43">
        <f>1-BL43/BM43</f>
        <v>0</v>
      </c>
      <c r="BO43">
        <v>0.5</v>
      </c>
      <c r="BP43">
        <f>CG43</f>
        <v>0</v>
      </c>
      <c r="BQ43">
        <f>R43</f>
        <v>0</v>
      </c>
      <c r="BR43">
        <f>BN43*BO43*BP43</f>
        <v>0</v>
      </c>
      <c r="BS43">
        <f>(BQ43-BI43)/BP43</f>
        <v>0</v>
      </c>
      <c r="BT43">
        <f>(BG43-BM43)/BM43</f>
        <v>0</v>
      </c>
      <c r="BU43">
        <f>BF43/(BH43+BF43/BM43)</f>
        <v>0</v>
      </c>
      <c r="BV43" t="s">
        <v>317</v>
      </c>
      <c r="BW43">
        <v>0</v>
      </c>
      <c r="BX43">
        <f>IF(BW43&lt;&gt;0, BW43, BU43)</f>
        <v>0</v>
      </c>
      <c r="BY43">
        <f>1-BX43/BM43</f>
        <v>0</v>
      </c>
      <c r="BZ43">
        <f>(BM43-BL43)/(BM43-BX43)</f>
        <v>0</v>
      </c>
      <c r="CA43">
        <f>(BG43-BM43)/(BG43-BX43)</f>
        <v>0</v>
      </c>
      <c r="CB43">
        <f>(BM43-BL43)/(BM43-BF43)</f>
        <v>0</v>
      </c>
      <c r="CC43">
        <f>(BG43-BM43)/(BG43-BF43)</f>
        <v>0</v>
      </c>
      <c r="CD43">
        <f>(BZ43*BX43/BL43)</f>
        <v>0</v>
      </c>
      <c r="CE43">
        <f>(1-CD43)</f>
        <v>0</v>
      </c>
      <c r="CF43">
        <f>$B$11*DE43+$C$11*DF43+$F$11*DG43*(1-DJ43)</f>
        <v>0</v>
      </c>
      <c r="CG43">
        <f>CF43*CH43</f>
        <v>0</v>
      </c>
      <c r="CH43">
        <f>($B$11*$D$9+$C$11*$D$9+$F$11*((DT43+DL43)/MAX(DT43+DL43+DU43, 0.1)*$I$9+DU43/MAX(DT43+DL43+DU43, 0.1)*$J$9))/($B$11+$C$11+$F$11)</f>
        <v>0</v>
      </c>
      <c r="CI43">
        <f>($B$11*$K$9+$C$11*$K$9+$F$11*((DT43+DL43)/MAX(DT43+DL43+DU43, 0.1)*$P$9+DU43/MAX(DT43+DL43+DU43, 0.1)*$Q$9))/($B$11+$C$11+$F$11)</f>
        <v>0</v>
      </c>
      <c r="CJ43">
        <v>6</v>
      </c>
      <c r="CK43">
        <v>0.5</v>
      </c>
      <c r="CL43" t="s">
        <v>318</v>
      </c>
      <c r="CM43">
        <v>2</v>
      </c>
      <c r="CN43" t="b">
        <v>0</v>
      </c>
      <c r="CO43">
        <v>1658944644.5</v>
      </c>
      <c r="CP43">
        <v>998.492709677419</v>
      </c>
      <c r="CQ43">
        <v>1035.71516129032</v>
      </c>
      <c r="CR43">
        <v>26.9719032258065</v>
      </c>
      <c r="CS43">
        <v>20.0813612903226</v>
      </c>
      <c r="CT43">
        <v>1001.08870967742</v>
      </c>
      <c r="CU43">
        <v>26.7438064516129</v>
      </c>
      <c r="CV43">
        <v>600.142516129032</v>
      </c>
      <c r="CW43">
        <v>100.988870967742</v>
      </c>
      <c r="CX43">
        <v>0.100050977419355</v>
      </c>
      <c r="CY43">
        <v>30.178135483871</v>
      </c>
      <c r="CZ43">
        <v>29.8849451612903</v>
      </c>
      <c r="DA43">
        <v>999.9</v>
      </c>
      <c r="DB43">
        <v>0</v>
      </c>
      <c r="DC43">
        <v>0</v>
      </c>
      <c r="DD43">
        <v>9998.90322580645</v>
      </c>
      <c r="DE43">
        <v>0</v>
      </c>
      <c r="DF43">
        <v>334.176838709677</v>
      </c>
      <c r="DG43">
        <v>1499.97870967742</v>
      </c>
      <c r="DH43">
        <v>0.973002096774194</v>
      </c>
      <c r="DI43">
        <v>0.0269979709677419</v>
      </c>
      <c r="DJ43">
        <v>0</v>
      </c>
      <c r="DK43">
        <v>873.203064516129</v>
      </c>
      <c r="DL43">
        <v>4.99935</v>
      </c>
      <c r="DM43">
        <v>13975.2</v>
      </c>
      <c r="DN43">
        <v>14584.7064516129</v>
      </c>
      <c r="DO43">
        <v>38.2013870967742</v>
      </c>
      <c r="DP43">
        <v>40.1146129032258</v>
      </c>
      <c r="DQ43">
        <v>38.4876451612903</v>
      </c>
      <c r="DR43">
        <v>36.1066451612903</v>
      </c>
      <c r="DS43">
        <v>39.4029677419355</v>
      </c>
      <c r="DT43">
        <v>1454.61838709677</v>
      </c>
      <c r="DU43">
        <v>40.3606451612903</v>
      </c>
      <c r="DV43">
        <v>0</v>
      </c>
      <c r="DW43">
        <v>172.300000190735</v>
      </c>
      <c r="DX43">
        <v>0</v>
      </c>
      <c r="DY43">
        <v>873.248769230769</v>
      </c>
      <c r="DZ43">
        <v>7.76663248517944</v>
      </c>
      <c r="EA43">
        <v>141.576068502995</v>
      </c>
      <c r="EB43">
        <v>13976.3192307692</v>
      </c>
      <c r="EC43">
        <v>15</v>
      </c>
      <c r="ED43">
        <v>1658944693</v>
      </c>
      <c r="EE43" t="s">
        <v>423</v>
      </c>
      <c r="EF43">
        <v>1658944693</v>
      </c>
      <c r="EG43">
        <v>1658944592</v>
      </c>
      <c r="EH43">
        <v>27</v>
      </c>
      <c r="EI43">
        <v>0.024</v>
      </c>
      <c r="EJ43">
        <v>0.008</v>
      </c>
      <c r="EK43">
        <v>-2.596</v>
      </c>
      <c r="EL43">
        <v>0.143</v>
      </c>
      <c r="EM43">
        <v>1027</v>
      </c>
      <c r="EN43">
        <v>21</v>
      </c>
      <c r="EO43">
        <v>0.16</v>
      </c>
      <c r="EP43">
        <v>0.02</v>
      </c>
      <c r="EQ43">
        <v>100</v>
      </c>
      <c r="ER43">
        <v>100</v>
      </c>
      <c r="ES43">
        <v>-2.596</v>
      </c>
      <c r="ET43">
        <v>0.2281</v>
      </c>
      <c r="EU43">
        <v>-1.26716722097049</v>
      </c>
      <c r="EV43">
        <v>-0.00188405265594867</v>
      </c>
      <c r="EW43">
        <v>5.78351111746033e-07</v>
      </c>
      <c r="EX43">
        <v>-2.3203594791771e-11</v>
      </c>
      <c r="EY43">
        <v>0.228091581869252</v>
      </c>
      <c r="EZ43">
        <v>0</v>
      </c>
      <c r="FA43">
        <v>0</v>
      </c>
      <c r="FB43">
        <v>0</v>
      </c>
      <c r="FC43">
        <v>4</v>
      </c>
      <c r="FD43">
        <v>2111</v>
      </c>
      <c r="FE43">
        <v>2</v>
      </c>
      <c r="FF43">
        <v>24</v>
      </c>
      <c r="FG43">
        <v>1</v>
      </c>
      <c r="FH43">
        <v>1</v>
      </c>
      <c r="FI43">
        <v>2.23633</v>
      </c>
      <c r="FJ43">
        <v>2.39136</v>
      </c>
      <c r="FK43">
        <v>1.59912</v>
      </c>
      <c r="FL43">
        <v>2.33276</v>
      </c>
      <c r="FM43">
        <v>1.59424</v>
      </c>
      <c r="FN43">
        <v>2.37061</v>
      </c>
      <c r="FO43">
        <v>38.7717</v>
      </c>
      <c r="FP43">
        <v>15.0426</v>
      </c>
      <c r="FQ43">
        <v>18</v>
      </c>
      <c r="FR43">
        <v>617.653</v>
      </c>
      <c r="FS43">
        <v>377.597</v>
      </c>
      <c r="FT43">
        <v>29.5487</v>
      </c>
      <c r="FU43">
        <v>30.1575</v>
      </c>
      <c r="FV43">
        <v>30.0001</v>
      </c>
      <c r="FW43">
        <v>29.9979</v>
      </c>
      <c r="FX43">
        <v>29.9694</v>
      </c>
      <c r="FY43">
        <v>44.7604</v>
      </c>
      <c r="FZ43">
        <v>44.3717</v>
      </c>
      <c r="GA43">
        <v>31.554</v>
      </c>
      <c r="GB43">
        <v>29.6149</v>
      </c>
      <c r="GC43">
        <v>1036.82</v>
      </c>
      <c r="GD43">
        <v>19.9912</v>
      </c>
      <c r="GE43">
        <v>99.7713</v>
      </c>
      <c r="GF43">
        <v>99.8907</v>
      </c>
    </row>
    <row r="44" spans="1:188">
      <c r="A44">
        <v>28</v>
      </c>
      <c r="B44">
        <v>1658944780.5</v>
      </c>
      <c r="C44">
        <v>4358</v>
      </c>
      <c r="D44" t="s">
        <v>424</v>
      </c>
      <c r="E44" t="s">
        <v>425</v>
      </c>
      <c r="F44">
        <v>5</v>
      </c>
      <c r="I44" t="s">
        <v>310</v>
      </c>
      <c r="J44" t="s">
        <v>311</v>
      </c>
      <c r="L44" t="s">
        <v>376</v>
      </c>
      <c r="M44" t="s">
        <v>377</v>
      </c>
      <c r="N44" t="s">
        <v>378</v>
      </c>
      <c r="O44">
        <v>1658944772.75</v>
      </c>
      <c r="P44">
        <f>(Q44)/1000</f>
        <v>0</v>
      </c>
      <c r="Q44">
        <f>IF(CN44, AT44, AN44)</f>
        <v>0</v>
      </c>
      <c r="R44">
        <f>IF(CN44, AO44, AM44)</f>
        <v>0</v>
      </c>
      <c r="S44">
        <f>CP44 - IF(BA44&gt;1, R44*CJ44*100.0/(BC44*DD44), 0)</f>
        <v>0</v>
      </c>
      <c r="T44">
        <f>((Z44-P44/2)*S44-R44)/(Z44+P44/2)</f>
        <v>0</v>
      </c>
      <c r="U44">
        <f>T44*(CW44+CX44)/1000.0</f>
        <v>0</v>
      </c>
      <c r="V44">
        <f>(CP44 - IF(BA44&gt;1, R44*CJ44*100.0/(BC44*DD44), 0))*(CW44+CX44)/1000.0</f>
        <v>0</v>
      </c>
      <c r="W44">
        <f>2.0/((1/Y44-1/X44)+SIGN(Y44)*SQRT((1/Y44-1/X44)*(1/Y44-1/X44) + 4*CK44/((CK44+1)*(CK44+1))*(2*1/Y44*1/X44-1/X44*1/X44)))</f>
        <v>0</v>
      </c>
      <c r="X44">
        <f>IF(LEFT(CL44,1)&lt;&gt;"0",IF(LEFT(CL44,1)="1",3.0,CM44),$D$5+$E$5*(DD44*CW44/($K$5*1000))+$F$5*(DD44*CW44/($K$5*1000))*MAX(MIN(CJ44,$J$5),$I$5)*MAX(MIN(CJ44,$J$5),$I$5)+$G$5*MAX(MIN(CJ44,$J$5),$I$5)*(DD44*CW44/($K$5*1000))+$H$5*(DD44*CW44/($K$5*1000))*(DD44*CW44/($K$5*1000)))</f>
        <v>0</v>
      </c>
      <c r="Y44">
        <f>P44*(1000-(1000*0.61365*exp(17.502*AC44/(240.97+AC44))/(CW44+CX44)+CR44)/2)/(1000*0.61365*exp(17.502*AC44/(240.97+AC44))/(CW44+CX44)-CR44)</f>
        <v>0</v>
      </c>
      <c r="Z44">
        <f>1/((CK44+1)/(W44/1.6)+1/(X44/1.37)) + CK44/((CK44+1)/(W44/1.6) + CK44/(X44/1.37))</f>
        <v>0</v>
      </c>
      <c r="AA44">
        <f>(CF44*CI44)</f>
        <v>0</v>
      </c>
      <c r="AB44">
        <f>(CY44+(AA44+2*0.95*5.67E-8*(((CY44+$B$7)+273)^4-(CY44+273)^4)-44100*P44)/(1.84*29.3*X44+8*0.95*5.67E-8*(CY44+273)^3))</f>
        <v>0</v>
      </c>
      <c r="AC44">
        <f>($C$7*CZ44+$D$7*DA44+$E$7*AB44)</f>
        <v>0</v>
      </c>
      <c r="AD44">
        <f>0.61365*exp(17.502*AC44/(240.97+AC44))</f>
        <v>0</v>
      </c>
      <c r="AE44">
        <f>(AF44/AG44*100)</f>
        <v>0</v>
      </c>
      <c r="AF44">
        <f>CR44*(CW44+CX44)/1000</f>
        <v>0</v>
      </c>
      <c r="AG44">
        <f>0.61365*exp(17.502*CY44/(240.97+CY44))</f>
        <v>0</v>
      </c>
      <c r="AH44">
        <f>(AD44-CR44*(CW44+CX44)/1000)</f>
        <v>0</v>
      </c>
      <c r="AI44">
        <f>(-P44*44100)</f>
        <v>0</v>
      </c>
      <c r="AJ44">
        <f>2*29.3*X44*0.92*(CY44-AC44)</f>
        <v>0</v>
      </c>
      <c r="AK44">
        <f>2*0.95*5.67E-8*(((CY44+$B$7)+273)^4-(AC44+273)^4)</f>
        <v>0</v>
      </c>
      <c r="AL44">
        <f>AA44+AK44+AI44+AJ44</f>
        <v>0</v>
      </c>
      <c r="AM44">
        <f>CV44*BA44*(CQ44-CP44*(1000-BA44*CS44)/(1000-BA44*CR44))/(100*CJ44)</f>
        <v>0</v>
      </c>
      <c r="AN44">
        <f>1000*CV44*BA44*(CR44-CS44)/(100*CJ44*(1000-BA44*CR44))</f>
        <v>0</v>
      </c>
      <c r="AO44">
        <f>(AP44 - AQ44 - CW44*1E3/(8.314*(CY44+273.15)) * AS44/CV44 * AR44) * CV44/(100*CJ44) * (1000 - CS44)/1000</f>
        <v>0</v>
      </c>
      <c r="AP44">
        <v>1262.64848741632</v>
      </c>
      <c r="AQ44">
        <v>1232.09436363636</v>
      </c>
      <c r="AR44">
        <v>0.0195010346309421</v>
      </c>
      <c r="AS44">
        <v>67.0718742820815</v>
      </c>
      <c r="AT44">
        <f>(AV44 - AU44 + CW44*1E3/(8.314*(CY44+273.15)) * AX44/CV44 * AW44) * CV44/(100*CJ44) * 1000/(1000 - AV44)</f>
        <v>0</v>
      </c>
      <c r="AU44">
        <v>20.5828962750217</v>
      </c>
      <c r="AV44">
        <v>27.3628290909091</v>
      </c>
      <c r="AW44">
        <v>-6.3381570810513e-05</v>
      </c>
      <c r="AX44">
        <v>78.55</v>
      </c>
      <c r="AY44">
        <v>0</v>
      </c>
      <c r="AZ44">
        <v>0</v>
      </c>
      <c r="BA44">
        <f>IF(AY44*$H$13&gt;=BC44,1.0,(BC44/(BC44-AY44*$H$13)))</f>
        <v>0</v>
      </c>
      <c r="BB44">
        <f>(BA44-1)*100</f>
        <v>0</v>
      </c>
      <c r="BC44">
        <f>MAX(0,($B$13+$C$13*DD44)/(1+$D$13*DD44)*CW44/(CY44+273)*$E$13)</f>
        <v>0</v>
      </c>
      <c r="BD44" t="s">
        <v>315</v>
      </c>
      <c r="BE44">
        <v>10214.9</v>
      </c>
      <c r="BF44">
        <v>1337.40365450765</v>
      </c>
      <c r="BG44">
        <v>3225.17</v>
      </c>
      <c r="BH44">
        <f>1-BF44/BG44</f>
        <v>0</v>
      </c>
      <c r="BI44">
        <v>-10.2314334914194</v>
      </c>
      <c r="BJ44" t="s">
        <v>426</v>
      </c>
      <c r="BK44">
        <v>10120.6</v>
      </c>
      <c r="BL44">
        <v>862.40684</v>
      </c>
      <c r="BM44">
        <v>1114.54</v>
      </c>
      <c r="BN44">
        <f>1-BL44/BM44</f>
        <v>0</v>
      </c>
      <c r="BO44">
        <v>0.5</v>
      </c>
      <c r="BP44">
        <f>CG44</f>
        <v>0</v>
      </c>
      <c r="BQ44">
        <f>R44</f>
        <v>0</v>
      </c>
      <c r="BR44">
        <f>BN44*BO44*BP44</f>
        <v>0</v>
      </c>
      <c r="BS44">
        <f>(BQ44-BI44)/BP44</f>
        <v>0</v>
      </c>
      <c r="BT44">
        <f>(BG44-BM44)/BM44</f>
        <v>0</v>
      </c>
      <c r="BU44">
        <f>BF44/(BH44+BF44/BM44)</f>
        <v>0</v>
      </c>
      <c r="BV44" t="s">
        <v>317</v>
      </c>
      <c r="BW44">
        <v>0</v>
      </c>
      <c r="BX44">
        <f>IF(BW44&lt;&gt;0, BW44, BU44)</f>
        <v>0</v>
      </c>
      <c r="BY44">
        <f>1-BX44/BM44</f>
        <v>0</v>
      </c>
      <c r="BZ44">
        <f>(BM44-BL44)/(BM44-BX44)</f>
        <v>0</v>
      </c>
      <c r="CA44">
        <f>(BG44-BM44)/(BG44-BX44)</f>
        <v>0</v>
      </c>
      <c r="CB44">
        <f>(BM44-BL44)/(BM44-BF44)</f>
        <v>0</v>
      </c>
      <c r="CC44">
        <f>(BG44-BM44)/(BG44-BF44)</f>
        <v>0</v>
      </c>
      <c r="CD44">
        <f>(BZ44*BX44/BL44)</f>
        <v>0</v>
      </c>
      <c r="CE44">
        <f>(1-CD44)</f>
        <v>0</v>
      </c>
      <c r="CF44">
        <f>$B$11*DE44+$C$11*DF44+$F$11*DG44*(1-DJ44)</f>
        <v>0</v>
      </c>
      <c r="CG44">
        <f>CF44*CH44</f>
        <v>0</v>
      </c>
      <c r="CH44">
        <f>($B$11*$D$9+$C$11*$D$9+$F$11*((DT44+DL44)/MAX(DT44+DL44+DU44, 0.1)*$I$9+DU44/MAX(DT44+DL44+DU44, 0.1)*$J$9))/($B$11+$C$11+$F$11)</f>
        <v>0</v>
      </c>
      <c r="CI44">
        <f>($B$11*$K$9+$C$11*$K$9+$F$11*((DT44+DL44)/MAX(DT44+DL44+DU44, 0.1)*$P$9+DU44/MAX(DT44+DL44+DU44, 0.1)*$Q$9))/($B$11+$C$11+$F$11)</f>
        <v>0</v>
      </c>
      <c r="CJ44">
        <v>6</v>
      </c>
      <c r="CK44">
        <v>0.5</v>
      </c>
      <c r="CL44" t="s">
        <v>318</v>
      </c>
      <c r="CM44">
        <v>2</v>
      </c>
      <c r="CN44" t="b">
        <v>0</v>
      </c>
      <c r="CO44">
        <v>1658944772.75</v>
      </c>
      <c r="CP44">
        <v>1198.07733333333</v>
      </c>
      <c r="CQ44">
        <v>1236.51533333333</v>
      </c>
      <c r="CR44">
        <v>27.3566833333333</v>
      </c>
      <c r="CS44">
        <v>20.58943</v>
      </c>
      <c r="CT44">
        <v>1200.79033333333</v>
      </c>
      <c r="CU44">
        <v>27.1285866666667</v>
      </c>
      <c r="CV44">
        <v>600.119766666667</v>
      </c>
      <c r="CW44">
        <v>100.985633333333</v>
      </c>
      <c r="CX44">
        <v>0.09994001</v>
      </c>
      <c r="CY44">
        <v>30.4597633333333</v>
      </c>
      <c r="CZ44">
        <v>30.03726</v>
      </c>
      <c r="DA44">
        <v>999.9</v>
      </c>
      <c r="DB44">
        <v>0</v>
      </c>
      <c r="DC44">
        <v>0</v>
      </c>
      <c r="DD44">
        <v>10000.645</v>
      </c>
      <c r="DE44">
        <v>0</v>
      </c>
      <c r="DF44">
        <v>342.878866666667</v>
      </c>
      <c r="DG44">
        <v>1499.982</v>
      </c>
      <c r="DH44">
        <v>0.9729969</v>
      </c>
      <c r="DI44">
        <v>0.02700334</v>
      </c>
      <c r="DJ44">
        <v>0</v>
      </c>
      <c r="DK44">
        <v>862.798166666667</v>
      </c>
      <c r="DL44">
        <v>4.99935</v>
      </c>
      <c r="DM44">
        <v>13911.8566666667</v>
      </c>
      <c r="DN44">
        <v>14584.72</v>
      </c>
      <c r="DO44">
        <v>40.308</v>
      </c>
      <c r="DP44">
        <v>41.6246666666666</v>
      </c>
      <c r="DQ44">
        <v>40.0642666666666</v>
      </c>
      <c r="DR44">
        <v>39.4498666666667</v>
      </c>
      <c r="DS44">
        <v>41.5997333333333</v>
      </c>
      <c r="DT44">
        <v>1454.61433333333</v>
      </c>
      <c r="DU44">
        <v>40.3676666666667</v>
      </c>
      <c r="DV44">
        <v>0</v>
      </c>
      <c r="DW44">
        <v>127.5</v>
      </c>
      <c r="DX44">
        <v>0</v>
      </c>
      <c r="DY44">
        <v>862.40684</v>
      </c>
      <c r="DZ44">
        <v>-33.9728462140342</v>
      </c>
      <c r="EA44">
        <v>-444.800000630885</v>
      </c>
      <c r="EB44">
        <v>13906.468</v>
      </c>
      <c r="EC44">
        <v>15</v>
      </c>
      <c r="ED44">
        <v>1658944693</v>
      </c>
      <c r="EE44" t="s">
        <v>423</v>
      </c>
      <c r="EF44">
        <v>1658944693</v>
      </c>
      <c r="EG44">
        <v>1658944592</v>
      </c>
      <c r="EH44">
        <v>27</v>
      </c>
      <c r="EI44">
        <v>0.024</v>
      </c>
      <c r="EJ44">
        <v>0.008</v>
      </c>
      <c r="EK44">
        <v>-2.596</v>
      </c>
      <c r="EL44">
        <v>0.143</v>
      </c>
      <c r="EM44">
        <v>1027</v>
      </c>
      <c r="EN44">
        <v>21</v>
      </c>
      <c r="EO44">
        <v>0.16</v>
      </c>
      <c r="EP44">
        <v>0.02</v>
      </c>
      <c r="EQ44">
        <v>100</v>
      </c>
      <c r="ER44">
        <v>100</v>
      </c>
      <c r="ES44">
        <v>-2.72</v>
      </c>
      <c r="ET44">
        <v>0.2281</v>
      </c>
      <c r="EU44">
        <v>-1.24429345726741</v>
      </c>
      <c r="EV44">
        <v>-0.00188405265594867</v>
      </c>
      <c r="EW44">
        <v>5.78351111746033e-07</v>
      </c>
      <c r="EX44">
        <v>-2.3203594791771e-11</v>
      </c>
      <c r="EY44">
        <v>0.228091581869252</v>
      </c>
      <c r="EZ44">
        <v>0</v>
      </c>
      <c r="FA44">
        <v>0</v>
      </c>
      <c r="FB44">
        <v>0</v>
      </c>
      <c r="FC44">
        <v>4</v>
      </c>
      <c r="FD44">
        <v>2111</v>
      </c>
      <c r="FE44">
        <v>2</v>
      </c>
      <c r="FF44">
        <v>24</v>
      </c>
      <c r="FG44">
        <v>1.5</v>
      </c>
      <c r="FH44">
        <v>3.1</v>
      </c>
      <c r="FI44">
        <v>2.58789</v>
      </c>
      <c r="FJ44">
        <v>2.38159</v>
      </c>
      <c r="FK44">
        <v>1.59912</v>
      </c>
      <c r="FL44">
        <v>2.33276</v>
      </c>
      <c r="FM44">
        <v>1.59424</v>
      </c>
      <c r="FN44">
        <v>2.29736</v>
      </c>
      <c r="FO44">
        <v>38.8951</v>
      </c>
      <c r="FP44">
        <v>15.0164</v>
      </c>
      <c r="FQ44">
        <v>18</v>
      </c>
      <c r="FR44">
        <v>617.828</v>
      </c>
      <c r="FS44">
        <v>377.292</v>
      </c>
      <c r="FT44">
        <v>29.5472</v>
      </c>
      <c r="FU44">
        <v>30.1747</v>
      </c>
      <c r="FV44">
        <v>30.0006</v>
      </c>
      <c r="FW44">
        <v>30.0097</v>
      </c>
      <c r="FX44">
        <v>29.9824</v>
      </c>
      <c r="FY44">
        <v>51.7834</v>
      </c>
      <c r="FZ44">
        <v>41.332</v>
      </c>
      <c r="GA44">
        <v>26.9742</v>
      </c>
      <c r="GB44">
        <v>29.5189</v>
      </c>
      <c r="GC44">
        <v>1237.27</v>
      </c>
      <c r="GD44">
        <v>20.7512</v>
      </c>
      <c r="GE44">
        <v>99.7681</v>
      </c>
      <c r="GF44">
        <v>99.8854</v>
      </c>
    </row>
    <row r="45" spans="1:188">
      <c r="A45">
        <v>29</v>
      </c>
      <c r="B45">
        <v>1658944908</v>
      </c>
      <c r="C45">
        <v>4485.5</v>
      </c>
      <c r="D45" t="s">
        <v>427</v>
      </c>
      <c r="E45" t="s">
        <v>428</v>
      </c>
      <c r="F45">
        <v>5</v>
      </c>
      <c r="I45" t="s">
        <v>310</v>
      </c>
      <c r="J45" t="s">
        <v>311</v>
      </c>
      <c r="L45" t="s">
        <v>376</v>
      </c>
      <c r="M45" t="s">
        <v>377</v>
      </c>
      <c r="N45" t="s">
        <v>378</v>
      </c>
      <c r="O45">
        <v>1658944900</v>
      </c>
      <c r="P45">
        <f>(Q45)/1000</f>
        <v>0</v>
      </c>
      <c r="Q45">
        <f>IF(CN45, AT45, AN45)</f>
        <v>0</v>
      </c>
      <c r="R45">
        <f>IF(CN45, AO45, AM45)</f>
        <v>0</v>
      </c>
      <c r="S45">
        <f>CP45 - IF(BA45&gt;1, R45*CJ45*100.0/(BC45*DD45), 0)</f>
        <v>0</v>
      </c>
      <c r="T45">
        <f>((Z45-P45/2)*S45-R45)/(Z45+P45/2)</f>
        <v>0</v>
      </c>
      <c r="U45">
        <f>T45*(CW45+CX45)/1000.0</f>
        <v>0</v>
      </c>
      <c r="V45">
        <f>(CP45 - IF(BA45&gt;1, R45*CJ45*100.0/(BC45*DD45), 0))*(CW45+CX45)/1000.0</f>
        <v>0</v>
      </c>
      <c r="W45">
        <f>2.0/((1/Y45-1/X45)+SIGN(Y45)*SQRT((1/Y45-1/X45)*(1/Y45-1/X45) + 4*CK45/((CK45+1)*(CK45+1))*(2*1/Y45*1/X45-1/X45*1/X45)))</f>
        <v>0</v>
      </c>
      <c r="X45">
        <f>IF(LEFT(CL45,1)&lt;&gt;"0",IF(LEFT(CL45,1)="1",3.0,CM45),$D$5+$E$5*(DD45*CW45/($K$5*1000))+$F$5*(DD45*CW45/($K$5*1000))*MAX(MIN(CJ45,$J$5),$I$5)*MAX(MIN(CJ45,$J$5),$I$5)+$G$5*MAX(MIN(CJ45,$J$5),$I$5)*(DD45*CW45/($K$5*1000))+$H$5*(DD45*CW45/($K$5*1000))*(DD45*CW45/($K$5*1000)))</f>
        <v>0</v>
      </c>
      <c r="Y45">
        <f>P45*(1000-(1000*0.61365*exp(17.502*AC45/(240.97+AC45))/(CW45+CX45)+CR45)/2)/(1000*0.61365*exp(17.502*AC45/(240.97+AC45))/(CW45+CX45)-CR45)</f>
        <v>0</v>
      </c>
      <c r="Z45">
        <f>1/((CK45+1)/(W45/1.6)+1/(X45/1.37)) + CK45/((CK45+1)/(W45/1.6) + CK45/(X45/1.37))</f>
        <v>0</v>
      </c>
      <c r="AA45">
        <f>(CF45*CI45)</f>
        <v>0</v>
      </c>
      <c r="AB45">
        <f>(CY45+(AA45+2*0.95*5.67E-8*(((CY45+$B$7)+273)^4-(CY45+273)^4)-44100*P45)/(1.84*29.3*X45+8*0.95*5.67E-8*(CY45+273)^3))</f>
        <v>0</v>
      </c>
      <c r="AC45">
        <f>($C$7*CZ45+$D$7*DA45+$E$7*AB45)</f>
        <v>0</v>
      </c>
      <c r="AD45">
        <f>0.61365*exp(17.502*AC45/(240.97+AC45))</f>
        <v>0</v>
      </c>
      <c r="AE45">
        <f>(AF45/AG45*100)</f>
        <v>0</v>
      </c>
      <c r="AF45">
        <f>CR45*(CW45+CX45)/1000</f>
        <v>0</v>
      </c>
      <c r="AG45">
        <f>0.61365*exp(17.502*CY45/(240.97+CY45))</f>
        <v>0</v>
      </c>
      <c r="AH45">
        <f>(AD45-CR45*(CW45+CX45)/1000)</f>
        <v>0</v>
      </c>
      <c r="AI45">
        <f>(-P45*44100)</f>
        <v>0</v>
      </c>
      <c r="AJ45">
        <f>2*29.3*X45*0.92*(CY45-AC45)</f>
        <v>0</v>
      </c>
      <c r="AK45">
        <f>2*0.95*5.67E-8*(((CY45+$B$7)+273)^4-(AC45+273)^4)</f>
        <v>0</v>
      </c>
      <c r="AL45">
        <f>AA45+AK45+AI45+AJ45</f>
        <v>0</v>
      </c>
      <c r="AM45">
        <f>CV45*BA45*(CQ45-CP45*(1000-BA45*CS45)/(1000-BA45*CR45))/(100*CJ45)</f>
        <v>0</v>
      </c>
      <c r="AN45">
        <f>1000*CV45*BA45*(CR45-CS45)/(100*CJ45*(1000-BA45*CR45))</f>
        <v>0</v>
      </c>
      <c r="AO45">
        <f>(AP45 - AQ45 - CW45*1E3/(8.314*(CY45+273.15)) * AS45/CV45 * AR45) * CV45/(100*CJ45) * (1000 - CS45)/1000</f>
        <v>0</v>
      </c>
      <c r="AP45">
        <v>1569.58354426373</v>
      </c>
      <c r="AQ45">
        <v>1539.92824242424</v>
      </c>
      <c r="AR45">
        <v>0.00430601428506047</v>
      </c>
      <c r="AS45">
        <v>67.0258801588406</v>
      </c>
      <c r="AT45">
        <f>(AV45 - AU45 + CW45*1E3/(8.314*(CY45+273.15)) * AX45/CV45 * AW45) * CV45/(100*CJ45) * 1000/(1000 - AV45)</f>
        <v>0</v>
      </c>
      <c r="AU45">
        <v>20.7408175128139</v>
      </c>
      <c r="AV45">
        <v>27.3199854545455</v>
      </c>
      <c r="AW45">
        <v>0.000750812890812608</v>
      </c>
      <c r="AX45">
        <v>78.55</v>
      </c>
      <c r="AY45">
        <v>0</v>
      </c>
      <c r="AZ45">
        <v>0</v>
      </c>
      <c r="BA45">
        <f>IF(AY45*$H$13&gt;=BC45,1.0,(BC45/(BC45-AY45*$H$13)))</f>
        <v>0</v>
      </c>
      <c r="BB45">
        <f>(BA45-1)*100</f>
        <v>0</v>
      </c>
      <c r="BC45">
        <f>MAX(0,($B$13+$C$13*DD45)/(1+$D$13*DD45)*CW45/(CY45+273)*$E$13)</f>
        <v>0</v>
      </c>
      <c r="BD45" t="s">
        <v>315</v>
      </c>
      <c r="BE45">
        <v>10214.9</v>
      </c>
      <c r="BF45">
        <v>1337.40365450765</v>
      </c>
      <c r="BG45">
        <v>3225.17</v>
      </c>
      <c r="BH45">
        <f>1-BF45/BG45</f>
        <v>0</v>
      </c>
      <c r="BI45">
        <v>-10.2314334914194</v>
      </c>
      <c r="BJ45" t="s">
        <v>429</v>
      </c>
      <c r="BK45">
        <v>10134.4</v>
      </c>
      <c r="BL45">
        <v>864.35428</v>
      </c>
      <c r="BM45">
        <v>1101.62</v>
      </c>
      <c r="BN45">
        <f>1-BL45/BM45</f>
        <v>0</v>
      </c>
      <c r="BO45">
        <v>0.5</v>
      </c>
      <c r="BP45">
        <f>CG45</f>
        <v>0</v>
      </c>
      <c r="BQ45">
        <f>R45</f>
        <v>0</v>
      </c>
      <c r="BR45">
        <f>BN45*BO45*BP45</f>
        <v>0</v>
      </c>
      <c r="BS45">
        <f>(BQ45-BI45)/BP45</f>
        <v>0</v>
      </c>
      <c r="BT45">
        <f>(BG45-BM45)/BM45</f>
        <v>0</v>
      </c>
      <c r="BU45">
        <f>BF45/(BH45+BF45/BM45)</f>
        <v>0</v>
      </c>
      <c r="BV45" t="s">
        <v>317</v>
      </c>
      <c r="BW45">
        <v>0</v>
      </c>
      <c r="BX45">
        <f>IF(BW45&lt;&gt;0, BW45, BU45)</f>
        <v>0</v>
      </c>
      <c r="BY45">
        <f>1-BX45/BM45</f>
        <v>0</v>
      </c>
      <c r="BZ45">
        <f>(BM45-BL45)/(BM45-BX45)</f>
        <v>0</v>
      </c>
      <c r="CA45">
        <f>(BG45-BM45)/(BG45-BX45)</f>
        <v>0</v>
      </c>
      <c r="CB45">
        <f>(BM45-BL45)/(BM45-BF45)</f>
        <v>0</v>
      </c>
      <c r="CC45">
        <f>(BG45-BM45)/(BG45-BF45)</f>
        <v>0</v>
      </c>
      <c r="CD45">
        <f>(BZ45*BX45/BL45)</f>
        <v>0</v>
      </c>
      <c r="CE45">
        <f>(1-CD45)</f>
        <v>0</v>
      </c>
      <c r="CF45">
        <f>$B$11*DE45+$C$11*DF45+$F$11*DG45*(1-DJ45)</f>
        <v>0</v>
      </c>
      <c r="CG45">
        <f>CF45*CH45</f>
        <v>0</v>
      </c>
      <c r="CH45">
        <f>($B$11*$D$9+$C$11*$D$9+$F$11*((DT45+DL45)/MAX(DT45+DL45+DU45, 0.1)*$I$9+DU45/MAX(DT45+DL45+DU45, 0.1)*$J$9))/($B$11+$C$11+$F$11)</f>
        <v>0</v>
      </c>
      <c r="CI45">
        <f>($B$11*$K$9+$C$11*$K$9+$F$11*((DT45+DL45)/MAX(DT45+DL45+DU45, 0.1)*$P$9+DU45/MAX(DT45+DL45+DU45, 0.1)*$Q$9))/($B$11+$C$11+$F$11)</f>
        <v>0</v>
      </c>
      <c r="CJ45">
        <v>6</v>
      </c>
      <c r="CK45">
        <v>0.5</v>
      </c>
      <c r="CL45" t="s">
        <v>318</v>
      </c>
      <c r="CM45">
        <v>2</v>
      </c>
      <c r="CN45" t="b">
        <v>0</v>
      </c>
      <c r="CO45">
        <v>1658944900</v>
      </c>
      <c r="CP45">
        <v>1497.71483870968</v>
      </c>
      <c r="CQ45">
        <v>1536.33129032258</v>
      </c>
      <c r="CR45">
        <v>27.2606290322581</v>
      </c>
      <c r="CS45">
        <v>20.6945483870968</v>
      </c>
      <c r="CT45">
        <v>1500.56290322581</v>
      </c>
      <c r="CU45">
        <v>27.0325419354839</v>
      </c>
      <c r="CV45">
        <v>600.115548387097</v>
      </c>
      <c r="CW45">
        <v>100.986451612903</v>
      </c>
      <c r="CX45">
        <v>0.100007622580645</v>
      </c>
      <c r="CY45">
        <v>30.3841258064516</v>
      </c>
      <c r="CZ45">
        <v>29.9093838709677</v>
      </c>
      <c r="DA45">
        <v>999.9</v>
      </c>
      <c r="DB45">
        <v>0</v>
      </c>
      <c r="DC45">
        <v>0</v>
      </c>
      <c r="DD45">
        <v>9996.47322580645</v>
      </c>
      <c r="DE45">
        <v>0</v>
      </c>
      <c r="DF45">
        <v>345.992258064516</v>
      </c>
      <c r="DG45">
        <v>1500.02451612903</v>
      </c>
      <c r="DH45">
        <v>0.972994032258065</v>
      </c>
      <c r="DI45">
        <v>0.0270062096774194</v>
      </c>
      <c r="DJ45">
        <v>0</v>
      </c>
      <c r="DK45">
        <v>865.000483870968</v>
      </c>
      <c r="DL45">
        <v>4.99935</v>
      </c>
      <c r="DM45">
        <v>13845.4612903226</v>
      </c>
      <c r="DN45">
        <v>14585.135483871</v>
      </c>
      <c r="DO45">
        <v>38.5420967741935</v>
      </c>
      <c r="DP45">
        <v>40.5117741935484</v>
      </c>
      <c r="DQ45">
        <v>38.5339677419355</v>
      </c>
      <c r="DR45">
        <v>38.7941935483871</v>
      </c>
      <c r="DS45">
        <v>40.5762580645161</v>
      </c>
      <c r="DT45">
        <v>1454.65129032258</v>
      </c>
      <c r="DU45">
        <v>40.3751612903226</v>
      </c>
      <c r="DV45">
        <v>0</v>
      </c>
      <c r="DW45">
        <v>126.5</v>
      </c>
      <c r="DX45">
        <v>0</v>
      </c>
      <c r="DY45">
        <v>864.35428</v>
      </c>
      <c r="DZ45">
        <v>-68.1493847202694</v>
      </c>
      <c r="EA45">
        <v>-1080.44615559285</v>
      </c>
      <c r="EB45">
        <v>13835.588</v>
      </c>
      <c r="EC45">
        <v>15</v>
      </c>
      <c r="ED45">
        <v>1658944693</v>
      </c>
      <c r="EE45" t="s">
        <v>423</v>
      </c>
      <c r="EF45">
        <v>1658944693</v>
      </c>
      <c r="EG45">
        <v>1658944592</v>
      </c>
      <c r="EH45">
        <v>27</v>
      </c>
      <c r="EI45">
        <v>0.024</v>
      </c>
      <c r="EJ45">
        <v>0.008</v>
      </c>
      <c r="EK45">
        <v>-2.596</v>
      </c>
      <c r="EL45">
        <v>0.143</v>
      </c>
      <c r="EM45">
        <v>1027</v>
      </c>
      <c r="EN45">
        <v>21</v>
      </c>
      <c r="EO45">
        <v>0.16</v>
      </c>
      <c r="EP45">
        <v>0.02</v>
      </c>
      <c r="EQ45">
        <v>100</v>
      </c>
      <c r="ER45">
        <v>100</v>
      </c>
      <c r="ES45">
        <v>-2.85</v>
      </c>
      <c r="ET45">
        <v>0.2281</v>
      </c>
      <c r="EU45">
        <v>-1.24429345726741</v>
      </c>
      <c r="EV45">
        <v>-0.00188405265594867</v>
      </c>
      <c r="EW45">
        <v>5.78351111746033e-07</v>
      </c>
      <c r="EX45">
        <v>-2.3203594791771e-11</v>
      </c>
      <c r="EY45">
        <v>0.228091581869252</v>
      </c>
      <c r="EZ45">
        <v>0</v>
      </c>
      <c r="FA45">
        <v>0</v>
      </c>
      <c r="FB45">
        <v>0</v>
      </c>
      <c r="FC45">
        <v>4</v>
      </c>
      <c r="FD45">
        <v>2111</v>
      </c>
      <c r="FE45">
        <v>2</v>
      </c>
      <c r="FF45">
        <v>24</v>
      </c>
      <c r="FG45">
        <v>3.6</v>
      </c>
      <c r="FH45">
        <v>5.3</v>
      </c>
      <c r="FI45">
        <v>3.09326</v>
      </c>
      <c r="FJ45">
        <v>2.3584</v>
      </c>
      <c r="FK45">
        <v>1.5979</v>
      </c>
      <c r="FL45">
        <v>2.33154</v>
      </c>
      <c r="FM45">
        <v>1.59424</v>
      </c>
      <c r="FN45">
        <v>2.44629</v>
      </c>
      <c r="FO45">
        <v>38.9693</v>
      </c>
      <c r="FP45">
        <v>14.9989</v>
      </c>
      <c r="FQ45">
        <v>18</v>
      </c>
      <c r="FR45">
        <v>617.701</v>
      </c>
      <c r="FS45">
        <v>377.075</v>
      </c>
      <c r="FT45">
        <v>29.9802</v>
      </c>
      <c r="FU45">
        <v>30.2385</v>
      </c>
      <c r="FV45">
        <v>30.0002</v>
      </c>
      <c r="FW45">
        <v>30.0393</v>
      </c>
      <c r="FX45">
        <v>30.0107</v>
      </c>
      <c r="FY45">
        <v>61.9036</v>
      </c>
      <c r="FZ45">
        <v>39.9757</v>
      </c>
      <c r="GA45">
        <v>21.6728</v>
      </c>
      <c r="GB45">
        <v>30.0051</v>
      </c>
      <c r="GC45">
        <v>1537.92</v>
      </c>
      <c r="GD45">
        <v>20.8468</v>
      </c>
      <c r="GE45">
        <v>99.7629</v>
      </c>
      <c r="GF45">
        <v>99.8757</v>
      </c>
    </row>
    <row r="46" spans="1:188">
      <c r="A46">
        <v>30</v>
      </c>
      <c r="B46">
        <v>1658945044.5</v>
      </c>
      <c r="C46">
        <v>4622</v>
      </c>
      <c r="D46" t="s">
        <v>430</v>
      </c>
      <c r="E46" t="s">
        <v>431</v>
      </c>
      <c r="F46">
        <v>5</v>
      </c>
      <c r="I46" t="s">
        <v>310</v>
      </c>
      <c r="J46" t="s">
        <v>311</v>
      </c>
      <c r="L46" t="s">
        <v>376</v>
      </c>
      <c r="M46" t="s">
        <v>377</v>
      </c>
      <c r="N46" t="s">
        <v>378</v>
      </c>
      <c r="O46">
        <v>1658945036.5</v>
      </c>
      <c r="P46">
        <f>(Q46)/1000</f>
        <v>0</v>
      </c>
      <c r="Q46">
        <f>IF(CN46, AT46, AN46)</f>
        <v>0</v>
      </c>
      <c r="R46">
        <f>IF(CN46, AO46, AM46)</f>
        <v>0</v>
      </c>
      <c r="S46">
        <f>CP46 - IF(BA46&gt;1, R46*CJ46*100.0/(BC46*DD46), 0)</f>
        <v>0</v>
      </c>
      <c r="T46">
        <f>((Z46-P46/2)*S46-R46)/(Z46+P46/2)</f>
        <v>0</v>
      </c>
      <c r="U46">
        <f>T46*(CW46+CX46)/1000.0</f>
        <v>0</v>
      </c>
      <c r="V46">
        <f>(CP46 - IF(BA46&gt;1, R46*CJ46*100.0/(BC46*DD46), 0))*(CW46+CX46)/1000.0</f>
        <v>0</v>
      </c>
      <c r="W46">
        <f>2.0/((1/Y46-1/X46)+SIGN(Y46)*SQRT((1/Y46-1/X46)*(1/Y46-1/X46) + 4*CK46/((CK46+1)*(CK46+1))*(2*1/Y46*1/X46-1/X46*1/X46)))</f>
        <v>0</v>
      </c>
      <c r="X46">
        <f>IF(LEFT(CL46,1)&lt;&gt;"0",IF(LEFT(CL46,1)="1",3.0,CM46),$D$5+$E$5*(DD46*CW46/($K$5*1000))+$F$5*(DD46*CW46/($K$5*1000))*MAX(MIN(CJ46,$J$5),$I$5)*MAX(MIN(CJ46,$J$5),$I$5)+$G$5*MAX(MIN(CJ46,$J$5),$I$5)*(DD46*CW46/($K$5*1000))+$H$5*(DD46*CW46/($K$5*1000))*(DD46*CW46/($K$5*1000)))</f>
        <v>0</v>
      </c>
      <c r="Y46">
        <f>P46*(1000-(1000*0.61365*exp(17.502*AC46/(240.97+AC46))/(CW46+CX46)+CR46)/2)/(1000*0.61365*exp(17.502*AC46/(240.97+AC46))/(CW46+CX46)-CR46)</f>
        <v>0</v>
      </c>
      <c r="Z46">
        <f>1/((CK46+1)/(W46/1.6)+1/(X46/1.37)) + CK46/((CK46+1)/(W46/1.6) + CK46/(X46/1.37))</f>
        <v>0</v>
      </c>
      <c r="AA46">
        <f>(CF46*CI46)</f>
        <v>0</v>
      </c>
      <c r="AB46">
        <f>(CY46+(AA46+2*0.95*5.67E-8*(((CY46+$B$7)+273)^4-(CY46+273)^4)-44100*P46)/(1.84*29.3*X46+8*0.95*5.67E-8*(CY46+273)^3))</f>
        <v>0</v>
      </c>
      <c r="AC46">
        <f>($C$7*CZ46+$D$7*DA46+$E$7*AB46)</f>
        <v>0</v>
      </c>
      <c r="AD46">
        <f>0.61365*exp(17.502*AC46/(240.97+AC46))</f>
        <v>0</v>
      </c>
      <c r="AE46">
        <f>(AF46/AG46*100)</f>
        <v>0</v>
      </c>
      <c r="AF46">
        <f>CR46*(CW46+CX46)/1000</f>
        <v>0</v>
      </c>
      <c r="AG46">
        <f>0.61365*exp(17.502*CY46/(240.97+CY46))</f>
        <v>0</v>
      </c>
      <c r="AH46">
        <f>(AD46-CR46*(CW46+CX46)/1000)</f>
        <v>0</v>
      </c>
      <c r="AI46">
        <f>(-P46*44100)</f>
        <v>0</v>
      </c>
      <c r="AJ46">
        <f>2*29.3*X46*0.92*(CY46-AC46)</f>
        <v>0</v>
      </c>
      <c r="AK46">
        <f>2*0.95*5.67E-8*(((CY46+$B$7)+273)^4-(AC46+273)^4)</f>
        <v>0</v>
      </c>
      <c r="AL46">
        <f>AA46+AK46+AI46+AJ46</f>
        <v>0</v>
      </c>
      <c r="AM46">
        <f>CV46*BA46*(CQ46-CP46*(1000-BA46*CS46)/(1000-BA46*CR46))/(100*CJ46)</f>
        <v>0</v>
      </c>
      <c r="AN46">
        <f>1000*CV46*BA46*(CR46-CS46)/(100*CJ46*(1000-BA46*CR46))</f>
        <v>0</v>
      </c>
      <c r="AO46">
        <f>(AP46 - AQ46 - CW46*1E3/(8.314*(CY46+273.15)) * AS46/CV46 * AR46) * CV46/(100*CJ46) * (1000 - CS46)/1000</f>
        <v>0</v>
      </c>
      <c r="AP46">
        <v>2082.59061057984</v>
      </c>
      <c r="AQ46">
        <v>2053.12084848485</v>
      </c>
      <c r="AR46">
        <v>0.00910004196780721</v>
      </c>
      <c r="AS46">
        <v>67.0591125356651</v>
      </c>
      <c r="AT46">
        <f>(AV46 - AU46 + CW46*1E3/(8.314*(CY46+273.15)) * AX46/CV46 * AW46) * CV46/(100*CJ46) * 1000/(1000 - AV46)</f>
        <v>0</v>
      </c>
      <c r="AU46">
        <v>20.7176744055411</v>
      </c>
      <c r="AV46">
        <v>27.3718951515152</v>
      </c>
      <c r="AW46">
        <v>-0.000291550186247562</v>
      </c>
      <c r="AX46">
        <v>78.55</v>
      </c>
      <c r="AY46">
        <v>0</v>
      </c>
      <c r="AZ46">
        <v>0</v>
      </c>
      <c r="BA46">
        <f>IF(AY46*$H$13&gt;=BC46,1.0,(BC46/(BC46-AY46*$H$13)))</f>
        <v>0</v>
      </c>
      <c r="BB46">
        <f>(BA46-1)*100</f>
        <v>0</v>
      </c>
      <c r="BC46">
        <f>MAX(0,($B$13+$C$13*DD46)/(1+$D$13*DD46)*CW46/(CY46+273)*$E$13)</f>
        <v>0</v>
      </c>
      <c r="BD46" t="s">
        <v>315</v>
      </c>
      <c r="BE46">
        <v>10214.9</v>
      </c>
      <c r="BF46">
        <v>1337.40365450765</v>
      </c>
      <c r="BG46">
        <v>3225.17</v>
      </c>
      <c r="BH46">
        <f>1-BF46/BG46</f>
        <v>0</v>
      </c>
      <c r="BI46">
        <v>-10.2314334914194</v>
      </c>
      <c r="BJ46" t="s">
        <v>432</v>
      </c>
      <c r="BK46">
        <v>10145.7</v>
      </c>
      <c r="BL46">
        <v>867.888461538461</v>
      </c>
      <c r="BM46">
        <v>1103.53</v>
      </c>
      <c r="BN46">
        <f>1-BL46/BM46</f>
        <v>0</v>
      </c>
      <c r="BO46">
        <v>0.5</v>
      </c>
      <c r="BP46">
        <f>CG46</f>
        <v>0</v>
      </c>
      <c r="BQ46">
        <f>R46</f>
        <v>0</v>
      </c>
      <c r="BR46">
        <f>BN46*BO46*BP46</f>
        <v>0</v>
      </c>
      <c r="BS46">
        <f>(BQ46-BI46)/BP46</f>
        <v>0</v>
      </c>
      <c r="BT46">
        <f>(BG46-BM46)/BM46</f>
        <v>0</v>
      </c>
      <c r="BU46">
        <f>BF46/(BH46+BF46/BM46)</f>
        <v>0</v>
      </c>
      <c r="BV46" t="s">
        <v>317</v>
      </c>
      <c r="BW46">
        <v>0</v>
      </c>
      <c r="BX46">
        <f>IF(BW46&lt;&gt;0, BW46, BU46)</f>
        <v>0</v>
      </c>
      <c r="BY46">
        <f>1-BX46/BM46</f>
        <v>0</v>
      </c>
      <c r="BZ46">
        <f>(BM46-BL46)/(BM46-BX46)</f>
        <v>0</v>
      </c>
      <c r="CA46">
        <f>(BG46-BM46)/(BG46-BX46)</f>
        <v>0</v>
      </c>
      <c r="CB46">
        <f>(BM46-BL46)/(BM46-BF46)</f>
        <v>0</v>
      </c>
      <c r="CC46">
        <f>(BG46-BM46)/(BG46-BF46)</f>
        <v>0</v>
      </c>
      <c r="CD46">
        <f>(BZ46*BX46/BL46)</f>
        <v>0</v>
      </c>
      <c r="CE46">
        <f>(1-CD46)</f>
        <v>0</v>
      </c>
      <c r="CF46">
        <f>$B$11*DE46+$C$11*DF46+$F$11*DG46*(1-DJ46)</f>
        <v>0</v>
      </c>
      <c r="CG46">
        <f>CF46*CH46</f>
        <v>0</v>
      </c>
      <c r="CH46">
        <f>($B$11*$D$9+$C$11*$D$9+$F$11*((DT46+DL46)/MAX(DT46+DL46+DU46, 0.1)*$I$9+DU46/MAX(DT46+DL46+DU46, 0.1)*$J$9))/($B$11+$C$11+$F$11)</f>
        <v>0</v>
      </c>
      <c r="CI46">
        <f>($B$11*$K$9+$C$11*$K$9+$F$11*((DT46+DL46)/MAX(DT46+DL46+DU46, 0.1)*$P$9+DU46/MAX(DT46+DL46+DU46, 0.1)*$Q$9))/($B$11+$C$11+$F$11)</f>
        <v>0</v>
      </c>
      <c r="CJ46">
        <v>6</v>
      </c>
      <c r="CK46">
        <v>0.5</v>
      </c>
      <c r="CL46" t="s">
        <v>318</v>
      </c>
      <c r="CM46">
        <v>2</v>
      </c>
      <c r="CN46" t="b">
        <v>0</v>
      </c>
      <c r="CO46">
        <v>1658945036.5</v>
      </c>
      <c r="CP46">
        <v>1996.57</v>
      </c>
      <c r="CQ46">
        <v>2038.60903225806</v>
      </c>
      <c r="CR46">
        <v>27.3933096774194</v>
      </c>
      <c r="CS46">
        <v>20.7307193548387</v>
      </c>
      <c r="CT46">
        <v>1999.45419354839</v>
      </c>
      <c r="CU46">
        <v>27.1652258064516</v>
      </c>
      <c r="CV46">
        <v>600.129935483871</v>
      </c>
      <c r="CW46">
        <v>100.985741935484</v>
      </c>
      <c r="CX46">
        <v>0.100042296774194</v>
      </c>
      <c r="CY46">
        <v>30.2905935483871</v>
      </c>
      <c r="CZ46">
        <v>29.9937387096774</v>
      </c>
      <c r="DA46">
        <v>999.9</v>
      </c>
      <c r="DB46">
        <v>0</v>
      </c>
      <c r="DC46">
        <v>0</v>
      </c>
      <c r="DD46">
        <v>9997.2235483871</v>
      </c>
      <c r="DE46">
        <v>0</v>
      </c>
      <c r="DF46">
        <v>352.076064516129</v>
      </c>
      <c r="DG46">
        <v>1500.01741935484</v>
      </c>
      <c r="DH46">
        <v>0.972995258064516</v>
      </c>
      <c r="DI46">
        <v>0.0270048225806452</v>
      </c>
      <c r="DJ46">
        <v>0</v>
      </c>
      <c r="DK46">
        <v>868.014967741935</v>
      </c>
      <c r="DL46">
        <v>4.99935</v>
      </c>
      <c r="DM46">
        <v>13794.9548387097</v>
      </c>
      <c r="DN46">
        <v>14585.0516129032</v>
      </c>
      <c r="DO46">
        <v>36.4493225806452</v>
      </c>
      <c r="DP46">
        <v>38.7356451612903</v>
      </c>
      <c r="DQ46">
        <v>36.6509677419355</v>
      </c>
      <c r="DR46">
        <v>37.4956129032258</v>
      </c>
      <c r="DS46">
        <v>38.5883870967742</v>
      </c>
      <c r="DT46">
        <v>1454.64612903226</v>
      </c>
      <c r="DU46">
        <v>40.3712903225806</v>
      </c>
      <c r="DV46">
        <v>0</v>
      </c>
      <c r="DW46">
        <v>135.5</v>
      </c>
      <c r="DX46">
        <v>0</v>
      </c>
      <c r="DY46">
        <v>867.888461538461</v>
      </c>
      <c r="DZ46">
        <v>-29.5874871860977</v>
      </c>
      <c r="EA46">
        <v>-456.526495809285</v>
      </c>
      <c r="EB46">
        <v>13792.9</v>
      </c>
      <c r="EC46">
        <v>15</v>
      </c>
      <c r="ED46">
        <v>1658944693</v>
      </c>
      <c r="EE46" t="s">
        <v>423</v>
      </c>
      <c r="EF46">
        <v>1658944693</v>
      </c>
      <c r="EG46">
        <v>1658944592</v>
      </c>
      <c r="EH46">
        <v>27</v>
      </c>
      <c r="EI46">
        <v>0.024</v>
      </c>
      <c r="EJ46">
        <v>0.008</v>
      </c>
      <c r="EK46">
        <v>-2.596</v>
      </c>
      <c r="EL46">
        <v>0.143</v>
      </c>
      <c r="EM46">
        <v>1027</v>
      </c>
      <c r="EN46">
        <v>21</v>
      </c>
      <c r="EO46">
        <v>0.16</v>
      </c>
      <c r="EP46">
        <v>0.02</v>
      </c>
      <c r="EQ46">
        <v>100</v>
      </c>
      <c r="ER46">
        <v>100</v>
      </c>
      <c r="ES46">
        <v>-2.89</v>
      </c>
      <c r="ET46">
        <v>0.2281</v>
      </c>
      <c r="EU46">
        <v>-1.24429345726741</v>
      </c>
      <c r="EV46">
        <v>-0.00188405265594867</v>
      </c>
      <c r="EW46">
        <v>5.78351111746033e-07</v>
      </c>
      <c r="EX46">
        <v>-2.3203594791771e-11</v>
      </c>
      <c r="EY46">
        <v>0.228091581869252</v>
      </c>
      <c r="EZ46">
        <v>0</v>
      </c>
      <c r="FA46">
        <v>0</v>
      </c>
      <c r="FB46">
        <v>0</v>
      </c>
      <c r="FC46">
        <v>4</v>
      </c>
      <c r="FD46">
        <v>2111</v>
      </c>
      <c r="FE46">
        <v>2</v>
      </c>
      <c r="FF46">
        <v>24</v>
      </c>
      <c r="FG46">
        <v>5.9</v>
      </c>
      <c r="FH46">
        <v>7.5</v>
      </c>
      <c r="FI46">
        <v>3.88062</v>
      </c>
      <c r="FJ46">
        <v>2.36084</v>
      </c>
      <c r="FK46">
        <v>1.59912</v>
      </c>
      <c r="FL46">
        <v>2.33398</v>
      </c>
      <c r="FM46">
        <v>1.59424</v>
      </c>
      <c r="FN46">
        <v>2.3291</v>
      </c>
      <c r="FO46">
        <v>39.0436</v>
      </c>
      <c r="FP46">
        <v>14.9638</v>
      </c>
      <c r="FQ46">
        <v>18</v>
      </c>
      <c r="FR46">
        <v>617.212</v>
      </c>
      <c r="FS46">
        <v>377.647</v>
      </c>
      <c r="FT46">
        <v>29.056</v>
      </c>
      <c r="FU46">
        <v>30.2747</v>
      </c>
      <c r="FV46">
        <v>29.9999</v>
      </c>
      <c r="FW46">
        <v>30.0678</v>
      </c>
      <c r="FX46">
        <v>30.0392</v>
      </c>
      <c r="FY46">
        <v>77.6372</v>
      </c>
      <c r="FZ46">
        <v>40.3195</v>
      </c>
      <c r="GA46">
        <v>17.1449</v>
      </c>
      <c r="GB46">
        <v>29.0288</v>
      </c>
      <c r="GC46">
        <v>2041.18</v>
      </c>
      <c r="GD46">
        <v>20.6808</v>
      </c>
      <c r="GE46">
        <v>99.7523</v>
      </c>
      <c r="GF46">
        <v>99.8714</v>
      </c>
    </row>
    <row r="47" spans="1:188">
      <c r="A47">
        <v>31</v>
      </c>
      <c r="B47">
        <v>1658945525.6</v>
      </c>
      <c r="C47">
        <v>5103.09999990463</v>
      </c>
      <c r="D47" t="s">
        <v>433</v>
      </c>
      <c r="E47" t="s">
        <v>434</v>
      </c>
      <c r="F47">
        <v>5</v>
      </c>
      <c r="I47" t="s">
        <v>310</v>
      </c>
      <c r="J47" t="s">
        <v>311</v>
      </c>
      <c r="L47" t="s">
        <v>312</v>
      </c>
      <c r="M47" t="s">
        <v>435</v>
      </c>
      <c r="N47" t="s">
        <v>436</v>
      </c>
      <c r="O47">
        <v>1658945517.6</v>
      </c>
      <c r="P47">
        <f>(Q47)/1000</f>
        <v>0</v>
      </c>
      <c r="Q47">
        <f>IF(CN47, AT47, AN47)</f>
        <v>0</v>
      </c>
      <c r="R47">
        <f>IF(CN47, AO47, AM47)</f>
        <v>0</v>
      </c>
      <c r="S47">
        <f>CP47 - IF(BA47&gt;1, R47*CJ47*100.0/(BC47*DD47), 0)</f>
        <v>0</v>
      </c>
      <c r="T47">
        <f>((Z47-P47/2)*S47-R47)/(Z47+P47/2)</f>
        <v>0</v>
      </c>
      <c r="U47">
        <f>T47*(CW47+CX47)/1000.0</f>
        <v>0</v>
      </c>
      <c r="V47">
        <f>(CP47 - IF(BA47&gt;1, R47*CJ47*100.0/(BC47*DD47), 0))*(CW47+CX47)/1000.0</f>
        <v>0</v>
      </c>
      <c r="W47">
        <f>2.0/((1/Y47-1/X47)+SIGN(Y47)*SQRT((1/Y47-1/X47)*(1/Y47-1/X47) + 4*CK47/((CK47+1)*(CK47+1))*(2*1/Y47*1/X47-1/X47*1/X47)))</f>
        <v>0</v>
      </c>
      <c r="X47">
        <f>IF(LEFT(CL47,1)&lt;&gt;"0",IF(LEFT(CL47,1)="1",3.0,CM47),$D$5+$E$5*(DD47*CW47/($K$5*1000))+$F$5*(DD47*CW47/($K$5*1000))*MAX(MIN(CJ47,$J$5),$I$5)*MAX(MIN(CJ47,$J$5),$I$5)+$G$5*MAX(MIN(CJ47,$J$5),$I$5)*(DD47*CW47/($K$5*1000))+$H$5*(DD47*CW47/($K$5*1000))*(DD47*CW47/($K$5*1000)))</f>
        <v>0</v>
      </c>
      <c r="Y47">
        <f>P47*(1000-(1000*0.61365*exp(17.502*AC47/(240.97+AC47))/(CW47+CX47)+CR47)/2)/(1000*0.61365*exp(17.502*AC47/(240.97+AC47))/(CW47+CX47)-CR47)</f>
        <v>0</v>
      </c>
      <c r="Z47">
        <f>1/((CK47+1)/(W47/1.6)+1/(X47/1.37)) + CK47/((CK47+1)/(W47/1.6) + CK47/(X47/1.37))</f>
        <v>0</v>
      </c>
      <c r="AA47">
        <f>(CF47*CI47)</f>
        <v>0</v>
      </c>
      <c r="AB47">
        <f>(CY47+(AA47+2*0.95*5.67E-8*(((CY47+$B$7)+273)^4-(CY47+273)^4)-44100*P47)/(1.84*29.3*X47+8*0.95*5.67E-8*(CY47+273)^3))</f>
        <v>0</v>
      </c>
      <c r="AC47">
        <f>($C$7*CZ47+$D$7*DA47+$E$7*AB47)</f>
        <v>0</v>
      </c>
      <c r="AD47">
        <f>0.61365*exp(17.502*AC47/(240.97+AC47))</f>
        <v>0</v>
      </c>
      <c r="AE47">
        <f>(AF47/AG47*100)</f>
        <v>0</v>
      </c>
      <c r="AF47">
        <f>CR47*(CW47+CX47)/1000</f>
        <v>0</v>
      </c>
      <c r="AG47">
        <f>0.61365*exp(17.502*CY47/(240.97+CY47))</f>
        <v>0</v>
      </c>
      <c r="AH47">
        <f>(AD47-CR47*(CW47+CX47)/1000)</f>
        <v>0</v>
      </c>
      <c r="AI47">
        <f>(-P47*44100)</f>
        <v>0</v>
      </c>
      <c r="AJ47">
        <f>2*29.3*X47*0.92*(CY47-AC47)</f>
        <v>0</v>
      </c>
      <c r="AK47">
        <f>2*0.95*5.67E-8*(((CY47+$B$7)+273)^4-(AC47+273)^4)</f>
        <v>0</v>
      </c>
      <c r="AL47">
        <f>AA47+AK47+AI47+AJ47</f>
        <v>0</v>
      </c>
      <c r="AM47">
        <f>CV47*BA47*(CQ47-CP47*(1000-BA47*CS47)/(1000-BA47*CR47))/(100*CJ47)</f>
        <v>0</v>
      </c>
      <c r="AN47">
        <f>1000*CV47*BA47*(CR47-CS47)/(100*CJ47*(1000-BA47*CR47))</f>
        <v>0</v>
      </c>
      <c r="AO47">
        <f>(AP47 - AQ47 - CW47*1E3/(8.314*(CY47+273.15)) * AS47/CV47 * AR47) * CV47/(100*CJ47) * (1000 - CS47)/1000</f>
        <v>0</v>
      </c>
      <c r="AP47">
        <v>455.344070405274</v>
      </c>
      <c r="AQ47">
        <v>421.056248484848</v>
      </c>
      <c r="AR47">
        <v>-0.00294237256222311</v>
      </c>
      <c r="AS47">
        <v>67.0709161203318</v>
      </c>
      <c r="AT47">
        <f>(AV47 - AU47 + CW47*1E3/(8.314*(CY47+273.15)) * AX47/CV47 * AW47) * CV47/(100*CJ47) * 1000/(1000 - AV47)</f>
        <v>0</v>
      </c>
      <c r="AU47">
        <v>19.0838569004329</v>
      </c>
      <c r="AV47">
        <v>26.7340212121212</v>
      </c>
      <c r="AW47">
        <v>0.000149420448966659</v>
      </c>
      <c r="AX47">
        <v>78.55</v>
      </c>
      <c r="AY47">
        <v>0</v>
      </c>
      <c r="AZ47">
        <v>0</v>
      </c>
      <c r="BA47">
        <f>IF(AY47*$H$13&gt;=BC47,1.0,(BC47/(BC47-AY47*$H$13)))</f>
        <v>0</v>
      </c>
      <c r="BB47">
        <f>(BA47-1)*100</f>
        <v>0</v>
      </c>
      <c r="BC47">
        <f>MAX(0,($B$13+$C$13*DD47)/(1+$D$13*DD47)*CW47/(CY47+273)*$E$13)</f>
        <v>0</v>
      </c>
      <c r="BD47" t="s">
        <v>315</v>
      </c>
      <c r="BE47">
        <v>10214.9</v>
      </c>
      <c r="BF47">
        <v>1337.40365450765</v>
      </c>
      <c r="BG47">
        <v>3225.17</v>
      </c>
      <c r="BH47">
        <f>1-BF47/BG47</f>
        <v>0</v>
      </c>
      <c r="BI47">
        <v>-10.2314334914194</v>
      </c>
      <c r="BJ47" t="s">
        <v>437</v>
      </c>
      <c r="BK47">
        <v>10116.4</v>
      </c>
      <c r="BL47">
        <v>1062.8796</v>
      </c>
      <c r="BM47">
        <v>1707.52</v>
      </c>
      <c r="BN47">
        <f>1-BL47/BM47</f>
        <v>0</v>
      </c>
      <c r="BO47">
        <v>0.5</v>
      </c>
      <c r="BP47">
        <f>CG47</f>
        <v>0</v>
      </c>
      <c r="BQ47">
        <f>R47</f>
        <v>0</v>
      </c>
      <c r="BR47">
        <f>BN47*BO47*BP47</f>
        <v>0</v>
      </c>
      <c r="BS47">
        <f>(BQ47-BI47)/BP47</f>
        <v>0</v>
      </c>
      <c r="BT47">
        <f>(BG47-BM47)/BM47</f>
        <v>0</v>
      </c>
      <c r="BU47">
        <f>BF47/(BH47+BF47/BM47)</f>
        <v>0</v>
      </c>
      <c r="BV47" t="s">
        <v>317</v>
      </c>
      <c r="BW47">
        <v>0</v>
      </c>
      <c r="BX47">
        <f>IF(BW47&lt;&gt;0, BW47, BU47)</f>
        <v>0</v>
      </c>
      <c r="BY47">
        <f>1-BX47/BM47</f>
        <v>0</v>
      </c>
      <c r="BZ47">
        <f>(BM47-BL47)/(BM47-BX47)</f>
        <v>0</v>
      </c>
      <c r="CA47">
        <f>(BG47-BM47)/(BG47-BX47)</f>
        <v>0</v>
      </c>
      <c r="CB47">
        <f>(BM47-BL47)/(BM47-BF47)</f>
        <v>0</v>
      </c>
      <c r="CC47">
        <f>(BG47-BM47)/(BG47-BF47)</f>
        <v>0</v>
      </c>
      <c r="CD47">
        <f>(BZ47*BX47/BL47)</f>
        <v>0</v>
      </c>
      <c r="CE47">
        <f>(1-CD47)</f>
        <v>0</v>
      </c>
      <c r="CF47">
        <f>$B$11*DE47+$C$11*DF47+$F$11*DG47*(1-DJ47)</f>
        <v>0</v>
      </c>
      <c r="CG47">
        <f>CF47*CH47</f>
        <v>0</v>
      </c>
      <c r="CH47">
        <f>($B$11*$D$9+$C$11*$D$9+$F$11*((DT47+DL47)/MAX(DT47+DL47+DU47, 0.1)*$I$9+DU47/MAX(DT47+DL47+DU47, 0.1)*$J$9))/($B$11+$C$11+$F$11)</f>
        <v>0</v>
      </c>
      <c r="CI47">
        <f>($B$11*$K$9+$C$11*$K$9+$F$11*((DT47+DL47)/MAX(DT47+DL47+DU47, 0.1)*$P$9+DU47/MAX(DT47+DL47+DU47, 0.1)*$Q$9))/($B$11+$C$11+$F$11)</f>
        <v>0</v>
      </c>
      <c r="CJ47">
        <v>6</v>
      </c>
      <c r="CK47">
        <v>0.5</v>
      </c>
      <c r="CL47" t="s">
        <v>318</v>
      </c>
      <c r="CM47">
        <v>2</v>
      </c>
      <c r="CN47" t="b">
        <v>0</v>
      </c>
      <c r="CO47">
        <v>1658945517.6</v>
      </c>
      <c r="CP47">
        <v>409.881322580645</v>
      </c>
      <c r="CQ47">
        <v>446.715741935484</v>
      </c>
      <c r="CR47">
        <v>26.7164774193548</v>
      </c>
      <c r="CS47">
        <v>19.0622612903226</v>
      </c>
      <c r="CT47">
        <v>411.209322580645</v>
      </c>
      <c r="CU47">
        <v>26.5115774193548</v>
      </c>
      <c r="CV47">
        <v>600.109258064516</v>
      </c>
      <c r="CW47">
        <v>100.985580645161</v>
      </c>
      <c r="CX47">
        <v>0.100051422580645</v>
      </c>
      <c r="CY47">
        <v>30.4153387096774</v>
      </c>
      <c r="CZ47">
        <v>29.9754</v>
      </c>
      <c r="DA47">
        <v>999.9</v>
      </c>
      <c r="DB47">
        <v>0</v>
      </c>
      <c r="DC47">
        <v>0</v>
      </c>
      <c r="DD47">
        <v>10000.6041935484</v>
      </c>
      <c r="DE47">
        <v>0</v>
      </c>
      <c r="DF47">
        <v>594.734064516129</v>
      </c>
      <c r="DG47">
        <v>1500.01193548387</v>
      </c>
      <c r="DH47">
        <v>0.972995387096774</v>
      </c>
      <c r="DI47">
        <v>0.0270049548387097</v>
      </c>
      <c r="DJ47">
        <v>0</v>
      </c>
      <c r="DK47">
        <v>1062.80483870968</v>
      </c>
      <c r="DL47">
        <v>4.99935</v>
      </c>
      <c r="DM47">
        <v>16757.9225806452</v>
      </c>
      <c r="DN47">
        <v>14585</v>
      </c>
      <c r="DO47">
        <v>38.2719032258064</v>
      </c>
      <c r="DP47">
        <v>40.8021290322581</v>
      </c>
      <c r="DQ47">
        <v>38.4009677419355</v>
      </c>
      <c r="DR47">
        <v>39.2599677419355</v>
      </c>
      <c r="DS47">
        <v>40.2639032258064</v>
      </c>
      <c r="DT47">
        <v>1454.64161290323</v>
      </c>
      <c r="DU47">
        <v>40.3703225806451</v>
      </c>
      <c r="DV47">
        <v>0</v>
      </c>
      <c r="DW47">
        <v>480</v>
      </c>
      <c r="DX47">
        <v>0</v>
      </c>
      <c r="DY47">
        <v>1062.8796</v>
      </c>
      <c r="DZ47">
        <v>10.0976923028624</v>
      </c>
      <c r="EA47">
        <v>99.3307692393537</v>
      </c>
      <c r="EB47">
        <v>16758.788</v>
      </c>
      <c r="EC47">
        <v>15</v>
      </c>
      <c r="ED47">
        <v>1658945560.6</v>
      </c>
      <c r="EE47" t="s">
        <v>438</v>
      </c>
      <c r="EF47">
        <v>1658945560.6</v>
      </c>
      <c r="EG47">
        <v>1658945460.1</v>
      </c>
      <c r="EH47">
        <v>29</v>
      </c>
      <c r="EI47">
        <v>0.006</v>
      </c>
      <c r="EJ47">
        <v>-0.023</v>
      </c>
      <c r="EK47">
        <v>-1.328</v>
      </c>
      <c r="EL47">
        <v>0.052</v>
      </c>
      <c r="EM47">
        <v>440</v>
      </c>
      <c r="EN47">
        <v>18</v>
      </c>
      <c r="EO47">
        <v>0.13</v>
      </c>
      <c r="EP47">
        <v>0.03</v>
      </c>
      <c r="EQ47">
        <v>100</v>
      </c>
      <c r="ER47">
        <v>100</v>
      </c>
      <c r="ES47">
        <v>-1.328</v>
      </c>
      <c r="ET47">
        <v>0.2049</v>
      </c>
      <c r="EU47">
        <v>-0.612868201086121</v>
      </c>
      <c r="EV47">
        <v>-0.00188405265594867</v>
      </c>
      <c r="EW47">
        <v>5.78351111746033e-07</v>
      </c>
      <c r="EX47">
        <v>-2.3203594791771e-11</v>
      </c>
      <c r="EY47">
        <v>0.204900674040084</v>
      </c>
      <c r="EZ47">
        <v>0</v>
      </c>
      <c r="FA47">
        <v>0</v>
      </c>
      <c r="FB47">
        <v>0</v>
      </c>
      <c r="FC47">
        <v>4</v>
      </c>
      <c r="FD47">
        <v>2111</v>
      </c>
      <c r="FE47">
        <v>2</v>
      </c>
      <c r="FF47">
        <v>24</v>
      </c>
      <c r="FG47">
        <v>1</v>
      </c>
      <c r="FH47">
        <v>1.1</v>
      </c>
      <c r="FI47">
        <v>1.13281</v>
      </c>
      <c r="FJ47">
        <v>2.43408</v>
      </c>
      <c r="FK47">
        <v>1.59912</v>
      </c>
      <c r="FL47">
        <v>2.33398</v>
      </c>
      <c r="FM47">
        <v>1.59424</v>
      </c>
      <c r="FN47">
        <v>2.34009</v>
      </c>
      <c r="FO47">
        <v>39.3418</v>
      </c>
      <c r="FP47">
        <v>14.8675</v>
      </c>
      <c r="FQ47">
        <v>18</v>
      </c>
      <c r="FR47">
        <v>624.774</v>
      </c>
      <c r="FS47">
        <v>369.588</v>
      </c>
      <c r="FT47">
        <v>29.1759</v>
      </c>
      <c r="FU47">
        <v>30.675</v>
      </c>
      <c r="FV47">
        <v>30.0008</v>
      </c>
      <c r="FW47">
        <v>30.4014</v>
      </c>
      <c r="FX47">
        <v>30.3728</v>
      </c>
      <c r="FY47">
        <v>22.6866</v>
      </c>
      <c r="FZ47">
        <v>50.6569</v>
      </c>
      <c r="GA47">
        <v>33.7511</v>
      </c>
      <c r="GB47">
        <v>29.17</v>
      </c>
      <c r="GC47">
        <v>446.673</v>
      </c>
      <c r="GD47">
        <v>19.1693</v>
      </c>
      <c r="GE47">
        <v>99.6682</v>
      </c>
      <c r="GF47">
        <v>99.7968</v>
      </c>
    </row>
    <row r="48" spans="1:188">
      <c r="A48">
        <v>32</v>
      </c>
      <c r="B48">
        <v>1658945745.1</v>
      </c>
      <c r="C48">
        <v>5322.59999990463</v>
      </c>
      <c r="D48" t="s">
        <v>439</v>
      </c>
      <c r="E48" t="s">
        <v>440</v>
      </c>
      <c r="F48">
        <v>5</v>
      </c>
      <c r="I48" t="s">
        <v>310</v>
      </c>
      <c r="J48" t="s">
        <v>311</v>
      </c>
      <c r="L48" t="s">
        <v>312</v>
      </c>
      <c r="M48" t="s">
        <v>435</v>
      </c>
      <c r="N48" t="s">
        <v>436</v>
      </c>
      <c r="O48">
        <v>1658945737.35</v>
      </c>
      <c r="P48">
        <f>(Q48)/1000</f>
        <v>0</v>
      </c>
      <c r="Q48">
        <f>IF(CN48, AT48, AN48)</f>
        <v>0</v>
      </c>
      <c r="R48">
        <f>IF(CN48, AO48, AM48)</f>
        <v>0</v>
      </c>
      <c r="S48">
        <f>CP48 - IF(BA48&gt;1, R48*CJ48*100.0/(BC48*DD48), 0)</f>
        <v>0</v>
      </c>
      <c r="T48">
        <f>((Z48-P48/2)*S48-R48)/(Z48+P48/2)</f>
        <v>0</v>
      </c>
      <c r="U48">
        <f>T48*(CW48+CX48)/1000.0</f>
        <v>0</v>
      </c>
      <c r="V48">
        <f>(CP48 - IF(BA48&gt;1, R48*CJ48*100.0/(BC48*DD48), 0))*(CW48+CX48)/1000.0</f>
        <v>0</v>
      </c>
      <c r="W48">
        <f>2.0/((1/Y48-1/X48)+SIGN(Y48)*SQRT((1/Y48-1/X48)*(1/Y48-1/X48) + 4*CK48/((CK48+1)*(CK48+1))*(2*1/Y48*1/X48-1/X48*1/X48)))</f>
        <v>0</v>
      </c>
      <c r="X48">
        <f>IF(LEFT(CL48,1)&lt;&gt;"0",IF(LEFT(CL48,1)="1",3.0,CM48),$D$5+$E$5*(DD48*CW48/($K$5*1000))+$F$5*(DD48*CW48/($K$5*1000))*MAX(MIN(CJ48,$J$5),$I$5)*MAX(MIN(CJ48,$J$5),$I$5)+$G$5*MAX(MIN(CJ48,$J$5),$I$5)*(DD48*CW48/($K$5*1000))+$H$5*(DD48*CW48/($K$5*1000))*(DD48*CW48/($K$5*1000)))</f>
        <v>0</v>
      </c>
      <c r="Y48">
        <f>P48*(1000-(1000*0.61365*exp(17.502*AC48/(240.97+AC48))/(CW48+CX48)+CR48)/2)/(1000*0.61365*exp(17.502*AC48/(240.97+AC48))/(CW48+CX48)-CR48)</f>
        <v>0</v>
      </c>
      <c r="Z48">
        <f>1/((CK48+1)/(W48/1.6)+1/(X48/1.37)) + CK48/((CK48+1)/(W48/1.6) + CK48/(X48/1.37))</f>
        <v>0</v>
      </c>
      <c r="AA48">
        <f>(CF48*CI48)</f>
        <v>0</v>
      </c>
      <c r="AB48">
        <f>(CY48+(AA48+2*0.95*5.67E-8*(((CY48+$B$7)+273)^4-(CY48+273)^4)-44100*P48)/(1.84*29.3*X48+8*0.95*5.67E-8*(CY48+273)^3))</f>
        <v>0</v>
      </c>
      <c r="AC48">
        <f>($C$7*CZ48+$D$7*DA48+$E$7*AB48)</f>
        <v>0</v>
      </c>
      <c r="AD48">
        <f>0.61365*exp(17.502*AC48/(240.97+AC48))</f>
        <v>0</v>
      </c>
      <c r="AE48">
        <f>(AF48/AG48*100)</f>
        <v>0</v>
      </c>
      <c r="AF48">
        <f>CR48*(CW48+CX48)/1000</f>
        <v>0</v>
      </c>
      <c r="AG48">
        <f>0.61365*exp(17.502*CY48/(240.97+CY48))</f>
        <v>0</v>
      </c>
      <c r="AH48">
        <f>(AD48-CR48*(CW48+CX48)/1000)</f>
        <v>0</v>
      </c>
      <c r="AI48">
        <f>(-P48*44100)</f>
        <v>0</v>
      </c>
      <c r="AJ48">
        <f>2*29.3*X48*0.92*(CY48-AC48)</f>
        <v>0</v>
      </c>
      <c r="AK48">
        <f>2*0.95*5.67E-8*(((CY48+$B$7)+273)^4-(AC48+273)^4)</f>
        <v>0</v>
      </c>
      <c r="AL48">
        <f>AA48+AK48+AI48+AJ48</f>
        <v>0</v>
      </c>
      <c r="AM48">
        <f>CV48*BA48*(CQ48-CP48*(1000-BA48*CS48)/(1000-BA48*CR48))/(100*CJ48)</f>
        <v>0</v>
      </c>
      <c r="AN48">
        <f>1000*CV48*BA48*(CR48-CS48)/(100*CJ48*(1000-BA48*CR48))</f>
        <v>0</v>
      </c>
      <c r="AO48">
        <f>(AP48 - AQ48 - CW48*1E3/(8.314*(CY48+273.15)) * AS48/CV48 * AR48) * CV48/(100*CJ48) * (1000 - CS48)/1000</f>
        <v>0</v>
      </c>
      <c r="AP48">
        <v>445.497126680536</v>
      </c>
      <c r="AQ48">
        <v>410.871806060606</v>
      </c>
      <c r="AR48">
        <v>-0.0103872210384177</v>
      </c>
      <c r="AS48">
        <v>67.092207691368</v>
      </c>
      <c r="AT48">
        <f>(AV48 - AU48 + CW48*1E3/(8.314*(CY48+273.15)) * AX48/CV48 * AW48) * CV48/(100*CJ48) * 1000/(1000 - AV48)</f>
        <v>0</v>
      </c>
      <c r="AU48">
        <v>19.2940226858442</v>
      </c>
      <c r="AV48">
        <v>26.8473933333333</v>
      </c>
      <c r="AW48">
        <v>-0.00119013151927421</v>
      </c>
      <c r="AX48">
        <v>78.55</v>
      </c>
      <c r="AY48">
        <v>0</v>
      </c>
      <c r="AZ48">
        <v>0</v>
      </c>
      <c r="BA48">
        <f>IF(AY48*$H$13&gt;=BC48,1.0,(BC48/(BC48-AY48*$H$13)))</f>
        <v>0</v>
      </c>
      <c r="BB48">
        <f>(BA48-1)*100</f>
        <v>0</v>
      </c>
      <c r="BC48">
        <f>MAX(0,($B$13+$C$13*DD48)/(1+$D$13*DD48)*CW48/(CY48+273)*$E$13)</f>
        <v>0</v>
      </c>
      <c r="BD48" t="s">
        <v>315</v>
      </c>
      <c r="BE48">
        <v>10214.9</v>
      </c>
      <c r="BF48">
        <v>1337.40365450765</v>
      </c>
      <c r="BG48">
        <v>3225.17</v>
      </c>
      <c r="BH48">
        <f>1-BF48/BG48</f>
        <v>0</v>
      </c>
      <c r="BI48">
        <v>-10.2314334914194</v>
      </c>
      <c r="BJ48" t="s">
        <v>441</v>
      </c>
      <c r="BK48">
        <v>10125.8</v>
      </c>
      <c r="BL48">
        <v>1064.69846153846</v>
      </c>
      <c r="BM48">
        <v>1727.52</v>
      </c>
      <c r="BN48">
        <f>1-BL48/BM48</f>
        <v>0</v>
      </c>
      <c r="BO48">
        <v>0.5</v>
      </c>
      <c r="BP48">
        <f>CG48</f>
        <v>0</v>
      </c>
      <c r="BQ48">
        <f>R48</f>
        <v>0</v>
      </c>
      <c r="BR48">
        <f>BN48*BO48*BP48</f>
        <v>0</v>
      </c>
      <c r="BS48">
        <f>(BQ48-BI48)/BP48</f>
        <v>0</v>
      </c>
      <c r="BT48">
        <f>(BG48-BM48)/BM48</f>
        <v>0</v>
      </c>
      <c r="BU48">
        <f>BF48/(BH48+BF48/BM48)</f>
        <v>0</v>
      </c>
      <c r="BV48" t="s">
        <v>317</v>
      </c>
      <c r="BW48">
        <v>0</v>
      </c>
      <c r="BX48">
        <f>IF(BW48&lt;&gt;0, BW48, BU48)</f>
        <v>0</v>
      </c>
      <c r="BY48">
        <f>1-BX48/BM48</f>
        <v>0</v>
      </c>
      <c r="BZ48">
        <f>(BM48-BL48)/(BM48-BX48)</f>
        <v>0</v>
      </c>
      <c r="CA48">
        <f>(BG48-BM48)/(BG48-BX48)</f>
        <v>0</v>
      </c>
      <c r="CB48">
        <f>(BM48-BL48)/(BM48-BF48)</f>
        <v>0</v>
      </c>
      <c r="CC48">
        <f>(BG48-BM48)/(BG48-BF48)</f>
        <v>0</v>
      </c>
      <c r="CD48">
        <f>(BZ48*BX48/BL48)</f>
        <v>0</v>
      </c>
      <c r="CE48">
        <f>(1-CD48)</f>
        <v>0</v>
      </c>
      <c r="CF48">
        <f>$B$11*DE48+$C$11*DF48+$F$11*DG48*(1-DJ48)</f>
        <v>0</v>
      </c>
      <c r="CG48">
        <f>CF48*CH48</f>
        <v>0</v>
      </c>
      <c r="CH48">
        <f>($B$11*$D$9+$C$11*$D$9+$F$11*((DT48+DL48)/MAX(DT48+DL48+DU48, 0.1)*$I$9+DU48/MAX(DT48+DL48+DU48, 0.1)*$J$9))/($B$11+$C$11+$F$11)</f>
        <v>0</v>
      </c>
      <c r="CI48">
        <f>($B$11*$K$9+$C$11*$K$9+$F$11*((DT48+DL48)/MAX(DT48+DL48+DU48, 0.1)*$P$9+DU48/MAX(DT48+DL48+DU48, 0.1)*$Q$9))/($B$11+$C$11+$F$11)</f>
        <v>0</v>
      </c>
      <c r="CJ48">
        <v>6</v>
      </c>
      <c r="CK48">
        <v>0.5</v>
      </c>
      <c r="CL48" t="s">
        <v>318</v>
      </c>
      <c r="CM48">
        <v>2</v>
      </c>
      <c r="CN48" t="b">
        <v>0</v>
      </c>
      <c r="CO48">
        <v>1658945737.35</v>
      </c>
      <c r="CP48">
        <v>399.830033333333</v>
      </c>
      <c r="CQ48">
        <v>436.706833333333</v>
      </c>
      <c r="CR48">
        <v>26.92438</v>
      </c>
      <c r="CS48">
        <v>19.3484366666667</v>
      </c>
      <c r="CT48">
        <v>401.109666666667</v>
      </c>
      <c r="CU48">
        <v>26.70868</v>
      </c>
      <c r="CV48">
        <v>600.1039</v>
      </c>
      <c r="CW48">
        <v>100.981733333333</v>
      </c>
      <c r="CX48">
        <v>0.0999591266666666</v>
      </c>
      <c r="CY48">
        <v>30.3065233333333</v>
      </c>
      <c r="CZ48">
        <v>29.8186</v>
      </c>
      <c r="DA48">
        <v>999.9</v>
      </c>
      <c r="DB48">
        <v>0</v>
      </c>
      <c r="DC48">
        <v>0</v>
      </c>
      <c r="DD48">
        <v>9996.475</v>
      </c>
      <c r="DE48">
        <v>0</v>
      </c>
      <c r="DF48">
        <v>1118.664</v>
      </c>
      <c r="DG48">
        <v>1500.01866666667</v>
      </c>
      <c r="DH48">
        <v>0.973005666666667</v>
      </c>
      <c r="DI48">
        <v>0.0269943066666667</v>
      </c>
      <c r="DJ48">
        <v>0</v>
      </c>
      <c r="DK48">
        <v>1064.807</v>
      </c>
      <c r="DL48">
        <v>4.99935</v>
      </c>
      <c r="DM48">
        <v>16691.7666666667</v>
      </c>
      <c r="DN48">
        <v>14585.1266666667</v>
      </c>
      <c r="DO48">
        <v>36.6601333333333</v>
      </c>
      <c r="DP48">
        <v>39.3998</v>
      </c>
      <c r="DQ48">
        <v>36.7831</v>
      </c>
      <c r="DR48">
        <v>36.9830666666667</v>
      </c>
      <c r="DS48">
        <v>38.6414333333333</v>
      </c>
      <c r="DT48">
        <v>1454.66166666667</v>
      </c>
      <c r="DU48">
        <v>40.358</v>
      </c>
      <c r="DV48">
        <v>0</v>
      </c>
      <c r="DW48">
        <v>218.600000143051</v>
      </c>
      <c r="DX48">
        <v>0</v>
      </c>
      <c r="DY48">
        <v>1064.69846153846</v>
      </c>
      <c r="DZ48">
        <v>-12.6680342082213</v>
      </c>
      <c r="EA48">
        <v>-221.72991471102</v>
      </c>
      <c r="EB48">
        <v>16689.1</v>
      </c>
      <c r="EC48">
        <v>15</v>
      </c>
      <c r="ED48">
        <v>1658945698.1</v>
      </c>
      <c r="EE48" t="s">
        <v>442</v>
      </c>
      <c r="EF48">
        <v>1658945681.6</v>
      </c>
      <c r="EG48">
        <v>1658945698.1</v>
      </c>
      <c r="EH48">
        <v>30</v>
      </c>
      <c r="EI48">
        <v>-0.008</v>
      </c>
      <c r="EJ48">
        <v>0.011</v>
      </c>
      <c r="EK48">
        <v>-1.333</v>
      </c>
      <c r="EL48">
        <v>0.075</v>
      </c>
      <c r="EM48">
        <v>437</v>
      </c>
      <c r="EN48">
        <v>19</v>
      </c>
      <c r="EO48">
        <v>0.11</v>
      </c>
      <c r="EP48">
        <v>0.02</v>
      </c>
      <c r="EQ48">
        <v>100</v>
      </c>
      <c r="ER48">
        <v>100</v>
      </c>
      <c r="ES48">
        <v>-1.28</v>
      </c>
      <c r="ET48">
        <v>0.2157</v>
      </c>
      <c r="EU48">
        <v>-0.615428561876522</v>
      </c>
      <c r="EV48">
        <v>-0.00188405265594867</v>
      </c>
      <c r="EW48">
        <v>5.78351111746033e-07</v>
      </c>
      <c r="EX48">
        <v>-2.3203594791771e-11</v>
      </c>
      <c r="EY48">
        <v>0.215702299786182</v>
      </c>
      <c r="EZ48">
        <v>0</v>
      </c>
      <c r="FA48">
        <v>0</v>
      </c>
      <c r="FB48">
        <v>0</v>
      </c>
      <c r="FC48">
        <v>4</v>
      </c>
      <c r="FD48">
        <v>2111</v>
      </c>
      <c r="FE48">
        <v>2</v>
      </c>
      <c r="FF48">
        <v>24</v>
      </c>
      <c r="FG48">
        <v>1.1</v>
      </c>
      <c r="FH48">
        <v>0.8</v>
      </c>
      <c r="FI48">
        <v>1.10962</v>
      </c>
      <c r="FJ48">
        <v>2.41943</v>
      </c>
      <c r="FK48">
        <v>1.5979</v>
      </c>
      <c r="FL48">
        <v>2.33521</v>
      </c>
      <c r="FM48">
        <v>1.59424</v>
      </c>
      <c r="FN48">
        <v>2.3877</v>
      </c>
      <c r="FO48">
        <v>39.4666</v>
      </c>
      <c r="FP48">
        <v>14.8238</v>
      </c>
      <c r="FQ48">
        <v>18</v>
      </c>
      <c r="FR48">
        <v>625.379</v>
      </c>
      <c r="FS48">
        <v>368.234</v>
      </c>
      <c r="FT48">
        <v>30.8699</v>
      </c>
      <c r="FU48">
        <v>31.0352</v>
      </c>
      <c r="FV48">
        <v>30.0006</v>
      </c>
      <c r="FW48">
        <v>30.7474</v>
      </c>
      <c r="FX48">
        <v>30.7155</v>
      </c>
      <c r="FY48">
        <v>22.2513</v>
      </c>
      <c r="FZ48">
        <v>46.9453</v>
      </c>
      <c r="GA48">
        <v>22.4262</v>
      </c>
      <c r="GB48">
        <v>30.8976</v>
      </c>
      <c r="GC48">
        <v>437.031</v>
      </c>
      <c r="GD48">
        <v>19.2144</v>
      </c>
      <c r="GE48">
        <v>99.592</v>
      </c>
      <c r="GF48">
        <v>99.7192</v>
      </c>
    </row>
    <row r="49" spans="1:188">
      <c r="A49">
        <v>33</v>
      </c>
      <c r="B49">
        <v>1658945851.1</v>
      </c>
      <c r="C49">
        <v>5428.59999990463</v>
      </c>
      <c r="D49" t="s">
        <v>443</v>
      </c>
      <c r="E49" t="s">
        <v>444</v>
      </c>
      <c r="F49">
        <v>5</v>
      </c>
      <c r="I49" t="s">
        <v>310</v>
      </c>
      <c r="J49" t="s">
        <v>311</v>
      </c>
      <c r="L49" t="s">
        <v>312</v>
      </c>
      <c r="M49" t="s">
        <v>435</v>
      </c>
      <c r="N49" t="s">
        <v>436</v>
      </c>
      <c r="O49">
        <v>1658945843.1</v>
      </c>
      <c r="P49">
        <f>(Q49)/1000</f>
        <v>0</v>
      </c>
      <c r="Q49">
        <f>IF(CN49, AT49, AN49)</f>
        <v>0</v>
      </c>
      <c r="R49">
        <f>IF(CN49, AO49, AM49)</f>
        <v>0</v>
      </c>
      <c r="S49">
        <f>CP49 - IF(BA49&gt;1, R49*CJ49*100.0/(BC49*DD49), 0)</f>
        <v>0</v>
      </c>
      <c r="T49">
        <f>((Z49-P49/2)*S49-R49)/(Z49+P49/2)</f>
        <v>0</v>
      </c>
      <c r="U49">
        <f>T49*(CW49+CX49)/1000.0</f>
        <v>0</v>
      </c>
      <c r="V49">
        <f>(CP49 - IF(BA49&gt;1, R49*CJ49*100.0/(BC49*DD49), 0))*(CW49+CX49)/1000.0</f>
        <v>0</v>
      </c>
      <c r="W49">
        <f>2.0/((1/Y49-1/X49)+SIGN(Y49)*SQRT((1/Y49-1/X49)*(1/Y49-1/X49) + 4*CK49/((CK49+1)*(CK49+1))*(2*1/Y49*1/X49-1/X49*1/X49)))</f>
        <v>0</v>
      </c>
      <c r="X49">
        <f>IF(LEFT(CL49,1)&lt;&gt;"0",IF(LEFT(CL49,1)="1",3.0,CM49),$D$5+$E$5*(DD49*CW49/($K$5*1000))+$F$5*(DD49*CW49/($K$5*1000))*MAX(MIN(CJ49,$J$5),$I$5)*MAX(MIN(CJ49,$J$5),$I$5)+$G$5*MAX(MIN(CJ49,$J$5),$I$5)*(DD49*CW49/($K$5*1000))+$H$5*(DD49*CW49/($K$5*1000))*(DD49*CW49/($K$5*1000)))</f>
        <v>0</v>
      </c>
      <c r="Y49">
        <f>P49*(1000-(1000*0.61365*exp(17.502*AC49/(240.97+AC49))/(CW49+CX49)+CR49)/2)/(1000*0.61365*exp(17.502*AC49/(240.97+AC49))/(CW49+CX49)-CR49)</f>
        <v>0</v>
      </c>
      <c r="Z49">
        <f>1/((CK49+1)/(W49/1.6)+1/(X49/1.37)) + CK49/((CK49+1)/(W49/1.6) + CK49/(X49/1.37))</f>
        <v>0</v>
      </c>
      <c r="AA49">
        <f>(CF49*CI49)</f>
        <v>0</v>
      </c>
      <c r="AB49">
        <f>(CY49+(AA49+2*0.95*5.67E-8*(((CY49+$B$7)+273)^4-(CY49+273)^4)-44100*P49)/(1.84*29.3*X49+8*0.95*5.67E-8*(CY49+273)^3))</f>
        <v>0</v>
      </c>
      <c r="AC49">
        <f>($C$7*CZ49+$D$7*DA49+$E$7*AB49)</f>
        <v>0</v>
      </c>
      <c r="AD49">
        <f>0.61365*exp(17.502*AC49/(240.97+AC49))</f>
        <v>0</v>
      </c>
      <c r="AE49">
        <f>(AF49/AG49*100)</f>
        <v>0</v>
      </c>
      <c r="AF49">
        <f>CR49*(CW49+CX49)/1000</f>
        <v>0</v>
      </c>
      <c r="AG49">
        <f>0.61365*exp(17.502*CY49/(240.97+CY49))</f>
        <v>0</v>
      </c>
      <c r="AH49">
        <f>(AD49-CR49*(CW49+CX49)/1000)</f>
        <v>0</v>
      </c>
      <c r="AI49">
        <f>(-P49*44100)</f>
        <v>0</v>
      </c>
      <c r="AJ49">
        <f>2*29.3*X49*0.92*(CY49-AC49)</f>
        <v>0</v>
      </c>
      <c r="AK49">
        <f>2*0.95*5.67E-8*(((CY49+$B$7)+273)^4-(AC49+273)^4)</f>
        <v>0</v>
      </c>
      <c r="AL49">
        <f>AA49+AK49+AI49+AJ49</f>
        <v>0</v>
      </c>
      <c r="AM49">
        <f>CV49*BA49*(CQ49-CP49*(1000-BA49*CS49)/(1000-BA49*CR49))/(100*CJ49)</f>
        <v>0</v>
      </c>
      <c r="AN49">
        <f>1000*CV49*BA49*(CR49-CS49)/(100*CJ49*(1000-BA49*CR49))</f>
        <v>0</v>
      </c>
      <c r="AO49">
        <f>(AP49 - AQ49 - CW49*1E3/(8.314*(CY49+273.15)) * AS49/CV49 * AR49) * CV49/(100*CJ49) * (1000 - CS49)/1000</f>
        <v>0</v>
      </c>
      <c r="AP49">
        <v>333.69838598631</v>
      </c>
      <c r="AQ49">
        <v>308.926921212121</v>
      </c>
      <c r="AR49">
        <v>-0.00582441112819427</v>
      </c>
      <c r="AS49">
        <v>67.092207691368</v>
      </c>
      <c r="AT49">
        <f>(AV49 - AU49 + CW49*1E3/(8.314*(CY49+273.15)) * AX49/CV49 * AW49) * CV49/(100*CJ49) * 1000/(1000 - AV49)</f>
        <v>0</v>
      </c>
      <c r="AU49">
        <v>19.9621998180087</v>
      </c>
      <c r="AV49">
        <v>27.475503030303</v>
      </c>
      <c r="AW49">
        <v>0.00123042770562806</v>
      </c>
      <c r="AX49">
        <v>78.55</v>
      </c>
      <c r="AY49">
        <v>0</v>
      </c>
      <c r="AZ49">
        <v>0</v>
      </c>
      <c r="BA49">
        <f>IF(AY49*$H$13&gt;=BC49,1.0,(BC49/(BC49-AY49*$H$13)))</f>
        <v>0</v>
      </c>
      <c r="BB49">
        <f>(BA49-1)*100</f>
        <v>0</v>
      </c>
      <c r="BC49">
        <f>MAX(0,($B$13+$C$13*DD49)/(1+$D$13*DD49)*CW49/(CY49+273)*$E$13)</f>
        <v>0</v>
      </c>
      <c r="BD49" t="s">
        <v>315</v>
      </c>
      <c r="BE49">
        <v>10214.9</v>
      </c>
      <c r="BF49">
        <v>1337.40365450765</v>
      </c>
      <c r="BG49">
        <v>3225.17</v>
      </c>
      <c r="BH49">
        <f>1-BF49/BG49</f>
        <v>0</v>
      </c>
      <c r="BI49">
        <v>-10.2314334914194</v>
      </c>
      <c r="BJ49" t="s">
        <v>445</v>
      </c>
      <c r="BK49">
        <v>10127</v>
      </c>
      <c r="BL49">
        <v>964.367692307692</v>
      </c>
      <c r="BM49">
        <v>1492.32</v>
      </c>
      <c r="BN49">
        <f>1-BL49/BM49</f>
        <v>0</v>
      </c>
      <c r="BO49">
        <v>0.5</v>
      </c>
      <c r="BP49">
        <f>CG49</f>
        <v>0</v>
      </c>
      <c r="BQ49">
        <f>R49</f>
        <v>0</v>
      </c>
      <c r="BR49">
        <f>BN49*BO49*BP49</f>
        <v>0</v>
      </c>
      <c r="BS49">
        <f>(BQ49-BI49)/BP49</f>
        <v>0</v>
      </c>
      <c r="BT49">
        <f>(BG49-BM49)/BM49</f>
        <v>0</v>
      </c>
      <c r="BU49">
        <f>BF49/(BH49+BF49/BM49)</f>
        <v>0</v>
      </c>
      <c r="BV49" t="s">
        <v>317</v>
      </c>
      <c r="BW49">
        <v>0</v>
      </c>
      <c r="BX49">
        <f>IF(BW49&lt;&gt;0, BW49, BU49)</f>
        <v>0</v>
      </c>
      <c r="BY49">
        <f>1-BX49/BM49</f>
        <v>0</v>
      </c>
      <c r="BZ49">
        <f>(BM49-BL49)/(BM49-BX49)</f>
        <v>0</v>
      </c>
      <c r="CA49">
        <f>(BG49-BM49)/(BG49-BX49)</f>
        <v>0</v>
      </c>
      <c r="CB49">
        <f>(BM49-BL49)/(BM49-BF49)</f>
        <v>0</v>
      </c>
      <c r="CC49">
        <f>(BG49-BM49)/(BG49-BF49)</f>
        <v>0</v>
      </c>
      <c r="CD49">
        <f>(BZ49*BX49/BL49)</f>
        <v>0</v>
      </c>
      <c r="CE49">
        <f>(1-CD49)</f>
        <v>0</v>
      </c>
      <c r="CF49">
        <f>$B$11*DE49+$C$11*DF49+$F$11*DG49*(1-DJ49)</f>
        <v>0</v>
      </c>
      <c r="CG49">
        <f>CF49*CH49</f>
        <v>0</v>
      </c>
      <c r="CH49">
        <f>($B$11*$D$9+$C$11*$D$9+$F$11*((DT49+DL49)/MAX(DT49+DL49+DU49, 0.1)*$I$9+DU49/MAX(DT49+DL49+DU49, 0.1)*$J$9))/($B$11+$C$11+$F$11)</f>
        <v>0</v>
      </c>
      <c r="CI49">
        <f>($B$11*$K$9+$C$11*$K$9+$F$11*((DT49+DL49)/MAX(DT49+DL49+DU49, 0.1)*$P$9+DU49/MAX(DT49+DL49+DU49, 0.1)*$Q$9))/($B$11+$C$11+$F$11)</f>
        <v>0</v>
      </c>
      <c r="CJ49">
        <v>6</v>
      </c>
      <c r="CK49">
        <v>0.5</v>
      </c>
      <c r="CL49" t="s">
        <v>318</v>
      </c>
      <c r="CM49">
        <v>2</v>
      </c>
      <c r="CN49" t="b">
        <v>0</v>
      </c>
      <c r="CO49">
        <v>1658945843.1</v>
      </c>
      <c r="CP49">
        <v>300.619548387097</v>
      </c>
      <c r="CQ49">
        <v>327.279967741936</v>
      </c>
      <c r="CR49">
        <v>27.3924387096774</v>
      </c>
      <c r="CS49">
        <v>19.9056129032258</v>
      </c>
      <c r="CT49">
        <v>301.901548387097</v>
      </c>
      <c r="CU49">
        <v>27.1767387096774</v>
      </c>
      <c r="CV49">
        <v>600.125419354839</v>
      </c>
      <c r="CW49">
        <v>100.979225806452</v>
      </c>
      <c r="CX49">
        <v>0.100068770967742</v>
      </c>
      <c r="CY49">
        <v>30.7126903225806</v>
      </c>
      <c r="CZ49">
        <v>30.2679612903226</v>
      </c>
      <c r="DA49">
        <v>999.9</v>
      </c>
      <c r="DB49">
        <v>0</v>
      </c>
      <c r="DC49">
        <v>0</v>
      </c>
      <c r="DD49">
        <v>10003.0506451613</v>
      </c>
      <c r="DE49">
        <v>0</v>
      </c>
      <c r="DF49">
        <v>1134.4864516129</v>
      </c>
      <c r="DG49">
        <v>1500.00935483871</v>
      </c>
      <c r="DH49">
        <v>0.972997387096774</v>
      </c>
      <c r="DI49">
        <v>0.0270027548387097</v>
      </c>
      <c r="DJ49">
        <v>0</v>
      </c>
      <c r="DK49">
        <v>964.556967741935</v>
      </c>
      <c r="DL49">
        <v>4.99935</v>
      </c>
      <c r="DM49">
        <v>15145.8612903226</v>
      </c>
      <c r="DN49">
        <v>14584.9903225806</v>
      </c>
      <c r="DO49">
        <v>36.157</v>
      </c>
      <c r="DP49">
        <v>38.9654516129032</v>
      </c>
      <c r="DQ49">
        <v>36.3849677419355</v>
      </c>
      <c r="DR49">
        <v>37.4231935483871</v>
      </c>
      <c r="DS49">
        <v>38.2317096774193</v>
      </c>
      <c r="DT49">
        <v>1454.63935483871</v>
      </c>
      <c r="DU49">
        <v>40.37</v>
      </c>
      <c r="DV49">
        <v>0</v>
      </c>
      <c r="DW49">
        <v>105.5</v>
      </c>
      <c r="DX49">
        <v>0</v>
      </c>
      <c r="DY49">
        <v>964.367692307692</v>
      </c>
      <c r="DZ49">
        <v>-18.2162051367521</v>
      </c>
      <c r="EA49">
        <v>-300.940171229536</v>
      </c>
      <c r="EB49">
        <v>15142.7192307692</v>
      </c>
      <c r="EC49">
        <v>15</v>
      </c>
      <c r="ED49">
        <v>1658945887.1</v>
      </c>
      <c r="EE49" t="s">
        <v>446</v>
      </c>
      <c r="EF49">
        <v>1658945887.1</v>
      </c>
      <c r="EG49">
        <v>1658945698.1</v>
      </c>
      <c r="EH49">
        <v>31</v>
      </c>
      <c r="EI49">
        <v>-0.118</v>
      </c>
      <c r="EJ49">
        <v>0.011</v>
      </c>
      <c r="EK49">
        <v>-1.282</v>
      </c>
      <c r="EL49">
        <v>0.075</v>
      </c>
      <c r="EM49">
        <v>322</v>
      </c>
      <c r="EN49">
        <v>19</v>
      </c>
      <c r="EO49">
        <v>0.25</v>
      </c>
      <c r="EP49">
        <v>0.02</v>
      </c>
      <c r="EQ49">
        <v>100</v>
      </c>
      <c r="ER49">
        <v>100</v>
      </c>
      <c r="ES49">
        <v>-1.282</v>
      </c>
      <c r="ET49">
        <v>0.2157</v>
      </c>
      <c r="EU49">
        <v>-0.615428561876522</v>
      </c>
      <c r="EV49">
        <v>-0.00188405265594867</v>
      </c>
      <c r="EW49">
        <v>5.78351111746033e-07</v>
      </c>
      <c r="EX49">
        <v>-2.3203594791771e-11</v>
      </c>
      <c r="EY49">
        <v>0.215702299786182</v>
      </c>
      <c r="EZ49">
        <v>0</v>
      </c>
      <c r="FA49">
        <v>0</v>
      </c>
      <c r="FB49">
        <v>0</v>
      </c>
      <c r="FC49">
        <v>4</v>
      </c>
      <c r="FD49">
        <v>2111</v>
      </c>
      <c r="FE49">
        <v>2</v>
      </c>
      <c r="FF49">
        <v>24</v>
      </c>
      <c r="FG49">
        <v>2.8</v>
      </c>
      <c r="FH49">
        <v>2.5</v>
      </c>
      <c r="FI49">
        <v>0.883789</v>
      </c>
      <c r="FJ49">
        <v>2.43408</v>
      </c>
      <c r="FK49">
        <v>1.59912</v>
      </c>
      <c r="FL49">
        <v>2.33398</v>
      </c>
      <c r="FM49">
        <v>1.59424</v>
      </c>
      <c r="FN49">
        <v>2.34497</v>
      </c>
      <c r="FO49">
        <v>39.4666</v>
      </c>
      <c r="FP49">
        <v>14.8062</v>
      </c>
      <c r="FQ49">
        <v>18</v>
      </c>
      <c r="FR49">
        <v>625.68</v>
      </c>
      <c r="FS49">
        <v>369.404</v>
      </c>
      <c r="FT49">
        <v>29.2475</v>
      </c>
      <c r="FU49">
        <v>31.0616</v>
      </c>
      <c r="FV49">
        <v>30.0005</v>
      </c>
      <c r="FW49">
        <v>30.8086</v>
      </c>
      <c r="FX49">
        <v>30.7805</v>
      </c>
      <c r="FY49">
        <v>17.699</v>
      </c>
      <c r="FZ49">
        <v>42.5135</v>
      </c>
      <c r="GA49">
        <v>15.8651</v>
      </c>
      <c r="GB49">
        <v>29.1712</v>
      </c>
      <c r="GC49">
        <v>327.31</v>
      </c>
      <c r="GD49">
        <v>20.1059</v>
      </c>
      <c r="GE49">
        <v>99.5933</v>
      </c>
      <c r="GF49">
        <v>99.7239</v>
      </c>
    </row>
    <row r="50" spans="1:188">
      <c r="A50">
        <v>34</v>
      </c>
      <c r="B50">
        <v>1658945972.1</v>
      </c>
      <c r="C50">
        <v>5549.59999990463</v>
      </c>
      <c r="D50" t="s">
        <v>447</v>
      </c>
      <c r="E50" t="s">
        <v>448</v>
      </c>
      <c r="F50">
        <v>5</v>
      </c>
      <c r="I50" t="s">
        <v>310</v>
      </c>
      <c r="J50" t="s">
        <v>311</v>
      </c>
      <c r="L50" t="s">
        <v>312</v>
      </c>
      <c r="M50" t="s">
        <v>435</v>
      </c>
      <c r="N50" t="s">
        <v>436</v>
      </c>
      <c r="O50">
        <v>1658945964.1</v>
      </c>
      <c r="P50">
        <f>(Q50)/1000</f>
        <v>0</v>
      </c>
      <c r="Q50">
        <f>IF(CN50, AT50, AN50)</f>
        <v>0</v>
      </c>
      <c r="R50">
        <f>IF(CN50, AO50, AM50)</f>
        <v>0</v>
      </c>
      <c r="S50">
        <f>CP50 - IF(BA50&gt;1, R50*CJ50*100.0/(BC50*DD50), 0)</f>
        <v>0</v>
      </c>
      <c r="T50">
        <f>((Z50-P50/2)*S50-R50)/(Z50+P50/2)</f>
        <v>0</v>
      </c>
      <c r="U50">
        <f>T50*(CW50+CX50)/1000.0</f>
        <v>0</v>
      </c>
      <c r="V50">
        <f>(CP50 - IF(BA50&gt;1, R50*CJ50*100.0/(BC50*DD50), 0))*(CW50+CX50)/1000.0</f>
        <v>0</v>
      </c>
      <c r="W50">
        <f>2.0/((1/Y50-1/X50)+SIGN(Y50)*SQRT((1/Y50-1/X50)*(1/Y50-1/X50) + 4*CK50/((CK50+1)*(CK50+1))*(2*1/Y50*1/X50-1/X50*1/X50)))</f>
        <v>0</v>
      </c>
      <c r="X50">
        <f>IF(LEFT(CL50,1)&lt;&gt;"0",IF(LEFT(CL50,1)="1",3.0,CM50),$D$5+$E$5*(DD50*CW50/($K$5*1000))+$F$5*(DD50*CW50/($K$5*1000))*MAX(MIN(CJ50,$J$5),$I$5)*MAX(MIN(CJ50,$J$5),$I$5)+$G$5*MAX(MIN(CJ50,$J$5),$I$5)*(DD50*CW50/($K$5*1000))+$H$5*(DD50*CW50/($K$5*1000))*(DD50*CW50/($K$5*1000)))</f>
        <v>0</v>
      </c>
      <c r="Y50">
        <f>P50*(1000-(1000*0.61365*exp(17.502*AC50/(240.97+AC50))/(CW50+CX50)+CR50)/2)/(1000*0.61365*exp(17.502*AC50/(240.97+AC50))/(CW50+CX50)-CR50)</f>
        <v>0</v>
      </c>
      <c r="Z50">
        <f>1/((CK50+1)/(W50/1.6)+1/(X50/1.37)) + CK50/((CK50+1)/(W50/1.6) + CK50/(X50/1.37))</f>
        <v>0</v>
      </c>
      <c r="AA50">
        <f>(CF50*CI50)</f>
        <v>0</v>
      </c>
      <c r="AB50">
        <f>(CY50+(AA50+2*0.95*5.67E-8*(((CY50+$B$7)+273)^4-(CY50+273)^4)-44100*P50)/(1.84*29.3*X50+8*0.95*5.67E-8*(CY50+273)^3))</f>
        <v>0</v>
      </c>
      <c r="AC50">
        <f>($C$7*CZ50+$D$7*DA50+$E$7*AB50)</f>
        <v>0</v>
      </c>
      <c r="AD50">
        <f>0.61365*exp(17.502*AC50/(240.97+AC50))</f>
        <v>0</v>
      </c>
      <c r="AE50">
        <f>(AF50/AG50*100)</f>
        <v>0</v>
      </c>
      <c r="AF50">
        <f>CR50*(CW50+CX50)/1000</f>
        <v>0</v>
      </c>
      <c r="AG50">
        <f>0.61365*exp(17.502*CY50/(240.97+CY50))</f>
        <v>0</v>
      </c>
      <c r="AH50">
        <f>(AD50-CR50*(CW50+CX50)/1000)</f>
        <v>0</v>
      </c>
      <c r="AI50">
        <f>(-P50*44100)</f>
        <v>0</v>
      </c>
      <c r="AJ50">
        <f>2*29.3*X50*0.92*(CY50-AC50)</f>
        <v>0</v>
      </c>
      <c r="AK50">
        <f>2*0.95*5.67E-8*(((CY50+$B$7)+273)^4-(AC50+273)^4)</f>
        <v>0</v>
      </c>
      <c r="AL50">
        <f>AA50+AK50+AI50+AJ50</f>
        <v>0</v>
      </c>
      <c r="AM50">
        <f>CV50*BA50*(CQ50-CP50*(1000-BA50*CS50)/(1000-BA50*CR50))/(100*CJ50)</f>
        <v>0</v>
      </c>
      <c r="AN50">
        <f>1000*CV50*BA50*(CR50-CS50)/(100*CJ50*(1000-BA50*CR50))</f>
        <v>0</v>
      </c>
      <c r="AO50">
        <f>(AP50 - AQ50 - CW50*1E3/(8.314*(CY50+273.15)) * AS50/CV50 * AR50) * CV50/(100*CJ50) * (1000 - CS50)/1000</f>
        <v>0</v>
      </c>
      <c r="AP50">
        <v>221.062742521352</v>
      </c>
      <c r="AQ50">
        <v>206.549187878788</v>
      </c>
      <c r="AR50">
        <v>-0.00254751726836582</v>
      </c>
      <c r="AS50">
        <v>67.025080879925</v>
      </c>
      <c r="AT50">
        <f>(AV50 - AU50 + CW50*1E3/(8.314*(CY50+273.15)) * AX50/CV50 * AW50) * CV50/(100*CJ50) * 1000/(1000 - AV50)</f>
        <v>0</v>
      </c>
      <c r="AU50">
        <v>18.6792438658874</v>
      </c>
      <c r="AV50">
        <v>26.513546060606</v>
      </c>
      <c r="AW50">
        <v>-0.000513606266749995</v>
      </c>
      <c r="AX50">
        <v>78.55</v>
      </c>
      <c r="AY50">
        <v>0</v>
      </c>
      <c r="AZ50">
        <v>0</v>
      </c>
      <c r="BA50">
        <f>IF(AY50*$H$13&gt;=BC50,1.0,(BC50/(BC50-AY50*$H$13)))</f>
        <v>0</v>
      </c>
      <c r="BB50">
        <f>(BA50-1)*100</f>
        <v>0</v>
      </c>
      <c r="BC50">
        <f>MAX(0,($B$13+$C$13*DD50)/(1+$D$13*DD50)*CW50/(CY50+273)*$E$13)</f>
        <v>0</v>
      </c>
      <c r="BD50" t="s">
        <v>315</v>
      </c>
      <c r="BE50">
        <v>10214.9</v>
      </c>
      <c r="BF50">
        <v>1337.40365450765</v>
      </c>
      <c r="BG50">
        <v>3225.17</v>
      </c>
      <c r="BH50">
        <f>1-BF50/BG50</f>
        <v>0</v>
      </c>
      <c r="BI50">
        <v>-10.2314334914194</v>
      </c>
      <c r="BJ50" t="s">
        <v>449</v>
      </c>
      <c r="BK50">
        <v>10127.1</v>
      </c>
      <c r="BL50">
        <v>889.71312</v>
      </c>
      <c r="BM50">
        <v>1280.62</v>
      </c>
      <c r="BN50">
        <f>1-BL50/BM50</f>
        <v>0</v>
      </c>
      <c r="BO50">
        <v>0.5</v>
      </c>
      <c r="BP50">
        <f>CG50</f>
        <v>0</v>
      </c>
      <c r="BQ50">
        <f>R50</f>
        <v>0</v>
      </c>
      <c r="BR50">
        <f>BN50*BO50*BP50</f>
        <v>0</v>
      </c>
      <c r="BS50">
        <f>(BQ50-BI50)/BP50</f>
        <v>0</v>
      </c>
      <c r="BT50">
        <f>(BG50-BM50)/BM50</f>
        <v>0</v>
      </c>
      <c r="BU50">
        <f>BF50/(BH50+BF50/BM50)</f>
        <v>0</v>
      </c>
      <c r="BV50" t="s">
        <v>317</v>
      </c>
      <c r="BW50">
        <v>0</v>
      </c>
      <c r="BX50">
        <f>IF(BW50&lt;&gt;0, BW50, BU50)</f>
        <v>0</v>
      </c>
      <c r="BY50">
        <f>1-BX50/BM50</f>
        <v>0</v>
      </c>
      <c r="BZ50">
        <f>(BM50-BL50)/(BM50-BX50)</f>
        <v>0</v>
      </c>
      <c r="CA50">
        <f>(BG50-BM50)/(BG50-BX50)</f>
        <v>0</v>
      </c>
      <c r="CB50">
        <f>(BM50-BL50)/(BM50-BF50)</f>
        <v>0</v>
      </c>
      <c r="CC50">
        <f>(BG50-BM50)/(BG50-BF50)</f>
        <v>0</v>
      </c>
      <c r="CD50">
        <f>(BZ50*BX50/BL50)</f>
        <v>0</v>
      </c>
      <c r="CE50">
        <f>(1-CD50)</f>
        <v>0</v>
      </c>
      <c r="CF50">
        <f>$B$11*DE50+$C$11*DF50+$F$11*DG50*(1-DJ50)</f>
        <v>0</v>
      </c>
      <c r="CG50">
        <f>CF50*CH50</f>
        <v>0</v>
      </c>
      <c r="CH50">
        <f>($B$11*$D$9+$C$11*$D$9+$F$11*((DT50+DL50)/MAX(DT50+DL50+DU50, 0.1)*$I$9+DU50/MAX(DT50+DL50+DU50, 0.1)*$J$9))/($B$11+$C$11+$F$11)</f>
        <v>0</v>
      </c>
      <c r="CI50">
        <f>($B$11*$K$9+$C$11*$K$9+$F$11*((DT50+DL50)/MAX(DT50+DL50+DU50, 0.1)*$P$9+DU50/MAX(DT50+DL50+DU50, 0.1)*$Q$9))/($B$11+$C$11+$F$11)</f>
        <v>0</v>
      </c>
      <c r="CJ50">
        <v>6</v>
      </c>
      <c r="CK50">
        <v>0.5</v>
      </c>
      <c r="CL50" t="s">
        <v>318</v>
      </c>
      <c r="CM50">
        <v>2</v>
      </c>
      <c r="CN50" t="b">
        <v>0</v>
      </c>
      <c r="CO50">
        <v>1658945964.1</v>
      </c>
      <c r="CP50">
        <v>201.48964516129</v>
      </c>
      <c r="CQ50">
        <v>217.197967741935</v>
      </c>
      <c r="CR50">
        <v>26.5596612903226</v>
      </c>
      <c r="CS50">
        <v>18.7006129032258</v>
      </c>
      <c r="CT50">
        <v>202.55764516129</v>
      </c>
      <c r="CU50">
        <v>26.3439580645161</v>
      </c>
      <c r="CV50">
        <v>600.099483870968</v>
      </c>
      <c r="CW50">
        <v>100.975322580645</v>
      </c>
      <c r="CX50">
        <v>0.0999778548387097</v>
      </c>
      <c r="CY50">
        <v>30.2495322580645</v>
      </c>
      <c r="CZ50">
        <v>29.9464483870968</v>
      </c>
      <c r="DA50">
        <v>999.9</v>
      </c>
      <c r="DB50">
        <v>0</v>
      </c>
      <c r="DC50">
        <v>0</v>
      </c>
      <c r="DD50">
        <v>9999.3935483871</v>
      </c>
      <c r="DE50">
        <v>0</v>
      </c>
      <c r="DF50">
        <v>1145.65612903226</v>
      </c>
      <c r="DG50">
        <v>1500.01322580645</v>
      </c>
      <c r="DH50">
        <v>0.972996193548387</v>
      </c>
      <c r="DI50">
        <v>0.0270039419354839</v>
      </c>
      <c r="DJ50">
        <v>0</v>
      </c>
      <c r="DK50">
        <v>890.094258064516</v>
      </c>
      <c r="DL50">
        <v>4.99935</v>
      </c>
      <c r="DM50">
        <v>13998.5</v>
      </c>
      <c r="DN50">
        <v>14585.0032258065</v>
      </c>
      <c r="DO50">
        <v>35.8363225806452</v>
      </c>
      <c r="DP50">
        <v>38.75</v>
      </c>
      <c r="DQ50">
        <v>36.062</v>
      </c>
      <c r="DR50">
        <v>37.1751612903226</v>
      </c>
      <c r="DS50">
        <v>37.937</v>
      </c>
      <c r="DT50">
        <v>1454.64290322581</v>
      </c>
      <c r="DU50">
        <v>40.3703225806451</v>
      </c>
      <c r="DV50">
        <v>0</v>
      </c>
      <c r="DW50">
        <v>120.400000095367</v>
      </c>
      <c r="DX50">
        <v>0</v>
      </c>
      <c r="DY50">
        <v>889.71312</v>
      </c>
      <c r="DZ50">
        <v>-22.1742307632373</v>
      </c>
      <c r="EA50">
        <v>-343.469230716023</v>
      </c>
      <c r="EB50">
        <v>13992.492</v>
      </c>
      <c r="EC50">
        <v>15</v>
      </c>
      <c r="ED50">
        <v>1658946004.1</v>
      </c>
      <c r="EE50" t="s">
        <v>450</v>
      </c>
      <c r="EF50">
        <v>1658946004.1</v>
      </c>
      <c r="EG50">
        <v>1658945698.1</v>
      </c>
      <c r="EH50">
        <v>32</v>
      </c>
      <c r="EI50">
        <v>0.04</v>
      </c>
      <c r="EJ50">
        <v>0.011</v>
      </c>
      <c r="EK50">
        <v>-1.068</v>
      </c>
      <c r="EL50">
        <v>0.075</v>
      </c>
      <c r="EM50">
        <v>212</v>
      </c>
      <c r="EN50">
        <v>19</v>
      </c>
      <c r="EO50">
        <v>0.29</v>
      </c>
      <c r="EP50">
        <v>0.02</v>
      </c>
      <c r="EQ50">
        <v>100</v>
      </c>
      <c r="ER50">
        <v>100</v>
      </c>
      <c r="ES50">
        <v>-1.068</v>
      </c>
      <c r="ET50">
        <v>0.2157</v>
      </c>
      <c r="EU50">
        <v>-0.733007970326154</v>
      </c>
      <c r="EV50">
        <v>-0.00188405265594867</v>
      </c>
      <c r="EW50">
        <v>5.78351111746033e-07</v>
      </c>
      <c r="EX50">
        <v>-2.3203594791771e-11</v>
      </c>
      <c r="EY50">
        <v>0.215702299786182</v>
      </c>
      <c r="EZ50">
        <v>0</v>
      </c>
      <c r="FA50">
        <v>0</v>
      </c>
      <c r="FB50">
        <v>0</v>
      </c>
      <c r="FC50">
        <v>4</v>
      </c>
      <c r="FD50">
        <v>2111</v>
      </c>
      <c r="FE50">
        <v>2</v>
      </c>
      <c r="FF50">
        <v>24</v>
      </c>
      <c r="FG50">
        <v>1.4</v>
      </c>
      <c r="FH50">
        <v>4.6</v>
      </c>
      <c r="FI50">
        <v>0.640869</v>
      </c>
      <c r="FJ50">
        <v>2.43164</v>
      </c>
      <c r="FK50">
        <v>1.5979</v>
      </c>
      <c r="FL50">
        <v>2.33276</v>
      </c>
      <c r="FM50">
        <v>1.59424</v>
      </c>
      <c r="FN50">
        <v>2.45605</v>
      </c>
      <c r="FO50">
        <v>39.5166</v>
      </c>
      <c r="FP50">
        <v>14.7975</v>
      </c>
      <c r="FQ50">
        <v>18</v>
      </c>
      <c r="FR50">
        <v>626.403</v>
      </c>
      <c r="FS50">
        <v>367.911</v>
      </c>
      <c r="FT50">
        <v>28.7521</v>
      </c>
      <c r="FU50">
        <v>31.0989</v>
      </c>
      <c r="FV50">
        <v>30.0002</v>
      </c>
      <c r="FW50">
        <v>30.856</v>
      </c>
      <c r="FX50">
        <v>30.8276</v>
      </c>
      <c r="FY50">
        <v>12.8585</v>
      </c>
      <c r="FZ50">
        <v>46.1668</v>
      </c>
      <c r="GA50">
        <v>9.66029</v>
      </c>
      <c r="GB50">
        <v>28.7755</v>
      </c>
      <c r="GC50">
        <v>216.721</v>
      </c>
      <c r="GD50">
        <v>18.6489</v>
      </c>
      <c r="GE50">
        <v>99.6074</v>
      </c>
      <c r="GF50">
        <v>99.7308</v>
      </c>
    </row>
    <row r="51" spans="1:188">
      <c r="A51">
        <v>35</v>
      </c>
      <c r="B51">
        <v>1658946091.6</v>
      </c>
      <c r="C51">
        <v>5669.09999990463</v>
      </c>
      <c r="D51" t="s">
        <v>451</v>
      </c>
      <c r="E51" t="s">
        <v>452</v>
      </c>
      <c r="F51">
        <v>5</v>
      </c>
      <c r="I51" t="s">
        <v>310</v>
      </c>
      <c r="J51" t="s">
        <v>311</v>
      </c>
      <c r="L51" t="s">
        <v>312</v>
      </c>
      <c r="M51" t="s">
        <v>435</v>
      </c>
      <c r="N51" t="s">
        <v>436</v>
      </c>
      <c r="O51">
        <v>1658946083.85</v>
      </c>
      <c r="P51">
        <f>(Q51)/1000</f>
        <v>0</v>
      </c>
      <c r="Q51">
        <f>IF(CN51, AT51, AN51)</f>
        <v>0</v>
      </c>
      <c r="R51">
        <f>IF(CN51, AO51, AM51)</f>
        <v>0</v>
      </c>
      <c r="S51">
        <f>CP51 - IF(BA51&gt;1, R51*CJ51*100.0/(BC51*DD51), 0)</f>
        <v>0</v>
      </c>
      <c r="T51">
        <f>((Z51-P51/2)*S51-R51)/(Z51+P51/2)</f>
        <v>0</v>
      </c>
      <c r="U51">
        <f>T51*(CW51+CX51)/1000.0</f>
        <v>0</v>
      </c>
      <c r="V51">
        <f>(CP51 - IF(BA51&gt;1, R51*CJ51*100.0/(BC51*DD51), 0))*(CW51+CX51)/1000.0</f>
        <v>0</v>
      </c>
      <c r="W51">
        <f>2.0/((1/Y51-1/X51)+SIGN(Y51)*SQRT((1/Y51-1/X51)*(1/Y51-1/X51) + 4*CK51/((CK51+1)*(CK51+1))*(2*1/Y51*1/X51-1/X51*1/X51)))</f>
        <v>0</v>
      </c>
      <c r="X51">
        <f>IF(LEFT(CL51,1)&lt;&gt;"0",IF(LEFT(CL51,1)="1",3.0,CM51),$D$5+$E$5*(DD51*CW51/($K$5*1000))+$F$5*(DD51*CW51/($K$5*1000))*MAX(MIN(CJ51,$J$5),$I$5)*MAX(MIN(CJ51,$J$5),$I$5)+$G$5*MAX(MIN(CJ51,$J$5),$I$5)*(DD51*CW51/($K$5*1000))+$H$5*(DD51*CW51/($K$5*1000))*(DD51*CW51/($K$5*1000)))</f>
        <v>0</v>
      </c>
      <c r="Y51">
        <f>P51*(1000-(1000*0.61365*exp(17.502*AC51/(240.97+AC51))/(CW51+CX51)+CR51)/2)/(1000*0.61365*exp(17.502*AC51/(240.97+AC51))/(CW51+CX51)-CR51)</f>
        <v>0</v>
      </c>
      <c r="Z51">
        <f>1/((CK51+1)/(W51/1.6)+1/(X51/1.37)) + CK51/((CK51+1)/(W51/1.6) + CK51/(X51/1.37))</f>
        <v>0</v>
      </c>
      <c r="AA51">
        <f>(CF51*CI51)</f>
        <v>0</v>
      </c>
      <c r="AB51">
        <f>(CY51+(AA51+2*0.95*5.67E-8*(((CY51+$B$7)+273)^4-(CY51+273)^4)-44100*P51)/(1.84*29.3*X51+8*0.95*5.67E-8*(CY51+273)^3))</f>
        <v>0</v>
      </c>
      <c r="AC51">
        <f>($C$7*CZ51+$D$7*DA51+$E$7*AB51)</f>
        <v>0</v>
      </c>
      <c r="AD51">
        <f>0.61365*exp(17.502*AC51/(240.97+AC51))</f>
        <v>0</v>
      </c>
      <c r="AE51">
        <f>(AF51/AG51*100)</f>
        <v>0</v>
      </c>
      <c r="AF51">
        <f>CR51*(CW51+CX51)/1000</f>
        <v>0</v>
      </c>
      <c r="AG51">
        <f>0.61365*exp(17.502*CY51/(240.97+CY51))</f>
        <v>0</v>
      </c>
      <c r="AH51">
        <f>(AD51-CR51*(CW51+CX51)/1000)</f>
        <v>0</v>
      </c>
      <c r="AI51">
        <f>(-P51*44100)</f>
        <v>0</v>
      </c>
      <c r="AJ51">
        <f>2*29.3*X51*0.92*(CY51-AC51)</f>
        <v>0</v>
      </c>
      <c r="AK51">
        <f>2*0.95*5.67E-8*(((CY51+$B$7)+273)^4-(AC51+273)^4)</f>
        <v>0</v>
      </c>
      <c r="AL51">
        <f>AA51+AK51+AI51+AJ51</f>
        <v>0</v>
      </c>
      <c r="AM51">
        <f>CV51*BA51*(CQ51-CP51*(1000-BA51*CS51)/(1000-BA51*CR51))/(100*CJ51)</f>
        <v>0</v>
      </c>
      <c r="AN51">
        <f>1000*CV51*BA51*(CR51-CS51)/(100*CJ51*(1000-BA51*CR51))</f>
        <v>0</v>
      </c>
      <c r="AO51">
        <f>(AP51 - AQ51 - CW51*1E3/(8.314*(CY51+273.15)) * AS51/CV51 * AR51) * CV51/(100*CJ51) * (1000 - CS51)/1000</f>
        <v>0</v>
      </c>
      <c r="AP51">
        <v>107.262965493646</v>
      </c>
      <c r="AQ51">
        <v>103.549345454545</v>
      </c>
      <c r="AR51">
        <v>-0.0043170159658699</v>
      </c>
      <c r="AS51">
        <v>67.0323033201716</v>
      </c>
      <c r="AT51">
        <f>(AV51 - AU51 + CW51*1E3/(8.314*(CY51+273.15)) * AX51/CV51 * AW51) * CV51/(100*CJ51) * 1000/(1000 - AV51)</f>
        <v>0</v>
      </c>
      <c r="AU51">
        <v>17.993498775974</v>
      </c>
      <c r="AV51">
        <v>26.0864951515152</v>
      </c>
      <c r="AW51">
        <v>0.00140828316781376</v>
      </c>
      <c r="AX51">
        <v>78.55</v>
      </c>
      <c r="AY51">
        <v>0</v>
      </c>
      <c r="AZ51">
        <v>0</v>
      </c>
      <c r="BA51">
        <f>IF(AY51*$H$13&gt;=BC51,1.0,(BC51/(BC51-AY51*$H$13)))</f>
        <v>0</v>
      </c>
      <c r="BB51">
        <f>(BA51-1)*100</f>
        <v>0</v>
      </c>
      <c r="BC51">
        <f>MAX(0,($B$13+$C$13*DD51)/(1+$D$13*DD51)*CW51/(CY51+273)*$E$13)</f>
        <v>0</v>
      </c>
      <c r="BD51" t="s">
        <v>315</v>
      </c>
      <c r="BE51">
        <v>10214.9</v>
      </c>
      <c r="BF51">
        <v>1337.40365450765</v>
      </c>
      <c r="BG51">
        <v>3225.17</v>
      </c>
      <c r="BH51">
        <f>1-BF51/BG51</f>
        <v>0</v>
      </c>
      <c r="BI51">
        <v>-10.2314334914194</v>
      </c>
      <c r="BJ51" t="s">
        <v>453</v>
      </c>
      <c r="BK51">
        <v>10126.2</v>
      </c>
      <c r="BL51">
        <v>831.278576923077</v>
      </c>
      <c r="BM51">
        <v>1106.41</v>
      </c>
      <c r="BN51">
        <f>1-BL51/BM51</f>
        <v>0</v>
      </c>
      <c r="BO51">
        <v>0.5</v>
      </c>
      <c r="BP51">
        <f>CG51</f>
        <v>0</v>
      </c>
      <c r="BQ51">
        <f>R51</f>
        <v>0</v>
      </c>
      <c r="BR51">
        <f>BN51*BO51*BP51</f>
        <v>0</v>
      </c>
      <c r="BS51">
        <f>(BQ51-BI51)/BP51</f>
        <v>0</v>
      </c>
      <c r="BT51">
        <f>(BG51-BM51)/BM51</f>
        <v>0</v>
      </c>
      <c r="BU51">
        <f>BF51/(BH51+BF51/BM51)</f>
        <v>0</v>
      </c>
      <c r="BV51" t="s">
        <v>317</v>
      </c>
      <c r="BW51">
        <v>0</v>
      </c>
      <c r="BX51">
        <f>IF(BW51&lt;&gt;0, BW51, BU51)</f>
        <v>0</v>
      </c>
      <c r="BY51">
        <f>1-BX51/BM51</f>
        <v>0</v>
      </c>
      <c r="BZ51">
        <f>(BM51-BL51)/(BM51-BX51)</f>
        <v>0</v>
      </c>
      <c r="CA51">
        <f>(BG51-BM51)/(BG51-BX51)</f>
        <v>0</v>
      </c>
      <c r="CB51">
        <f>(BM51-BL51)/(BM51-BF51)</f>
        <v>0</v>
      </c>
      <c r="CC51">
        <f>(BG51-BM51)/(BG51-BF51)</f>
        <v>0</v>
      </c>
      <c r="CD51">
        <f>(BZ51*BX51/BL51)</f>
        <v>0</v>
      </c>
      <c r="CE51">
        <f>(1-CD51)</f>
        <v>0</v>
      </c>
      <c r="CF51">
        <f>$B$11*DE51+$C$11*DF51+$F$11*DG51*(1-DJ51)</f>
        <v>0</v>
      </c>
      <c r="CG51">
        <f>CF51*CH51</f>
        <v>0</v>
      </c>
      <c r="CH51">
        <f>($B$11*$D$9+$C$11*$D$9+$F$11*((DT51+DL51)/MAX(DT51+DL51+DU51, 0.1)*$I$9+DU51/MAX(DT51+DL51+DU51, 0.1)*$J$9))/($B$11+$C$11+$F$11)</f>
        <v>0</v>
      </c>
      <c r="CI51">
        <f>($B$11*$K$9+$C$11*$K$9+$F$11*((DT51+DL51)/MAX(DT51+DL51+DU51, 0.1)*$P$9+DU51/MAX(DT51+DL51+DU51, 0.1)*$Q$9))/($B$11+$C$11+$F$11)</f>
        <v>0</v>
      </c>
      <c r="CJ51">
        <v>6</v>
      </c>
      <c r="CK51">
        <v>0.5</v>
      </c>
      <c r="CL51" t="s">
        <v>318</v>
      </c>
      <c r="CM51">
        <v>2</v>
      </c>
      <c r="CN51" t="b">
        <v>0</v>
      </c>
      <c r="CO51">
        <v>1658946083.85</v>
      </c>
      <c r="CP51">
        <v>101.072666666667</v>
      </c>
      <c r="CQ51">
        <v>105.635433333333</v>
      </c>
      <c r="CR51">
        <v>26.0030633333333</v>
      </c>
      <c r="CS51">
        <v>17.88787</v>
      </c>
      <c r="CT51">
        <v>102.228666666667</v>
      </c>
      <c r="CU51">
        <v>25.7360033333333</v>
      </c>
      <c r="CV51">
        <v>600.096866666667</v>
      </c>
      <c r="CW51">
        <v>100.973033333333</v>
      </c>
      <c r="CX51">
        <v>0.0999364266666667</v>
      </c>
      <c r="CY51">
        <v>30.35548</v>
      </c>
      <c r="CZ51">
        <v>30.03301</v>
      </c>
      <c r="DA51">
        <v>999.9</v>
      </c>
      <c r="DB51">
        <v>0</v>
      </c>
      <c r="DC51">
        <v>0</v>
      </c>
      <c r="DD51">
        <v>9999.56366666667</v>
      </c>
      <c r="DE51">
        <v>0</v>
      </c>
      <c r="DF51">
        <v>1088.41216666667</v>
      </c>
      <c r="DG51">
        <v>1500.008</v>
      </c>
      <c r="DH51">
        <v>0.972997533333333</v>
      </c>
      <c r="DI51">
        <v>0.0270025866666667</v>
      </c>
      <c r="DJ51">
        <v>0</v>
      </c>
      <c r="DK51">
        <v>831.336</v>
      </c>
      <c r="DL51">
        <v>4.99935</v>
      </c>
      <c r="DM51">
        <v>13102.3766666667</v>
      </c>
      <c r="DN51">
        <v>14584.9733333333</v>
      </c>
      <c r="DO51">
        <v>35.8853333333333</v>
      </c>
      <c r="DP51">
        <v>38.812</v>
      </c>
      <c r="DQ51">
        <v>36</v>
      </c>
      <c r="DR51">
        <v>37.2892666666667</v>
      </c>
      <c r="DS51">
        <v>37.937</v>
      </c>
      <c r="DT51">
        <v>1454.63766666667</v>
      </c>
      <c r="DU51">
        <v>40.3703333333333</v>
      </c>
      <c r="DV51">
        <v>0</v>
      </c>
      <c r="DW51">
        <v>118.700000047684</v>
      </c>
      <c r="DX51">
        <v>0</v>
      </c>
      <c r="DY51">
        <v>831.278576923077</v>
      </c>
      <c r="DZ51">
        <v>-17.3251623844121</v>
      </c>
      <c r="EA51">
        <v>-316.690598210927</v>
      </c>
      <c r="EB51">
        <v>13101.3692307692</v>
      </c>
      <c r="EC51">
        <v>15</v>
      </c>
      <c r="ED51">
        <v>1658946117.1</v>
      </c>
      <c r="EE51" t="s">
        <v>454</v>
      </c>
      <c r="EF51">
        <v>1658946117.1</v>
      </c>
      <c r="EG51">
        <v>1658945698.1</v>
      </c>
      <c r="EH51">
        <v>33</v>
      </c>
      <c r="EI51">
        <v>-0.273</v>
      </c>
      <c r="EJ51">
        <v>0.011</v>
      </c>
      <c r="EK51">
        <v>-1.156</v>
      </c>
      <c r="EL51">
        <v>0.075</v>
      </c>
      <c r="EM51">
        <v>102</v>
      </c>
      <c r="EN51">
        <v>19</v>
      </c>
      <c r="EO51">
        <v>0.87</v>
      </c>
      <c r="EP51">
        <v>0.02</v>
      </c>
      <c r="EQ51">
        <v>100</v>
      </c>
      <c r="ER51">
        <v>100</v>
      </c>
      <c r="ES51">
        <v>-1.156</v>
      </c>
      <c r="ET51">
        <v>0.2699</v>
      </c>
      <c r="EU51">
        <v>-0.69288825748393</v>
      </c>
      <c r="EV51">
        <v>-0.00188405265594867</v>
      </c>
      <c r="EW51">
        <v>5.78351111746033e-07</v>
      </c>
      <c r="EX51">
        <v>-2.3203594791771e-11</v>
      </c>
      <c r="EY51">
        <v>-0.137002036200264</v>
      </c>
      <c r="EZ51">
        <v>-0.00255326459488118</v>
      </c>
      <c r="FA51">
        <v>0.000833561838829363</v>
      </c>
      <c r="FB51">
        <v>-4.82926693647243e-06</v>
      </c>
      <c r="FC51">
        <v>4</v>
      </c>
      <c r="FD51">
        <v>2111</v>
      </c>
      <c r="FE51">
        <v>2</v>
      </c>
      <c r="FF51">
        <v>24</v>
      </c>
      <c r="FG51">
        <v>1.5</v>
      </c>
      <c r="FH51">
        <v>6.6</v>
      </c>
      <c r="FI51">
        <v>0.386963</v>
      </c>
      <c r="FJ51">
        <v>2.47437</v>
      </c>
      <c r="FK51">
        <v>1.59912</v>
      </c>
      <c r="FL51">
        <v>2.33643</v>
      </c>
      <c r="FM51">
        <v>1.59424</v>
      </c>
      <c r="FN51">
        <v>2.34497</v>
      </c>
      <c r="FO51">
        <v>39.6167</v>
      </c>
      <c r="FP51">
        <v>14.7537</v>
      </c>
      <c r="FQ51">
        <v>18</v>
      </c>
      <c r="FR51">
        <v>626.369</v>
      </c>
      <c r="FS51">
        <v>367.48</v>
      </c>
      <c r="FT51">
        <v>29.0805</v>
      </c>
      <c r="FU51">
        <v>31.1758</v>
      </c>
      <c r="FV51">
        <v>30.0004</v>
      </c>
      <c r="FW51">
        <v>30.9363</v>
      </c>
      <c r="FX51">
        <v>30.909</v>
      </c>
      <c r="FY51">
        <v>7.78405</v>
      </c>
      <c r="FZ51">
        <v>46.1631</v>
      </c>
      <c r="GA51">
        <v>2.25777</v>
      </c>
      <c r="GB51">
        <v>29.0925</v>
      </c>
      <c r="GC51">
        <v>105.271</v>
      </c>
      <c r="GD51">
        <v>18.2401</v>
      </c>
      <c r="GE51">
        <v>99.5901</v>
      </c>
      <c r="GF51">
        <v>99.7127</v>
      </c>
    </row>
    <row r="52" spans="1:188">
      <c r="A52">
        <v>36</v>
      </c>
      <c r="B52">
        <v>1658946193.1</v>
      </c>
      <c r="C52">
        <v>5770.59999990463</v>
      </c>
      <c r="D52" t="s">
        <v>455</v>
      </c>
      <c r="E52" t="s">
        <v>456</v>
      </c>
      <c r="F52">
        <v>5</v>
      </c>
      <c r="I52" t="s">
        <v>310</v>
      </c>
      <c r="J52" t="s">
        <v>311</v>
      </c>
      <c r="L52" t="s">
        <v>312</v>
      </c>
      <c r="M52" t="s">
        <v>435</v>
      </c>
      <c r="N52" t="s">
        <v>436</v>
      </c>
      <c r="O52">
        <v>1658946185.1</v>
      </c>
      <c r="P52">
        <f>(Q52)/1000</f>
        <v>0</v>
      </c>
      <c r="Q52">
        <f>IF(CN52, AT52, AN52)</f>
        <v>0</v>
      </c>
      <c r="R52">
        <f>IF(CN52, AO52, AM52)</f>
        <v>0</v>
      </c>
      <c r="S52">
        <f>CP52 - IF(BA52&gt;1, R52*CJ52*100.0/(BC52*DD52), 0)</f>
        <v>0</v>
      </c>
      <c r="T52">
        <f>((Z52-P52/2)*S52-R52)/(Z52+P52/2)</f>
        <v>0</v>
      </c>
      <c r="U52">
        <f>T52*(CW52+CX52)/1000.0</f>
        <v>0</v>
      </c>
      <c r="V52">
        <f>(CP52 - IF(BA52&gt;1, R52*CJ52*100.0/(BC52*DD52), 0))*(CW52+CX52)/1000.0</f>
        <v>0</v>
      </c>
      <c r="W52">
        <f>2.0/((1/Y52-1/X52)+SIGN(Y52)*SQRT((1/Y52-1/X52)*(1/Y52-1/X52) + 4*CK52/((CK52+1)*(CK52+1))*(2*1/Y52*1/X52-1/X52*1/X52)))</f>
        <v>0</v>
      </c>
      <c r="X52">
        <f>IF(LEFT(CL52,1)&lt;&gt;"0",IF(LEFT(CL52,1)="1",3.0,CM52),$D$5+$E$5*(DD52*CW52/($K$5*1000))+$F$5*(DD52*CW52/($K$5*1000))*MAX(MIN(CJ52,$J$5),$I$5)*MAX(MIN(CJ52,$J$5),$I$5)+$G$5*MAX(MIN(CJ52,$J$5),$I$5)*(DD52*CW52/($K$5*1000))+$H$5*(DD52*CW52/($K$5*1000))*(DD52*CW52/($K$5*1000)))</f>
        <v>0</v>
      </c>
      <c r="Y52">
        <f>P52*(1000-(1000*0.61365*exp(17.502*AC52/(240.97+AC52))/(CW52+CX52)+CR52)/2)/(1000*0.61365*exp(17.502*AC52/(240.97+AC52))/(CW52+CX52)-CR52)</f>
        <v>0</v>
      </c>
      <c r="Z52">
        <f>1/((CK52+1)/(W52/1.6)+1/(X52/1.37)) + CK52/((CK52+1)/(W52/1.6) + CK52/(X52/1.37))</f>
        <v>0</v>
      </c>
      <c r="AA52">
        <f>(CF52*CI52)</f>
        <v>0</v>
      </c>
      <c r="AB52">
        <f>(CY52+(AA52+2*0.95*5.67E-8*(((CY52+$B$7)+273)^4-(CY52+273)^4)-44100*P52)/(1.84*29.3*X52+8*0.95*5.67E-8*(CY52+273)^3))</f>
        <v>0</v>
      </c>
      <c r="AC52">
        <f>($C$7*CZ52+$D$7*DA52+$E$7*AB52)</f>
        <v>0</v>
      </c>
      <c r="AD52">
        <f>0.61365*exp(17.502*AC52/(240.97+AC52))</f>
        <v>0</v>
      </c>
      <c r="AE52">
        <f>(AF52/AG52*100)</f>
        <v>0</v>
      </c>
      <c r="AF52">
        <f>CR52*(CW52+CX52)/1000</f>
        <v>0</v>
      </c>
      <c r="AG52">
        <f>0.61365*exp(17.502*CY52/(240.97+CY52))</f>
        <v>0</v>
      </c>
      <c r="AH52">
        <f>(AD52-CR52*(CW52+CX52)/1000)</f>
        <v>0</v>
      </c>
      <c r="AI52">
        <f>(-P52*44100)</f>
        <v>0</v>
      </c>
      <c r="AJ52">
        <f>2*29.3*X52*0.92*(CY52-AC52)</f>
        <v>0</v>
      </c>
      <c r="AK52">
        <f>2*0.95*5.67E-8*(((CY52+$B$7)+273)^4-(AC52+273)^4)</f>
        <v>0</v>
      </c>
      <c r="AL52">
        <f>AA52+AK52+AI52+AJ52</f>
        <v>0</v>
      </c>
      <c r="AM52">
        <f>CV52*BA52*(CQ52-CP52*(1000-BA52*CS52)/(1000-BA52*CR52))/(100*CJ52)</f>
        <v>0</v>
      </c>
      <c r="AN52">
        <f>1000*CV52*BA52*(CR52-CS52)/(100*CJ52*(1000-BA52*CR52))</f>
        <v>0</v>
      </c>
      <c r="AO52">
        <f>(AP52 - AQ52 - CW52*1E3/(8.314*(CY52+273.15)) * AS52/CV52 * AR52) * CV52/(100*CJ52) * (1000 - CS52)/1000</f>
        <v>0</v>
      </c>
      <c r="AP52">
        <v>50.6406325850727</v>
      </c>
      <c r="AQ52">
        <v>52.2036872727273</v>
      </c>
      <c r="AR52">
        <v>-0.00235000195512652</v>
      </c>
      <c r="AS52">
        <v>67.0053602267767</v>
      </c>
      <c r="AT52">
        <f>(AV52 - AU52 + CW52*1E3/(8.314*(CY52+273.15)) * AX52/CV52 * AW52) * CV52/(100*CJ52) * 1000/(1000 - AV52)</f>
        <v>0</v>
      </c>
      <c r="AU52">
        <v>18.4002269199567</v>
      </c>
      <c r="AV52">
        <v>26.4118981818182</v>
      </c>
      <c r="AW52">
        <v>0.000899603342393476</v>
      </c>
      <c r="AX52">
        <v>78.55</v>
      </c>
      <c r="AY52">
        <v>0</v>
      </c>
      <c r="AZ52">
        <v>0</v>
      </c>
      <c r="BA52">
        <f>IF(AY52*$H$13&gt;=BC52,1.0,(BC52/(BC52-AY52*$H$13)))</f>
        <v>0</v>
      </c>
      <c r="BB52">
        <f>(BA52-1)*100</f>
        <v>0</v>
      </c>
      <c r="BC52">
        <f>MAX(0,($B$13+$C$13*DD52)/(1+$D$13*DD52)*CW52/(CY52+273)*$E$13)</f>
        <v>0</v>
      </c>
      <c r="BD52" t="s">
        <v>315</v>
      </c>
      <c r="BE52">
        <v>10214.9</v>
      </c>
      <c r="BF52">
        <v>1337.40365450765</v>
      </c>
      <c r="BG52">
        <v>3225.17</v>
      </c>
      <c r="BH52">
        <f>1-BF52/BG52</f>
        <v>0</v>
      </c>
      <c r="BI52">
        <v>-10.2314334914194</v>
      </c>
      <c r="BJ52" t="s">
        <v>457</v>
      </c>
      <c r="BK52">
        <v>10124.8</v>
      </c>
      <c r="BL52">
        <v>812.2286</v>
      </c>
      <c r="BM52">
        <v>1029.89</v>
      </c>
      <c r="BN52">
        <f>1-BL52/BM52</f>
        <v>0</v>
      </c>
      <c r="BO52">
        <v>0.5</v>
      </c>
      <c r="BP52">
        <f>CG52</f>
        <v>0</v>
      </c>
      <c r="BQ52">
        <f>R52</f>
        <v>0</v>
      </c>
      <c r="BR52">
        <f>BN52*BO52*BP52</f>
        <v>0</v>
      </c>
      <c r="BS52">
        <f>(BQ52-BI52)/BP52</f>
        <v>0</v>
      </c>
      <c r="BT52">
        <f>(BG52-BM52)/BM52</f>
        <v>0</v>
      </c>
      <c r="BU52">
        <f>BF52/(BH52+BF52/BM52)</f>
        <v>0</v>
      </c>
      <c r="BV52" t="s">
        <v>317</v>
      </c>
      <c r="BW52">
        <v>0</v>
      </c>
      <c r="BX52">
        <f>IF(BW52&lt;&gt;0, BW52, BU52)</f>
        <v>0</v>
      </c>
      <c r="BY52">
        <f>1-BX52/BM52</f>
        <v>0</v>
      </c>
      <c r="BZ52">
        <f>(BM52-BL52)/(BM52-BX52)</f>
        <v>0</v>
      </c>
      <c r="CA52">
        <f>(BG52-BM52)/(BG52-BX52)</f>
        <v>0</v>
      </c>
      <c r="CB52">
        <f>(BM52-BL52)/(BM52-BF52)</f>
        <v>0</v>
      </c>
      <c r="CC52">
        <f>(BG52-BM52)/(BG52-BF52)</f>
        <v>0</v>
      </c>
      <c r="CD52">
        <f>(BZ52*BX52/BL52)</f>
        <v>0</v>
      </c>
      <c r="CE52">
        <f>(1-CD52)</f>
        <v>0</v>
      </c>
      <c r="CF52">
        <f>$B$11*DE52+$C$11*DF52+$F$11*DG52*(1-DJ52)</f>
        <v>0</v>
      </c>
      <c r="CG52">
        <f>CF52*CH52</f>
        <v>0</v>
      </c>
      <c r="CH52">
        <f>($B$11*$D$9+$C$11*$D$9+$F$11*((DT52+DL52)/MAX(DT52+DL52+DU52, 0.1)*$I$9+DU52/MAX(DT52+DL52+DU52, 0.1)*$J$9))/($B$11+$C$11+$F$11)</f>
        <v>0</v>
      </c>
      <c r="CI52">
        <f>($B$11*$K$9+$C$11*$K$9+$F$11*((DT52+DL52)/MAX(DT52+DL52+DU52, 0.1)*$P$9+DU52/MAX(DT52+DL52+DU52, 0.1)*$Q$9))/($B$11+$C$11+$F$11)</f>
        <v>0</v>
      </c>
      <c r="CJ52">
        <v>6</v>
      </c>
      <c r="CK52">
        <v>0.5</v>
      </c>
      <c r="CL52" t="s">
        <v>318</v>
      </c>
      <c r="CM52">
        <v>2</v>
      </c>
      <c r="CN52" t="b">
        <v>0</v>
      </c>
      <c r="CO52">
        <v>1658946185.1</v>
      </c>
      <c r="CP52">
        <v>51.3080677419355</v>
      </c>
      <c r="CQ52">
        <v>50.0210225806452</v>
      </c>
      <c r="CR52">
        <v>26.3493064516129</v>
      </c>
      <c r="CS52">
        <v>18.3469612903226</v>
      </c>
      <c r="CT52">
        <v>52.3300677419355</v>
      </c>
      <c r="CU52">
        <v>26.0718580645161</v>
      </c>
      <c r="CV52">
        <v>600.102967741935</v>
      </c>
      <c r="CW52">
        <v>100.971870967742</v>
      </c>
      <c r="CX52">
        <v>0.0999167774193549</v>
      </c>
      <c r="CY52">
        <v>30.3396677419355</v>
      </c>
      <c r="CZ52">
        <v>30.0094451612903</v>
      </c>
      <c r="DA52">
        <v>999.9</v>
      </c>
      <c r="DB52">
        <v>0</v>
      </c>
      <c r="DC52">
        <v>0</v>
      </c>
      <c r="DD52">
        <v>10002.4596774194</v>
      </c>
      <c r="DE52">
        <v>0</v>
      </c>
      <c r="DF52">
        <v>936.495225806451</v>
      </c>
      <c r="DG52">
        <v>1499.99838709677</v>
      </c>
      <c r="DH52">
        <v>0.97300164516129</v>
      </c>
      <c r="DI52">
        <v>0.0269980064516129</v>
      </c>
      <c r="DJ52">
        <v>0</v>
      </c>
      <c r="DK52">
        <v>812.347322580645</v>
      </c>
      <c r="DL52">
        <v>4.99935</v>
      </c>
      <c r="DM52">
        <v>12828.964516129</v>
      </c>
      <c r="DN52">
        <v>14584.9</v>
      </c>
      <c r="DO52">
        <v>36.044</v>
      </c>
      <c r="DP52">
        <v>38.875</v>
      </c>
      <c r="DQ52">
        <v>36.1168709677419</v>
      </c>
      <c r="DR52">
        <v>37.6229677419355</v>
      </c>
      <c r="DS52">
        <v>38.062</v>
      </c>
      <c r="DT52">
        <v>1454.63806451613</v>
      </c>
      <c r="DU52">
        <v>40.3603225806451</v>
      </c>
      <c r="DV52">
        <v>0</v>
      </c>
      <c r="DW52">
        <v>100.900000095367</v>
      </c>
      <c r="DX52">
        <v>0</v>
      </c>
      <c r="DY52">
        <v>812.2286</v>
      </c>
      <c r="DZ52">
        <v>-5.83053845543208</v>
      </c>
      <c r="EA52">
        <v>-71.8153846447208</v>
      </c>
      <c r="EB52">
        <v>12827.596</v>
      </c>
      <c r="EC52">
        <v>15</v>
      </c>
      <c r="ED52">
        <v>1658946214.6</v>
      </c>
      <c r="EE52" t="s">
        <v>458</v>
      </c>
      <c r="EF52">
        <v>1658946214.6</v>
      </c>
      <c r="EG52">
        <v>1658945698.1</v>
      </c>
      <c r="EH52">
        <v>34</v>
      </c>
      <c r="EI52">
        <v>0.036</v>
      </c>
      <c r="EJ52">
        <v>0.011</v>
      </c>
      <c r="EK52">
        <v>-1.022</v>
      </c>
      <c r="EL52">
        <v>0.075</v>
      </c>
      <c r="EM52">
        <v>47</v>
      </c>
      <c r="EN52">
        <v>19</v>
      </c>
      <c r="EO52">
        <v>0.64</v>
      </c>
      <c r="EP52">
        <v>0.02</v>
      </c>
      <c r="EQ52">
        <v>100</v>
      </c>
      <c r="ER52">
        <v>100</v>
      </c>
      <c r="ES52">
        <v>-1.022</v>
      </c>
      <c r="ET52">
        <v>0.2794</v>
      </c>
      <c r="EU52">
        <v>-0.965844360530601</v>
      </c>
      <c r="EV52">
        <v>-0.00188405265594867</v>
      </c>
      <c r="EW52">
        <v>5.78351111746033e-07</v>
      </c>
      <c r="EX52">
        <v>-2.3203594791771e-11</v>
      </c>
      <c r="EY52">
        <v>-0.137002036200264</v>
      </c>
      <c r="EZ52">
        <v>-0.00255326459488118</v>
      </c>
      <c r="FA52">
        <v>0.000833561838829363</v>
      </c>
      <c r="FB52">
        <v>-4.82926693647243e-06</v>
      </c>
      <c r="FC52">
        <v>4</v>
      </c>
      <c r="FD52">
        <v>2111</v>
      </c>
      <c r="FE52">
        <v>2</v>
      </c>
      <c r="FF52">
        <v>24</v>
      </c>
      <c r="FG52">
        <v>1.3</v>
      </c>
      <c r="FH52">
        <v>8.2</v>
      </c>
      <c r="FI52">
        <v>0.26001</v>
      </c>
      <c r="FJ52">
        <v>2.47437</v>
      </c>
      <c r="FK52">
        <v>1.5979</v>
      </c>
      <c r="FL52">
        <v>2.33521</v>
      </c>
      <c r="FM52">
        <v>1.59424</v>
      </c>
      <c r="FN52">
        <v>2.44995</v>
      </c>
      <c r="FO52">
        <v>39.7171</v>
      </c>
      <c r="FP52">
        <v>14.7449</v>
      </c>
      <c r="FQ52">
        <v>18</v>
      </c>
      <c r="FR52">
        <v>626.584</v>
      </c>
      <c r="FS52">
        <v>366.738</v>
      </c>
      <c r="FT52">
        <v>28.9071</v>
      </c>
      <c r="FU52">
        <v>31.2547</v>
      </c>
      <c r="FV52">
        <v>30.0011</v>
      </c>
      <c r="FW52">
        <v>31.0061</v>
      </c>
      <c r="FX52">
        <v>30.9789</v>
      </c>
      <c r="FY52">
        <v>5.24032</v>
      </c>
      <c r="FZ52">
        <v>44.9364</v>
      </c>
      <c r="GA52">
        <v>0</v>
      </c>
      <c r="GB52">
        <v>28.8921</v>
      </c>
      <c r="GC52">
        <v>49.2771</v>
      </c>
      <c r="GD52">
        <v>18.3781</v>
      </c>
      <c r="GE52">
        <v>99.5768</v>
      </c>
      <c r="GF52">
        <v>99.7009</v>
      </c>
    </row>
    <row r="53" spans="1:188">
      <c r="A53">
        <v>37</v>
      </c>
      <c r="B53">
        <v>1658946290.6</v>
      </c>
      <c r="C53">
        <v>5868.09999990463</v>
      </c>
      <c r="D53" t="s">
        <v>459</v>
      </c>
      <c r="E53" t="s">
        <v>460</v>
      </c>
      <c r="F53">
        <v>5</v>
      </c>
      <c r="I53" t="s">
        <v>310</v>
      </c>
      <c r="J53" t="s">
        <v>311</v>
      </c>
      <c r="L53" t="s">
        <v>312</v>
      </c>
      <c r="M53" t="s">
        <v>435</v>
      </c>
      <c r="N53" t="s">
        <v>436</v>
      </c>
      <c r="O53">
        <v>1658946282.6</v>
      </c>
      <c r="P53">
        <f>(Q53)/1000</f>
        <v>0</v>
      </c>
      <c r="Q53">
        <f>IF(CN53, AT53, AN53)</f>
        <v>0</v>
      </c>
      <c r="R53">
        <f>IF(CN53, AO53, AM53)</f>
        <v>0</v>
      </c>
      <c r="S53">
        <f>CP53 - IF(BA53&gt;1, R53*CJ53*100.0/(BC53*DD53), 0)</f>
        <v>0</v>
      </c>
      <c r="T53">
        <f>((Z53-P53/2)*S53-R53)/(Z53+P53/2)</f>
        <v>0</v>
      </c>
      <c r="U53">
        <f>T53*(CW53+CX53)/1000.0</f>
        <v>0</v>
      </c>
      <c r="V53">
        <f>(CP53 - IF(BA53&gt;1, R53*CJ53*100.0/(BC53*DD53), 0))*(CW53+CX53)/1000.0</f>
        <v>0</v>
      </c>
      <c r="W53">
        <f>2.0/((1/Y53-1/X53)+SIGN(Y53)*SQRT((1/Y53-1/X53)*(1/Y53-1/X53) + 4*CK53/((CK53+1)*(CK53+1))*(2*1/Y53*1/X53-1/X53*1/X53)))</f>
        <v>0</v>
      </c>
      <c r="X53">
        <f>IF(LEFT(CL53,1)&lt;&gt;"0",IF(LEFT(CL53,1)="1",3.0,CM53),$D$5+$E$5*(DD53*CW53/($K$5*1000))+$F$5*(DD53*CW53/($K$5*1000))*MAX(MIN(CJ53,$J$5),$I$5)*MAX(MIN(CJ53,$J$5),$I$5)+$G$5*MAX(MIN(CJ53,$J$5),$I$5)*(DD53*CW53/($K$5*1000))+$H$5*(DD53*CW53/($K$5*1000))*(DD53*CW53/($K$5*1000)))</f>
        <v>0</v>
      </c>
      <c r="Y53">
        <f>P53*(1000-(1000*0.61365*exp(17.502*AC53/(240.97+AC53))/(CW53+CX53)+CR53)/2)/(1000*0.61365*exp(17.502*AC53/(240.97+AC53))/(CW53+CX53)-CR53)</f>
        <v>0</v>
      </c>
      <c r="Z53">
        <f>1/((CK53+1)/(W53/1.6)+1/(X53/1.37)) + CK53/((CK53+1)/(W53/1.6) + CK53/(X53/1.37))</f>
        <v>0</v>
      </c>
      <c r="AA53">
        <f>(CF53*CI53)</f>
        <v>0</v>
      </c>
      <c r="AB53">
        <f>(CY53+(AA53+2*0.95*5.67E-8*(((CY53+$B$7)+273)^4-(CY53+273)^4)-44100*P53)/(1.84*29.3*X53+8*0.95*5.67E-8*(CY53+273)^3))</f>
        <v>0</v>
      </c>
      <c r="AC53">
        <f>($C$7*CZ53+$D$7*DA53+$E$7*AB53)</f>
        <v>0</v>
      </c>
      <c r="AD53">
        <f>0.61365*exp(17.502*AC53/(240.97+AC53))</f>
        <v>0</v>
      </c>
      <c r="AE53">
        <f>(AF53/AG53*100)</f>
        <v>0</v>
      </c>
      <c r="AF53">
        <f>CR53*(CW53+CX53)/1000</f>
        <v>0</v>
      </c>
      <c r="AG53">
        <f>0.61365*exp(17.502*CY53/(240.97+CY53))</f>
        <v>0</v>
      </c>
      <c r="AH53">
        <f>(AD53-CR53*(CW53+CX53)/1000)</f>
        <v>0</v>
      </c>
      <c r="AI53">
        <f>(-P53*44100)</f>
        <v>0</v>
      </c>
      <c r="AJ53">
        <f>2*29.3*X53*0.92*(CY53-AC53)</f>
        <v>0</v>
      </c>
      <c r="AK53">
        <f>2*0.95*5.67E-8*(((CY53+$B$7)+273)^4-(AC53+273)^4)</f>
        <v>0</v>
      </c>
      <c r="AL53">
        <f>AA53+AK53+AI53+AJ53</f>
        <v>0</v>
      </c>
      <c r="AM53">
        <f>CV53*BA53*(CQ53-CP53*(1000-BA53*CS53)/(1000-BA53*CR53))/(100*CJ53)</f>
        <v>0</v>
      </c>
      <c r="AN53">
        <f>1000*CV53*BA53*(CR53-CS53)/(100*CJ53*(1000-BA53*CR53))</f>
        <v>0</v>
      </c>
      <c r="AO53">
        <f>(AP53 - AQ53 - CW53*1E3/(8.314*(CY53+273.15)) * AS53/CV53 * AR53) * CV53/(100*CJ53) * (1000 - CS53)/1000</f>
        <v>0</v>
      </c>
      <c r="AP53">
        <v>3.62130334657843</v>
      </c>
      <c r="AQ53">
        <v>9.53138424242424</v>
      </c>
      <c r="AR53">
        <v>-0.000742354102925512</v>
      </c>
      <c r="AS53">
        <v>67.1229675778966</v>
      </c>
      <c r="AT53">
        <f>(AV53 - AU53 + CW53*1E3/(8.314*(CY53+273.15)) * AX53/CV53 * AW53) * CV53/(100*CJ53) * 1000/(1000 - AV53)</f>
        <v>0</v>
      </c>
      <c r="AU53">
        <v>18.5914351834199</v>
      </c>
      <c r="AV53">
        <v>26.5407303030303</v>
      </c>
      <c r="AW53">
        <v>-0.00148120267611208</v>
      </c>
      <c r="AX53">
        <v>78.55</v>
      </c>
      <c r="AY53">
        <v>0</v>
      </c>
      <c r="AZ53">
        <v>0</v>
      </c>
      <c r="BA53">
        <f>IF(AY53*$H$13&gt;=BC53,1.0,(BC53/(BC53-AY53*$H$13)))</f>
        <v>0</v>
      </c>
      <c r="BB53">
        <f>(BA53-1)*100</f>
        <v>0</v>
      </c>
      <c r="BC53">
        <f>MAX(0,($B$13+$C$13*DD53)/(1+$D$13*DD53)*CW53/(CY53+273)*$E$13)</f>
        <v>0</v>
      </c>
      <c r="BD53" t="s">
        <v>315</v>
      </c>
      <c r="BE53">
        <v>10214.9</v>
      </c>
      <c r="BF53">
        <v>1337.40365450765</v>
      </c>
      <c r="BG53">
        <v>3225.17</v>
      </c>
      <c r="BH53">
        <f>1-BF53/BG53</f>
        <v>0</v>
      </c>
      <c r="BI53">
        <v>-10.2314334914194</v>
      </c>
      <c r="BJ53" t="s">
        <v>461</v>
      </c>
      <c r="BK53">
        <v>10124.3</v>
      </c>
      <c r="BL53">
        <v>816.4126</v>
      </c>
      <c r="BM53">
        <v>982.47</v>
      </c>
      <c r="BN53">
        <f>1-BL53/BM53</f>
        <v>0</v>
      </c>
      <c r="BO53">
        <v>0.5</v>
      </c>
      <c r="BP53">
        <f>CG53</f>
        <v>0</v>
      </c>
      <c r="BQ53">
        <f>R53</f>
        <v>0</v>
      </c>
      <c r="BR53">
        <f>BN53*BO53*BP53</f>
        <v>0</v>
      </c>
      <c r="BS53">
        <f>(BQ53-BI53)/BP53</f>
        <v>0</v>
      </c>
      <c r="BT53">
        <f>(BG53-BM53)/BM53</f>
        <v>0</v>
      </c>
      <c r="BU53">
        <f>BF53/(BH53+BF53/BM53)</f>
        <v>0</v>
      </c>
      <c r="BV53" t="s">
        <v>317</v>
      </c>
      <c r="BW53">
        <v>0</v>
      </c>
      <c r="BX53">
        <f>IF(BW53&lt;&gt;0, BW53, BU53)</f>
        <v>0</v>
      </c>
      <c r="BY53">
        <f>1-BX53/BM53</f>
        <v>0</v>
      </c>
      <c r="BZ53">
        <f>(BM53-BL53)/(BM53-BX53)</f>
        <v>0</v>
      </c>
      <c r="CA53">
        <f>(BG53-BM53)/(BG53-BX53)</f>
        <v>0</v>
      </c>
      <c r="CB53">
        <f>(BM53-BL53)/(BM53-BF53)</f>
        <v>0</v>
      </c>
      <c r="CC53">
        <f>(BG53-BM53)/(BG53-BF53)</f>
        <v>0</v>
      </c>
      <c r="CD53">
        <f>(BZ53*BX53/BL53)</f>
        <v>0</v>
      </c>
      <c r="CE53">
        <f>(1-CD53)</f>
        <v>0</v>
      </c>
      <c r="CF53">
        <f>$B$11*DE53+$C$11*DF53+$F$11*DG53*(1-DJ53)</f>
        <v>0</v>
      </c>
      <c r="CG53">
        <f>CF53*CH53</f>
        <v>0</v>
      </c>
      <c r="CH53">
        <f>($B$11*$D$9+$C$11*$D$9+$F$11*((DT53+DL53)/MAX(DT53+DL53+DU53, 0.1)*$I$9+DU53/MAX(DT53+DL53+DU53, 0.1)*$J$9))/($B$11+$C$11+$F$11)</f>
        <v>0</v>
      </c>
      <c r="CI53">
        <f>($B$11*$K$9+$C$11*$K$9+$F$11*((DT53+DL53)/MAX(DT53+DL53+DU53, 0.1)*$P$9+DU53/MAX(DT53+DL53+DU53, 0.1)*$Q$9))/($B$11+$C$11+$F$11)</f>
        <v>0</v>
      </c>
      <c r="CJ53">
        <v>6</v>
      </c>
      <c r="CK53">
        <v>0.5</v>
      </c>
      <c r="CL53" t="s">
        <v>318</v>
      </c>
      <c r="CM53">
        <v>2</v>
      </c>
      <c r="CN53" t="b">
        <v>0</v>
      </c>
      <c r="CO53">
        <v>1658946282.6</v>
      </c>
      <c r="CP53">
        <v>9.13632258064516</v>
      </c>
      <c r="CQ53">
        <v>3.49173548387097</v>
      </c>
      <c r="CR53">
        <v>26.617664516129</v>
      </c>
      <c r="CS53">
        <v>18.6387387096774</v>
      </c>
      <c r="CT53">
        <v>10.1943225806452</v>
      </c>
      <c r="CU53">
        <v>26.4019612903226</v>
      </c>
      <c r="CV53">
        <v>600.100032258065</v>
      </c>
      <c r="CW53">
        <v>100.967032258064</v>
      </c>
      <c r="CX53">
        <v>0.099940664516129</v>
      </c>
      <c r="CY53">
        <v>30.3039096774194</v>
      </c>
      <c r="CZ53">
        <v>29.9967580645161</v>
      </c>
      <c r="DA53">
        <v>999.9</v>
      </c>
      <c r="DB53">
        <v>0</v>
      </c>
      <c r="DC53">
        <v>0</v>
      </c>
      <c r="DD53">
        <v>9995.43709677419</v>
      </c>
      <c r="DE53">
        <v>0</v>
      </c>
      <c r="DF53">
        <v>1021.56312903226</v>
      </c>
      <c r="DG53">
        <v>1499.99225806452</v>
      </c>
      <c r="DH53">
        <v>0.973001322580645</v>
      </c>
      <c r="DI53">
        <v>0.0269983032258064</v>
      </c>
      <c r="DJ53">
        <v>0</v>
      </c>
      <c r="DK53">
        <v>816.341612903226</v>
      </c>
      <c r="DL53">
        <v>4.99935</v>
      </c>
      <c r="DM53">
        <v>12885.0387096774</v>
      </c>
      <c r="DN53">
        <v>14584.8451612903</v>
      </c>
      <c r="DO53">
        <v>36.0762258064516</v>
      </c>
      <c r="DP53">
        <v>38.937</v>
      </c>
      <c r="DQ53">
        <v>36.187</v>
      </c>
      <c r="DR53">
        <v>37.6831290322581</v>
      </c>
      <c r="DS53">
        <v>38.129</v>
      </c>
      <c r="DT53">
        <v>1454.63161290323</v>
      </c>
      <c r="DU53">
        <v>40.3606451612903</v>
      </c>
      <c r="DV53">
        <v>0</v>
      </c>
      <c r="DW53">
        <v>96.5</v>
      </c>
      <c r="DX53">
        <v>0</v>
      </c>
      <c r="DY53">
        <v>816.4126</v>
      </c>
      <c r="DZ53">
        <v>9.3702307654339</v>
      </c>
      <c r="EA53">
        <v>134.715384578062</v>
      </c>
      <c r="EB53">
        <v>12886.336</v>
      </c>
      <c r="EC53">
        <v>15</v>
      </c>
      <c r="ED53">
        <v>1658946318.6</v>
      </c>
      <c r="EE53" t="s">
        <v>462</v>
      </c>
      <c r="EF53">
        <v>1658946318.6</v>
      </c>
      <c r="EG53">
        <v>1658945698.1</v>
      </c>
      <c r="EH53">
        <v>35</v>
      </c>
      <c r="EI53">
        <v>-0.126</v>
      </c>
      <c r="EJ53">
        <v>0.011</v>
      </c>
      <c r="EK53">
        <v>-1.058</v>
      </c>
      <c r="EL53">
        <v>0.075</v>
      </c>
      <c r="EM53">
        <v>-0</v>
      </c>
      <c r="EN53">
        <v>19</v>
      </c>
      <c r="EO53">
        <v>0.87</v>
      </c>
      <c r="EP53">
        <v>0.02</v>
      </c>
      <c r="EQ53">
        <v>100</v>
      </c>
      <c r="ER53">
        <v>100</v>
      </c>
      <c r="ES53">
        <v>-1.058</v>
      </c>
      <c r="ET53">
        <v>0.2157</v>
      </c>
      <c r="EU53">
        <v>-0.929722389200807</v>
      </c>
      <c r="EV53">
        <v>-0.00188405265594867</v>
      </c>
      <c r="EW53">
        <v>5.78351111746033e-07</v>
      </c>
      <c r="EX53">
        <v>-2.3203594791771e-11</v>
      </c>
      <c r="EY53">
        <v>0.215702299786182</v>
      </c>
      <c r="EZ53">
        <v>0</v>
      </c>
      <c r="FA53">
        <v>0</v>
      </c>
      <c r="FB53">
        <v>0</v>
      </c>
      <c r="FC53">
        <v>4</v>
      </c>
      <c r="FD53">
        <v>2111</v>
      </c>
      <c r="FE53">
        <v>2</v>
      </c>
      <c r="FF53">
        <v>24</v>
      </c>
      <c r="FG53">
        <v>1.3</v>
      </c>
      <c r="FH53">
        <v>9.9</v>
      </c>
      <c r="FI53">
        <v>0.032959</v>
      </c>
      <c r="FJ53">
        <v>4.99634</v>
      </c>
      <c r="FK53">
        <v>1.5979</v>
      </c>
      <c r="FL53">
        <v>2.33398</v>
      </c>
      <c r="FM53">
        <v>1.59424</v>
      </c>
      <c r="FN53">
        <v>2.46338</v>
      </c>
      <c r="FO53">
        <v>39.7925</v>
      </c>
      <c r="FP53">
        <v>14.7187</v>
      </c>
      <c r="FQ53">
        <v>18</v>
      </c>
      <c r="FR53">
        <v>626.29</v>
      </c>
      <c r="FS53">
        <v>366.708</v>
      </c>
      <c r="FT53">
        <v>28.7881</v>
      </c>
      <c r="FU53">
        <v>31.3324</v>
      </c>
      <c r="FV53">
        <v>30</v>
      </c>
      <c r="FW53">
        <v>31.072</v>
      </c>
      <c r="FX53">
        <v>31.043</v>
      </c>
      <c r="FY53">
        <v>0</v>
      </c>
      <c r="FZ53">
        <v>44.4185</v>
      </c>
      <c r="GA53">
        <v>0</v>
      </c>
      <c r="GB53">
        <v>28.8123</v>
      </c>
      <c r="GC53">
        <v>53.5147</v>
      </c>
      <c r="GD53">
        <v>18.5117</v>
      </c>
      <c r="GE53">
        <v>99.5676</v>
      </c>
      <c r="GF53">
        <v>99.6942</v>
      </c>
    </row>
    <row r="54" spans="1:188">
      <c r="A54">
        <v>38</v>
      </c>
      <c r="B54">
        <v>1658946437.6</v>
      </c>
      <c r="C54">
        <v>6015.09999990463</v>
      </c>
      <c r="D54" t="s">
        <v>463</v>
      </c>
      <c r="E54" t="s">
        <v>464</v>
      </c>
      <c r="F54">
        <v>5</v>
      </c>
      <c r="I54" t="s">
        <v>310</v>
      </c>
      <c r="J54" t="s">
        <v>311</v>
      </c>
      <c r="L54" t="s">
        <v>312</v>
      </c>
      <c r="M54" t="s">
        <v>435</v>
      </c>
      <c r="N54" t="s">
        <v>436</v>
      </c>
      <c r="O54">
        <v>1658946429.6</v>
      </c>
      <c r="P54">
        <f>(Q54)/1000</f>
        <v>0</v>
      </c>
      <c r="Q54">
        <f>IF(CN54, AT54, AN54)</f>
        <v>0</v>
      </c>
      <c r="R54">
        <f>IF(CN54, AO54, AM54)</f>
        <v>0</v>
      </c>
      <c r="S54">
        <f>CP54 - IF(BA54&gt;1, R54*CJ54*100.0/(BC54*DD54), 0)</f>
        <v>0</v>
      </c>
      <c r="T54">
        <f>((Z54-P54/2)*S54-R54)/(Z54+P54/2)</f>
        <v>0</v>
      </c>
      <c r="U54">
        <f>T54*(CW54+CX54)/1000.0</f>
        <v>0</v>
      </c>
      <c r="V54">
        <f>(CP54 - IF(BA54&gt;1, R54*CJ54*100.0/(BC54*DD54), 0))*(CW54+CX54)/1000.0</f>
        <v>0</v>
      </c>
      <c r="W54">
        <f>2.0/((1/Y54-1/X54)+SIGN(Y54)*SQRT((1/Y54-1/X54)*(1/Y54-1/X54) + 4*CK54/((CK54+1)*(CK54+1))*(2*1/Y54*1/X54-1/X54*1/X54)))</f>
        <v>0</v>
      </c>
      <c r="X54">
        <f>IF(LEFT(CL54,1)&lt;&gt;"0",IF(LEFT(CL54,1)="1",3.0,CM54),$D$5+$E$5*(DD54*CW54/($K$5*1000))+$F$5*(DD54*CW54/($K$5*1000))*MAX(MIN(CJ54,$J$5),$I$5)*MAX(MIN(CJ54,$J$5),$I$5)+$G$5*MAX(MIN(CJ54,$J$5),$I$5)*(DD54*CW54/($K$5*1000))+$H$5*(DD54*CW54/($K$5*1000))*(DD54*CW54/($K$5*1000)))</f>
        <v>0</v>
      </c>
      <c r="Y54">
        <f>P54*(1000-(1000*0.61365*exp(17.502*AC54/(240.97+AC54))/(CW54+CX54)+CR54)/2)/(1000*0.61365*exp(17.502*AC54/(240.97+AC54))/(CW54+CX54)-CR54)</f>
        <v>0</v>
      </c>
      <c r="Z54">
        <f>1/((CK54+1)/(W54/1.6)+1/(X54/1.37)) + CK54/((CK54+1)/(W54/1.6) + CK54/(X54/1.37))</f>
        <v>0</v>
      </c>
      <c r="AA54">
        <f>(CF54*CI54)</f>
        <v>0</v>
      </c>
      <c r="AB54">
        <f>(CY54+(AA54+2*0.95*5.67E-8*(((CY54+$B$7)+273)^4-(CY54+273)^4)-44100*P54)/(1.84*29.3*X54+8*0.95*5.67E-8*(CY54+273)^3))</f>
        <v>0</v>
      </c>
      <c r="AC54">
        <f>($C$7*CZ54+$D$7*DA54+$E$7*AB54)</f>
        <v>0</v>
      </c>
      <c r="AD54">
        <f>0.61365*exp(17.502*AC54/(240.97+AC54))</f>
        <v>0</v>
      </c>
      <c r="AE54">
        <f>(AF54/AG54*100)</f>
        <v>0</v>
      </c>
      <c r="AF54">
        <f>CR54*(CW54+CX54)/1000</f>
        <v>0</v>
      </c>
      <c r="AG54">
        <f>0.61365*exp(17.502*CY54/(240.97+CY54))</f>
        <v>0</v>
      </c>
      <c r="AH54">
        <f>(AD54-CR54*(CW54+CX54)/1000)</f>
        <v>0</v>
      </c>
      <c r="AI54">
        <f>(-P54*44100)</f>
        <v>0</v>
      </c>
      <c r="AJ54">
        <f>2*29.3*X54*0.92*(CY54-AC54)</f>
        <v>0</v>
      </c>
      <c r="AK54">
        <f>2*0.95*5.67E-8*(((CY54+$B$7)+273)^4-(AC54+273)^4)</f>
        <v>0</v>
      </c>
      <c r="AL54">
        <f>AA54+AK54+AI54+AJ54</f>
        <v>0</v>
      </c>
      <c r="AM54">
        <f>CV54*BA54*(CQ54-CP54*(1000-BA54*CS54)/(1000-BA54*CR54))/(100*CJ54)</f>
        <v>0</v>
      </c>
      <c r="AN54">
        <f>1000*CV54*BA54*(CR54-CS54)/(100*CJ54*(1000-BA54*CR54))</f>
        <v>0</v>
      </c>
      <c r="AO54">
        <f>(AP54 - AQ54 - CW54*1E3/(8.314*(CY54+273.15)) * AS54/CV54 * AR54) * CV54/(100*CJ54) * (1000 - CS54)/1000</f>
        <v>0</v>
      </c>
      <c r="AP54">
        <v>442.327866584936</v>
      </c>
      <c r="AQ54">
        <v>409.862739393939</v>
      </c>
      <c r="AR54">
        <v>0.00463664911130803</v>
      </c>
      <c r="AS54">
        <v>67.0071824953492</v>
      </c>
      <c r="AT54">
        <f>(AV54 - AU54 + CW54*1E3/(8.314*(CY54+273.15)) * AX54/CV54 * AW54) * CV54/(100*CJ54) * 1000/(1000 - AV54)</f>
        <v>0</v>
      </c>
      <c r="AU54">
        <v>17.8206774245455</v>
      </c>
      <c r="AV54">
        <v>25.9307321212121</v>
      </c>
      <c r="AW54">
        <v>0.00051796681096687</v>
      </c>
      <c r="AX54">
        <v>78.55</v>
      </c>
      <c r="AY54">
        <v>0</v>
      </c>
      <c r="AZ54">
        <v>0</v>
      </c>
      <c r="BA54">
        <f>IF(AY54*$H$13&gt;=BC54,1.0,(BC54/(BC54-AY54*$H$13)))</f>
        <v>0</v>
      </c>
      <c r="BB54">
        <f>(BA54-1)*100</f>
        <v>0</v>
      </c>
      <c r="BC54">
        <f>MAX(0,($B$13+$C$13*DD54)/(1+$D$13*DD54)*CW54/(CY54+273)*$E$13)</f>
        <v>0</v>
      </c>
      <c r="BD54" t="s">
        <v>315</v>
      </c>
      <c r="BE54">
        <v>10214.9</v>
      </c>
      <c r="BF54">
        <v>1337.40365450765</v>
      </c>
      <c r="BG54">
        <v>3225.17</v>
      </c>
      <c r="BH54">
        <f>1-BF54/BG54</f>
        <v>0</v>
      </c>
      <c r="BI54">
        <v>-10.2314334914194</v>
      </c>
      <c r="BJ54" t="s">
        <v>465</v>
      </c>
      <c r="BK54">
        <v>10125.4</v>
      </c>
      <c r="BL54">
        <v>881.601307692308</v>
      </c>
      <c r="BM54">
        <v>1355.81</v>
      </c>
      <c r="BN54">
        <f>1-BL54/BM54</f>
        <v>0</v>
      </c>
      <c r="BO54">
        <v>0.5</v>
      </c>
      <c r="BP54">
        <f>CG54</f>
        <v>0</v>
      </c>
      <c r="BQ54">
        <f>R54</f>
        <v>0</v>
      </c>
      <c r="BR54">
        <f>BN54*BO54*BP54</f>
        <v>0</v>
      </c>
      <c r="BS54">
        <f>(BQ54-BI54)/BP54</f>
        <v>0</v>
      </c>
      <c r="BT54">
        <f>(BG54-BM54)/BM54</f>
        <v>0</v>
      </c>
      <c r="BU54">
        <f>BF54/(BH54+BF54/BM54)</f>
        <v>0</v>
      </c>
      <c r="BV54" t="s">
        <v>317</v>
      </c>
      <c r="BW54">
        <v>0</v>
      </c>
      <c r="BX54">
        <f>IF(BW54&lt;&gt;0, BW54, BU54)</f>
        <v>0</v>
      </c>
      <c r="BY54">
        <f>1-BX54/BM54</f>
        <v>0</v>
      </c>
      <c r="BZ54">
        <f>(BM54-BL54)/(BM54-BX54)</f>
        <v>0</v>
      </c>
      <c r="CA54">
        <f>(BG54-BM54)/(BG54-BX54)</f>
        <v>0</v>
      </c>
      <c r="CB54">
        <f>(BM54-BL54)/(BM54-BF54)</f>
        <v>0</v>
      </c>
      <c r="CC54">
        <f>(BG54-BM54)/(BG54-BF54)</f>
        <v>0</v>
      </c>
      <c r="CD54">
        <f>(BZ54*BX54/BL54)</f>
        <v>0</v>
      </c>
      <c r="CE54">
        <f>(1-CD54)</f>
        <v>0</v>
      </c>
      <c r="CF54">
        <f>$B$11*DE54+$C$11*DF54+$F$11*DG54*(1-DJ54)</f>
        <v>0</v>
      </c>
      <c r="CG54">
        <f>CF54*CH54</f>
        <v>0</v>
      </c>
      <c r="CH54">
        <f>($B$11*$D$9+$C$11*$D$9+$F$11*((DT54+DL54)/MAX(DT54+DL54+DU54, 0.1)*$I$9+DU54/MAX(DT54+DL54+DU54, 0.1)*$J$9))/($B$11+$C$11+$F$11)</f>
        <v>0</v>
      </c>
      <c r="CI54">
        <f>($B$11*$K$9+$C$11*$K$9+$F$11*((DT54+DL54)/MAX(DT54+DL54+DU54, 0.1)*$P$9+DU54/MAX(DT54+DL54+DU54, 0.1)*$Q$9))/($B$11+$C$11+$F$11)</f>
        <v>0</v>
      </c>
      <c r="CJ54">
        <v>6</v>
      </c>
      <c r="CK54">
        <v>0.5</v>
      </c>
      <c r="CL54" t="s">
        <v>318</v>
      </c>
      <c r="CM54">
        <v>2</v>
      </c>
      <c r="CN54" t="b">
        <v>0</v>
      </c>
      <c r="CO54">
        <v>1658946429.6</v>
      </c>
      <c r="CP54">
        <v>399.116032258065</v>
      </c>
      <c r="CQ54">
        <v>434.245129032258</v>
      </c>
      <c r="CR54">
        <v>25.8817806451613</v>
      </c>
      <c r="CS54">
        <v>17.7820451612903</v>
      </c>
      <c r="CT54">
        <v>400.515032258065</v>
      </c>
      <c r="CU54">
        <v>25.6660806451613</v>
      </c>
      <c r="CV54">
        <v>600.133903225807</v>
      </c>
      <c r="CW54">
        <v>100.965580645161</v>
      </c>
      <c r="CX54">
        <v>0.100177925806452</v>
      </c>
      <c r="CY54">
        <v>30.2355483870968</v>
      </c>
      <c r="CZ54">
        <v>29.840535483871</v>
      </c>
      <c r="DA54">
        <v>999.9</v>
      </c>
      <c r="DB54">
        <v>0</v>
      </c>
      <c r="DC54">
        <v>0</v>
      </c>
      <c r="DD54">
        <v>10000.7903225806</v>
      </c>
      <c r="DE54">
        <v>0</v>
      </c>
      <c r="DF54">
        <v>1191.07832258065</v>
      </c>
      <c r="DG54">
        <v>1499.99870967742</v>
      </c>
      <c r="DH54">
        <v>0.973002129032258</v>
      </c>
      <c r="DI54">
        <v>0.0269975612903226</v>
      </c>
      <c r="DJ54">
        <v>0</v>
      </c>
      <c r="DK54">
        <v>881.152838709677</v>
      </c>
      <c r="DL54">
        <v>4.99935</v>
      </c>
      <c r="DM54">
        <v>13879.5903225806</v>
      </c>
      <c r="DN54">
        <v>14584.9</v>
      </c>
      <c r="DO54">
        <v>36.159</v>
      </c>
      <c r="DP54">
        <v>39.062</v>
      </c>
      <c r="DQ54">
        <v>36.254</v>
      </c>
      <c r="DR54">
        <v>37.77</v>
      </c>
      <c r="DS54">
        <v>38.187</v>
      </c>
      <c r="DT54">
        <v>1454.63774193548</v>
      </c>
      <c r="DU54">
        <v>40.3609677419355</v>
      </c>
      <c r="DV54">
        <v>0</v>
      </c>
      <c r="DW54">
        <v>146.299999952316</v>
      </c>
      <c r="DX54">
        <v>0</v>
      </c>
      <c r="DY54">
        <v>881.601307692308</v>
      </c>
      <c r="DZ54">
        <v>51.8120341064017</v>
      </c>
      <c r="EA54">
        <v>780.588033131166</v>
      </c>
      <c r="EB54">
        <v>13886.7</v>
      </c>
      <c r="EC54">
        <v>15</v>
      </c>
      <c r="ED54">
        <v>1658946475.1</v>
      </c>
      <c r="EE54" t="s">
        <v>466</v>
      </c>
      <c r="EF54">
        <v>1658946475.1</v>
      </c>
      <c r="EG54">
        <v>1658945698.1</v>
      </c>
      <c r="EH54">
        <v>36</v>
      </c>
      <c r="EI54">
        <v>0.362</v>
      </c>
      <c r="EJ54">
        <v>0.011</v>
      </c>
      <c r="EK54">
        <v>-1.399</v>
      </c>
      <c r="EL54">
        <v>0.075</v>
      </c>
      <c r="EM54">
        <v>429</v>
      </c>
      <c r="EN54">
        <v>19</v>
      </c>
      <c r="EO54">
        <v>0.18</v>
      </c>
      <c r="EP54">
        <v>0.02</v>
      </c>
      <c r="EQ54">
        <v>100</v>
      </c>
      <c r="ER54">
        <v>100</v>
      </c>
      <c r="ES54">
        <v>-1.399</v>
      </c>
      <c r="ET54">
        <v>0.2157</v>
      </c>
      <c r="EU54">
        <v>-1.05542523350217</v>
      </c>
      <c r="EV54">
        <v>-0.00188405265594867</v>
      </c>
      <c r="EW54">
        <v>5.78351111746033e-07</v>
      </c>
      <c r="EX54">
        <v>-2.3203594791771e-11</v>
      </c>
      <c r="EY54">
        <v>0.215702299786182</v>
      </c>
      <c r="EZ54">
        <v>0</v>
      </c>
      <c r="FA54">
        <v>0</v>
      </c>
      <c r="FB54">
        <v>0</v>
      </c>
      <c r="FC54">
        <v>4</v>
      </c>
      <c r="FD54">
        <v>2111</v>
      </c>
      <c r="FE54">
        <v>2</v>
      </c>
      <c r="FF54">
        <v>24</v>
      </c>
      <c r="FG54">
        <v>2</v>
      </c>
      <c r="FH54">
        <v>12.3</v>
      </c>
      <c r="FI54">
        <v>1.11206</v>
      </c>
      <c r="FJ54">
        <v>2.43286</v>
      </c>
      <c r="FK54">
        <v>1.5979</v>
      </c>
      <c r="FL54">
        <v>2.33398</v>
      </c>
      <c r="FM54">
        <v>1.59424</v>
      </c>
      <c r="FN54">
        <v>2.43652</v>
      </c>
      <c r="FO54">
        <v>39.9689</v>
      </c>
      <c r="FP54">
        <v>14.7012</v>
      </c>
      <c r="FQ54">
        <v>18</v>
      </c>
      <c r="FR54">
        <v>626.879</v>
      </c>
      <c r="FS54">
        <v>366.876</v>
      </c>
      <c r="FT54">
        <v>29.5518</v>
      </c>
      <c r="FU54">
        <v>31.3342</v>
      </c>
      <c r="FV54">
        <v>30.0002</v>
      </c>
      <c r="FW54">
        <v>31.0969</v>
      </c>
      <c r="FX54">
        <v>31.0679</v>
      </c>
      <c r="FY54">
        <v>22.2871</v>
      </c>
      <c r="FZ54">
        <v>47.3257</v>
      </c>
      <c r="GA54">
        <v>0</v>
      </c>
      <c r="GB54">
        <v>29.5844</v>
      </c>
      <c r="GC54">
        <v>434.635</v>
      </c>
      <c r="GD54">
        <v>17.9134</v>
      </c>
      <c r="GE54">
        <v>99.5823</v>
      </c>
      <c r="GF54">
        <v>99.7064</v>
      </c>
    </row>
    <row r="55" spans="1:188">
      <c r="A55">
        <v>39</v>
      </c>
      <c r="B55">
        <v>1658946565.1</v>
      </c>
      <c r="C55">
        <v>6142.59999990463</v>
      </c>
      <c r="D55" t="s">
        <v>467</v>
      </c>
      <c r="E55" t="s">
        <v>468</v>
      </c>
      <c r="F55">
        <v>5</v>
      </c>
      <c r="I55" t="s">
        <v>310</v>
      </c>
      <c r="J55" t="s">
        <v>311</v>
      </c>
      <c r="L55" t="s">
        <v>312</v>
      </c>
      <c r="M55" t="s">
        <v>435</v>
      </c>
      <c r="N55" t="s">
        <v>436</v>
      </c>
      <c r="O55">
        <v>1658946557.1</v>
      </c>
      <c r="P55">
        <f>(Q55)/1000</f>
        <v>0</v>
      </c>
      <c r="Q55">
        <f>IF(CN55, AT55, AN55)</f>
        <v>0</v>
      </c>
      <c r="R55">
        <f>IF(CN55, AO55, AM55)</f>
        <v>0</v>
      </c>
      <c r="S55">
        <f>CP55 - IF(BA55&gt;1, R55*CJ55*100.0/(BC55*DD55), 0)</f>
        <v>0</v>
      </c>
      <c r="T55">
        <f>((Z55-P55/2)*S55-R55)/(Z55+P55/2)</f>
        <v>0</v>
      </c>
      <c r="U55">
        <f>T55*(CW55+CX55)/1000.0</f>
        <v>0</v>
      </c>
      <c r="V55">
        <f>(CP55 - IF(BA55&gt;1, R55*CJ55*100.0/(BC55*DD55), 0))*(CW55+CX55)/1000.0</f>
        <v>0</v>
      </c>
      <c r="W55">
        <f>2.0/((1/Y55-1/X55)+SIGN(Y55)*SQRT((1/Y55-1/X55)*(1/Y55-1/X55) + 4*CK55/((CK55+1)*(CK55+1))*(2*1/Y55*1/X55-1/X55*1/X55)))</f>
        <v>0</v>
      </c>
      <c r="X55">
        <f>IF(LEFT(CL55,1)&lt;&gt;"0",IF(LEFT(CL55,1)="1",3.0,CM55),$D$5+$E$5*(DD55*CW55/($K$5*1000))+$F$5*(DD55*CW55/($K$5*1000))*MAX(MIN(CJ55,$J$5),$I$5)*MAX(MIN(CJ55,$J$5),$I$5)+$G$5*MAX(MIN(CJ55,$J$5),$I$5)*(DD55*CW55/($K$5*1000))+$H$5*(DD55*CW55/($K$5*1000))*(DD55*CW55/($K$5*1000)))</f>
        <v>0</v>
      </c>
      <c r="Y55">
        <f>P55*(1000-(1000*0.61365*exp(17.502*AC55/(240.97+AC55))/(CW55+CX55)+CR55)/2)/(1000*0.61365*exp(17.502*AC55/(240.97+AC55))/(CW55+CX55)-CR55)</f>
        <v>0</v>
      </c>
      <c r="Z55">
        <f>1/((CK55+1)/(W55/1.6)+1/(X55/1.37)) + CK55/((CK55+1)/(W55/1.6) + CK55/(X55/1.37))</f>
        <v>0</v>
      </c>
      <c r="AA55">
        <f>(CF55*CI55)</f>
        <v>0</v>
      </c>
      <c r="AB55">
        <f>(CY55+(AA55+2*0.95*5.67E-8*(((CY55+$B$7)+273)^4-(CY55+273)^4)-44100*P55)/(1.84*29.3*X55+8*0.95*5.67E-8*(CY55+273)^3))</f>
        <v>0</v>
      </c>
      <c r="AC55">
        <f>($C$7*CZ55+$D$7*DA55+$E$7*AB55)</f>
        <v>0</v>
      </c>
      <c r="AD55">
        <f>0.61365*exp(17.502*AC55/(240.97+AC55))</f>
        <v>0</v>
      </c>
      <c r="AE55">
        <f>(AF55/AG55*100)</f>
        <v>0</v>
      </c>
      <c r="AF55">
        <f>CR55*(CW55+CX55)/1000</f>
        <v>0</v>
      </c>
      <c r="AG55">
        <f>0.61365*exp(17.502*CY55/(240.97+CY55))</f>
        <v>0</v>
      </c>
      <c r="AH55">
        <f>(AD55-CR55*(CW55+CX55)/1000)</f>
        <v>0</v>
      </c>
      <c r="AI55">
        <f>(-P55*44100)</f>
        <v>0</v>
      </c>
      <c r="AJ55">
        <f>2*29.3*X55*0.92*(CY55-AC55)</f>
        <v>0</v>
      </c>
      <c r="AK55">
        <f>2*0.95*5.67E-8*(((CY55+$B$7)+273)^4-(AC55+273)^4)</f>
        <v>0</v>
      </c>
      <c r="AL55">
        <f>AA55+AK55+AI55+AJ55</f>
        <v>0</v>
      </c>
      <c r="AM55">
        <f>CV55*BA55*(CQ55-CP55*(1000-BA55*CS55)/(1000-BA55*CR55))/(100*CJ55)</f>
        <v>0</v>
      </c>
      <c r="AN55">
        <f>1000*CV55*BA55*(CR55-CS55)/(100*CJ55*(1000-BA55*CR55))</f>
        <v>0</v>
      </c>
      <c r="AO55">
        <f>(AP55 - AQ55 - CW55*1E3/(8.314*(CY55+273.15)) * AS55/CV55 * AR55) * CV55/(100*CJ55) * (1000 - CS55)/1000</f>
        <v>0</v>
      </c>
      <c r="AP55">
        <v>444.33893489115</v>
      </c>
      <c r="AQ55">
        <v>410.246612121212</v>
      </c>
      <c r="AR55">
        <v>0.00180354076926926</v>
      </c>
      <c r="AS55">
        <v>67.2092594582762</v>
      </c>
      <c r="AT55">
        <f>(AV55 - AU55 + CW55*1E3/(8.314*(CY55+273.15)) * AX55/CV55 * AW55) * CV55/(100*CJ55) * 1000/(1000 - AV55)</f>
        <v>0</v>
      </c>
      <c r="AU55">
        <v>17.9168296563996</v>
      </c>
      <c r="AV55">
        <v>26.0900418181818</v>
      </c>
      <c r="AW55">
        <v>-0.00271013003559975</v>
      </c>
      <c r="AX55">
        <v>79.4771220662785</v>
      </c>
      <c r="AY55">
        <v>0</v>
      </c>
      <c r="AZ55">
        <v>0</v>
      </c>
      <c r="BA55">
        <f>IF(AY55*$H$13&gt;=BC55,1.0,(BC55/(BC55-AY55*$H$13)))</f>
        <v>0</v>
      </c>
      <c r="BB55">
        <f>(BA55-1)*100</f>
        <v>0</v>
      </c>
      <c r="BC55">
        <f>MAX(0,($B$13+$C$13*DD55)/(1+$D$13*DD55)*CW55/(CY55+273)*$E$13)</f>
        <v>0</v>
      </c>
      <c r="BD55" t="s">
        <v>315</v>
      </c>
      <c r="BE55">
        <v>10214.9</v>
      </c>
      <c r="BF55">
        <v>1337.40365450765</v>
      </c>
      <c r="BG55">
        <v>3225.17</v>
      </c>
      <c r="BH55">
        <f>1-BF55/BG55</f>
        <v>0</v>
      </c>
      <c r="BI55">
        <v>-10.2314334914194</v>
      </c>
      <c r="BJ55" t="s">
        <v>469</v>
      </c>
      <c r="BK55">
        <v>10126.4</v>
      </c>
      <c r="BL55">
        <v>941.898269230769</v>
      </c>
      <c r="BM55">
        <v>1480.81</v>
      </c>
      <c r="BN55">
        <f>1-BL55/BM55</f>
        <v>0</v>
      </c>
      <c r="BO55">
        <v>0.5</v>
      </c>
      <c r="BP55">
        <f>CG55</f>
        <v>0</v>
      </c>
      <c r="BQ55">
        <f>R55</f>
        <v>0</v>
      </c>
      <c r="BR55">
        <f>BN55*BO55*BP55</f>
        <v>0</v>
      </c>
      <c r="BS55">
        <f>(BQ55-BI55)/BP55</f>
        <v>0</v>
      </c>
      <c r="BT55">
        <f>(BG55-BM55)/BM55</f>
        <v>0</v>
      </c>
      <c r="BU55">
        <f>BF55/(BH55+BF55/BM55)</f>
        <v>0</v>
      </c>
      <c r="BV55" t="s">
        <v>317</v>
      </c>
      <c r="BW55">
        <v>0</v>
      </c>
      <c r="BX55">
        <f>IF(BW55&lt;&gt;0, BW55, BU55)</f>
        <v>0</v>
      </c>
      <c r="BY55">
        <f>1-BX55/BM55</f>
        <v>0</v>
      </c>
      <c r="BZ55">
        <f>(BM55-BL55)/(BM55-BX55)</f>
        <v>0</v>
      </c>
      <c r="CA55">
        <f>(BG55-BM55)/(BG55-BX55)</f>
        <v>0</v>
      </c>
      <c r="CB55">
        <f>(BM55-BL55)/(BM55-BF55)</f>
        <v>0</v>
      </c>
      <c r="CC55">
        <f>(BG55-BM55)/(BG55-BF55)</f>
        <v>0</v>
      </c>
      <c r="CD55">
        <f>(BZ55*BX55/BL55)</f>
        <v>0</v>
      </c>
      <c r="CE55">
        <f>(1-CD55)</f>
        <v>0</v>
      </c>
      <c r="CF55">
        <f>$B$11*DE55+$C$11*DF55+$F$11*DG55*(1-DJ55)</f>
        <v>0</v>
      </c>
      <c r="CG55">
        <f>CF55*CH55</f>
        <v>0</v>
      </c>
      <c r="CH55">
        <f>($B$11*$D$9+$C$11*$D$9+$F$11*((DT55+DL55)/MAX(DT55+DL55+DU55, 0.1)*$I$9+DU55/MAX(DT55+DL55+DU55, 0.1)*$J$9))/($B$11+$C$11+$F$11)</f>
        <v>0</v>
      </c>
      <c r="CI55">
        <f>($B$11*$K$9+$C$11*$K$9+$F$11*((DT55+DL55)/MAX(DT55+DL55+DU55, 0.1)*$P$9+DU55/MAX(DT55+DL55+DU55, 0.1)*$Q$9))/($B$11+$C$11+$F$11)</f>
        <v>0</v>
      </c>
      <c r="CJ55">
        <v>6</v>
      </c>
      <c r="CK55">
        <v>0.5</v>
      </c>
      <c r="CL55" t="s">
        <v>318</v>
      </c>
      <c r="CM55">
        <v>2</v>
      </c>
      <c r="CN55" t="b">
        <v>0</v>
      </c>
      <c r="CO55">
        <v>1658946557.1</v>
      </c>
      <c r="CP55">
        <v>399.559774193548</v>
      </c>
      <c r="CQ55">
        <v>436.054193548387</v>
      </c>
      <c r="CR55">
        <v>26.1863677419355</v>
      </c>
      <c r="CS55">
        <v>17.9741129032258</v>
      </c>
      <c r="CT55">
        <v>400.775774193548</v>
      </c>
      <c r="CU55">
        <v>25.9706677419355</v>
      </c>
      <c r="CV55">
        <v>600.116387096774</v>
      </c>
      <c r="CW55">
        <v>100.960193548387</v>
      </c>
      <c r="CX55">
        <v>0.100061741935484</v>
      </c>
      <c r="CY55">
        <v>30.1814935483871</v>
      </c>
      <c r="CZ55">
        <v>29.8311032258065</v>
      </c>
      <c r="DA55">
        <v>999.9</v>
      </c>
      <c r="DB55">
        <v>0</v>
      </c>
      <c r="DC55">
        <v>0</v>
      </c>
      <c r="DD55">
        <v>9999.62903225806</v>
      </c>
      <c r="DE55">
        <v>0</v>
      </c>
      <c r="DF55">
        <v>1259.05516129032</v>
      </c>
      <c r="DG55">
        <v>1500.02129032258</v>
      </c>
      <c r="DH55">
        <v>0.97300035483871</v>
      </c>
      <c r="DI55">
        <v>0.0269993419354839</v>
      </c>
      <c r="DJ55">
        <v>0</v>
      </c>
      <c r="DK55">
        <v>941.829806451613</v>
      </c>
      <c r="DL55">
        <v>4.99935</v>
      </c>
      <c r="DM55">
        <v>14783.4741935484</v>
      </c>
      <c r="DN55">
        <v>14585.1193548387</v>
      </c>
      <c r="DO55">
        <v>36.133</v>
      </c>
      <c r="DP55">
        <v>39.125</v>
      </c>
      <c r="DQ55">
        <v>36.25</v>
      </c>
      <c r="DR55">
        <v>37.8</v>
      </c>
      <c r="DS55">
        <v>38.25</v>
      </c>
      <c r="DT55">
        <v>1454.66032258065</v>
      </c>
      <c r="DU55">
        <v>40.3609677419355</v>
      </c>
      <c r="DV55">
        <v>0</v>
      </c>
      <c r="DW55">
        <v>126.899999856949</v>
      </c>
      <c r="DX55">
        <v>0</v>
      </c>
      <c r="DY55">
        <v>941.898269230769</v>
      </c>
      <c r="DZ55">
        <v>6.6556239298554</v>
      </c>
      <c r="EA55">
        <v>102.62564093892</v>
      </c>
      <c r="EB55">
        <v>14784.6230769231</v>
      </c>
      <c r="EC55">
        <v>15</v>
      </c>
      <c r="ED55">
        <v>1658946585.1</v>
      </c>
      <c r="EE55" t="s">
        <v>470</v>
      </c>
      <c r="EF55">
        <v>1658946585.1</v>
      </c>
      <c r="EG55">
        <v>1658945698.1</v>
      </c>
      <c r="EH55">
        <v>37</v>
      </c>
      <c r="EI55">
        <v>0.195</v>
      </c>
      <c r="EJ55">
        <v>0.011</v>
      </c>
      <c r="EK55">
        <v>-1.216</v>
      </c>
      <c r="EL55">
        <v>0.075</v>
      </c>
      <c r="EM55">
        <v>436</v>
      </c>
      <c r="EN55">
        <v>19</v>
      </c>
      <c r="EO55">
        <v>0.18</v>
      </c>
      <c r="EP55">
        <v>0.02</v>
      </c>
      <c r="EQ55">
        <v>100</v>
      </c>
      <c r="ER55">
        <v>100</v>
      </c>
      <c r="ES55">
        <v>-1.216</v>
      </c>
      <c r="ET55">
        <v>0.2157</v>
      </c>
      <c r="EU55">
        <v>-0.69389354737005</v>
      </c>
      <c r="EV55">
        <v>-0.00188405265594867</v>
      </c>
      <c r="EW55">
        <v>5.78351111746033e-07</v>
      </c>
      <c r="EX55">
        <v>-2.3203594791771e-11</v>
      </c>
      <c r="EY55">
        <v>0.215702299786182</v>
      </c>
      <c r="EZ55">
        <v>0</v>
      </c>
      <c r="FA55">
        <v>0</v>
      </c>
      <c r="FB55">
        <v>0</v>
      </c>
      <c r="FC55">
        <v>4</v>
      </c>
      <c r="FD55">
        <v>2111</v>
      </c>
      <c r="FE55">
        <v>2</v>
      </c>
      <c r="FF55">
        <v>24</v>
      </c>
      <c r="FG55">
        <v>1.5</v>
      </c>
      <c r="FH55">
        <v>14.4</v>
      </c>
      <c r="FI55">
        <v>1.11328</v>
      </c>
      <c r="FJ55">
        <v>2.43408</v>
      </c>
      <c r="FK55">
        <v>1.59912</v>
      </c>
      <c r="FL55">
        <v>2.33398</v>
      </c>
      <c r="FM55">
        <v>1.59424</v>
      </c>
      <c r="FN55">
        <v>2.40967</v>
      </c>
      <c r="FO55">
        <v>40.07</v>
      </c>
      <c r="FP55">
        <v>14.6749</v>
      </c>
      <c r="FQ55">
        <v>18</v>
      </c>
      <c r="FR55">
        <v>627.155</v>
      </c>
      <c r="FS55">
        <v>366.425</v>
      </c>
      <c r="FT55">
        <v>28.801</v>
      </c>
      <c r="FU55">
        <v>31.3551</v>
      </c>
      <c r="FV55">
        <v>30.0002</v>
      </c>
      <c r="FW55">
        <v>31.1242</v>
      </c>
      <c r="FX55">
        <v>31.0958</v>
      </c>
      <c r="FY55">
        <v>22.311</v>
      </c>
      <c r="FZ55">
        <v>47.8684</v>
      </c>
      <c r="GA55">
        <v>0</v>
      </c>
      <c r="GB55">
        <v>28.8892</v>
      </c>
      <c r="GC55">
        <v>437.476</v>
      </c>
      <c r="GD55">
        <v>17.7827</v>
      </c>
      <c r="GE55">
        <v>99.5794</v>
      </c>
      <c r="GF55">
        <v>99.7005</v>
      </c>
    </row>
    <row r="56" spans="1:188">
      <c r="A56">
        <v>40</v>
      </c>
      <c r="B56">
        <v>1658946674.6</v>
      </c>
      <c r="C56">
        <v>6252.09999990463</v>
      </c>
      <c r="D56" t="s">
        <v>471</v>
      </c>
      <c r="E56" t="s">
        <v>472</v>
      </c>
      <c r="F56">
        <v>5</v>
      </c>
      <c r="I56" t="s">
        <v>310</v>
      </c>
      <c r="J56" t="s">
        <v>311</v>
      </c>
      <c r="L56" t="s">
        <v>312</v>
      </c>
      <c r="M56" t="s">
        <v>435</v>
      </c>
      <c r="N56" t="s">
        <v>436</v>
      </c>
      <c r="O56">
        <v>1658946666.85</v>
      </c>
      <c r="P56">
        <f>(Q56)/1000</f>
        <v>0</v>
      </c>
      <c r="Q56">
        <f>IF(CN56, AT56, AN56)</f>
        <v>0</v>
      </c>
      <c r="R56">
        <f>IF(CN56, AO56, AM56)</f>
        <v>0</v>
      </c>
      <c r="S56">
        <f>CP56 - IF(BA56&gt;1, R56*CJ56*100.0/(BC56*DD56), 0)</f>
        <v>0</v>
      </c>
      <c r="T56">
        <f>((Z56-P56/2)*S56-R56)/(Z56+P56/2)</f>
        <v>0</v>
      </c>
      <c r="U56">
        <f>T56*(CW56+CX56)/1000.0</f>
        <v>0</v>
      </c>
      <c r="V56">
        <f>(CP56 - IF(BA56&gt;1, R56*CJ56*100.0/(BC56*DD56), 0))*(CW56+CX56)/1000.0</f>
        <v>0</v>
      </c>
      <c r="W56">
        <f>2.0/((1/Y56-1/X56)+SIGN(Y56)*SQRT((1/Y56-1/X56)*(1/Y56-1/X56) + 4*CK56/((CK56+1)*(CK56+1))*(2*1/Y56*1/X56-1/X56*1/X56)))</f>
        <v>0</v>
      </c>
      <c r="X56">
        <f>IF(LEFT(CL56,1)&lt;&gt;"0",IF(LEFT(CL56,1)="1",3.0,CM56),$D$5+$E$5*(DD56*CW56/($K$5*1000))+$F$5*(DD56*CW56/($K$5*1000))*MAX(MIN(CJ56,$J$5),$I$5)*MAX(MIN(CJ56,$J$5),$I$5)+$G$5*MAX(MIN(CJ56,$J$5),$I$5)*(DD56*CW56/($K$5*1000))+$H$5*(DD56*CW56/($K$5*1000))*(DD56*CW56/($K$5*1000)))</f>
        <v>0</v>
      </c>
      <c r="Y56">
        <f>P56*(1000-(1000*0.61365*exp(17.502*AC56/(240.97+AC56))/(CW56+CX56)+CR56)/2)/(1000*0.61365*exp(17.502*AC56/(240.97+AC56))/(CW56+CX56)-CR56)</f>
        <v>0</v>
      </c>
      <c r="Z56">
        <f>1/((CK56+1)/(W56/1.6)+1/(X56/1.37)) + CK56/((CK56+1)/(W56/1.6) + CK56/(X56/1.37))</f>
        <v>0</v>
      </c>
      <c r="AA56">
        <f>(CF56*CI56)</f>
        <v>0</v>
      </c>
      <c r="AB56">
        <f>(CY56+(AA56+2*0.95*5.67E-8*(((CY56+$B$7)+273)^4-(CY56+273)^4)-44100*P56)/(1.84*29.3*X56+8*0.95*5.67E-8*(CY56+273)^3))</f>
        <v>0</v>
      </c>
      <c r="AC56">
        <f>($C$7*CZ56+$D$7*DA56+$E$7*AB56)</f>
        <v>0</v>
      </c>
      <c r="AD56">
        <f>0.61365*exp(17.502*AC56/(240.97+AC56))</f>
        <v>0</v>
      </c>
      <c r="AE56">
        <f>(AF56/AG56*100)</f>
        <v>0</v>
      </c>
      <c r="AF56">
        <f>CR56*(CW56+CX56)/1000</f>
        <v>0</v>
      </c>
      <c r="AG56">
        <f>0.61365*exp(17.502*CY56/(240.97+CY56))</f>
        <v>0</v>
      </c>
      <c r="AH56">
        <f>(AD56-CR56*(CW56+CX56)/1000)</f>
        <v>0</v>
      </c>
      <c r="AI56">
        <f>(-P56*44100)</f>
        <v>0</v>
      </c>
      <c r="AJ56">
        <f>2*29.3*X56*0.92*(CY56-AC56)</f>
        <v>0</v>
      </c>
      <c r="AK56">
        <f>2*0.95*5.67E-8*(((CY56+$B$7)+273)^4-(AC56+273)^4)</f>
        <v>0</v>
      </c>
      <c r="AL56">
        <f>AA56+AK56+AI56+AJ56</f>
        <v>0</v>
      </c>
      <c r="AM56">
        <f>CV56*BA56*(CQ56-CP56*(1000-BA56*CS56)/(1000-BA56*CR56))/(100*CJ56)</f>
        <v>0</v>
      </c>
      <c r="AN56">
        <f>1000*CV56*BA56*(CR56-CS56)/(100*CJ56*(1000-BA56*CR56))</f>
        <v>0</v>
      </c>
      <c r="AO56">
        <f>(AP56 - AQ56 - CW56*1E3/(8.314*(CY56+273.15)) * AS56/CV56 * AR56) * CV56/(100*CJ56) * (1000 - CS56)/1000</f>
        <v>0</v>
      </c>
      <c r="AP56">
        <v>659.038462839626</v>
      </c>
      <c r="AQ56">
        <v>614.904418181818</v>
      </c>
      <c r="AR56">
        <v>0.0068590969059921</v>
      </c>
      <c r="AS56">
        <v>67.0064608067516</v>
      </c>
      <c r="AT56">
        <f>(AV56 - AU56 + CW56*1E3/(8.314*(CY56+273.15)) * AX56/CV56 * AW56) * CV56/(100*CJ56) * 1000/(1000 - AV56)</f>
        <v>0</v>
      </c>
      <c r="AU56">
        <v>18.6487177378788</v>
      </c>
      <c r="AV56">
        <v>26.5680090909091</v>
      </c>
      <c r="AW56">
        <v>-6.71620553359279e-05</v>
      </c>
      <c r="AX56">
        <v>78.55</v>
      </c>
      <c r="AY56">
        <v>0</v>
      </c>
      <c r="AZ56">
        <v>0</v>
      </c>
      <c r="BA56">
        <f>IF(AY56*$H$13&gt;=BC56,1.0,(BC56/(BC56-AY56*$H$13)))</f>
        <v>0</v>
      </c>
      <c r="BB56">
        <f>(BA56-1)*100</f>
        <v>0</v>
      </c>
      <c r="BC56">
        <f>MAX(0,($B$13+$C$13*DD56)/(1+$D$13*DD56)*CW56/(CY56+273)*$E$13)</f>
        <v>0</v>
      </c>
      <c r="BD56" t="s">
        <v>315</v>
      </c>
      <c r="BE56">
        <v>10214.9</v>
      </c>
      <c r="BF56">
        <v>1337.40365450765</v>
      </c>
      <c r="BG56">
        <v>3225.17</v>
      </c>
      <c r="BH56">
        <f>1-BF56/BG56</f>
        <v>0</v>
      </c>
      <c r="BI56">
        <v>-10.2314334914194</v>
      </c>
      <c r="BJ56" t="s">
        <v>473</v>
      </c>
      <c r="BK56">
        <v>10125.5</v>
      </c>
      <c r="BL56">
        <v>972.126730769231</v>
      </c>
      <c r="BM56">
        <v>1593.87</v>
      </c>
      <c r="BN56">
        <f>1-BL56/BM56</f>
        <v>0</v>
      </c>
      <c r="BO56">
        <v>0.5</v>
      </c>
      <c r="BP56">
        <f>CG56</f>
        <v>0</v>
      </c>
      <c r="BQ56">
        <f>R56</f>
        <v>0</v>
      </c>
      <c r="BR56">
        <f>BN56*BO56*BP56</f>
        <v>0</v>
      </c>
      <c r="BS56">
        <f>(BQ56-BI56)/BP56</f>
        <v>0</v>
      </c>
      <c r="BT56">
        <f>(BG56-BM56)/BM56</f>
        <v>0</v>
      </c>
      <c r="BU56">
        <f>BF56/(BH56+BF56/BM56)</f>
        <v>0</v>
      </c>
      <c r="BV56" t="s">
        <v>317</v>
      </c>
      <c r="BW56">
        <v>0</v>
      </c>
      <c r="BX56">
        <f>IF(BW56&lt;&gt;0, BW56, BU56)</f>
        <v>0</v>
      </c>
      <c r="BY56">
        <f>1-BX56/BM56</f>
        <v>0</v>
      </c>
      <c r="BZ56">
        <f>(BM56-BL56)/(BM56-BX56)</f>
        <v>0</v>
      </c>
      <c r="CA56">
        <f>(BG56-BM56)/(BG56-BX56)</f>
        <v>0</v>
      </c>
      <c r="CB56">
        <f>(BM56-BL56)/(BM56-BF56)</f>
        <v>0</v>
      </c>
      <c r="CC56">
        <f>(BG56-BM56)/(BG56-BF56)</f>
        <v>0</v>
      </c>
      <c r="CD56">
        <f>(BZ56*BX56/BL56)</f>
        <v>0</v>
      </c>
      <c r="CE56">
        <f>(1-CD56)</f>
        <v>0</v>
      </c>
      <c r="CF56">
        <f>$B$11*DE56+$C$11*DF56+$F$11*DG56*(1-DJ56)</f>
        <v>0</v>
      </c>
      <c r="CG56">
        <f>CF56*CH56</f>
        <v>0</v>
      </c>
      <c r="CH56">
        <f>($B$11*$D$9+$C$11*$D$9+$F$11*((DT56+DL56)/MAX(DT56+DL56+DU56, 0.1)*$I$9+DU56/MAX(DT56+DL56+DU56, 0.1)*$J$9))/($B$11+$C$11+$F$11)</f>
        <v>0</v>
      </c>
      <c r="CI56">
        <f>($B$11*$K$9+$C$11*$K$9+$F$11*((DT56+DL56)/MAX(DT56+DL56+DU56, 0.1)*$P$9+DU56/MAX(DT56+DL56+DU56, 0.1)*$Q$9))/($B$11+$C$11+$F$11)</f>
        <v>0</v>
      </c>
      <c r="CJ56">
        <v>6</v>
      </c>
      <c r="CK56">
        <v>0.5</v>
      </c>
      <c r="CL56" t="s">
        <v>318</v>
      </c>
      <c r="CM56">
        <v>2</v>
      </c>
      <c r="CN56" t="b">
        <v>0</v>
      </c>
      <c r="CO56">
        <v>1658946666.85</v>
      </c>
      <c r="CP56">
        <v>597.8094</v>
      </c>
      <c r="CQ56">
        <v>646.243766666667</v>
      </c>
      <c r="CR56">
        <v>26.5683633333333</v>
      </c>
      <c r="CS56">
        <v>18.65085</v>
      </c>
      <c r="CT56">
        <v>599.4874</v>
      </c>
      <c r="CU56">
        <v>26.3526633333333</v>
      </c>
      <c r="CV56">
        <v>600.1444</v>
      </c>
      <c r="CW56">
        <v>100.9574</v>
      </c>
      <c r="CX56">
        <v>0.10017596</v>
      </c>
      <c r="CY56">
        <v>30.3870233333333</v>
      </c>
      <c r="CZ56">
        <v>30.01692</v>
      </c>
      <c r="DA56">
        <v>999.9</v>
      </c>
      <c r="DB56">
        <v>0</v>
      </c>
      <c r="DC56">
        <v>0</v>
      </c>
      <c r="DD56">
        <v>9998.877</v>
      </c>
      <c r="DE56">
        <v>0</v>
      </c>
      <c r="DF56">
        <v>1245.94233333333</v>
      </c>
      <c r="DG56">
        <v>1500.001</v>
      </c>
      <c r="DH56">
        <v>0.973006</v>
      </c>
      <c r="DI56">
        <v>0.026994</v>
      </c>
      <c r="DJ56">
        <v>0</v>
      </c>
      <c r="DK56">
        <v>972.0253</v>
      </c>
      <c r="DL56">
        <v>4.99935</v>
      </c>
      <c r="DM56">
        <v>15294.4233333333</v>
      </c>
      <c r="DN56">
        <v>14584.9433333333</v>
      </c>
      <c r="DO56">
        <v>36.437</v>
      </c>
      <c r="DP56">
        <v>39.312</v>
      </c>
      <c r="DQ56">
        <v>36.5</v>
      </c>
      <c r="DR56">
        <v>38.1622</v>
      </c>
      <c r="DS56">
        <v>38.437</v>
      </c>
      <c r="DT56">
        <v>1454.64466666667</v>
      </c>
      <c r="DU56">
        <v>40.36</v>
      </c>
      <c r="DV56">
        <v>0</v>
      </c>
      <c r="DW56">
        <v>108.900000095367</v>
      </c>
      <c r="DX56">
        <v>0</v>
      </c>
      <c r="DY56">
        <v>972.126730769231</v>
      </c>
      <c r="DZ56">
        <v>16.9909401865927</v>
      </c>
      <c r="EA56">
        <v>275.463248074618</v>
      </c>
      <c r="EB56">
        <v>15296.3730769231</v>
      </c>
      <c r="EC56">
        <v>15</v>
      </c>
      <c r="ED56">
        <v>1658946711.6</v>
      </c>
      <c r="EE56" t="s">
        <v>474</v>
      </c>
      <c r="EF56">
        <v>1658946711.6</v>
      </c>
      <c r="EG56">
        <v>1658945698.1</v>
      </c>
      <c r="EH56">
        <v>38</v>
      </c>
      <c r="EI56">
        <v>-0.202</v>
      </c>
      <c r="EJ56">
        <v>0.011</v>
      </c>
      <c r="EK56">
        <v>-1.678</v>
      </c>
      <c r="EL56">
        <v>0.075</v>
      </c>
      <c r="EM56">
        <v>639</v>
      </c>
      <c r="EN56">
        <v>19</v>
      </c>
      <c r="EO56">
        <v>0.16</v>
      </c>
      <c r="EP56">
        <v>0.02</v>
      </c>
      <c r="EQ56">
        <v>100</v>
      </c>
      <c r="ER56">
        <v>100</v>
      </c>
      <c r="ES56">
        <v>-1.678</v>
      </c>
      <c r="ET56">
        <v>0.2157</v>
      </c>
      <c r="EU56">
        <v>-0.499399650762671</v>
      </c>
      <c r="EV56">
        <v>-0.00188405265594867</v>
      </c>
      <c r="EW56">
        <v>5.78351111746033e-07</v>
      </c>
      <c r="EX56">
        <v>-2.3203594791771e-11</v>
      </c>
      <c r="EY56">
        <v>0.215702299786182</v>
      </c>
      <c r="EZ56">
        <v>0</v>
      </c>
      <c r="FA56">
        <v>0</v>
      </c>
      <c r="FB56">
        <v>0</v>
      </c>
      <c r="FC56">
        <v>4</v>
      </c>
      <c r="FD56">
        <v>2111</v>
      </c>
      <c r="FE56">
        <v>2</v>
      </c>
      <c r="FF56">
        <v>24</v>
      </c>
      <c r="FG56">
        <v>1.5</v>
      </c>
      <c r="FH56">
        <v>16.3</v>
      </c>
      <c r="FI56">
        <v>1.52832</v>
      </c>
      <c r="FJ56">
        <v>2.42432</v>
      </c>
      <c r="FK56">
        <v>1.59912</v>
      </c>
      <c r="FL56">
        <v>2.33398</v>
      </c>
      <c r="FM56">
        <v>1.59424</v>
      </c>
      <c r="FN56">
        <v>2.30713</v>
      </c>
      <c r="FO56">
        <v>40.1713</v>
      </c>
      <c r="FP56">
        <v>14.6399</v>
      </c>
      <c r="FQ56">
        <v>18</v>
      </c>
      <c r="FR56">
        <v>626.557</v>
      </c>
      <c r="FS56">
        <v>366.869</v>
      </c>
      <c r="FT56">
        <v>28.961</v>
      </c>
      <c r="FU56">
        <v>31.4538</v>
      </c>
      <c r="FV56">
        <v>30.0005</v>
      </c>
      <c r="FW56">
        <v>31.2032</v>
      </c>
      <c r="FX56">
        <v>31.1774</v>
      </c>
      <c r="FY56">
        <v>30.6063</v>
      </c>
      <c r="FZ56">
        <v>43.2684</v>
      </c>
      <c r="GA56">
        <v>0</v>
      </c>
      <c r="GB56">
        <v>28.9546</v>
      </c>
      <c r="GC56">
        <v>647.304</v>
      </c>
      <c r="GD56">
        <v>18.6381</v>
      </c>
      <c r="GE56">
        <v>99.5542</v>
      </c>
      <c r="GF56">
        <v>99.6805</v>
      </c>
    </row>
    <row r="57" spans="1:188">
      <c r="A57">
        <v>41</v>
      </c>
      <c r="B57">
        <v>1658946811.1</v>
      </c>
      <c r="C57">
        <v>6388.59999990463</v>
      </c>
      <c r="D57" t="s">
        <v>475</v>
      </c>
      <c r="E57" t="s">
        <v>476</v>
      </c>
      <c r="F57">
        <v>5</v>
      </c>
      <c r="I57" t="s">
        <v>310</v>
      </c>
      <c r="J57" t="s">
        <v>311</v>
      </c>
      <c r="L57" t="s">
        <v>312</v>
      </c>
      <c r="M57" t="s">
        <v>435</v>
      </c>
      <c r="N57" t="s">
        <v>436</v>
      </c>
      <c r="O57">
        <v>1658946803.35</v>
      </c>
      <c r="P57">
        <f>(Q57)/1000</f>
        <v>0</v>
      </c>
      <c r="Q57">
        <f>IF(CN57, AT57, AN57)</f>
        <v>0</v>
      </c>
      <c r="R57">
        <f>IF(CN57, AO57, AM57)</f>
        <v>0</v>
      </c>
      <c r="S57">
        <f>CP57 - IF(BA57&gt;1, R57*CJ57*100.0/(BC57*DD57), 0)</f>
        <v>0</v>
      </c>
      <c r="T57">
        <f>((Z57-P57/2)*S57-R57)/(Z57+P57/2)</f>
        <v>0</v>
      </c>
      <c r="U57">
        <f>T57*(CW57+CX57)/1000.0</f>
        <v>0</v>
      </c>
      <c r="V57">
        <f>(CP57 - IF(BA57&gt;1, R57*CJ57*100.0/(BC57*DD57), 0))*(CW57+CX57)/1000.0</f>
        <v>0</v>
      </c>
      <c r="W57">
        <f>2.0/((1/Y57-1/X57)+SIGN(Y57)*SQRT((1/Y57-1/X57)*(1/Y57-1/X57) + 4*CK57/((CK57+1)*(CK57+1))*(2*1/Y57*1/X57-1/X57*1/X57)))</f>
        <v>0</v>
      </c>
      <c r="X57">
        <f>IF(LEFT(CL57,1)&lt;&gt;"0",IF(LEFT(CL57,1)="1",3.0,CM57),$D$5+$E$5*(DD57*CW57/($K$5*1000))+$F$5*(DD57*CW57/($K$5*1000))*MAX(MIN(CJ57,$J$5),$I$5)*MAX(MIN(CJ57,$J$5),$I$5)+$G$5*MAX(MIN(CJ57,$J$5),$I$5)*(DD57*CW57/($K$5*1000))+$H$5*(DD57*CW57/($K$5*1000))*(DD57*CW57/($K$5*1000)))</f>
        <v>0</v>
      </c>
      <c r="Y57">
        <f>P57*(1000-(1000*0.61365*exp(17.502*AC57/(240.97+AC57))/(CW57+CX57)+CR57)/2)/(1000*0.61365*exp(17.502*AC57/(240.97+AC57))/(CW57+CX57)-CR57)</f>
        <v>0</v>
      </c>
      <c r="Z57">
        <f>1/((CK57+1)/(W57/1.6)+1/(X57/1.37)) + CK57/((CK57+1)/(W57/1.6) + CK57/(X57/1.37))</f>
        <v>0</v>
      </c>
      <c r="AA57">
        <f>(CF57*CI57)</f>
        <v>0</v>
      </c>
      <c r="AB57">
        <f>(CY57+(AA57+2*0.95*5.67E-8*(((CY57+$B$7)+273)^4-(CY57+273)^4)-44100*P57)/(1.84*29.3*X57+8*0.95*5.67E-8*(CY57+273)^3))</f>
        <v>0</v>
      </c>
      <c r="AC57">
        <f>($C$7*CZ57+$D$7*DA57+$E$7*AB57)</f>
        <v>0</v>
      </c>
      <c r="AD57">
        <f>0.61365*exp(17.502*AC57/(240.97+AC57))</f>
        <v>0</v>
      </c>
      <c r="AE57">
        <f>(AF57/AG57*100)</f>
        <v>0</v>
      </c>
      <c r="AF57">
        <f>CR57*(CW57+CX57)/1000</f>
        <v>0</v>
      </c>
      <c r="AG57">
        <f>0.61365*exp(17.502*CY57/(240.97+CY57))</f>
        <v>0</v>
      </c>
      <c r="AH57">
        <f>(AD57-CR57*(CW57+CX57)/1000)</f>
        <v>0</v>
      </c>
      <c r="AI57">
        <f>(-P57*44100)</f>
        <v>0</v>
      </c>
      <c r="AJ57">
        <f>2*29.3*X57*0.92*(CY57-AC57)</f>
        <v>0</v>
      </c>
      <c r="AK57">
        <f>2*0.95*5.67E-8*(((CY57+$B$7)+273)^4-(AC57+273)^4)</f>
        <v>0</v>
      </c>
      <c r="AL57">
        <f>AA57+AK57+AI57+AJ57</f>
        <v>0</v>
      </c>
      <c r="AM57">
        <f>CV57*BA57*(CQ57-CP57*(1000-BA57*CS57)/(1000-BA57*CR57))/(100*CJ57)</f>
        <v>0</v>
      </c>
      <c r="AN57">
        <f>1000*CV57*BA57*(CR57-CS57)/(100*CJ57*(1000-BA57*CR57))</f>
        <v>0</v>
      </c>
      <c r="AO57">
        <f>(AP57 - AQ57 - CW57*1E3/(8.314*(CY57+273.15)) * AS57/CV57 * AR57) * CV57/(100*CJ57) * (1000 - CS57)/1000</f>
        <v>0</v>
      </c>
      <c r="AP57">
        <v>869.900159443592</v>
      </c>
      <c r="AQ57">
        <v>819.879739393939</v>
      </c>
      <c r="AR57">
        <v>-0.0184464033060546</v>
      </c>
      <c r="AS57">
        <v>67.0088819679068</v>
      </c>
      <c r="AT57">
        <f>(AV57 - AU57 + CW57*1E3/(8.314*(CY57+273.15)) * AX57/CV57 * AW57) * CV57/(100*CJ57) * 1000/(1000 - AV57)</f>
        <v>0</v>
      </c>
      <c r="AU57">
        <v>17.6676715924242</v>
      </c>
      <c r="AV57">
        <v>25.8708648484849</v>
      </c>
      <c r="AW57">
        <v>-0.000201560478736782</v>
      </c>
      <c r="AX57">
        <v>78.55</v>
      </c>
      <c r="AY57">
        <v>0</v>
      </c>
      <c r="AZ57">
        <v>0</v>
      </c>
      <c r="BA57">
        <f>IF(AY57*$H$13&gt;=BC57,1.0,(BC57/(BC57-AY57*$H$13)))</f>
        <v>0</v>
      </c>
      <c r="BB57">
        <f>(BA57-1)*100</f>
        <v>0</v>
      </c>
      <c r="BC57">
        <f>MAX(0,($B$13+$C$13*DD57)/(1+$D$13*DD57)*CW57/(CY57+273)*$E$13)</f>
        <v>0</v>
      </c>
      <c r="BD57" t="s">
        <v>315</v>
      </c>
      <c r="BE57">
        <v>10214.9</v>
      </c>
      <c r="BF57">
        <v>1337.40365450765</v>
      </c>
      <c r="BG57">
        <v>3225.17</v>
      </c>
      <c r="BH57">
        <f>1-BF57/BG57</f>
        <v>0</v>
      </c>
      <c r="BI57">
        <v>-10.2314334914194</v>
      </c>
      <c r="BJ57" t="s">
        <v>477</v>
      </c>
      <c r="BK57">
        <v>10124.1</v>
      </c>
      <c r="BL57">
        <v>969.236076923077</v>
      </c>
      <c r="BM57">
        <v>1591.66</v>
      </c>
      <c r="BN57">
        <f>1-BL57/BM57</f>
        <v>0</v>
      </c>
      <c r="BO57">
        <v>0.5</v>
      </c>
      <c r="BP57">
        <f>CG57</f>
        <v>0</v>
      </c>
      <c r="BQ57">
        <f>R57</f>
        <v>0</v>
      </c>
      <c r="BR57">
        <f>BN57*BO57*BP57</f>
        <v>0</v>
      </c>
      <c r="BS57">
        <f>(BQ57-BI57)/BP57</f>
        <v>0</v>
      </c>
      <c r="BT57">
        <f>(BG57-BM57)/BM57</f>
        <v>0</v>
      </c>
      <c r="BU57">
        <f>BF57/(BH57+BF57/BM57)</f>
        <v>0</v>
      </c>
      <c r="BV57" t="s">
        <v>317</v>
      </c>
      <c r="BW57">
        <v>0</v>
      </c>
      <c r="BX57">
        <f>IF(BW57&lt;&gt;0, BW57, BU57)</f>
        <v>0</v>
      </c>
      <c r="BY57">
        <f>1-BX57/BM57</f>
        <v>0</v>
      </c>
      <c r="BZ57">
        <f>(BM57-BL57)/(BM57-BX57)</f>
        <v>0</v>
      </c>
      <c r="CA57">
        <f>(BG57-BM57)/(BG57-BX57)</f>
        <v>0</v>
      </c>
      <c r="CB57">
        <f>(BM57-BL57)/(BM57-BF57)</f>
        <v>0</v>
      </c>
      <c r="CC57">
        <f>(BG57-BM57)/(BG57-BF57)</f>
        <v>0</v>
      </c>
      <c r="CD57">
        <f>(BZ57*BX57/BL57)</f>
        <v>0</v>
      </c>
      <c r="CE57">
        <f>(1-CD57)</f>
        <v>0</v>
      </c>
      <c r="CF57">
        <f>$B$11*DE57+$C$11*DF57+$F$11*DG57*(1-DJ57)</f>
        <v>0</v>
      </c>
      <c r="CG57">
        <f>CF57*CH57</f>
        <v>0</v>
      </c>
      <c r="CH57">
        <f>($B$11*$D$9+$C$11*$D$9+$F$11*((DT57+DL57)/MAX(DT57+DL57+DU57, 0.1)*$I$9+DU57/MAX(DT57+DL57+DU57, 0.1)*$J$9))/($B$11+$C$11+$F$11)</f>
        <v>0</v>
      </c>
      <c r="CI57">
        <f>($B$11*$K$9+$C$11*$K$9+$F$11*((DT57+DL57)/MAX(DT57+DL57+DU57, 0.1)*$P$9+DU57/MAX(DT57+DL57+DU57, 0.1)*$Q$9))/($B$11+$C$11+$F$11)</f>
        <v>0</v>
      </c>
      <c r="CJ57">
        <v>6</v>
      </c>
      <c r="CK57">
        <v>0.5</v>
      </c>
      <c r="CL57" t="s">
        <v>318</v>
      </c>
      <c r="CM57">
        <v>2</v>
      </c>
      <c r="CN57" t="b">
        <v>0</v>
      </c>
      <c r="CO57">
        <v>1658946803.35</v>
      </c>
      <c r="CP57">
        <v>798.545733333333</v>
      </c>
      <c r="CQ57">
        <v>854.2225</v>
      </c>
      <c r="CR57">
        <v>25.89459</v>
      </c>
      <c r="CS57">
        <v>17.6443666666667</v>
      </c>
      <c r="CT57">
        <v>800.350733333333</v>
      </c>
      <c r="CU57">
        <v>25.67889</v>
      </c>
      <c r="CV57">
        <v>600.106433333333</v>
      </c>
      <c r="CW57">
        <v>100.955666666667</v>
      </c>
      <c r="CX57">
        <v>0.100071883333333</v>
      </c>
      <c r="CY57">
        <v>30.22346</v>
      </c>
      <c r="CZ57">
        <v>29.8363266666667</v>
      </c>
      <c r="DA57">
        <v>999.9</v>
      </c>
      <c r="DB57">
        <v>0</v>
      </c>
      <c r="DC57">
        <v>0</v>
      </c>
      <c r="DD57">
        <v>10003.4126666667</v>
      </c>
      <c r="DE57">
        <v>0</v>
      </c>
      <c r="DF57">
        <v>1240.479</v>
      </c>
      <c r="DG57">
        <v>1500.00566666667</v>
      </c>
      <c r="DH57">
        <v>0.972997966666666</v>
      </c>
      <c r="DI57">
        <v>0.0270018066666667</v>
      </c>
      <c r="DJ57">
        <v>0</v>
      </c>
      <c r="DK57">
        <v>969.2459</v>
      </c>
      <c r="DL57">
        <v>4.99935</v>
      </c>
      <c r="DM57">
        <v>15268.2566666667</v>
      </c>
      <c r="DN57">
        <v>14584.9666666667</v>
      </c>
      <c r="DO57">
        <v>36.6291333333333</v>
      </c>
      <c r="DP57">
        <v>39.562</v>
      </c>
      <c r="DQ57">
        <v>36.75</v>
      </c>
      <c r="DR57">
        <v>38.4601</v>
      </c>
      <c r="DS57">
        <v>38.687</v>
      </c>
      <c r="DT57">
        <v>1454.63666666667</v>
      </c>
      <c r="DU57">
        <v>40.369</v>
      </c>
      <c r="DV57">
        <v>0</v>
      </c>
      <c r="DW57">
        <v>135.5</v>
      </c>
      <c r="DX57">
        <v>0</v>
      </c>
      <c r="DY57">
        <v>969.236076923077</v>
      </c>
      <c r="DZ57">
        <v>10.40294017997</v>
      </c>
      <c r="EA57">
        <v>154.72136771531</v>
      </c>
      <c r="EB57">
        <v>15268.5846153846</v>
      </c>
      <c r="EC57">
        <v>15</v>
      </c>
      <c r="ED57">
        <v>1658946846.6</v>
      </c>
      <c r="EE57" t="s">
        <v>478</v>
      </c>
      <c r="EF57">
        <v>1658946846.6</v>
      </c>
      <c r="EG57">
        <v>1658945698.1</v>
      </c>
      <c r="EH57">
        <v>39</v>
      </c>
      <c r="EI57">
        <v>0.092</v>
      </c>
      <c r="EJ57">
        <v>0.011</v>
      </c>
      <c r="EK57">
        <v>-1.805</v>
      </c>
      <c r="EL57">
        <v>0.075</v>
      </c>
      <c r="EM57">
        <v>845</v>
      </c>
      <c r="EN57">
        <v>19</v>
      </c>
      <c r="EO57">
        <v>0.07</v>
      </c>
      <c r="EP57">
        <v>0.02</v>
      </c>
      <c r="EQ57">
        <v>100</v>
      </c>
      <c r="ER57">
        <v>100</v>
      </c>
      <c r="ES57">
        <v>-1.805</v>
      </c>
      <c r="ET57">
        <v>0.2157</v>
      </c>
      <c r="EU57">
        <v>-0.701741229085436</v>
      </c>
      <c r="EV57">
        <v>-0.00188405265594867</v>
      </c>
      <c r="EW57">
        <v>5.78351111746033e-07</v>
      </c>
      <c r="EX57">
        <v>-2.3203594791771e-11</v>
      </c>
      <c r="EY57">
        <v>0.215702299786182</v>
      </c>
      <c r="EZ57">
        <v>0</v>
      </c>
      <c r="FA57">
        <v>0</v>
      </c>
      <c r="FB57">
        <v>0</v>
      </c>
      <c r="FC57">
        <v>4</v>
      </c>
      <c r="FD57">
        <v>2111</v>
      </c>
      <c r="FE57">
        <v>2</v>
      </c>
      <c r="FF57">
        <v>24</v>
      </c>
      <c r="FG57">
        <v>1.7</v>
      </c>
      <c r="FH57">
        <v>18.6</v>
      </c>
      <c r="FI57">
        <v>1.9165</v>
      </c>
      <c r="FJ57">
        <v>2.3938</v>
      </c>
      <c r="FK57">
        <v>1.5979</v>
      </c>
      <c r="FL57">
        <v>2.33398</v>
      </c>
      <c r="FM57">
        <v>1.59424</v>
      </c>
      <c r="FN57">
        <v>2.4585</v>
      </c>
      <c r="FO57">
        <v>40.3237</v>
      </c>
      <c r="FP57">
        <v>14.6224</v>
      </c>
      <c r="FQ57">
        <v>18</v>
      </c>
      <c r="FR57">
        <v>626.746</v>
      </c>
      <c r="FS57">
        <v>365.317</v>
      </c>
      <c r="FT57">
        <v>28.7505</v>
      </c>
      <c r="FU57">
        <v>31.6211</v>
      </c>
      <c r="FV57">
        <v>30.0005</v>
      </c>
      <c r="FW57">
        <v>31.3382</v>
      </c>
      <c r="FX57">
        <v>31.3119</v>
      </c>
      <c r="FY57">
        <v>38.3841</v>
      </c>
      <c r="FZ57">
        <v>47.4634</v>
      </c>
      <c r="GA57">
        <v>0</v>
      </c>
      <c r="GB57">
        <v>28.8258</v>
      </c>
      <c r="GC57">
        <v>855.758</v>
      </c>
      <c r="GD57">
        <v>17.8915</v>
      </c>
      <c r="GE57">
        <v>99.5312</v>
      </c>
      <c r="GF57">
        <v>99.6525</v>
      </c>
    </row>
    <row r="58" spans="1:188">
      <c r="A58">
        <v>42</v>
      </c>
      <c r="B58">
        <v>1658946944.5</v>
      </c>
      <c r="C58">
        <v>6522</v>
      </c>
      <c r="D58" t="s">
        <v>479</v>
      </c>
      <c r="E58" t="s">
        <v>480</v>
      </c>
      <c r="F58">
        <v>5</v>
      </c>
      <c r="I58" t="s">
        <v>310</v>
      </c>
      <c r="J58" t="s">
        <v>311</v>
      </c>
      <c r="L58" t="s">
        <v>312</v>
      </c>
      <c r="M58" t="s">
        <v>435</v>
      </c>
      <c r="N58" t="s">
        <v>436</v>
      </c>
      <c r="O58">
        <v>1658946936.75</v>
      </c>
      <c r="P58">
        <f>(Q58)/1000</f>
        <v>0</v>
      </c>
      <c r="Q58">
        <f>IF(CN58, AT58, AN58)</f>
        <v>0</v>
      </c>
      <c r="R58">
        <f>IF(CN58, AO58, AM58)</f>
        <v>0</v>
      </c>
      <c r="S58">
        <f>CP58 - IF(BA58&gt;1, R58*CJ58*100.0/(BC58*DD58), 0)</f>
        <v>0</v>
      </c>
      <c r="T58">
        <f>((Z58-P58/2)*S58-R58)/(Z58+P58/2)</f>
        <v>0</v>
      </c>
      <c r="U58">
        <f>T58*(CW58+CX58)/1000.0</f>
        <v>0</v>
      </c>
      <c r="V58">
        <f>(CP58 - IF(BA58&gt;1, R58*CJ58*100.0/(BC58*DD58), 0))*(CW58+CX58)/1000.0</f>
        <v>0</v>
      </c>
      <c r="W58">
        <f>2.0/((1/Y58-1/X58)+SIGN(Y58)*SQRT((1/Y58-1/X58)*(1/Y58-1/X58) + 4*CK58/((CK58+1)*(CK58+1))*(2*1/Y58*1/X58-1/X58*1/X58)))</f>
        <v>0</v>
      </c>
      <c r="X58">
        <f>IF(LEFT(CL58,1)&lt;&gt;"0",IF(LEFT(CL58,1)="1",3.0,CM58),$D$5+$E$5*(DD58*CW58/($K$5*1000))+$F$5*(DD58*CW58/($K$5*1000))*MAX(MIN(CJ58,$J$5),$I$5)*MAX(MIN(CJ58,$J$5),$I$5)+$G$5*MAX(MIN(CJ58,$J$5),$I$5)*(DD58*CW58/($K$5*1000))+$H$5*(DD58*CW58/($K$5*1000))*(DD58*CW58/($K$5*1000)))</f>
        <v>0</v>
      </c>
      <c r="Y58">
        <f>P58*(1000-(1000*0.61365*exp(17.502*AC58/(240.97+AC58))/(CW58+CX58)+CR58)/2)/(1000*0.61365*exp(17.502*AC58/(240.97+AC58))/(CW58+CX58)-CR58)</f>
        <v>0</v>
      </c>
      <c r="Z58">
        <f>1/((CK58+1)/(W58/1.6)+1/(X58/1.37)) + CK58/((CK58+1)/(W58/1.6) + CK58/(X58/1.37))</f>
        <v>0</v>
      </c>
      <c r="AA58">
        <f>(CF58*CI58)</f>
        <v>0</v>
      </c>
      <c r="AB58">
        <f>(CY58+(AA58+2*0.95*5.67E-8*(((CY58+$B$7)+273)^4-(CY58+273)^4)-44100*P58)/(1.84*29.3*X58+8*0.95*5.67E-8*(CY58+273)^3))</f>
        <v>0</v>
      </c>
      <c r="AC58">
        <f>($C$7*CZ58+$D$7*DA58+$E$7*AB58)</f>
        <v>0</v>
      </c>
      <c r="AD58">
        <f>0.61365*exp(17.502*AC58/(240.97+AC58))</f>
        <v>0</v>
      </c>
      <c r="AE58">
        <f>(AF58/AG58*100)</f>
        <v>0</v>
      </c>
      <c r="AF58">
        <f>CR58*(CW58+CX58)/1000</f>
        <v>0</v>
      </c>
      <c r="AG58">
        <f>0.61365*exp(17.502*CY58/(240.97+CY58))</f>
        <v>0</v>
      </c>
      <c r="AH58">
        <f>(AD58-CR58*(CW58+CX58)/1000)</f>
        <v>0</v>
      </c>
      <c r="AI58">
        <f>(-P58*44100)</f>
        <v>0</v>
      </c>
      <c r="AJ58">
        <f>2*29.3*X58*0.92*(CY58-AC58)</f>
        <v>0</v>
      </c>
      <c r="AK58">
        <f>2*0.95*5.67E-8*(((CY58+$B$7)+273)^4-(AC58+273)^4)</f>
        <v>0</v>
      </c>
      <c r="AL58">
        <f>AA58+AK58+AI58+AJ58</f>
        <v>0</v>
      </c>
      <c r="AM58">
        <f>CV58*BA58*(CQ58-CP58*(1000-BA58*CS58)/(1000-BA58*CR58))/(100*CJ58)</f>
        <v>0</v>
      </c>
      <c r="AN58">
        <f>1000*CV58*BA58*(CR58-CS58)/(100*CJ58*(1000-BA58*CR58))</f>
        <v>0</v>
      </c>
      <c r="AO58">
        <f>(AP58 - AQ58 - CW58*1E3/(8.314*(CY58+273.15)) * AS58/CV58 * AR58) * CV58/(100*CJ58) * (1000 - CS58)/1000</f>
        <v>0</v>
      </c>
      <c r="AP58">
        <v>1077.4898839165</v>
      </c>
      <c r="AQ58">
        <v>1025.44139393939</v>
      </c>
      <c r="AR58">
        <v>0.00156365133410718</v>
      </c>
      <c r="AS58">
        <v>67.1966168516879</v>
      </c>
      <c r="AT58">
        <f>(AV58 - AU58 + CW58*1E3/(8.314*(CY58+273.15)) * AX58/CV58 * AW58) * CV58/(100*CJ58) * 1000/(1000 - AV58)</f>
        <v>0</v>
      </c>
      <c r="AU58">
        <v>17.8196186967119</v>
      </c>
      <c r="AV58">
        <v>25.9869096969697</v>
      </c>
      <c r="AW58">
        <v>0.000585962527448173</v>
      </c>
      <c r="AX58">
        <v>79.5067205179982</v>
      </c>
      <c r="AY58">
        <v>0</v>
      </c>
      <c r="AZ58">
        <v>0</v>
      </c>
      <c r="BA58">
        <f>IF(AY58*$H$13&gt;=BC58,1.0,(BC58/(BC58-AY58*$H$13)))</f>
        <v>0</v>
      </c>
      <c r="BB58">
        <f>(BA58-1)*100</f>
        <v>0</v>
      </c>
      <c r="BC58">
        <f>MAX(0,($B$13+$C$13*DD58)/(1+$D$13*DD58)*CW58/(CY58+273)*$E$13)</f>
        <v>0</v>
      </c>
      <c r="BD58" t="s">
        <v>315</v>
      </c>
      <c r="BE58">
        <v>10214.9</v>
      </c>
      <c r="BF58">
        <v>1337.40365450765</v>
      </c>
      <c r="BG58">
        <v>3225.17</v>
      </c>
      <c r="BH58">
        <f>1-BF58/BG58</f>
        <v>0</v>
      </c>
      <c r="BI58">
        <v>-10.2314334914194</v>
      </c>
      <c r="BJ58" t="s">
        <v>481</v>
      </c>
      <c r="BK58">
        <v>10123.6</v>
      </c>
      <c r="BL58">
        <v>949.60544</v>
      </c>
      <c r="BM58">
        <v>1555.84</v>
      </c>
      <c r="BN58">
        <f>1-BL58/BM58</f>
        <v>0</v>
      </c>
      <c r="BO58">
        <v>0.5</v>
      </c>
      <c r="BP58">
        <f>CG58</f>
        <v>0</v>
      </c>
      <c r="BQ58">
        <f>R58</f>
        <v>0</v>
      </c>
      <c r="BR58">
        <f>BN58*BO58*BP58</f>
        <v>0</v>
      </c>
      <c r="BS58">
        <f>(BQ58-BI58)/BP58</f>
        <v>0</v>
      </c>
      <c r="BT58">
        <f>(BG58-BM58)/BM58</f>
        <v>0</v>
      </c>
      <c r="BU58">
        <f>BF58/(BH58+BF58/BM58)</f>
        <v>0</v>
      </c>
      <c r="BV58" t="s">
        <v>317</v>
      </c>
      <c r="BW58">
        <v>0</v>
      </c>
      <c r="BX58">
        <f>IF(BW58&lt;&gt;0, BW58, BU58)</f>
        <v>0</v>
      </c>
      <c r="BY58">
        <f>1-BX58/BM58</f>
        <v>0</v>
      </c>
      <c r="BZ58">
        <f>(BM58-BL58)/(BM58-BX58)</f>
        <v>0</v>
      </c>
      <c r="CA58">
        <f>(BG58-BM58)/(BG58-BX58)</f>
        <v>0</v>
      </c>
      <c r="CB58">
        <f>(BM58-BL58)/(BM58-BF58)</f>
        <v>0</v>
      </c>
      <c r="CC58">
        <f>(BG58-BM58)/(BG58-BF58)</f>
        <v>0</v>
      </c>
      <c r="CD58">
        <f>(BZ58*BX58/BL58)</f>
        <v>0</v>
      </c>
      <c r="CE58">
        <f>(1-CD58)</f>
        <v>0</v>
      </c>
      <c r="CF58">
        <f>$B$11*DE58+$C$11*DF58+$F$11*DG58*(1-DJ58)</f>
        <v>0</v>
      </c>
      <c r="CG58">
        <f>CF58*CH58</f>
        <v>0</v>
      </c>
      <c r="CH58">
        <f>($B$11*$D$9+$C$11*$D$9+$F$11*((DT58+DL58)/MAX(DT58+DL58+DU58, 0.1)*$I$9+DU58/MAX(DT58+DL58+DU58, 0.1)*$J$9))/($B$11+$C$11+$F$11)</f>
        <v>0</v>
      </c>
      <c r="CI58">
        <f>($B$11*$K$9+$C$11*$K$9+$F$11*((DT58+DL58)/MAX(DT58+DL58+DU58, 0.1)*$P$9+DU58/MAX(DT58+DL58+DU58, 0.1)*$Q$9))/($B$11+$C$11+$F$11)</f>
        <v>0</v>
      </c>
      <c r="CJ58">
        <v>6</v>
      </c>
      <c r="CK58">
        <v>0.5</v>
      </c>
      <c r="CL58" t="s">
        <v>318</v>
      </c>
      <c r="CM58">
        <v>2</v>
      </c>
      <c r="CN58" t="b">
        <v>0</v>
      </c>
      <c r="CO58">
        <v>1658946936.75</v>
      </c>
      <c r="CP58">
        <v>998.333766666667</v>
      </c>
      <c r="CQ58">
        <v>1057.98233333333</v>
      </c>
      <c r="CR58">
        <v>25.9516433333333</v>
      </c>
      <c r="CS58">
        <v>17.7706033333333</v>
      </c>
      <c r="CT58">
        <v>1000.48876666667</v>
      </c>
      <c r="CU58">
        <v>25.7359433333333</v>
      </c>
      <c r="CV58">
        <v>600.104266666667</v>
      </c>
      <c r="CW58">
        <v>100.9544</v>
      </c>
      <c r="CX58">
        <v>0.100054</v>
      </c>
      <c r="CY58">
        <v>30.2736333333333</v>
      </c>
      <c r="CZ58">
        <v>29.8534266666667</v>
      </c>
      <c r="DA58">
        <v>999.9</v>
      </c>
      <c r="DB58">
        <v>0</v>
      </c>
      <c r="DC58">
        <v>0</v>
      </c>
      <c r="DD58">
        <v>9998.63933333333</v>
      </c>
      <c r="DE58">
        <v>0</v>
      </c>
      <c r="DF58">
        <v>1282.98333333333</v>
      </c>
      <c r="DG58">
        <v>1500.00966666667</v>
      </c>
      <c r="DH58">
        <v>0.9729973</v>
      </c>
      <c r="DI58">
        <v>0.0270025</v>
      </c>
      <c r="DJ58">
        <v>0</v>
      </c>
      <c r="DK58">
        <v>949.776633333333</v>
      </c>
      <c r="DL58">
        <v>4.99935</v>
      </c>
      <c r="DM58">
        <v>14985.5733333333</v>
      </c>
      <c r="DN58">
        <v>14584.98</v>
      </c>
      <c r="DO58">
        <v>36.687</v>
      </c>
      <c r="DP58">
        <v>39.687</v>
      </c>
      <c r="DQ58">
        <v>36.7892666666667</v>
      </c>
      <c r="DR58">
        <v>38.4958</v>
      </c>
      <c r="DS58">
        <v>38.687</v>
      </c>
      <c r="DT58">
        <v>1454.63866666667</v>
      </c>
      <c r="DU58">
        <v>40.371</v>
      </c>
      <c r="DV58">
        <v>0</v>
      </c>
      <c r="DW58">
        <v>132.400000095367</v>
      </c>
      <c r="DX58">
        <v>0</v>
      </c>
      <c r="DY58">
        <v>949.60544</v>
      </c>
      <c r="DZ58">
        <v>-30.0337692213369</v>
      </c>
      <c r="EA58">
        <v>-434.315384647777</v>
      </c>
      <c r="EB58">
        <v>14983.108</v>
      </c>
      <c r="EC58">
        <v>15</v>
      </c>
      <c r="ED58">
        <v>1658946984.5</v>
      </c>
      <c r="EE58" t="s">
        <v>482</v>
      </c>
      <c r="EF58">
        <v>1658946984.5</v>
      </c>
      <c r="EG58">
        <v>1658945698.1</v>
      </c>
      <c r="EH58">
        <v>40</v>
      </c>
      <c r="EI58">
        <v>-0.18</v>
      </c>
      <c r="EJ58">
        <v>0.011</v>
      </c>
      <c r="EK58">
        <v>-2.155</v>
      </c>
      <c r="EL58">
        <v>0.075</v>
      </c>
      <c r="EM58">
        <v>1048</v>
      </c>
      <c r="EN58">
        <v>19</v>
      </c>
      <c r="EO58">
        <v>0.17</v>
      </c>
      <c r="EP58">
        <v>0.02</v>
      </c>
      <c r="EQ58">
        <v>100</v>
      </c>
      <c r="ER58">
        <v>100</v>
      </c>
      <c r="ES58">
        <v>-2.155</v>
      </c>
      <c r="ET58">
        <v>0.2157</v>
      </c>
      <c r="EU58">
        <v>-0.610100864574379</v>
      </c>
      <c r="EV58">
        <v>-0.00188405265594867</v>
      </c>
      <c r="EW58">
        <v>5.78351111746033e-07</v>
      </c>
      <c r="EX58">
        <v>-2.3203594791771e-11</v>
      </c>
      <c r="EY58">
        <v>0.215702299786182</v>
      </c>
      <c r="EZ58">
        <v>0</v>
      </c>
      <c r="FA58">
        <v>0</v>
      </c>
      <c r="FB58">
        <v>0</v>
      </c>
      <c r="FC58">
        <v>4</v>
      </c>
      <c r="FD58">
        <v>2111</v>
      </c>
      <c r="FE58">
        <v>2</v>
      </c>
      <c r="FF58">
        <v>24</v>
      </c>
      <c r="FG58">
        <v>1.6</v>
      </c>
      <c r="FH58">
        <v>20.8</v>
      </c>
      <c r="FI58">
        <v>2.28394</v>
      </c>
      <c r="FJ58">
        <v>2.39014</v>
      </c>
      <c r="FK58">
        <v>1.5979</v>
      </c>
      <c r="FL58">
        <v>2.33521</v>
      </c>
      <c r="FM58">
        <v>1.59424</v>
      </c>
      <c r="FN58">
        <v>2.44019</v>
      </c>
      <c r="FO58">
        <v>40.451</v>
      </c>
      <c r="FP58">
        <v>14.5961</v>
      </c>
      <c r="FQ58">
        <v>18</v>
      </c>
      <c r="FR58">
        <v>626.815</v>
      </c>
      <c r="FS58">
        <v>365.863</v>
      </c>
      <c r="FT58">
        <v>29.2583</v>
      </c>
      <c r="FU58">
        <v>31.685</v>
      </c>
      <c r="FV58">
        <v>30</v>
      </c>
      <c r="FW58">
        <v>31.4146</v>
      </c>
      <c r="FX58">
        <v>31.3852</v>
      </c>
      <c r="FY58">
        <v>45.7193</v>
      </c>
      <c r="FZ58">
        <v>46.6773</v>
      </c>
      <c r="GA58">
        <v>0</v>
      </c>
      <c r="GB58">
        <v>29.277</v>
      </c>
      <c r="GC58">
        <v>1058.93</v>
      </c>
      <c r="GD58">
        <v>17.955</v>
      </c>
      <c r="GE58">
        <v>99.5294</v>
      </c>
      <c r="GF58">
        <v>99.6489</v>
      </c>
    </row>
    <row r="59" spans="1:188">
      <c r="A59">
        <v>43</v>
      </c>
      <c r="B59">
        <v>1658947085.5</v>
      </c>
      <c r="C59">
        <v>6663</v>
      </c>
      <c r="D59" t="s">
        <v>483</v>
      </c>
      <c r="E59" t="s">
        <v>484</v>
      </c>
      <c r="F59">
        <v>5</v>
      </c>
      <c r="I59" t="s">
        <v>310</v>
      </c>
      <c r="J59" t="s">
        <v>311</v>
      </c>
      <c r="L59" t="s">
        <v>312</v>
      </c>
      <c r="M59" t="s">
        <v>435</v>
      </c>
      <c r="N59" t="s">
        <v>436</v>
      </c>
      <c r="O59">
        <v>1658947077.5</v>
      </c>
      <c r="P59">
        <f>(Q59)/1000</f>
        <v>0</v>
      </c>
      <c r="Q59">
        <f>IF(CN59, AT59, AN59)</f>
        <v>0</v>
      </c>
      <c r="R59">
        <f>IF(CN59, AO59, AM59)</f>
        <v>0</v>
      </c>
      <c r="S59">
        <f>CP59 - IF(BA59&gt;1, R59*CJ59*100.0/(BC59*DD59), 0)</f>
        <v>0</v>
      </c>
      <c r="T59">
        <f>((Z59-P59/2)*S59-R59)/(Z59+P59/2)</f>
        <v>0</v>
      </c>
      <c r="U59">
        <f>T59*(CW59+CX59)/1000.0</f>
        <v>0</v>
      </c>
      <c r="V59">
        <f>(CP59 - IF(BA59&gt;1, R59*CJ59*100.0/(BC59*DD59), 0))*(CW59+CX59)/1000.0</f>
        <v>0</v>
      </c>
      <c r="W59">
        <f>2.0/((1/Y59-1/X59)+SIGN(Y59)*SQRT((1/Y59-1/X59)*(1/Y59-1/X59) + 4*CK59/((CK59+1)*(CK59+1))*(2*1/Y59*1/X59-1/X59*1/X59)))</f>
        <v>0</v>
      </c>
      <c r="X59">
        <f>IF(LEFT(CL59,1)&lt;&gt;"0",IF(LEFT(CL59,1)="1",3.0,CM59),$D$5+$E$5*(DD59*CW59/($K$5*1000))+$F$5*(DD59*CW59/($K$5*1000))*MAX(MIN(CJ59,$J$5),$I$5)*MAX(MIN(CJ59,$J$5),$I$5)+$G$5*MAX(MIN(CJ59,$J$5),$I$5)*(DD59*CW59/($K$5*1000))+$H$5*(DD59*CW59/($K$5*1000))*(DD59*CW59/($K$5*1000)))</f>
        <v>0</v>
      </c>
      <c r="Y59">
        <f>P59*(1000-(1000*0.61365*exp(17.502*AC59/(240.97+AC59))/(CW59+CX59)+CR59)/2)/(1000*0.61365*exp(17.502*AC59/(240.97+AC59))/(CW59+CX59)-CR59)</f>
        <v>0</v>
      </c>
      <c r="Z59">
        <f>1/((CK59+1)/(W59/1.6)+1/(X59/1.37)) + CK59/((CK59+1)/(W59/1.6) + CK59/(X59/1.37))</f>
        <v>0</v>
      </c>
      <c r="AA59">
        <f>(CF59*CI59)</f>
        <v>0</v>
      </c>
      <c r="AB59">
        <f>(CY59+(AA59+2*0.95*5.67E-8*(((CY59+$B$7)+273)^4-(CY59+273)^4)-44100*P59)/(1.84*29.3*X59+8*0.95*5.67E-8*(CY59+273)^3))</f>
        <v>0</v>
      </c>
      <c r="AC59">
        <f>($C$7*CZ59+$D$7*DA59+$E$7*AB59)</f>
        <v>0</v>
      </c>
      <c r="AD59">
        <f>0.61365*exp(17.502*AC59/(240.97+AC59))</f>
        <v>0</v>
      </c>
      <c r="AE59">
        <f>(AF59/AG59*100)</f>
        <v>0</v>
      </c>
      <c r="AF59">
        <f>CR59*(CW59+CX59)/1000</f>
        <v>0</v>
      </c>
      <c r="AG59">
        <f>0.61365*exp(17.502*CY59/(240.97+CY59))</f>
        <v>0</v>
      </c>
      <c r="AH59">
        <f>(AD59-CR59*(CW59+CX59)/1000)</f>
        <v>0</v>
      </c>
      <c r="AI59">
        <f>(-P59*44100)</f>
        <v>0</v>
      </c>
      <c r="AJ59">
        <f>2*29.3*X59*0.92*(CY59-AC59)</f>
        <v>0</v>
      </c>
      <c r="AK59">
        <f>2*0.95*5.67E-8*(((CY59+$B$7)+273)^4-(AC59+273)^4)</f>
        <v>0</v>
      </c>
      <c r="AL59">
        <f>AA59+AK59+AI59+AJ59</f>
        <v>0</v>
      </c>
      <c r="AM59">
        <f>CV59*BA59*(CQ59-CP59*(1000-BA59*CS59)/(1000-BA59*CR59))/(100*CJ59)</f>
        <v>0</v>
      </c>
      <c r="AN59">
        <f>1000*CV59*BA59*(CR59-CS59)/(100*CJ59*(1000-BA59*CR59))</f>
        <v>0</v>
      </c>
      <c r="AO59">
        <f>(AP59 - AQ59 - CW59*1E3/(8.314*(CY59+273.15)) * AS59/CV59 * AR59) * CV59/(100*CJ59) * (1000 - CS59)/1000</f>
        <v>0</v>
      </c>
      <c r="AP59">
        <v>1282.25446044855</v>
      </c>
      <c r="AQ59">
        <v>1230.15690909091</v>
      </c>
      <c r="AR59">
        <v>-0.0804849046827256</v>
      </c>
      <c r="AS59">
        <v>67.005770385028</v>
      </c>
      <c r="AT59">
        <f>(AV59 - AU59 + CW59*1E3/(8.314*(CY59+273.15)) * AX59/CV59 * AW59) * CV59/(100*CJ59) * 1000/(1000 - AV59)</f>
        <v>0</v>
      </c>
      <c r="AU59">
        <v>17.5293926877922</v>
      </c>
      <c r="AV59">
        <v>25.7621903030303</v>
      </c>
      <c r="AW59">
        <v>-0.00218795416348486</v>
      </c>
      <c r="AX59">
        <v>78.55</v>
      </c>
      <c r="AY59">
        <v>0</v>
      </c>
      <c r="AZ59">
        <v>0</v>
      </c>
      <c r="BA59">
        <f>IF(AY59*$H$13&gt;=BC59,1.0,(BC59/(BC59-AY59*$H$13)))</f>
        <v>0</v>
      </c>
      <c r="BB59">
        <f>(BA59-1)*100</f>
        <v>0</v>
      </c>
      <c r="BC59">
        <f>MAX(0,($B$13+$C$13*DD59)/(1+$D$13*DD59)*CW59/(CY59+273)*$E$13)</f>
        <v>0</v>
      </c>
      <c r="BD59" t="s">
        <v>315</v>
      </c>
      <c r="BE59">
        <v>10214.9</v>
      </c>
      <c r="BF59">
        <v>1337.40365450765</v>
      </c>
      <c r="BG59">
        <v>3225.17</v>
      </c>
      <c r="BH59">
        <f>1-BF59/BG59</f>
        <v>0</v>
      </c>
      <c r="BI59">
        <v>-10.2314334914194</v>
      </c>
      <c r="BJ59" t="s">
        <v>485</v>
      </c>
      <c r="BK59">
        <v>10125.3</v>
      </c>
      <c r="BL59">
        <v>927.75608</v>
      </c>
      <c r="BM59">
        <v>1510.3</v>
      </c>
      <c r="BN59">
        <f>1-BL59/BM59</f>
        <v>0</v>
      </c>
      <c r="BO59">
        <v>0.5</v>
      </c>
      <c r="BP59">
        <f>CG59</f>
        <v>0</v>
      </c>
      <c r="BQ59">
        <f>R59</f>
        <v>0</v>
      </c>
      <c r="BR59">
        <f>BN59*BO59*BP59</f>
        <v>0</v>
      </c>
      <c r="BS59">
        <f>(BQ59-BI59)/BP59</f>
        <v>0</v>
      </c>
      <c r="BT59">
        <f>(BG59-BM59)/BM59</f>
        <v>0</v>
      </c>
      <c r="BU59">
        <f>BF59/(BH59+BF59/BM59)</f>
        <v>0</v>
      </c>
      <c r="BV59" t="s">
        <v>317</v>
      </c>
      <c r="BW59">
        <v>0</v>
      </c>
      <c r="BX59">
        <f>IF(BW59&lt;&gt;0, BW59, BU59)</f>
        <v>0</v>
      </c>
      <c r="BY59">
        <f>1-BX59/BM59</f>
        <v>0</v>
      </c>
      <c r="BZ59">
        <f>(BM59-BL59)/(BM59-BX59)</f>
        <v>0</v>
      </c>
      <c r="CA59">
        <f>(BG59-BM59)/(BG59-BX59)</f>
        <v>0</v>
      </c>
      <c r="CB59">
        <f>(BM59-BL59)/(BM59-BF59)</f>
        <v>0</v>
      </c>
      <c r="CC59">
        <f>(BG59-BM59)/(BG59-BF59)</f>
        <v>0</v>
      </c>
      <c r="CD59">
        <f>(BZ59*BX59/BL59)</f>
        <v>0</v>
      </c>
      <c r="CE59">
        <f>(1-CD59)</f>
        <v>0</v>
      </c>
      <c r="CF59">
        <f>$B$11*DE59+$C$11*DF59+$F$11*DG59*(1-DJ59)</f>
        <v>0</v>
      </c>
      <c r="CG59">
        <f>CF59*CH59</f>
        <v>0</v>
      </c>
      <c r="CH59">
        <f>($B$11*$D$9+$C$11*$D$9+$F$11*((DT59+DL59)/MAX(DT59+DL59+DU59, 0.1)*$I$9+DU59/MAX(DT59+DL59+DU59, 0.1)*$J$9))/($B$11+$C$11+$F$11)</f>
        <v>0</v>
      </c>
      <c r="CI59">
        <f>($B$11*$K$9+$C$11*$K$9+$F$11*((DT59+DL59)/MAX(DT59+DL59+DU59, 0.1)*$P$9+DU59/MAX(DT59+DL59+DU59, 0.1)*$Q$9))/($B$11+$C$11+$F$11)</f>
        <v>0</v>
      </c>
      <c r="CJ59">
        <v>6</v>
      </c>
      <c r="CK59">
        <v>0.5</v>
      </c>
      <c r="CL59" t="s">
        <v>318</v>
      </c>
      <c r="CM59">
        <v>2</v>
      </c>
      <c r="CN59" t="b">
        <v>0</v>
      </c>
      <c r="CO59">
        <v>1658947077.5</v>
      </c>
      <c r="CP59">
        <v>1199.11490322581</v>
      </c>
      <c r="CQ59">
        <v>1259.7364516129</v>
      </c>
      <c r="CR59">
        <v>25.8528967741935</v>
      </c>
      <c r="CS59">
        <v>17.5669935483871</v>
      </c>
      <c r="CT59">
        <v>1201.13290322581</v>
      </c>
      <c r="CU59">
        <v>25.6371967741935</v>
      </c>
      <c r="CV59">
        <v>600.076161290323</v>
      </c>
      <c r="CW59">
        <v>100.954064516129</v>
      </c>
      <c r="CX59">
        <v>0.0999052741935484</v>
      </c>
      <c r="CY59">
        <v>30.1370935483871</v>
      </c>
      <c r="CZ59">
        <v>29.7287290322581</v>
      </c>
      <c r="DA59">
        <v>999.9</v>
      </c>
      <c r="DB59">
        <v>0</v>
      </c>
      <c r="DC59">
        <v>0</v>
      </c>
      <c r="DD59">
        <v>10000.9870967742</v>
      </c>
      <c r="DE59">
        <v>0</v>
      </c>
      <c r="DF59">
        <v>1302.05483870968</v>
      </c>
      <c r="DG59">
        <v>1500.01161290323</v>
      </c>
      <c r="DH59">
        <v>0.973002451612903</v>
      </c>
      <c r="DI59">
        <v>0.026997264516129</v>
      </c>
      <c r="DJ59">
        <v>0</v>
      </c>
      <c r="DK59">
        <v>928.717935483871</v>
      </c>
      <c r="DL59">
        <v>4.99935</v>
      </c>
      <c r="DM59">
        <v>14646.4774193548</v>
      </c>
      <c r="DN59">
        <v>14585.0483870968</v>
      </c>
      <c r="DO59">
        <v>36.383</v>
      </c>
      <c r="DP59">
        <v>39.536</v>
      </c>
      <c r="DQ59">
        <v>36.645</v>
      </c>
      <c r="DR59">
        <v>37.5582580645161</v>
      </c>
      <c r="DS59">
        <v>38.441064516129</v>
      </c>
      <c r="DT59">
        <v>1454.65032258065</v>
      </c>
      <c r="DU59">
        <v>40.3612903225806</v>
      </c>
      <c r="DV59">
        <v>0</v>
      </c>
      <c r="DW59">
        <v>140.5</v>
      </c>
      <c r="DX59">
        <v>0</v>
      </c>
      <c r="DY59">
        <v>927.75608</v>
      </c>
      <c r="DZ59">
        <v>-36.1136153957147</v>
      </c>
      <c r="EA59">
        <v>-558.961538492078</v>
      </c>
      <c r="EB59">
        <v>14631.924</v>
      </c>
      <c r="EC59">
        <v>15</v>
      </c>
      <c r="ED59">
        <v>1658947126</v>
      </c>
      <c r="EE59" t="s">
        <v>486</v>
      </c>
      <c r="EF59">
        <v>1658947126</v>
      </c>
      <c r="EG59">
        <v>1658945698.1</v>
      </c>
      <c r="EH59">
        <v>41</v>
      </c>
      <c r="EI59">
        <v>0.267</v>
      </c>
      <c r="EJ59">
        <v>0.011</v>
      </c>
      <c r="EK59">
        <v>-2.018</v>
      </c>
      <c r="EL59">
        <v>0.075</v>
      </c>
      <c r="EM59">
        <v>1248</v>
      </c>
      <c r="EN59">
        <v>19</v>
      </c>
      <c r="EO59">
        <v>0.13</v>
      </c>
      <c r="EP59">
        <v>0.02</v>
      </c>
      <c r="EQ59">
        <v>100</v>
      </c>
      <c r="ER59">
        <v>100</v>
      </c>
      <c r="ES59">
        <v>-2.018</v>
      </c>
      <c r="ET59">
        <v>0.2157</v>
      </c>
      <c r="EU59">
        <v>-0.78806537913739</v>
      </c>
      <c r="EV59">
        <v>-0.00188405265594867</v>
      </c>
      <c r="EW59">
        <v>5.78351111746033e-07</v>
      </c>
      <c r="EX59">
        <v>-2.3203594791771e-11</v>
      </c>
      <c r="EY59">
        <v>0.215702299786182</v>
      </c>
      <c r="EZ59">
        <v>0</v>
      </c>
      <c r="FA59">
        <v>0</v>
      </c>
      <c r="FB59">
        <v>0</v>
      </c>
      <c r="FC59">
        <v>4</v>
      </c>
      <c r="FD59">
        <v>2111</v>
      </c>
      <c r="FE59">
        <v>2</v>
      </c>
      <c r="FF59">
        <v>24</v>
      </c>
      <c r="FG59">
        <v>1.7</v>
      </c>
      <c r="FH59">
        <v>23.1</v>
      </c>
      <c r="FI59">
        <v>2.6355</v>
      </c>
      <c r="FJ59">
        <v>2.36938</v>
      </c>
      <c r="FK59">
        <v>1.5979</v>
      </c>
      <c r="FL59">
        <v>2.33398</v>
      </c>
      <c r="FM59">
        <v>1.59424</v>
      </c>
      <c r="FN59">
        <v>2.45361</v>
      </c>
      <c r="FO59">
        <v>40.5787</v>
      </c>
      <c r="FP59">
        <v>14.5611</v>
      </c>
      <c r="FQ59">
        <v>18</v>
      </c>
      <c r="FR59">
        <v>627.239</v>
      </c>
      <c r="FS59">
        <v>365.176</v>
      </c>
      <c r="FT59">
        <v>29.3931</v>
      </c>
      <c r="FU59">
        <v>31.7017</v>
      </c>
      <c r="FV59">
        <v>30.0004</v>
      </c>
      <c r="FW59">
        <v>31.4606</v>
      </c>
      <c r="FX59">
        <v>31.4325</v>
      </c>
      <c r="FY59">
        <v>52.7428</v>
      </c>
      <c r="FZ59">
        <v>47.7863</v>
      </c>
      <c r="GA59">
        <v>0</v>
      </c>
      <c r="GB59">
        <v>29.529</v>
      </c>
      <c r="GC59">
        <v>1261.26</v>
      </c>
      <c r="GD59">
        <v>17.6415</v>
      </c>
      <c r="GE59">
        <v>99.522</v>
      </c>
      <c r="GF59">
        <v>99.6444</v>
      </c>
    </row>
    <row r="60" spans="1:188">
      <c r="A60">
        <v>44</v>
      </c>
      <c r="B60">
        <v>1658947227.5</v>
      </c>
      <c r="C60">
        <v>6805</v>
      </c>
      <c r="D60" t="s">
        <v>487</v>
      </c>
      <c r="E60" t="s">
        <v>488</v>
      </c>
      <c r="F60">
        <v>5</v>
      </c>
      <c r="I60" t="s">
        <v>310</v>
      </c>
      <c r="J60" t="s">
        <v>311</v>
      </c>
      <c r="L60" t="s">
        <v>312</v>
      </c>
      <c r="M60" t="s">
        <v>435</v>
      </c>
      <c r="N60" t="s">
        <v>436</v>
      </c>
      <c r="O60">
        <v>1658947219.75</v>
      </c>
      <c r="P60">
        <f>(Q60)/1000</f>
        <v>0</v>
      </c>
      <c r="Q60">
        <f>IF(CN60, AT60, AN60)</f>
        <v>0</v>
      </c>
      <c r="R60">
        <f>IF(CN60, AO60, AM60)</f>
        <v>0</v>
      </c>
      <c r="S60">
        <f>CP60 - IF(BA60&gt;1, R60*CJ60*100.0/(BC60*DD60), 0)</f>
        <v>0</v>
      </c>
      <c r="T60">
        <f>((Z60-P60/2)*S60-R60)/(Z60+P60/2)</f>
        <v>0</v>
      </c>
      <c r="U60">
        <f>T60*(CW60+CX60)/1000.0</f>
        <v>0</v>
      </c>
      <c r="V60">
        <f>(CP60 - IF(BA60&gt;1, R60*CJ60*100.0/(BC60*DD60), 0))*(CW60+CX60)/1000.0</f>
        <v>0</v>
      </c>
      <c r="W60">
        <f>2.0/((1/Y60-1/X60)+SIGN(Y60)*SQRT((1/Y60-1/X60)*(1/Y60-1/X60) + 4*CK60/((CK60+1)*(CK60+1))*(2*1/Y60*1/X60-1/X60*1/X60)))</f>
        <v>0</v>
      </c>
      <c r="X60">
        <f>IF(LEFT(CL60,1)&lt;&gt;"0",IF(LEFT(CL60,1)="1",3.0,CM60),$D$5+$E$5*(DD60*CW60/($K$5*1000))+$F$5*(DD60*CW60/($K$5*1000))*MAX(MIN(CJ60,$J$5),$I$5)*MAX(MIN(CJ60,$J$5),$I$5)+$G$5*MAX(MIN(CJ60,$J$5),$I$5)*(DD60*CW60/($K$5*1000))+$H$5*(DD60*CW60/($K$5*1000))*(DD60*CW60/($K$5*1000)))</f>
        <v>0</v>
      </c>
      <c r="Y60">
        <f>P60*(1000-(1000*0.61365*exp(17.502*AC60/(240.97+AC60))/(CW60+CX60)+CR60)/2)/(1000*0.61365*exp(17.502*AC60/(240.97+AC60))/(CW60+CX60)-CR60)</f>
        <v>0</v>
      </c>
      <c r="Z60">
        <f>1/((CK60+1)/(W60/1.6)+1/(X60/1.37)) + CK60/((CK60+1)/(W60/1.6) + CK60/(X60/1.37))</f>
        <v>0</v>
      </c>
      <c r="AA60">
        <f>(CF60*CI60)</f>
        <v>0</v>
      </c>
      <c r="AB60">
        <f>(CY60+(AA60+2*0.95*5.67E-8*(((CY60+$B$7)+273)^4-(CY60+273)^4)-44100*P60)/(1.84*29.3*X60+8*0.95*5.67E-8*(CY60+273)^3))</f>
        <v>0</v>
      </c>
      <c r="AC60">
        <f>($C$7*CZ60+$D$7*DA60+$E$7*AB60)</f>
        <v>0</v>
      </c>
      <c r="AD60">
        <f>0.61365*exp(17.502*AC60/(240.97+AC60))</f>
        <v>0</v>
      </c>
      <c r="AE60">
        <f>(AF60/AG60*100)</f>
        <v>0</v>
      </c>
      <c r="AF60">
        <f>CR60*(CW60+CX60)/1000</f>
        <v>0</v>
      </c>
      <c r="AG60">
        <f>0.61365*exp(17.502*CY60/(240.97+CY60))</f>
        <v>0</v>
      </c>
      <c r="AH60">
        <f>(AD60-CR60*(CW60+CX60)/1000)</f>
        <v>0</v>
      </c>
      <c r="AI60">
        <f>(-P60*44100)</f>
        <v>0</v>
      </c>
      <c r="AJ60">
        <f>2*29.3*X60*0.92*(CY60-AC60)</f>
        <v>0</v>
      </c>
      <c r="AK60">
        <f>2*0.95*5.67E-8*(((CY60+$B$7)+273)^4-(AC60+273)^4)</f>
        <v>0</v>
      </c>
      <c r="AL60">
        <f>AA60+AK60+AI60+AJ60</f>
        <v>0</v>
      </c>
      <c r="AM60">
        <f>CV60*BA60*(CQ60-CP60*(1000-BA60*CS60)/(1000-BA60*CR60))/(100*CJ60)</f>
        <v>0</v>
      </c>
      <c r="AN60">
        <f>1000*CV60*BA60*(CR60-CS60)/(100*CJ60*(1000-BA60*CR60))</f>
        <v>0</v>
      </c>
      <c r="AO60">
        <f>(AP60 - AQ60 - CW60*1E3/(8.314*(CY60+273.15)) * AS60/CV60 * AR60) * CV60/(100*CJ60) * (1000 - CS60)/1000</f>
        <v>0</v>
      </c>
      <c r="AP60">
        <v>1588.10148709084</v>
      </c>
      <c r="AQ60">
        <v>1538.50242424242</v>
      </c>
      <c r="AR60">
        <v>-0.284806038374896</v>
      </c>
      <c r="AS60">
        <v>67.1722242092012</v>
      </c>
      <c r="AT60">
        <f>(AV60 - AU60 + CW60*1E3/(8.314*(CY60+273.15)) * AX60/CV60 * AW60) * CV60/(100*CJ60) * 1000/(1000 - AV60)</f>
        <v>0</v>
      </c>
      <c r="AU60">
        <v>17.8079138052449</v>
      </c>
      <c r="AV60">
        <v>25.9659066666667</v>
      </c>
      <c r="AW60">
        <v>-0.000929293512598746</v>
      </c>
      <c r="AX60">
        <v>79.5574789370148</v>
      </c>
      <c r="AY60">
        <v>0</v>
      </c>
      <c r="AZ60">
        <v>0</v>
      </c>
      <c r="BA60">
        <f>IF(AY60*$H$13&gt;=BC60,1.0,(BC60/(BC60-AY60*$H$13)))</f>
        <v>0</v>
      </c>
      <c r="BB60">
        <f>(BA60-1)*100</f>
        <v>0</v>
      </c>
      <c r="BC60">
        <f>MAX(0,($B$13+$C$13*DD60)/(1+$D$13*DD60)*CW60/(CY60+273)*$E$13)</f>
        <v>0</v>
      </c>
      <c r="BD60" t="s">
        <v>315</v>
      </c>
      <c r="BE60">
        <v>10214.9</v>
      </c>
      <c r="BF60">
        <v>1337.40365450765</v>
      </c>
      <c r="BG60">
        <v>3225.17</v>
      </c>
      <c r="BH60">
        <f>1-BF60/BG60</f>
        <v>0</v>
      </c>
      <c r="BI60">
        <v>-10.2314334914194</v>
      </c>
      <c r="BJ60" t="s">
        <v>489</v>
      </c>
      <c r="BK60">
        <v>10125.1</v>
      </c>
      <c r="BL60">
        <v>917.466653846154</v>
      </c>
      <c r="BM60">
        <v>1445.21</v>
      </c>
      <c r="BN60">
        <f>1-BL60/BM60</f>
        <v>0</v>
      </c>
      <c r="BO60">
        <v>0.5</v>
      </c>
      <c r="BP60">
        <f>CG60</f>
        <v>0</v>
      </c>
      <c r="BQ60">
        <f>R60</f>
        <v>0</v>
      </c>
      <c r="BR60">
        <f>BN60*BO60*BP60</f>
        <v>0</v>
      </c>
      <c r="BS60">
        <f>(BQ60-BI60)/BP60</f>
        <v>0</v>
      </c>
      <c r="BT60">
        <f>(BG60-BM60)/BM60</f>
        <v>0</v>
      </c>
      <c r="BU60">
        <f>BF60/(BH60+BF60/BM60)</f>
        <v>0</v>
      </c>
      <c r="BV60" t="s">
        <v>317</v>
      </c>
      <c r="BW60">
        <v>0</v>
      </c>
      <c r="BX60">
        <f>IF(BW60&lt;&gt;0, BW60, BU60)</f>
        <v>0</v>
      </c>
      <c r="BY60">
        <f>1-BX60/BM60</f>
        <v>0</v>
      </c>
      <c r="BZ60">
        <f>(BM60-BL60)/(BM60-BX60)</f>
        <v>0</v>
      </c>
      <c r="CA60">
        <f>(BG60-BM60)/(BG60-BX60)</f>
        <v>0</v>
      </c>
      <c r="CB60">
        <f>(BM60-BL60)/(BM60-BF60)</f>
        <v>0</v>
      </c>
      <c r="CC60">
        <f>(BG60-BM60)/(BG60-BF60)</f>
        <v>0</v>
      </c>
      <c r="CD60">
        <f>(BZ60*BX60/BL60)</f>
        <v>0</v>
      </c>
      <c r="CE60">
        <f>(1-CD60)</f>
        <v>0</v>
      </c>
      <c r="CF60">
        <f>$B$11*DE60+$C$11*DF60+$F$11*DG60*(1-DJ60)</f>
        <v>0</v>
      </c>
      <c r="CG60">
        <f>CF60*CH60</f>
        <v>0</v>
      </c>
      <c r="CH60">
        <f>($B$11*$D$9+$C$11*$D$9+$F$11*((DT60+DL60)/MAX(DT60+DL60+DU60, 0.1)*$I$9+DU60/MAX(DT60+DL60+DU60, 0.1)*$J$9))/($B$11+$C$11+$F$11)</f>
        <v>0</v>
      </c>
      <c r="CI60">
        <f>($B$11*$K$9+$C$11*$K$9+$F$11*((DT60+DL60)/MAX(DT60+DL60+DU60, 0.1)*$P$9+DU60/MAX(DT60+DL60+DU60, 0.1)*$Q$9))/($B$11+$C$11+$F$11)</f>
        <v>0</v>
      </c>
      <c r="CJ60">
        <v>6</v>
      </c>
      <c r="CK60">
        <v>0.5</v>
      </c>
      <c r="CL60" t="s">
        <v>318</v>
      </c>
      <c r="CM60">
        <v>2</v>
      </c>
      <c r="CN60" t="b">
        <v>0</v>
      </c>
      <c r="CO60">
        <v>1658947219.75</v>
      </c>
      <c r="CP60">
        <v>1499.55333333333</v>
      </c>
      <c r="CQ60">
        <v>1560.334</v>
      </c>
      <c r="CR60">
        <v>26.0447666666667</v>
      </c>
      <c r="CS60">
        <v>17.8586033333333</v>
      </c>
      <c r="CT60">
        <v>1501.53833333333</v>
      </c>
      <c r="CU60">
        <v>25.82906</v>
      </c>
      <c r="CV60">
        <v>600.097066666667</v>
      </c>
      <c r="CW60">
        <v>100.9491</v>
      </c>
      <c r="CX60">
        <v>0.0999159166666667</v>
      </c>
      <c r="CY60">
        <v>30.1881166666667</v>
      </c>
      <c r="CZ60">
        <v>29.7724133333333</v>
      </c>
      <c r="DA60">
        <v>999.9</v>
      </c>
      <c r="DB60">
        <v>0</v>
      </c>
      <c r="DC60">
        <v>0</v>
      </c>
      <c r="DD60">
        <v>10000.9973333333</v>
      </c>
      <c r="DE60">
        <v>0</v>
      </c>
      <c r="DF60">
        <v>1334.92233333333</v>
      </c>
      <c r="DG60">
        <v>1500.01066666667</v>
      </c>
      <c r="DH60">
        <v>0.973002833333333</v>
      </c>
      <c r="DI60">
        <v>0.0269969133333333</v>
      </c>
      <c r="DJ60">
        <v>0</v>
      </c>
      <c r="DK60">
        <v>918.789033333333</v>
      </c>
      <c r="DL60">
        <v>4.99935</v>
      </c>
      <c r="DM60">
        <v>14487.0566666667</v>
      </c>
      <c r="DN60">
        <v>14585.04</v>
      </c>
      <c r="DO60">
        <v>36.3162</v>
      </c>
      <c r="DP60">
        <v>39.4643</v>
      </c>
      <c r="DQ60">
        <v>36.625</v>
      </c>
      <c r="DR60">
        <v>37.1686</v>
      </c>
      <c r="DS60">
        <v>38.375</v>
      </c>
      <c r="DT60">
        <v>1454.64933333333</v>
      </c>
      <c r="DU60">
        <v>40.3613333333333</v>
      </c>
      <c r="DV60">
        <v>0</v>
      </c>
      <c r="DW60">
        <v>141.5</v>
      </c>
      <c r="DX60">
        <v>0</v>
      </c>
      <c r="DY60">
        <v>917.466653846154</v>
      </c>
      <c r="DZ60">
        <v>-222.191213815296</v>
      </c>
      <c r="EA60">
        <v>-3343.5247879984</v>
      </c>
      <c r="EB60">
        <v>14467.0115384615</v>
      </c>
      <c r="EC60">
        <v>15</v>
      </c>
      <c r="ED60">
        <v>1658947268</v>
      </c>
      <c r="EE60" t="s">
        <v>490</v>
      </c>
      <c r="EF60">
        <v>1658947268</v>
      </c>
      <c r="EG60">
        <v>1658945698.1</v>
      </c>
      <c r="EH60">
        <v>42</v>
      </c>
      <c r="EI60">
        <v>0.153</v>
      </c>
      <c r="EJ60">
        <v>0.011</v>
      </c>
      <c r="EK60">
        <v>-1.985</v>
      </c>
      <c r="EL60">
        <v>0.075</v>
      </c>
      <c r="EM60">
        <v>1548</v>
      </c>
      <c r="EN60">
        <v>19</v>
      </c>
      <c r="EO60">
        <v>0.14</v>
      </c>
      <c r="EP60">
        <v>0.02</v>
      </c>
      <c r="EQ60">
        <v>100</v>
      </c>
      <c r="ER60">
        <v>100</v>
      </c>
      <c r="ES60">
        <v>-1.985</v>
      </c>
      <c r="ET60">
        <v>0.2157</v>
      </c>
      <c r="EU60">
        <v>-0.52133533003605</v>
      </c>
      <c r="EV60">
        <v>-0.00188405265594867</v>
      </c>
      <c r="EW60">
        <v>5.78351111746033e-07</v>
      </c>
      <c r="EX60">
        <v>-2.3203594791771e-11</v>
      </c>
      <c r="EY60">
        <v>0.215702299786182</v>
      </c>
      <c r="EZ60">
        <v>0</v>
      </c>
      <c r="FA60">
        <v>0</v>
      </c>
      <c r="FB60">
        <v>0</v>
      </c>
      <c r="FC60">
        <v>4</v>
      </c>
      <c r="FD60">
        <v>2111</v>
      </c>
      <c r="FE60">
        <v>2</v>
      </c>
      <c r="FF60">
        <v>24</v>
      </c>
      <c r="FG60">
        <v>1.7</v>
      </c>
      <c r="FH60">
        <v>25.5</v>
      </c>
      <c r="FI60">
        <v>3.14087</v>
      </c>
      <c r="FJ60">
        <v>2.38037</v>
      </c>
      <c r="FK60">
        <v>1.5979</v>
      </c>
      <c r="FL60">
        <v>2.33398</v>
      </c>
      <c r="FM60">
        <v>1.59424</v>
      </c>
      <c r="FN60">
        <v>2.30957</v>
      </c>
      <c r="FO60">
        <v>40.7067</v>
      </c>
      <c r="FP60">
        <v>14.5261</v>
      </c>
      <c r="FQ60">
        <v>18</v>
      </c>
      <c r="FR60">
        <v>627.563</v>
      </c>
      <c r="FS60">
        <v>365.895</v>
      </c>
      <c r="FT60">
        <v>29.4165</v>
      </c>
      <c r="FU60">
        <v>31.7379</v>
      </c>
      <c r="FV60">
        <v>30.0001</v>
      </c>
      <c r="FW60">
        <v>31.5042</v>
      </c>
      <c r="FX60">
        <v>31.4741</v>
      </c>
      <c r="FY60">
        <v>62.8725</v>
      </c>
      <c r="FZ60">
        <v>46.8436</v>
      </c>
      <c r="GA60">
        <v>0</v>
      </c>
      <c r="GB60">
        <v>29.5502</v>
      </c>
      <c r="GC60">
        <v>1563.07</v>
      </c>
      <c r="GD60">
        <v>17.733</v>
      </c>
      <c r="GE60">
        <v>99.5154</v>
      </c>
      <c r="GF60">
        <v>99.635</v>
      </c>
    </row>
    <row r="61" spans="1:188">
      <c r="A61">
        <v>45</v>
      </c>
      <c r="B61">
        <v>1658947373.5</v>
      </c>
      <c r="C61">
        <v>6951</v>
      </c>
      <c r="D61" t="s">
        <v>491</v>
      </c>
      <c r="E61" t="s">
        <v>492</v>
      </c>
      <c r="F61">
        <v>5</v>
      </c>
      <c r="I61" t="s">
        <v>310</v>
      </c>
      <c r="J61" t="s">
        <v>311</v>
      </c>
      <c r="L61" t="s">
        <v>312</v>
      </c>
      <c r="M61" t="s">
        <v>435</v>
      </c>
      <c r="N61" t="s">
        <v>436</v>
      </c>
      <c r="O61">
        <v>1658947365.75</v>
      </c>
      <c r="P61">
        <f>(Q61)/1000</f>
        <v>0</v>
      </c>
      <c r="Q61">
        <f>IF(CN61, AT61, AN61)</f>
        <v>0</v>
      </c>
      <c r="R61">
        <f>IF(CN61, AO61, AM61)</f>
        <v>0</v>
      </c>
      <c r="S61">
        <f>CP61 - IF(BA61&gt;1, R61*CJ61*100.0/(BC61*DD61), 0)</f>
        <v>0</v>
      </c>
      <c r="T61">
        <f>((Z61-P61/2)*S61-R61)/(Z61+P61/2)</f>
        <v>0</v>
      </c>
      <c r="U61">
        <f>T61*(CW61+CX61)/1000.0</f>
        <v>0</v>
      </c>
      <c r="V61">
        <f>(CP61 - IF(BA61&gt;1, R61*CJ61*100.0/(BC61*DD61), 0))*(CW61+CX61)/1000.0</f>
        <v>0</v>
      </c>
      <c r="W61">
        <f>2.0/((1/Y61-1/X61)+SIGN(Y61)*SQRT((1/Y61-1/X61)*(1/Y61-1/X61) + 4*CK61/((CK61+1)*(CK61+1))*(2*1/Y61*1/X61-1/X61*1/X61)))</f>
        <v>0</v>
      </c>
      <c r="X61">
        <f>IF(LEFT(CL61,1)&lt;&gt;"0",IF(LEFT(CL61,1)="1",3.0,CM61),$D$5+$E$5*(DD61*CW61/($K$5*1000))+$F$5*(DD61*CW61/($K$5*1000))*MAX(MIN(CJ61,$J$5),$I$5)*MAX(MIN(CJ61,$J$5),$I$5)+$G$5*MAX(MIN(CJ61,$J$5),$I$5)*(DD61*CW61/($K$5*1000))+$H$5*(DD61*CW61/($K$5*1000))*(DD61*CW61/($K$5*1000)))</f>
        <v>0</v>
      </c>
      <c r="Y61">
        <f>P61*(1000-(1000*0.61365*exp(17.502*AC61/(240.97+AC61))/(CW61+CX61)+CR61)/2)/(1000*0.61365*exp(17.502*AC61/(240.97+AC61))/(CW61+CX61)-CR61)</f>
        <v>0</v>
      </c>
      <c r="Z61">
        <f>1/((CK61+1)/(W61/1.6)+1/(X61/1.37)) + CK61/((CK61+1)/(W61/1.6) + CK61/(X61/1.37))</f>
        <v>0</v>
      </c>
      <c r="AA61">
        <f>(CF61*CI61)</f>
        <v>0</v>
      </c>
      <c r="AB61">
        <f>(CY61+(AA61+2*0.95*5.67E-8*(((CY61+$B$7)+273)^4-(CY61+273)^4)-44100*P61)/(1.84*29.3*X61+8*0.95*5.67E-8*(CY61+273)^3))</f>
        <v>0</v>
      </c>
      <c r="AC61">
        <f>($C$7*CZ61+$D$7*DA61+$E$7*AB61)</f>
        <v>0</v>
      </c>
      <c r="AD61">
        <f>0.61365*exp(17.502*AC61/(240.97+AC61))</f>
        <v>0</v>
      </c>
      <c r="AE61">
        <f>(AF61/AG61*100)</f>
        <v>0</v>
      </c>
      <c r="AF61">
        <f>CR61*(CW61+CX61)/1000</f>
        <v>0</v>
      </c>
      <c r="AG61">
        <f>0.61365*exp(17.502*CY61/(240.97+CY61))</f>
        <v>0</v>
      </c>
      <c r="AH61">
        <f>(AD61-CR61*(CW61+CX61)/1000)</f>
        <v>0</v>
      </c>
      <c r="AI61">
        <f>(-P61*44100)</f>
        <v>0</v>
      </c>
      <c r="AJ61">
        <f>2*29.3*X61*0.92*(CY61-AC61)</f>
        <v>0</v>
      </c>
      <c r="AK61">
        <f>2*0.95*5.67E-8*(((CY61+$B$7)+273)^4-(AC61+273)^4)</f>
        <v>0</v>
      </c>
      <c r="AL61">
        <f>AA61+AK61+AI61+AJ61</f>
        <v>0</v>
      </c>
      <c r="AM61">
        <f>CV61*BA61*(CQ61-CP61*(1000-BA61*CS61)/(1000-BA61*CR61))/(100*CJ61)</f>
        <v>0</v>
      </c>
      <c r="AN61">
        <f>1000*CV61*BA61*(CR61-CS61)/(100*CJ61*(1000-BA61*CR61))</f>
        <v>0</v>
      </c>
      <c r="AO61">
        <f>(AP61 - AQ61 - CW61*1E3/(8.314*(CY61+273.15)) * AS61/CV61 * AR61) * CV61/(100*CJ61) * (1000 - CS61)/1000</f>
        <v>0</v>
      </c>
      <c r="AP61">
        <v>2099.95620848051</v>
      </c>
      <c r="AQ61">
        <v>2051.72357575758</v>
      </c>
      <c r="AR61">
        <v>-0.345134482259214</v>
      </c>
      <c r="AS61">
        <v>67.003555322799</v>
      </c>
      <c r="AT61">
        <f>(AV61 - AU61 + CW61*1E3/(8.314*(CY61+273.15)) * AX61/CV61 * AW61) * CV61/(100*CJ61) * 1000/(1000 - AV61)</f>
        <v>0</v>
      </c>
      <c r="AU61">
        <v>18.2240556510823</v>
      </c>
      <c r="AV61">
        <v>26.2897751515152</v>
      </c>
      <c r="AW61">
        <v>-0.000445321212121157</v>
      </c>
      <c r="AX61">
        <v>78.55</v>
      </c>
      <c r="AY61">
        <v>0</v>
      </c>
      <c r="AZ61">
        <v>0</v>
      </c>
      <c r="BA61">
        <f>IF(AY61*$H$13&gt;=BC61,1.0,(BC61/(BC61-AY61*$H$13)))</f>
        <v>0</v>
      </c>
      <c r="BB61">
        <f>(BA61-1)*100</f>
        <v>0</v>
      </c>
      <c r="BC61">
        <f>MAX(0,($B$13+$C$13*DD61)/(1+$D$13*DD61)*CW61/(CY61+273)*$E$13)</f>
        <v>0</v>
      </c>
      <c r="BD61" t="s">
        <v>315</v>
      </c>
      <c r="BE61">
        <v>10214.9</v>
      </c>
      <c r="BF61">
        <v>1337.40365450765</v>
      </c>
      <c r="BG61">
        <v>3225.17</v>
      </c>
      <c r="BH61">
        <f>1-BF61/BG61</f>
        <v>0</v>
      </c>
      <c r="BI61">
        <v>-10.2314334914194</v>
      </c>
      <c r="BJ61" t="s">
        <v>493</v>
      </c>
      <c r="BK61">
        <v>10125.2</v>
      </c>
      <c r="BL61">
        <v>913.653692307692</v>
      </c>
      <c r="BM61">
        <v>1398.03</v>
      </c>
      <c r="BN61">
        <f>1-BL61/BM61</f>
        <v>0</v>
      </c>
      <c r="BO61">
        <v>0.5</v>
      </c>
      <c r="BP61">
        <f>CG61</f>
        <v>0</v>
      </c>
      <c r="BQ61">
        <f>R61</f>
        <v>0</v>
      </c>
      <c r="BR61">
        <f>BN61*BO61*BP61</f>
        <v>0</v>
      </c>
      <c r="BS61">
        <f>(BQ61-BI61)/BP61</f>
        <v>0</v>
      </c>
      <c r="BT61">
        <f>(BG61-BM61)/BM61</f>
        <v>0</v>
      </c>
      <c r="BU61">
        <f>BF61/(BH61+BF61/BM61)</f>
        <v>0</v>
      </c>
      <c r="BV61" t="s">
        <v>317</v>
      </c>
      <c r="BW61">
        <v>0</v>
      </c>
      <c r="BX61">
        <f>IF(BW61&lt;&gt;0, BW61, BU61)</f>
        <v>0</v>
      </c>
      <c r="BY61">
        <f>1-BX61/BM61</f>
        <v>0</v>
      </c>
      <c r="BZ61">
        <f>(BM61-BL61)/(BM61-BX61)</f>
        <v>0</v>
      </c>
      <c r="CA61">
        <f>(BG61-BM61)/(BG61-BX61)</f>
        <v>0</v>
      </c>
      <c r="CB61">
        <f>(BM61-BL61)/(BM61-BF61)</f>
        <v>0</v>
      </c>
      <c r="CC61">
        <f>(BG61-BM61)/(BG61-BF61)</f>
        <v>0</v>
      </c>
      <c r="CD61">
        <f>(BZ61*BX61/BL61)</f>
        <v>0</v>
      </c>
      <c r="CE61">
        <f>(1-CD61)</f>
        <v>0</v>
      </c>
      <c r="CF61">
        <f>$B$11*DE61+$C$11*DF61+$F$11*DG61*(1-DJ61)</f>
        <v>0</v>
      </c>
      <c r="CG61">
        <f>CF61*CH61</f>
        <v>0</v>
      </c>
      <c r="CH61">
        <f>($B$11*$D$9+$C$11*$D$9+$F$11*((DT61+DL61)/MAX(DT61+DL61+DU61, 0.1)*$I$9+DU61/MAX(DT61+DL61+DU61, 0.1)*$J$9))/($B$11+$C$11+$F$11)</f>
        <v>0</v>
      </c>
      <c r="CI61">
        <f>($B$11*$K$9+$C$11*$K$9+$F$11*((DT61+DL61)/MAX(DT61+DL61+DU61, 0.1)*$P$9+DU61/MAX(DT61+DL61+DU61, 0.1)*$Q$9))/($B$11+$C$11+$F$11)</f>
        <v>0</v>
      </c>
      <c r="CJ61">
        <v>6</v>
      </c>
      <c r="CK61">
        <v>0.5</v>
      </c>
      <c r="CL61" t="s">
        <v>318</v>
      </c>
      <c r="CM61">
        <v>2</v>
      </c>
      <c r="CN61" t="b">
        <v>0</v>
      </c>
      <c r="CO61">
        <v>1658947365.75</v>
      </c>
      <c r="CP61">
        <v>1999.185</v>
      </c>
      <c r="CQ61">
        <v>2062.64566666667</v>
      </c>
      <c r="CR61">
        <v>26.3245833333333</v>
      </c>
      <c r="CS61">
        <v>18.2408166666667</v>
      </c>
      <c r="CT61">
        <v>2001.19266666667</v>
      </c>
      <c r="CU61">
        <v>26.10888</v>
      </c>
      <c r="CV61">
        <v>600.140533333333</v>
      </c>
      <c r="CW61">
        <v>100.9435</v>
      </c>
      <c r="CX61">
        <v>0.100134673333333</v>
      </c>
      <c r="CY61">
        <v>30.32152</v>
      </c>
      <c r="CZ61">
        <v>29.9159633333333</v>
      </c>
      <c r="DA61">
        <v>999.9</v>
      </c>
      <c r="DB61">
        <v>0</v>
      </c>
      <c r="DC61">
        <v>0</v>
      </c>
      <c r="DD61">
        <v>9999.86733333333</v>
      </c>
      <c r="DE61">
        <v>0</v>
      </c>
      <c r="DF61">
        <v>1306.29833333333</v>
      </c>
      <c r="DG61">
        <v>1499.99633333333</v>
      </c>
      <c r="DH61">
        <v>0.973001533333333</v>
      </c>
      <c r="DI61">
        <v>0.02699814</v>
      </c>
      <c r="DJ61">
        <v>0</v>
      </c>
      <c r="DK61">
        <v>913.731433333333</v>
      </c>
      <c r="DL61">
        <v>4.99935</v>
      </c>
      <c r="DM61">
        <v>14405.74</v>
      </c>
      <c r="DN61">
        <v>14584.8933333333</v>
      </c>
      <c r="DO61">
        <v>36.2996</v>
      </c>
      <c r="DP61">
        <v>39.375</v>
      </c>
      <c r="DQ61">
        <v>36.5725</v>
      </c>
      <c r="DR61">
        <v>37.4329666666667</v>
      </c>
      <c r="DS61">
        <v>38.312</v>
      </c>
      <c r="DT61">
        <v>1454.636</v>
      </c>
      <c r="DU61">
        <v>40.3603333333333</v>
      </c>
      <c r="DV61">
        <v>0</v>
      </c>
      <c r="DW61">
        <v>145.099999904633</v>
      </c>
      <c r="DX61">
        <v>0</v>
      </c>
      <c r="DY61">
        <v>913.653692307692</v>
      </c>
      <c r="DZ61">
        <v>-295.20034212766</v>
      </c>
      <c r="EA61">
        <v>-4445.01880726672</v>
      </c>
      <c r="EB61">
        <v>14404.1461538462</v>
      </c>
      <c r="EC61">
        <v>15</v>
      </c>
      <c r="ED61">
        <v>1658947268</v>
      </c>
      <c r="EE61" t="s">
        <v>490</v>
      </c>
      <c r="EF61">
        <v>1658947268</v>
      </c>
      <c r="EG61">
        <v>1658945698.1</v>
      </c>
      <c r="EH61">
        <v>42</v>
      </c>
      <c r="EI61">
        <v>0.153</v>
      </c>
      <c r="EJ61">
        <v>0.011</v>
      </c>
      <c r="EK61">
        <v>-1.985</v>
      </c>
      <c r="EL61">
        <v>0.075</v>
      </c>
      <c r="EM61">
        <v>1548</v>
      </c>
      <c r="EN61">
        <v>19</v>
      </c>
      <c r="EO61">
        <v>0.14</v>
      </c>
      <c r="EP61">
        <v>0.02</v>
      </c>
      <c r="EQ61">
        <v>100</v>
      </c>
      <c r="ER61">
        <v>100</v>
      </c>
      <c r="ES61">
        <v>-2.01</v>
      </c>
      <c r="ET61">
        <v>0.2157</v>
      </c>
      <c r="EU61">
        <v>-0.368146597128184</v>
      </c>
      <c r="EV61">
        <v>-0.00188405265594867</v>
      </c>
      <c r="EW61">
        <v>5.78351111746033e-07</v>
      </c>
      <c r="EX61">
        <v>-2.3203594791771e-11</v>
      </c>
      <c r="EY61">
        <v>0.215702299786182</v>
      </c>
      <c r="EZ61">
        <v>0</v>
      </c>
      <c r="FA61">
        <v>0</v>
      </c>
      <c r="FB61">
        <v>0</v>
      </c>
      <c r="FC61">
        <v>4</v>
      </c>
      <c r="FD61">
        <v>2111</v>
      </c>
      <c r="FE61">
        <v>2</v>
      </c>
      <c r="FF61">
        <v>24</v>
      </c>
      <c r="FG61">
        <v>1.8</v>
      </c>
      <c r="FH61">
        <v>27.9</v>
      </c>
      <c r="FI61">
        <v>3.92944</v>
      </c>
      <c r="FJ61">
        <v>2.36816</v>
      </c>
      <c r="FK61">
        <v>1.5979</v>
      </c>
      <c r="FL61">
        <v>2.33398</v>
      </c>
      <c r="FM61">
        <v>1.59424</v>
      </c>
      <c r="FN61">
        <v>2.29858</v>
      </c>
      <c r="FO61">
        <v>40.7067</v>
      </c>
      <c r="FP61">
        <v>14.4998</v>
      </c>
      <c r="FQ61">
        <v>18</v>
      </c>
      <c r="FR61">
        <v>627.498</v>
      </c>
      <c r="FS61">
        <v>367.318</v>
      </c>
      <c r="FT61">
        <v>29.4571</v>
      </c>
      <c r="FU61">
        <v>31.6774</v>
      </c>
      <c r="FV61">
        <v>29.9998</v>
      </c>
      <c r="FW61">
        <v>31.4713</v>
      </c>
      <c r="FX61">
        <v>31.4401</v>
      </c>
      <c r="FY61">
        <v>78.6191</v>
      </c>
      <c r="FZ61">
        <v>44.5968</v>
      </c>
      <c r="GA61">
        <v>0</v>
      </c>
      <c r="GB61">
        <v>29.4878</v>
      </c>
      <c r="GC61">
        <v>2065.97</v>
      </c>
      <c r="GD61">
        <v>18.2553</v>
      </c>
      <c r="GE61">
        <v>99.5244</v>
      </c>
      <c r="GF61">
        <v>99.6508</v>
      </c>
    </row>
    <row r="62" spans="1:188">
      <c r="A62">
        <v>46</v>
      </c>
      <c r="B62">
        <v>1658947913</v>
      </c>
      <c r="C62">
        <v>7490.5</v>
      </c>
      <c r="D62" t="s">
        <v>494</v>
      </c>
      <c r="E62" t="s">
        <v>495</v>
      </c>
      <c r="F62">
        <v>5</v>
      </c>
      <c r="I62" t="s">
        <v>310</v>
      </c>
      <c r="J62" t="s">
        <v>311</v>
      </c>
      <c r="L62" t="s">
        <v>312</v>
      </c>
      <c r="M62" t="s">
        <v>496</v>
      </c>
      <c r="N62" t="s">
        <v>497</v>
      </c>
      <c r="O62">
        <v>1658947905.25</v>
      </c>
      <c r="P62">
        <f>(Q62)/1000</f>
        <v>0</v>
      </c>
      <c r="Q62">
        <f>IF(CN62, AT62, AN62)</f>
        <v>0</v>
      </c>
      <c r="R62">
        <f>IF(CN62, AO62, AM62)</f>
        <v>0</v>
      </c>
      <c r="S62">
        <f>CP62 - IF(BA62&gt;1, R62*CJ62*100.0/(BC62*DD62), 0)</f>
        <v>0</v>
      </c>
      <c r="T62">
        <f>((Z62-P62/2)*S62-R62)/(Z62+P62/2)</f>
        <v>0</v>
      </c>
      <c r="U62">
        <f>T62*(CW62+CX62)/1000.0</f>
        <v>0</v>
      </c>
      <c r="V62">
        <f>(CP62 - IF(BA62&gt;1, R62*CJ62*100.0/(BC62*DD62), 0))*(CW62+CX62)/1000.0</f>
        <v>0</v>
      </c>
      <c r="W62">
        <f>2.0/((1/Y62-1/X62)+SIGN(Y62)*SQRT((1/Y62-1/X62)*(1/Y62-1/X62) + 4*CK62/((CK62+1)*(CK62+1))*(2*1/Y62*1/X62-1/X62*1/X62)))</f>
        <v>0</v>
      </c>
      <c r="X62">
        <f>IF(LEFT(CL62,1)&lt;&gt;"0",IF(LEFT(CL62,1)="1",3.0,CM62),$D$5+$E$5*(DD62*CW62/($K$5*1000))+$F$5*(DD62*CW62/($K$5*1000))*MAX(MIN(CJ62,$J$5),$I$5)*MAX(MIN(CJ62,$J$5),$I$5)+$G$5*MAX(MIN(CJ62,$J$5),$I$5)*(DD62*CW62/($K$5*1000))+$H$5*(DD62*CW62/($K$5*1000))*(DD62*CW62/($K$5*1000)))</f>
        <v>0</v>
      </c>
      <c r="Y62">
        <f>P62*(1000-(1000*0.61365*exp(17.502*AC62/(240.97+AC62))/(CW62+CX62)+CR62)/2)/(1000*0.61365*exp(17.502*AC62/(240.97+AC62))/(CW62+CX62)-CR62)</f>
        <v>0</v>
      </c>
      <c r="Z62">
        <f>1/((CK62+1)/(W62/1.6)+1/(X62/1.37)) + CK62/((CK62+1)/(W62/1.6) + CK62/(X62/1.37))</f>
        <v>0</v>
      </c>
      <c r="AA62">
        <f>(CF62*CI62)</f>
        <v>0</v>
      </c>
      <c r="AB62">
        <f>(CY62+(AA62+2*0.95*5.67E-8*(((CY62+$B$7)+273)^4-(CY62+273)^4)-44100*P62)/(1.84*29.3*X62+8*0.95*5.67E-8*(CY62+273)^3))</f>
        <v>0</v>
      </c>
      <c r="AC62">
        <f>($C$7*CZ62+$D$7*DA62+$E$7*AB62)</f>
        <v>0</v>
      </c>
      <c r="AD62">
        <f>0.61365*exp(17.502*AC62/(240.97+AC62))</f>
        <v>0</v>
      </c>
      <c r="AE62">
        <f>(AF62/AG62*100)</f>
        <v>0</v>
      </c>
      <c r="AF62">
        <f>CR62*(CW62+CX62)/1000</f>
        <v>0</v>
      </c>
      <c r="AG62">
        <f>0.61365*exp(17.502*CY62/(240.97+CY62))</f>
        <v>0</v>
      </c>
      <c r="AH62">
        <f>(AD62-CR62*(CW62+CX62)/1000)</f>
        <v>0</v>
      </c>
      <c r="AI62">
        <f>(-P62*44100)</f>
        <v>0</v>
      </c>
      <c r="AJ62">
        <f>2*29.3*X62*0.92*(CY62-AC62)</f>
        <v>0</v>
      </c>
      <c r="AK62">
        <f>2*0.95*5.67E-8*(((CY62+$B$7)+273)^4-(AC62+273)^4)</f>
        <v>0</v>
      </c>
      <c r="AL62">
        <f>AA62+AK62+AI62+AJ62</f>
        <v>0</v>
      </c>
      <c r="AM62">
        <f>CV62*BA62*(CQ62-CP62*(1000-BA62*CS62)/(1000-BA62*CR62))/(100*CJ62)</f>
        <v>0</v>
      </c>
      <c r="AN62">
        <f>1000*CV62*BA62*(CR62-CS62)/(100*CJ62*(1000-BA62*CR62))</f>
        <v>0</v>
      </c>
      <c r="AO62">
        <f>(AP62 - AQ62 - CW62*1E3/(8.314*(CY62+273.15)) * AS62/CV62 * AR62) * CV62/(100*CJ62) * (1000 - CS62)/1000</f>
        <v>0</v>
      </c>
      <c r="AP62">
        <v>458.33288888196</v>
      </c>
      <c r="AQ62">
        <v>420.894945454545</v>
      </c>
      <c r="AR62">
        <v>-0.000577820012541071</v>
      </c>
      <c r="AS62">
        <v>67.1769771019431</v>
      </c>
      <c r="AT62">
        <f>(AV62 - AU62 + CW62*1E3/(8.314*(CY62+273.15)) * AX62/CV62 * AW62) * CV62/(100*CJ62) * 1000/(1000 - AV62)</f>
        <v>0</v>
      </c>
      <c r="AU62">
        <v>16.9387572006926</v>
      </c>
      <c r="AV62">
        <v>26.0624175757576</v>
      </c>
      <c r="AW62">
        <v>-1.25373002755277e-05</v>
      </c>
      <c r="AX62">
        <v>78.55</v>
      </c>
      <c r="AY62">
        <v>0</v>
      </c>
      <c r="AZ62">
        <v>0</v>
      </c>
      <c r="BA62">
        <f>IF(AY62*$H$13&gt;=BC62,1.0,(BC62/(BC62-AY62*$H$13)))</f>
        <v>0</v>
      </c>
      <c r="BB62">
        <f>(BA62-1)*100</f>
        <v>0</v>
      </c>
      <c r="BC62">
        <f>MAX(0,($B$13+$C$13*DD62)/(1+$D$13*DD62)*CW62/(CY62+273)*$E$13)</f>
        <v>0</v>
      </c>
      <c r="BD62" t="s">
        <v>315</v>
      </c>
      <c r="BE62">
        <v>10214.9</v>
      </c>
      <c r="BF62">
        <v>1337.40365450765</v>
      </c>
      <c r="BG62">
        <v>3225.17</v>
      </c>
      <c r="BH62">
        <f>1-BF62/BG62</f>
        <v>0</v>
      </c>
      <c r="BI62">
        <v>-10.2314334914194</v>
      </c>
      <c r="BJ62" t="s">
        <v>498</v>
      </c>
      <c r="BK62">
        <v>10113.9</v>
      </c>
      <c r="BL62">
        <v>1083.6288</v>
      </c>
      <c r="BM62">
        <v>1828.39</v>
      </c>
      <c r="BN62">
        <f>1-BL62/BM62</f>
        <v>0</v>
      </c>
      <c r="BO62">
        <v>0.5</v>
      </c>
      <c r="BP62">
        <f>CG62</f>
        <v>0</v>
      </c>
      <c r="BQ62">
        <f>R62</f>
        <v>0</v>
      </c>
      <c r="BR62">
        <f>BN62*BO62*BP62</f>
        <v>0</v>
      </c>
      <c r="BS62">
        <f>(BQ62-BI62)/BP62</f>
        <v>0</v>
      </c>
      <c r="BT62">
        <f>(BG62-BM62)/BM62</f>
        <v>0</v>
      </c>
      <c r="BU62">
        <f>BF62/(BH62+BF62/BM62)</f>
        <v>0</v>
      </c>
      <c r="BV62" t="s">
        <v>317</v>
      </c>
      <c r="BW62">
        <v>0</v>
      </c>
      <c r="BX62">
        <f>IF(BW62&lt;&gt;0, BW62, BU62)</f>
        <v>0</v>
      </c>
      <c r="BY62">
        <f>1-BX62/BM62</f>
        <v>0</v>
      </c>
      <c r="BZ62">
        <f>(BM62-BL62)/(BM62-BX62)</f>
        <v>0</v>
      </c>
      <c r="CA62">
        <f>(BG62-BM62)/(BG62-BX62)</f>
        <v>0</v>
      </c>
      <c r="CB62">
        <f>(BM62-BL62)/(BM62-BF62)</f>
        <v>0</v>
      </c>
      <c r="CC62">
        <f>(BG62-BM62)/(BG62-BF62)</f>
        <v>0</v>
      </c>
      <c r="CD62">
        <f>(BZ62*BX62/BL62)</f>
        <v>0</v>
      </c>
      <c r="CE62">
        <f>(1-CD62)</f>
        <v>0</v>
      </c>
      <c r="CF62">
        <f>$B$11*DE62+$C$11*DF62+$F$11*DG62*(1-DJ62)</f>
        <v>0</v>
      </c>
      <c r="CG62">
        <f>CF62*CH62</f>
        <v>0</v>
      </c>
      <c r="CH62">
        <f>($B$11*$D$9+$C$11*$D$9+$F$11*((DT62+DL62)/MAX(DT62+DL62+DU62, 0.1)*$I$9+DU62/MAX(DT62+DL62+DU62, 0.1)*$J$9))/($B$11+$C$11+$F$11)</f>
        <v>0</v>
      </c>
      <c r="CI62">
        <f>($B$11*$K$9+$C$11*$K$9+$F$11*((DT62+DL62)/MAX(DT62+DL62+DU62, 0.1)*$P$9+DU62/MAX(DT62+DL62+DU62, 0.1)*$Q$9))/($B$11+$C$11+$F$11)</f>
        <v>0</v>
      </c>
      <c r="CJ62">
        <v>6</v>
      </c>
      <c r="CK62">
        <v>0.5</v>
      </c>
      <c r="CL62" t="s">
        <v>318</v>
      </c>
      <c r="CM62">
        <v>2</v>
      </c>
      <c r="CN62" t="b">
        <v>0</v>
      </c>
      <c r="CO62">
        <v>1658947905.25</v>
      </c>
      <c r="CP62">
        <v>410.048066666667</v>
      </c>
      <c r="CQ62">
        <v>450.571866666667</v>
      </c>
      <c r="CR62">
        <v>26.0628966666667</v>
      </c>
      <c r="CS62">
        <v>16.9391</v>
      </c>
      <c r="CT62">
        <v>411.400066666667</v>
      </c>
      <c r="CU62">
        <v>25.85563</v>
      </c>
      <c r="CV62">
        <v>600.101433333333</v>
      </c>
      <c r="CW62">
        <v>100.948</v>
      </c>
      <c r="CX62">
        <v>0.100165526666667</v>
      </c>
      <c r="CY62">
        <v>30.4590466666667</v>
      </c>
      <c r="CZ62">
        <v>30.0328133333333</v>
      </c>
      <c r="DA62">
        <v>999.9</v>
      </c>
      <c r="DB62">
        <v>0</v>
      </c>
      <c r="DC62">
        <v>0</v>
      </c>
      <c r="DD62">
        <v>9996.53366666667</v>
      </c>
      <c r="DE62">
        <v>0</v>
      </c>
      <c r="DF62">
        <v>647.8824</v>
      </c>
      <c r="DG62">
        <v>1499.98666666667</v>
      </c>
      <c r="DH62">
        <v>0.973001333333333</v>
      </c>
      <c r="DI62">
        <v>0.0269986533333333</v>
      </c>
      <c r="DJ62">
        <v>0</v>
      </c>
      <c r="DK62">
        <v>1083.76933333333</v>
      </c>
      <c r="DL62">
        <v>4.99935</v>
      </c>
      <c r="DM62">
        <v>16948.75</v>
      </c>
      <c r="DN62">
        <v>14584.7766666667</v>
      </c>
      <c r="DO62">
        <v>36.4328666666667</v>
      </c>
      <c r="DP62">
        <v>39.187</v>
      </c>
      <c r="DQ62">
        <v>36.6166</v>
      </c>
      <c r="DR62">
        <v>38.054</v>
      </c>
      <c r="DS62">
        <v>38.437</v>
      </c>
      <c r="DT62">
        <v>1454.626</v>
      </c>
      <c r="DU62">
        <v>40.3606666666667</v>
      </c>
      <c r="DV62">
        <v>0</v>
      </c>
      <c r="DW62">
        <v>538.799999952316</v>
      </c>
      <c r="DX62">
        <v>0</v>
      </c>
      <c r="DY62">
        <v>1083.6288</v>
      </c>
      <c r="DZ62">
        <v>-9.8461538524722</v>
      </c>
      <c r="EA62">
        <v>-120.876923390186</v>
      </c>
      <c r="EB62">
        <v>16947.428</v>
      </c>
      <c r="EC62">
        <v>15</v>
      </c>
      <c r="ED62">
        <v>1658947954</v>
      </c>
      <c r="EE62" t="s">
        <v>499</v>
      </c>
      <c r="EF62">
        <v>1658947954</v>
      </c>
      <c r="EG62">
        <v>1658947567</v>
      </c>
      <c r="EH62">
        <v>44</v>
      </c>
      <c r="EI62">
        <v>-0.013</v>
      </c>
      <c r="EJ62">
        <v>-0.008</v>
      </c>
      <c r="EK62">
        <v>-1.352</v>
      </c>
      <c r="EL62">
        <v>0.111</v>
      </c>
      <c r="EM62">
        <v>443</v>
      </c>
      <c r="EN62">
        <v>21</v>
      </c>
      <c r="EO62">
        <v>0.24</v>
      </c>
      <c r="EP62">
        <v>0.02</v>
      </c>
      <c r="EQ62">
        <v>100</v>
      </c>
      <c r="ER62">
        <v>100</v>
      </c>
      <c r="ES62">
        <v>-1.352</v>
      </c>
      <c r="ET62">
        <v>0.2072</v>
      </c>
      <c r="EU62">
        <v>-0.613454469213807</v>
      </c>
      <c r="EV62">
        <v>-0.00188405265594867</v>
      </c>
      <c r="EW62">
        <v>5.78351111746033e-07</v>
      </c>
      <c r="EX62">
        <v>-2.3203594791771e-11</v>
      </c>
      <c r="EY62">
        <v>0.207265190681762</v>
      </c>
      <c r="EZ62">
        <v>0</v>
      </c>
      <c r="FA62">
        <v>0</v>
      </c>
      <c r="FB62">
        <v>0</v>
      </c>
      <c r="FC62">
        <v>4</v>
      </c>
      <c r="FD62">
        <v>2111</v>
      </c>
      <c r="FE62">
        <v>2</v>
      </c>
      <c r="FF62">
        <v>24</v>
      </c>
      <c r="FG62">
        <v>6.1</v>
      </c>
      <c r="FH62">
        <v>5.8</v>
      </c>
      <c r="FI62">
        <v>1.14136</v>
      </c>
      <c r="FJ62">
        <v>2.41211</v>
      </c>
      <c r="FK62">
        <v>1.59912</v>
      </c>
      <c r="FL62">
        <v>2.33521</v>
      </c>
      <c r="FM62">
        <v>1.59424</v>
      </c>
      <c r="FN62">
        <v>2.44873</v>
      </c>
      <c r="FO62">
        <v>40.681</v>
      </c>
      <c r="FP62">
        <v>14.421</v>
      </c>
      <c r="FQ62">
        <v>18</v>
      </c>
      <c r="FR62">
        <v>627.092</v>
      </c>
      <c r="FS62">
        <v>359.674</v>
      </c>
      <c r="FT62">
        <v>28.6066</v>
      </c>
      <c r="FU62">
        <v>31.9612</v>
      </c>
      <c r="FV62">
        <v>30.0008</v>
      </c>
      <c r="FW62">
        <v>31.7178</v>
      </c>
      <c r="FX62">
        <v>31.6937</v>
      </c>
      <c r="FY62">
        <v>22.8622</v>
      </c>
      <c r="FZ62">
        <v>49.8083</v>
      </c>
      <c r="GA62">
        <v>0</v>
      </c>
      <c r="GB62">
        <v>28.5887</v>
      </c>
      <c r="GC62">
        <v>450.747</v>
      </c>
      <c r="GD62">
        <v>16.96</v>
      </c>
      <c r="GE62">
        <v>99.4529</v>
      </c>
      <c r="GF62">
        <v>99.5706</v>
      </c>
    </row>
    <row r="63" spans="1:188">
      <c r="A63">
        <v>47</v>
      </c>
      <c r="B63">
        <v>1658948070.5</v>
      </c>
      <c r="C63">
        <v>7648</v>
      </c>
      <c r="D63" t="s">
        <v>500</v>
      </c>
      <c r="E63" t="s">
        <v>501</v>
      </c>
      <c r="F63">
        <v>5</v>
      </c>
      <c r="I63" t="s">
        <v>310</v>
      </c>
      <c r="J63" t="s">
        <v>311</v>
      </c>
      <c r="L63" t="s">
        <v>312</v>
      </c>
      <c r="M63" t="s">
        <v>496</v>
      </c>
      <c r="N63" t="s">
        <v>497</v>
      </c>
      <c r="O63">
        <v>1658948062.75</v>
      </c>
      <c r="P63">
        <f>(Q63)/1000</f>
        <v>0</v>
      </c>
      <c r="Q63">
        <f>IF(CN63, AT63, AN63)</f>
        <v>0</v>
      </c>
      <c r="R63">
        <f>IF(CN63, AO63, AM63)</f>
        <v>0</v>
      </c>
      <c r="S63">
        <f>CP63 - IF(BA63&gt;1, R63*CJ63*100.0/(BC63*DD63), 0)</f>
        <v>0</v>
      </c>
      <c r="T63">
        <f>((Z63-P63/2)*S63-R63)/(Z63+P63/2)</f>
        <v>0</v>
      </c>
      <c r="U63">
        <f>T63*(CW63+CX63)/1000.0</f>
        <v>0</v>
      </c>
      <c r="V63">
        <f>(CP63 - IF(BA63&gt;1, R63*CJ63*100.0/(BC63*DD63), 0))*(CW63+CX63)/1000.0</f>
        <v>0</v>
      </c>
      <c r="W63">
        <f>2.0/((1/Y63-1/X63)+SIGN(Y63)*SQRT((1/Y63-1/X63)*(1/Y63-1/X63) + 4*CK63/((CK63+1)*(CK63+1))*(2*1/Y63*1/X63-1/X63*1/X63)))</f>
        <v>0</v>
      </c>
      <c r="X63">
        <f>IF(LEFT(CL63,1)&lt;&gt;"0",IF(LEFT(CL63,1)="1",3.0,CM63),$D$5+$E$5*(DD63*CW63/($K$5*1000))+$F$5*(DD63*CW63/($K$5*1000))*MAX(MIN(CJ63,$J$5),$I$5)*MAX(MIN(CJ63,$J$5),$I$5)+$G$5*MAX(MIN(CJ63,$J$5),$I$5)*(DD63*CW63/($K$5*1000))+$H$5*(DD63*CW63/($K$5*1000))*(DD63*CW63/($K$5*1000)))</f>
        <v>0</v>
      </c>
      <c r="Y63">
        <f>P63*(1000-(1000*0.61365*exp(17.502*AC63/(240.97+AC63))/(CW63+CX63)+CR63)/2)/(1000*0.61365*exp(17.502*AC63/(240.97+AC63))/(CW63+CX63)-CR63)</f>
        <v>0</v>
      </c>
      <c r="Z63">
        <f>1/((CK63+1)/(W63/1.6)+1/(X63/1.37)) + CK63/((CK63+1)/(W63/1.6) + CK63/(X63/1.37))</f>
        <v>0</v>
      </c>
      <c r="AA63">
        <f>(CF63*CI63)</f>
        <v>0</v>
      </c>
      <c r="AB63">
        <f>(CY63+(AA63+2*0.95*5.67E-8*(((CY63+$B$7)+273)^4-(CY63+273)^4)-44100*P63)/(1.84*29.3*X63+8*0.95*5.67E-8*(CY63+273)^3))</f>
        <v>0</v>
      </c>
      <c r="AC63">
        <f>($C$7*CZ63+$D$7*DA63+$E$7*AB63)</f>
        <v>0</v>
      </c>
      <c r="AD63">
        <f>0.61365*exp(17.502*AC63/(240.97+AC63))</f>
        <v>0</v>
      </c>
      <c r="AE63">
        <f>(AF63/AG63*100)</f>
        <v>0</v>
      </c>
      <c r="AF63">
        <f>CR63*(CW63+CX63)/1000</f>
        <v>0</v>
      </c>
      <c r="AG63">
        <f>0.61365*exp(17.502*CY63/(240.97+CY63))</f>
        <v>0</v>
      </c>
      <c r="AH63">
        <f>(AD63-CR63*(CW63+CX63)/1000)</f>
        <v>0</v>
      </c>
      <c r="AI63">
        <f>(-P63*44100)</f>
        <v>0</v>
      </c>
      <c r="AJ63">
        <f>2*29.3*X63*0.92*(CY63-AC63)</f>
        <v>0</v>
      </c>
      <c r="AK63">
        <f>2*0.95*5.67E-8*(((CY63+$B$7)+273)^4-(AC63+273)^4)</f>
        <v>0</v>
      </c>
      <c r="AL63">
        <f>AA63+AK63+AI63+AJ63</f>
        <v>0</v>
      </c>
      <c r="AM63">
        <f>CV63*BA63*(CQ63-CP63*(1000-BA63*CS63)/(1000-BA63*CR63))/(100*CJ63)</f>
        <v>0</v>
      </c>
      <c r="AN63">
        <f>1000*CV63*BA63*(CR63-CS63)/(100*CJ63*(1000-BA63*CR63))</f>
        <v>0</v>
      </c>
      <c r="AO63">
        <f>(AP63 - AQ63 - CW63*1E3/(8.314*(CY63+273.15)) * AS63/CV63 * AR63) * CV63/(100*CJ63) * (1000 - CS63)/1000</f>
        <v>0</v>
      </c>
      <c r="AP63">
        <v>446.775007547429</v>
      </c>
      <c r="AQ63">
        <v>410.283115151515</v>
      </c>
      <c r="AR63">
        <v>0.00113944630134323</v>
      </c>
      <c r="AS63">
        <v>67.1768473323528</v>
      </c>
      <c r="AT63">
        <f>(AV63 - AU63 + CW63*1E3/(8.314*(CY63+273.15)) * AX63/CV63 * AW63) * CV63/(100*CJ63) * 1000/(1000 - AV63)</f>
        <v>0</v>
      </c>
      <c r="AU63">
        <v>14.7368984557576</v>
      </c>
      <c r="AV63">
        <v>24.4568175757576</v>
      </c>
      <c r="AW63">
        <v>-0.000213148629147906</v>
      </c>
      <c r="AX63">
        <v>78.55</v>
      </c>
      <c r="AY63">
        <v>0</v>
      </c>
      <c r="AZ63">
        <v>0</v>
      </c>
      <c r="BA63">
        <f>IF(AY63*$H$13&gt;=BC63,1.0,(BC63/(BC63-AY63*$H$13)))</f>
        <v>0</v>
      </c>
      <c r="BB63">
        <f>(BA63-1)*100</f>
        <v>0</v>
      </c>
      <c r="BC63">
        <f>MAX(0,($B$13+$C$13*DD63)/(1+$D$13*DD63)*CW63/(CY63+273)*$E$13)</f>
        <v>0</v>
      </c>
      <c r="BD63" t="s">
        <v>315</v>
      </c>
      <c r="BE63">
        <v>10214.9</v>
      </c>
      <c r="BF63">
        <v>1337.40365450765</v>
      </c>
      <c r="BG63">
        <v>3225.17</v>
      </c>
      <c r="BH63">
        <f>1-BF63/BG63</f>
        <v>0</v>
      </c>
      <c r="BI63">
        <v>-10.2314334914194</v>
      </c>
      <c r="BJ63" t="s">
        <v>502</v>
      </c>
      <c r="BK63">
        <v>10113.9</v>
      </c>
      <c r="BL63">
        <v>1068.56307692308</v>
      </c>
      <c r="BM63">
        <v>1793.77</v>
      </c>
      <c r="BN63">
        <f>1-BL63/BM63</f>
        <v>0</v>
      </c>
      <c r="BO63">
        <v>0.5</v>
      </c>
      <c r="BP63">
        <f>CG63</f>
        <v>0</v>
      </c>
      <c r="BQ63">
        <f>R63</f>
        <v>0</v>
      </c>
      <c r="BR63">
        <f>BN63*BO63*BP63</f>
        <v>0</v>
      </c>
      <c r="BS63">
        <f>(BQ63-BI63)/BP63</f>
        <v>0</v>
      </c>
      <c r="BT63">
        <f>(BG63-BM63)/BM63</f>
        <v>0</v>
      </c>
      <c r="BU63">
        <f>BF63/(BH63+BF63/BM63)</f>
        <v>0</v>
      </c>
      <c r="BV63" t="s">
        <v>317</v>
      </c>
      <c r="BW63">
        <v>0</v>
      </c>
      <c r="BX63">
        <f>IF(BW63&lt;&gt;0, BW63, BU63)</f>
        <v>0</v>
      </c>
      <c r="BY63">
        <f>1-BX63/BM63</f>
        <v>0</v>
      </c>
      <c r="BZ63">
        <f>(BM63-BL63)/(BM63-BX63)</f>
        <v>0</v>
      </c>
      <c r="CA63">
        <f>(BG63-BM63)/(BG63-BX63)</f>
        <v>0</v>
      </c>
      <c r="CB63">
        <f>(BM63-BL63)/(BM63-BF63)</f>
        <v>0</v>
      </c>
      <c r="CC63">
        <f>(BG63-BM63)/(BG63-BF63)</f>
        <v>0</v>
      </c>
      <c r="CD63">
        <f>(BZ63*BX63/BL63)</f>
        <v>0</v>
      </c>
      <c r="CE63">
        <f>(1-CD63)</f>
        <v>0</v>
      </c>
      <c r="CF63">
        <f>$B$11*DE63+$C$11*DF63+$F$11*DG63*(1-DJ63)</f>
        <v>0</v>
      </c>
      <c r="CG63">
        <f>CF63*CH63</f>
        <v>0</v>
      </c>
      <c r="CH63">
        <f>($B$11*$D$9+$C$11*$D$9+$F$11*((DT63+DL63)/MAX(DT63+DL63+DU63, 0.1)*$I$9+DU63/MAX(DT63+DL63+DU63, 0.1)*$J$9))/($B$11+$C$11+$F$11)</f>
        <v>0</v>
      </c>
      <c r="CI63">
        <f>($B$11*$K$9+$C$11*$K$9+$F$11*((DT63+DL63)/MAX(DT63+DL63+DU63, 0.1)*$P$9+DU63/MAX(DT63+DL63+DU63, 0.1)*$Q$9))/($B$11+$C$11+$F$11)</f>
        <v>0</v>
      </c>
      <c r="CJ63">
        <v>6</v>
      </c>
      <c r="CK63">
        <v>0.5</v>
      </c>
      <c r="CL63" t="s">
        <v>318</v>
      </c>
      <c r="CM63">
        <v>2</v>
      </c>
      <c r="CN63" t="b">
        <v>0</v>
      </c>
      <c r="CO63">
        <v>1658948062.75</v>
      </c>
      <c r="CP63">
        <v>400.415366666667</v>
      </c>
      <c r="CQ63">
        <v>440.4938</v>
      </c>
      <c r="CR63">
        <v>24.4923066666667</v>
      </c>
      <c r="CS63">
        <v>14.7478233333333</v>
      </c>
      <c r="CT63">
        <v>401.526366666667</v>
      </c>
      <c r="CU63">
        <v>24.2850433333333</v>
      </c>
      <c r="CV63">
        <v>600.069333333333</v>
      </c>
      <c r="CW63">
        <v>100.946</v>
      </c>
      <c r="CX63">
        <v>0.0999958433333333</v>
      </c>
      <c r="CY63">
        <v>29.97224</v>
      </c>
      <c r="CZ63">
        <v>29.4722566666667</v>
      </c>
      <c r="DA63">
        <v>999.9</v>
      </c>
      <c r="DB63">
        <v>0</v>
      </c>
      <c r="DC63">
        <v>0</v>
      </c>
      <c r="DD63">
        <v>10001.804</v>
      </c>
      <c r="DE63">
        <v>0</v>
      </c>
      <c r="DF63">
        <v>1467.72666666667</v>
      </c>
      <c r="DG63">
        <v>1500.00933333333</v>
      </c>
      <c r="DH63">
        <v>0.9730015</v>
      </c>
      <c r="DI63">
        <v>0.0269985</v>
      </c>
      <c r="DJ63">
        <v>0</v>
      </c>
      <c r="DK63">
        <v>1068.61133333333</v>
      </c>
      <c r="DL63">
        <v>4.99935</v>
      </c>
      <c r="DM63">
        <v>16724.9033333333</v>
      </c>
      <c r="DN63">
        <v>14585.01</v>
      </c>
      <c r="DO63">
        <v>36.4643</v>
      </c>
      <c r="DP63">
        <v>39.25</v>
      </c>
      <c r="DQ63">
        <v>36.625</v>
      </c>
      <c r="DR63">
        <v>38.2332666666667</v>
      </c>
      <c r="DS63">
        <v>38.5144666666667</v>
      </c>
      <c r="DT63">
        <v>1454.64866666667</v>
      </c>
      <c r="DU63">
        <v>40.3606666666667</v>
      </c>
      <c r="DV63">
        <v>0</v>
      </c>
      <c r="DW63">
        <v>156.899999856949</v>
      </c>
      <c r="DX63">
        <v>0</v>
      </c>
      <c r="DY63">
        <v>1068.56307692308</v>
      </c>
      <c r="DZ63">
        <v>-6.09230768334389</v>
      </c>
      <c r="EA63">
        <v>-98.994871700998</v>
      </c>
      <c r="EB63">
        <v>16723.8230769231</v>
      </c>
      <c r="EC63">
        <v>15</v>
      </c>
      <c r="ED63">
        <v>1658948093.5</v>
      </c>
      <c r="EE63" t="s">
        <v>503</v>
      </c>
      <c r="EF63">
        <v>1658948093.5</v>
      </c>
      <c r="EG63">
        <v>1658947567</v>
      </c>
      <c r="EH63">
        <v>45</v>
      </c>
      <c r="EI63">
        <v>0.237</v>
      </c>
      <c r="EJ63">
        <v>-0.008</v>
      </c>
      <c r="EK63">
        <v>-1.111</v>
      </c>
      <c r="EL63">
        <v>0.111</v>
      </c>
      <c r="EM63">
        <v>440</v>
      </c>
      <c r="EN63">
        <v>21</v>
      </c>
      <c r="EO63">
        <v>0.13</v>
      </c>
      <c r="EP63">
        <v>0.02</v>
      </c>
      <c r="EQ63">
        <v>100</v>
      </c>
      <c r="ER63">
        <v>100</v>
      </c>
      <c r="ES63">
        <v>-1.111</v>
      </c>
      <c r="ET63">
        <v>0.2072</v>
      </c>
      <c r="EU63">
        <v>-0.626330946356638</v>
      </c>
      <c r="EV63">
        <v>-0.00188405265594867</v>
      </c>
      <c r="EW63">
        <v>5.78351111746033e-07</v>
      </c>
      <c r="EX63">
        <v>-2.3203594791771e-11</v>
      </c>
      <c r="EY63">
        <v>0.207265190681762</v>
      </c>
      <c r="EZ63">
        <v>0</v>
      </c>
      <c r="FA63">
        <v>0</v>
      </c>
      <c r="FB63">
        <v>0</v>
      </c>
      <c r="FC63">
        <v>4</v>
      </c>
      <c r="FD63">
        <v>2111</v>
      </c>
      <c r="FE63">
        <v>2</v>
      </c>
      <c r="FF63">
        <v>24</v>
      </c>
      <c r="FG63">
        <v>1.9</v>
      </c>
      <c r="FH63">
        <v>8.4</v>
      </c>
      <c r="FI63">
        <v>1.11816</v>
      </c>
      <c r="FJ63">
        <v>2.42676</v>
      </c>
      <c r="FK63">
        <v>1.59912</v>
      </c>
      <c r="FL63">
        <v>2.33521</v>
      </c>
      <c r="FM63">
        <v>1.59424</v>
      </c>
      <c r="FN63">
        <v>2.33398</v>
      </c>
      <c r="FO63">
        <v>40.7323</v>
      </c>
      <c r="FP63">
        <v>14.3684</v>
      </c>
      <c r="FQ63">
        <v>18</v>
      </c>
      <c r="FR63">
        <v>628.133</v>
      </c>
      <c r="FS63">
        <v>357.574</v>
      </c>
      <c r="FT63">
        <v>30.0745</v>
      </c>
      <c r="FU63">
        <v>32.1547</v>
      </c>
      <c r="FV63">
        <v>30.001</v>
      </c>
      <c r="FW63">
        <v>31.8904</v>
      </c>
      <c r="FX63">
        <v>31.8602</v>
      </c>
      <c r="FY63">
        <v>22.4296</v>
      </c>
      <c r="FZ63">
        <v>57.2308</v>
      </c>
      <c r="GA63">
        <v>0</v>
      </c>
      <c r="GB63">
        <v>30.3837</v>
      </c>
      <c r="GC63">
        <v>440.717</v>
      </c>
      <c r="GD63">
        <v>14.8877</v>
      </c>
      <c r="GE63">
        <v>99.4187</v>
      </c>
      <c r="GF63">
        <v>99.5356</v>
      </c>
    </row>
    <row r="64" spans="1:188">
      <c r="A64">
        <v>48</v>
      </c>
      <c r="B64">
        <v>1658948180.5</v>
      </c>
      <c r="C64">
        <v>7758</v>
      </c>
      <c r="D64" t="s">
        <v>504</v>
      </c>
      <c r="E64" t="s">
        <v>505</v>
      </c>
      <c r="F64">
        <v>5</v>
      </c>
      <c r="I64" t="s">
        <v>310</v>
      </c>
      <c r="J64" t="s">
        <v>311</v>
      </c>
      <c r="L64" t="s">
        <v>312</v>
      </c>
      <c r="M64" t="s">
        <v>496</v>
      </c>
      <c r="N64" t="s">
        <v>497</v>
      </c>
      <c r="O64">
        <v>1658948172.5</v>
      </c>
      <c r="P64">
        <f>(Q64)/1000</f>
        <v>0</v>
      </c>
      <c r="Q64">
        <f>IF(CN64, AT64, AN64)</f>
        <v>0</v>
      </c>
      <c r="R64">
        <f>IF(CN64, AO64, AM64)</f>
        <v>0</v>
      </c>
      <c r="S64">
        <f>CP64 - IF(BA64&gt;1, R64*CJ64*100.0/(BC64*DD64), 0)</f>
        <v>0</v>
      </c>
      <c r="T64">
        <f>((Z64-P64/2)*S64-R64)/(Z64+P64/2)</f>
        <v>0</v>
      </c>
      <c r="U64">
        <f>T64*(CW64+CX64)/1000.0</f>
        <v>0</v>
      </c>
      <c r="V64">
        <f>(CP64 - IF(BA64&gt;1, R64*CJ64*100.0/(BC64*DD64), 0))*(CW64+CX64)/1000.0</f>
        <v>0</v>
      </c>
      <c r="W64">
        <f>2.0/((1/Y64-1/X64)+SIGN(Y64)*SQRT((1/Y64-1/X64)*(1/Y64-1/X64) + 4*CK64/((CK64+1)*(CK64+1))*(2*1/Y64*1/X64-1/X64*1/X64)))</f>
        <v>0</v>
      </c>
      <c r="X64">
        <f>IF(LEFT(CL64,1)&lt;&gt;"0",IF(LEFT(CL64,1)="1",3.0,CM64),$D$5+$E$5*(DD64*CW64/($K$5*1000))+$F$5*(DD64*CW64/($K$5*1000))*MAX(MIN(CJ64,$J$5),$I$5)*MAX(MIN(CJ64,$J$5),$I$5)+$G$5*MAX(MIN(CJ64,$J$5),$I$5)*(DD64*CW64/($K$5*1000))+$H$5*(DD64*CW64/($K$5*1000))*(DD64*CW64/($K$5*1000)))</f>
        <v>0</v>
      </c>
      <c r="Y64">
        <f>P64*(1000-(1000*0.61365*exp(17.502*AC64/(240.97+AC64))/(CW64+CX64)+CR64)/2)/(1000*0.61365*exp(17.502*AC64/(240.97+AC64))/(CW64+CX64)-CR64)</f>
        <v>0</v>
      </c>
      <c r="Z64">
        <f>1/((CK64+1)/(W64/1.6)+1/(X64/1.37)) + CK64/((CK64+1)/(W64/1.6) + CK64/(X64/1.37))</f>
        <v>0</v>
      </c>
      <c r="AA64">
        <f>(CF64*CI64)</f>
        <v>0</v>
      </c>
      <c r="AB64">
        <f>(CY64+(AA64+2*0.95*5.67E-8*(((CY64+$B$7)+273)^4-(CY64+273)^4)-44100*P64)/(1.84*29.3*X64+8*0.95*5.67E-8*(CY64+273)^3))</f>
        <v>0</v>
      </c>
      <c r="AC64">
        <f>($C$7*CZ64+$D$7*DA64+$E$7*AB64)</f>
        <v>0</v>
      </c>
      <c r="AD64">
        <f>0.61365*exp(17.502*AC64/(240.97+AC64))</f>
        <v>0</v>
      </c>
      <c r="AE64">
        <f>(AF64/AG64*100)</f>
        <v>0</v>
      </c>
      <c r="AF64">
        <f>CR64*(CW64+CX64)/1000</f>
        <v>0</v>
      </c>
      <c r="AG64">
        <f>0.61365*exp(17.502*CY64/(240.97+CY64))</f>
        <v>0</v>
      </c>
      <c r="AH64">
        <f>(AD64-CR64*(CW64+CX64)/1000)</f>
        <v>0</v>
      </c>
      <c r="AI64">
        <f>(-P64*44100)</f>
        <v>0</v>
      </c>
      <c r="AJ64">
        <f>2*29.3*X64*0.92*(CY64-AC64)</f>
        <v>0</v>
      </c>
      <c r="AK64">
        <f>2*0.95*5.67E-8*(((CY64+$B$7)+273)^4-(AC64+273)^4)</f>
        <v>0</v>
      </c>
      <c r="AL64">
        <f>AA64+AK64+AI64+AJ64</f>
        <v>0</v>
      </c>
      <c r="AM64">
        <f>CV64*BA64*(CQ64-CP64*(1000-BA64*CS64)/(1000-BA64*CR64))/(100*CJ64)</f>
        <v>0</v>
      </c>
      <c r="AN64">
        <f>1000*CV64*BA64*(CR64-CS64)/(100*CJ64*(1000-BA64*CR64))</f>
        <v>0</v>
      </c>
      <c r="AO64">
        <f>(AP64 - AQ64 - CW64*1E3/(8.314*(CY64+273.15)) * AS64/CV64 * AR64) * CV64/(100*CJ64) * (1000 - CS64)/1000</f>
        <v>0</v>
      </c>
      <c r="AP64">
        <v>338.005673033949</v>
      </c>
      <c r="AQ64">
        <v>311.173642424242</v>
      </c>
      <c r="AR64">
        <v>-0.0101727245017071</v>
      </c>
      <c r="AS64">
        <v>67.0317484485743</v>
      </c>
      <c r="AT64">
        <f>(AV64 - AU64 + CW64*1E3/(8.314*(CY64+273.15)) * AX64/CV64 * AW64) * CV64/(100*CJ64) * 1000/(1000 - AV64)</f>
        <v>0</v>
      </c>
      <c r="AU64">
        <v>26.7189057358442</v>
      </c>
      <c r="AV64">
        <v>32.1593145454545</v>
      </c>
      <c r="AW64">
        <v>-0.00118356634669625</v>
      </c>
      <c r="AX64">
        <v>78.55</v>
      </c>
      <c r="AY64">
        <v>0</v>
      </c>
      <c r="AZ64">
        <v>0</v>
      </c>
      <c r="BA64">
        <f>IF(AY64*$H$13&gt;=BC64,1.0,(BC64/(BC64-AY64*$H$13)))</f>
        <v>0</v>
      </c>
      <c r="BB64">
        <f>(BA64-1)*100</f>
        <v>0</v>
      </c>
      <c r="BC64">
        <f>MAX(0,($B$13+$C$13*DD64)/(1+$D$13*DD64)*CW64/(CY64+273)*$E$13)</f>
        <v>0</v>
      </c>
      <c r="BD64" t="s">
        <v>315</v>
      </c>
      <c r="BE64">
        <v>10214.9</v>
      </c>
      <c r="BF64">
        <v>1337.40365450765</v>
      </c>
      <c r="BG64">
        <v>3225.17</v>
      </c>
      <c r="BH64">
        <f>1-BF64/BG64</f>
        <v>0</v>
      </c>
      <c r="BI64">
        <v>-10.2314334914194</v>
      </c>
      <c r="BJ64" t="s">
        <v>506</v>
      </c>
      <c r="BK64">
        <v>10112.8</v>
      </c>
      <c r="BL64">
        <v>1000.52115384615</v>
      </c>
      <c r="BM64">
        <v>1627.89</v>
      </c>
      <c r="BN64">
        <f>1-BL64/BM64</f>
        <v>0</v>
      </c>
      <c r="BO64">
        <v>0.5</v>
      </c>
      <c r="BP64">
        <f>CG64</f>
        <v>0</v>
      </c>
      <c r="BQ64">
        <f>R64</f>
        <v>0</v>
      </c>
      <c r="BR64">
        <f>BN64*BO64*BP64</f>
        <v>0</v>
      </c>
      <c r="BS64">
        <f>(BQ64-BI64)/BP64</f>
        <v>0</v>
      </c>
      <c r="BT64">
        <f>(BG64-BM64)/BM64</f>
        <v>0</v>
      </c>
      <c r="BU64">
        <f>BF64/(BH64+BF64/BM64)</f>
        <v>0</v>
      </c>
      <c r="BV64" t="s">
        <v>317</v>
      </c>
      <c r="BW64">
        <v>0</v>
      </c>
      <c r="BX64">
        <f>IF(BW64&lt;&gt;0, BW64, BU64)</f>
        <v>0</v>
      </c>
      <c r="BY64">
        <f>1-BX64/BM64</f>
        <v>0</v>
      </c>
      <c r="BZ64">
        <f>(BM64-BL64)/(BM64-BX64)</f>
        <v>0</v>
      </c>
      <c r="CA64">
        <f>(BG64-BM64)/(BG64-BX64)</f>
        <v>0</v>
      </c>
      <c r="CB64">
        <f>(BM64-BL64)/(BM64-BF64)</f>
        <v>0</v>
      </c>
      <c r="CC64">
        <f>(BG64-BM64)/(BG64-BF64)</f>
        <v>0</v>
      </c>
      <c r="CD64">
        <f>(BZ64*BX64/BL64)</f>
        <v>0</v>
      </c>
      <c r="CE64">
        <f>(1-CD64)</f>
        <v>0</v>
      </c>
      <c r="CF64">
        <f>$B$11*DE64+$C$11*DF64+$F$11*DG64*(1-DJ64)</f>
        <v>0</v>
      </c>
      <c r="CG64">
        <f>CF64*CH64</f>
        <v>0</v>
      </c>
      <c r="CH64">
        <f>($B$11*$D$9+$C$11*$D$9+$F$11*((DT64+DL64)/MAX(DT64+DL64+DU64, 0.1)*$I$9+DU64/MAX(DT64+DL64+DU64, 0.1)*$J$9))/($B$11+$C$11+$F$11)</f>
        <v>0</v>
      </c>
      <c r="CI64">
        <f>($B$11*$K$9+$C$11*$K$9+$F$11*((DT64+DL64)/MAX(DT64+DL64+DU64, 0.1)*$P$9+DU64/MAX(DT64+DL64+DU64, 0.1)*$Q$9))/($B$11+$C$11+$F$11)</f>
        <v>0</v>
      </c>
      <c r="CJ64">
        <v>6</v>
      </c>
      <c r="CK64">
        <v>0.5</v>
      </c>
      <c r="CL64" t="s">
        <v>318</v>
      </c>
      <c r="CM64">
        <v>2</v>
      </c>
      <c r="CN64" t="b">
        <v>0</v>
      </c>
      <c r="CO64">
        <v>1658948172.5</v>
      </c>
      <c r="CP64">
        <v>301.59764516129</v>
      </c>
      <c r="CQ64">
        <v>329.283032258065</v>
      </c>
      <c r="CR64">
        <v>32.1609387096774</v>
      </c>
      <c r="CS64">
        <v>26.6935677419355</v>
      </c>
      <c r="CT64">
        <v>302.59764516129</v>
      </c>
      <c r="CU64">
        <v>31.9536677419355</v>
      </c>
      <c r="CV64">
        <v>600.259451612903</v>
      </c>
      <c r="CW64">
        <v>100.941419354839</v>
      </c>
      <c r="CX64">
        <v>0.0998862677419355</v>
      </c>
      <c r="CY64">
        <v>30.6084161290323</v>
      </c>
      <c r="CZ64">
        <v>30.5078419354839</v>
      </c>
      <c r="DA64">
        <v>999.9</v>
      </c>
      <c r="DB64">
        <v>0</v>
      </c>
      <c r="DC64">
        <v>0</v>
      </c>
      <c r="DD64">
        <v>10003.5080645161</v>
      </c>
      <c r="DE64">
        <v>0</v>
      </c>
      <c r="DF64">
        <v>1466.98548387097</v>
      </c>
      <c r="DG64">
        <v>1499.98774193548</v>
      </c>
      <c r="DH64">
        <v>0.973003193548387</v>
      </c>
      <c r="DI64">
        <v>0.0269969419354839</v>
      </c>
      <c r="DJ64">
        <v>0</v>
      </c>
      <c r="DK64">
        <v>1000.65422580645</v>
      </c>
      <c r="DL64">
        <v>4.99935</v>
      </c>
      <c r="DM64">
        <v>15634.7548387097</v>
      </c>
      <c r="DN64">
        <v>14584.7935483871</v>
      </c>
      <c r="DO64">
        <v>36.4471612903226</v>
      </c>
      <c r="DP64">
        <v>39.252</v>
      </c>
      <c r="DQ64">
        <v>36.679</v>
      </c>
      <c r="DR64">
        <v>37.9411935483871</v>
      </c>
      <c r="DS64">
        <v>38.437</v>
      </c>
      <c r="DT64">
        <v>1454.62774193548</v>
      </c>
      <c r="DU64">
        <v>40.36</v>
      </c>
      <c r="DV64">
        <v>0</v>
      </c>
      <c r="DW64">
        <v>109.100000143051</v>
      </c>
      <c r="DX64">
        <v>0</v>
      </c>
      <c r="DY64">
        <v>1000.52115384615</v>
      </c>
      <c r="DZ64">
        <v>-22.6167521386941</v>
      </c>
      <c r="EA64">
        <v>-328.724786428004</v>
      </c>
      <c r="EB64">
        <v>15632.3461538462</v>
      </c>
      <c r="EC64">
        <v>15</v>
      </c>
      <c r="ED64">
        <v>1658948198.5</v>
      </c>
      <c r="EE64" t="s">
        <v>507</v>
      </c>
      <c r="EF64">
        <v>1658948198.5</v>
      </c>
      <c r="EG64">
        <v>1658947567</v>
      </c>
      <c r="EH64">
        <v>46</v>
      </c>
      <c r="EI64">
        <v>-0.052</v>
      </c>
      <c r="EJ64">
        <v>-0.008</v>
      </c>
      <c r="EK64">
        <v>-1</v>
      </c>
      <c r="EL64">
        <v>0.111</v>
      </c>
      <c r="EM64">
        <v>329</v>
      </c>
      <c r="EN64">
        <v>21</v>
      </c>
      <c r="EO64">
        <v>0.24</v>
      </c>
      <c r="EP64">
        <v>0.02</v>
      </c>
      <c r="EQ64">
        <v>100</v>
      </c>
      <c r="ER64">
        <v>100</v>
      </c>
      <c r="ES64">
        <v>-1</v>
      </c>
      <c r="ET64">
        <v>0.2073</v>
      </c>
      <c r="EU64">
        <v>-0.389471986134926</v>
      </c>
      <c r="EV64">
        <v>-0.00188405265594867</v>
      </c>
      <c r="EW64">
        <v>5.78351111746033e-07</v>
      </c>
      <c r="EX64">
        <v>-2.3203594791771e-11</v>
      </c>
      <c r="EY64">
        <v>0.207265190681762</v>
      </c>
      <c r="EZ64">
        <v>0</v>
      </c>
      <c r="FA64">
        <v>0</v>
      </c>
      <c r="FB64">
        <v>0</v>
      </c>
      <c r="FC64">
        <v>4</v>
      </c>
      <c r="FD64">
        <v>2111</v>
      </c>
      <c r="FE64">
        <v>2</v>
      </c>
      <c r="FF64">
        <v>24</v>
      </c>
      <c r="FG64">
        <v>1.4</v>
      </c>
      <c r="FH64">
        <v>10.2</v>
      </c>
      <c r="FI64">
        <v>0.900879</v>
      </c>
      <c r="FJ64">
        <v>2.43896</v>
      </c>
      <c r="FK64">
        <v>1.5979</v>
      </c>
      <c r="FL64">
        <v>2.33521</v>
      </c>
      <c r="FM64">
        <v>1.59424</v>
      </c>
      <c r="FN64">
        <v>2.33154</v>
      </c>
      <c r="FO64">
        <v>40.7837</v>
      </c>
      <c r="FP64">
        <v>14.3159</v>
      </c>
      <c r="FQ64">
        <v>18</v>
      </c>
      <c r="FR64">
        <v>625.588</v>
      </c>
      <c r="FS64">
        <v>369.724</v>
      </c>
      <c r="FT64">
        <v>27.3227</v>
      </c>
      <c r="FU64">
        <v>32.1847</v>
      </c>
      <c r="FV64">
        <v>30.0026</v>
      </c>
      <c r="FW64">
        <v>31.9725</v>
      </c>
      <c r="FX64">
        <v>31.9507</v>
      </c>
      <c r="FY64">
        <v>18.0498</v>
      </c>
      <c r="FZ64">
        <v>-30</v>
      </c>
      <c r="GA64">
        <v>-30</v>
      </c>
      <c r="GB64">
        <v>27.1234</v>
      </c>
      <c r="GC64">
        <v>328.638</v>
      </c>
      <c r="GD64">
        <v>16.1709</v>
      </c>
      <c r="GE64">
        <v>99.4033</v>
      </c>
      <c r="GF64">
        <v>99.5168</v>
      </c>
    </row>
    <row r="65" spans="1:188">
      <c r="A65">
        <v>49</v>
      </c>
      <c r="B65">
        <v>1658948290</v>
      </c>
      <c r="C65">
        <v>7867.5</v>
      </c>
      <c r="D65" t="s">
        <v>508</v>
      </c>
      <c r="E65" t="s">
        <v>509</v>
      </c>
      <c r="F65">
        <v>5</v>
      </c>
      <c r="I65" t="s">
        <v>310</v>
      </c>
      <c r="J65" t="s">
        <v>311</v>
      </c>
      <c r="L65" t="s">
        <v>312</v>
      </c>
      <c r="M65" t="s">
        <v>496</v>
      </c>
      <c r="N65" t="s">
        <v>497</v>
      </c>
      <c r="O65">
        <v>1658948282.25</v>
      </c>
      <c r="P65">
        <f>(Q65)/1000</f>
        <v>0</v>
      </c>
      <c r="Q65">
        <f>IF(CN65, AT65, AN65)</f>
        <v>0</v>
      </c>
      <c r="R65">
        <f>IF(CN65, AO65, AM65)</f>
        <v>0</v>
      </c>
      <c r="S65">
        <f>CP65 - IF(BA65&gt;1, R65*CJ65*100.0/(BC65*DD65), 0)</f>
        <v>0</v>
      </c>
      <c r="T65">
        <f>((Z65-P65/2)*S65-R65)/(Z65+P65/2)</f>
        <v>0</v>
      </c>
      <c r="U65">
        <f>T65*(CW65+CX65)/1000.0</f>
        <v>0</v>
      </c>
      <c r="V65">
        <f>(CP65 - IF(BA65&gt;1, R65*CJ65*100.0/(BC65*DD65), 0))*(CW65+CX65)/1000.0</f>
        <v>0</v>
      </c>
      <c r="W65">
        <f>2.0/((1/Y65-1/X65)+SIGN(Y65)*SQRT((1/Y65-1/X65)*(1/Y65-1/X65) + 4*CK65/((CK65+1)*(CK65+1))*(2*1/Y65*1/X65-1/X65*1/X65)))</f>
        <v>0</v>
      </c>
      <c r="X65">
        <f>IF(LEFT(CL65,1)&lt;&gt;"0",IF(LEFT(CL65,1)="1",3.0,CM65),$D$5+$E$5*(DD65*CW65/($K$5*1000))+$F$5*(DD65*CW65/($K$5*1000))*MAX(MIN(CJ65,$J$5),$I$5)*MAX(MIN(CJ65,$J$5),$I$5)+$G$5*MAX(MIN(CJ65,$J$5),$I$5)*(DD65*CW65/($K$5*1000))+$H$5*(DD65*CW65/($K$5*1000))*(DD65*CW65/($K$5*1000)))</f>
        <v>0</v>
      </c>
      <c r="Y65">
        <f>P65*(1000-(1000*0.61365*exp(17.502*AC65/(240.97+AC65))/(CW65+CX65)+CR65)/2)/(1000*0.61365*exp(17.502*AC65/(240.97+AC65))/(CW65+CX65)-CR65)</f>
        <v>0</v>
      </c>
      <c r="Z65">
        <f>1/((CK65+1)/(W65/1.6)+1/(X65/1.37)) + CK65/((CK65+1)/(W65/1.6) + CK65/(X65/1.37))</f>
        <v>0</v>
      </c>
      <c r="AA65">
        <f>(CF65*CI65)</f>
        <v>0</v>
      </c>
      <c r="AB65">
        <f>(CY65+(AA65+2*0.95*5.67E-8*(((CY65+$B$7)+273)^4-(CY65+273)^4)-44100*P65)/(1.84*29.3*X65+8*0.95*5.67E-8*(CY65+273)^3))</f>
        <v>0</v>
      </c>
      <c r="AC65">
        <f>($C$7*CZ65+$D$7*DA65+$E$7*AB65)</f>
        <v>0</v>
      </c>
      <c r="AD65">
        <f>0.61365*exp(17.502*AC65/(240.97+AC65))</f>
        <v>0</v>
      </c>
      <c r="AE65">
        <f>(AF65/AG65*100)</f>
        <v>0</v>
      </c>
      <c r="AF65">
        <f>CR65*(CW65+CX65)/1000</f>
        <v>0</v>
      </c>
      <c r="AG65">
        <f>0.61365*exp(17.502*CY65/(240.97+CY65))</f>
        <v>0</v>
      </c>
      <c r="AH65">
        <f>(AD65-CR65*(CW65+CX65)/1000)</f>
        <v>0</v>
      </c>
      <c r="AI65">
        <f>(-P65*44100)</f>
        <v>0</v>
      </c>
      <c r="AJ65">
        <f>2*29.3*X65*0.92*(CY65-AC65)</f>
        <v>0</v>
      </c>
      <c r="AK65">
        <f>2*0.95*5.67E-8*(((CY65+$B$7)+273)^4-(AC65+273)^4)</f>
        <v>0</v>
      </c>
      <c r="AL65">
        <f>AA65+AK65+AI65+AJ65</f>
        <v>0</v>
      </c>
      <c r="AM65">
        <f>CV65*BA65*(CQ65-CP65*(1000-BA65*CS65)/(1000-BA65*CR65))/(100*CJ65)</f>
        <v>0</v>
      </c>
      <c r="AN65">
        <f>1000*CV65*BA65*(CR65-CS65)/(100*CJ65*(1000-BA65*CR65))</f>
        <v>0</v>
      </c>
      <c r="AO65">
        <f>(AP65 - AQ65 - CW65*1E3/(8.314*(CY65+273.15)) * AS65/CV65 * AR65) * CV65/(100*CJ65) * (1000 - CS65)/1000</f>
        <v>0</v>
      </c>
      <c r="AP65">
        <v>221.445901973327</v>
      </c>
      <c r="AQ65">
        <v>206.079339393939</v>
      </c>
      <c r="AR65">
        <v>-0.000900162895307322</v>
      </c>
      <c r="AS65">
        <v>67.0243409234618</v>
      </c>
      <c r="AT65">
        <f>(AV65 - AU65 + CW65*1E3/(8.314*(CY65+273.15)) * AX65/CV65 * AW65) * CV65/(100*CJ65) * 1000/(1000 - AV65)</f>
        <v>0</v>
      </c>
      <c r="AU65">
        <v>14.8801749497403</v>
      </c>
      <c r="AV65">
        <v>24.7109872727273</v>
      </c>
      <c r="AW65">
        <v>-0.00123332261389324</v>
      </c>
      <c r="AX65">
        <v>78.55</v>
      </c>
      <c r="AY65">
        <v>0</v>
      </c>
      <c r="AZ65">
        <v>0</v>
      </c>
      <c r="BA65">
        <f>IF(AY65*$H$13&gt;=BC65,1.0,(BC65/(BC65-AY65*$H$13)))</f>
        <v>0</v>
      </c>
      <c r="BB65">
        <f>(BA65-1)*100</f>
        <v>0</v>
      </c>
      <c r="BC65">
        <f>MAX(0,($B$13+$C$13*DD65)/(1+$D$13*DD65)*CW65/(CY65+273)*$E$13)</f>
        <v>0</v>
      </c>
      <c r="BD65" t="s">
        <v>315</v>
      </c>
      <c r="BE65">
        <v>10214.9</v>
      </c>
      <c r="BF65">
        <v>1337.40365450765</v>
      </c>
      <c r="BG65">
        <v>3225.17</v>
      </c>
      <c r="BH65">
        <f>1-BF65/BG65</f>
        <v>0</v>
      </c>
      <c r="BI65">
        <v>-10.2314334914194</v>
      </c>
      <c r="BJ65" t="s">
        <v>510</v>
      </c>
      <c r="BK65">
        <v>10110.6</v>
      </c>
      <c r="BL65">
        <v>925.326730769231</v>
      </c>
      <c r="BM65">
        <v>1390.15</v>
      </c>
      <c r="BN65">
        <f>1-BL65/BM65</f>
        <v>0</v>
      </c>
      <c r="BO65">
        <v>0.5</v>
      </c>
      <c r="BP65">
        <f>CG65</f>
        <v>0</v>
      </c>
      <c r="BQ65">
        <f>R65</f>
        <v>0</v>
      </c>
      <c r="BR65">
        <f>BN65*BO65*BP65</f>
        <v>0</v>
      </c>
      <c r="BS65">
        <f>(BQ65-BI65)/BP65</f>
        <v>0</v>
      </c>
      <c r="BT65">
        <f>(BG65-BM65)/BM65</f>
        <v>0</v>
      </c>
      <c r="BU65">
        <f>BF65/(BH65+BF65/BM65)</f>
        <v>0</v>
      </c>
      <c r="BV65" t="s">
        <v>317</v>
      </c>
      <c r="BW65">
        <v>0</v>
      </c>
      <c r="BX65">
        <f>IF(BW65&lt;&gt;0, BW65, BU65)</f>
        <v>0</v>
      </c>
      <c r="BY65">
        <f>1-BX65/BM65</f>
        <v>0</v>
      </c>
      <c r="BZ65">
        <f>(BM65-BL65)/(BM65-BX65)</f>
        <v>0</v>
      </c>
      <c r="CA65">
        <f>(BG65-BM65)/(BG65-BX65)</f>
        <v>0</v>
      </c>
      <c r="CB65">
        <f>(BM65-BL65)/(BM65-BF65)</f>
        <v>0</v>
      </c>
      <c r="CC65">
        <f>(BG65-BM65)/(BG65-BF65)</f>
        <v>0</v>
      </c>
      <c r="CD65">
        <f>(BZ65*BX65/BL65)</f>
        <v>0</v>
      </c>
      <c r="CE65">
        <f>(1-CD65)</f>
        <v>0</v>
      </c>
      <c r="CF65">
        <f>$B$11*DE65+$C$11*DF65+$F$11*DG65*(1-DJ65)</f>
        <v>0</v>
      </c>
      <c r="CG65">
        <f>CF65*CH65</f>
        <v>0</v>
      </c>
      <c r="CH65">
        <f>($B$11*$D$9+$C$11*$D$9+$F$11*((DT65+DL65)/MAX(DT65+DL65+DU65, 0.1)*$I$9+DU65/MAX(DT65+DL65+DU65, 0.1)*$J$9))/($B$11+$C$11+$F$11)</f>
        <v>0</v>
      </c>
      <c r="CI65">
        <f>($B$11*$K$9+$C$11*$K$9+$F$11*((DT65+DL65)/MAX(DT65+DL65+DU65, 0.1)*$P$9+DU65/MAX(DT65+DL65+DU65, 0.1)*$Q$9))/($B$11+$C$11+$F$11)</f>
        <v>0</v>
      </c>
      <c r="CJ65">
        <v>6</v>
      </c>
      <c r="CK65">
        <v>0.5</v>
      </c>
      <c r="CL65" t="s">
        <v>318</v>
      </c>
      <c r="CM65">
        <v>2</v>
      </c>
      <c r="CN65" t="b">
        <v>0</v>
      </c>
      <c r="CO65">
        <v>1658948282.25</v>
      </c>
      <c r="CP65">
        <v>201.0592</v>
      </c>
      <c r="CQ65">
        <v>218.472366666667</v>
      </c>
      <c r="CR65">
        <v>24.7886466666667</v>
      </c>
      <c r="CS65">
        <v>14.9341233333333</v>
      </c>
      <c r="CT65">
        <v>202.0342</v>
      </c>
      <c r="CU65">
        <v>24.5653766666667</v>
      </c>
      <c r="CV65">
        <v>600.0268</v>
      </c>
      <c r="CW65">
        <v>100.936766666667</v>
      </c>
      <c r="CX65">
        <v>0.09975316</v>
      </c>
      <c r="CY65">
        <v>30.0776833333333</v>
      </c>
      <c r="CZ65">
        <v>29.6622933333333</v>
      </c>
      <c r="DA65">
        <v>999.9</v>
      </c>
      <c r="DB65">
        <v>0</v>
      </c>
      <c r="DC65">
        <v>0</v>
      </c>
      <c r="DD65">
        <v>9998.016</v>
      </c>
      <c r="DE65">
        <v>0</v>
      </c>
      <c r="DF65">
        <v>1473.42933333333</v>
      </c>
      <c r="DG65">
        <v>1499.974</v>
      </c>
      <c r="DH65">
        <v>0.973005466666667</v>
      </c>
      <c r="DI65">
        <v>0.0269945133333333</v>
      </c>
      <c r="DJ65">
        <v>0</v>
      </c>
      <c r="DK65">
        <v>925.468466666667</v>
      </c>
      <c r="DL65">
        <v>4.99935</v>
      </c>
      <c r="DM65">
        <v>14508.9933333333</v>
      </c>
      <c r="DN65">
        <v>14584.6933333333</v>
      </c>
      <c r="DO65">
        <v>36.5537333333333</v>
      </c>
      <c r="DP65">
        <v>39.3162</v>
      </c>
      <c r="DQ65">
        <v>36.8162</v>
      </c>
      <c r="DR65">
        <v>38.0830666666667</v>
      </c>
      <c r="DS65">
        <v>38.562</v>
      </c>
      <c r="DT65">
        <v>1454.62</v>
      </c>
      <c r="DU65">
        <v>40.359</v>
      </c>
      <c r="DV65">
        <v>0</v>
      </c>
      <c r="DW65">
        <v>108.899999856949</v>
      </c>
      <c r="DX65">
        <v>0</v>
      </c>
      <c r="DY65">
        <v>925.326730769231</v>
      </c>
      <c r="DZ65">
        <v>-23.6501538499847</v>
      </c>
      <c r="EA65">
        <v>-365.408547170474</v>
      </c>
      <c r="EB65">
        <v>14506.5</v>
      </c>
      <c r="EC65">
        <v>15</v>
      </c>
      <c r="ED65">
        <v>1658948314</v>
      </c>
      <c r="EE65" t="s">
        <v>511</v>
      </c>
      <c r="EF65">
        <v>1658948314</v>
      </c>
      <c r="EG65">
        <v>1658947567</v>
      </c>
      <c r="EH65">
        <v>47</v>
      </c>
      <c r="EI65">
        <v>-0.15</v>
      </c>
      <c r="EJ65">
        <v>-0.008</v>
      </c>
      <c r="EK65">
        <v>-0.975</v>
      </c>
      <c r="EL65">
        <v>0.111</v>
      </c>
      <c r="EM65">
        <v>218</v>
      </c>
      <c r="EN65">
        <v>21</v>
      </c>
      <c r="EO65">
        <v>0.27</v>
      </c>
      <c r="EP65">
        <v>0.02</v>
      </c>
      <c r="EQ65">
        <v>100</v>
      </c>
      <c r="ER65">
        <v>100</v>
      </c>
      <c r="ES65">
        <v>-0.975</v>
      </c>
      <c r="ET65">
        <v>0.2209</v>
      </c>
      <c r="EU65">
        <v>-0.441032021716982</v>
      </c>
      <c r="EV65">
        <v>-0.00188405265594867</v>
      </c>
      <c r="EW65">
        <v>5.78351111746033e-07</v>
      </c>
      <c r="EX65">
        <v>-2.3203594791771e-11</v>
      </c>
      <c r="EY65">
        <v>-0.145439145304683</v>
      </c>
      <c r="EZ65">
        <v>-0.00255326459488118</v>
      </c>
      <c r="FA65">
        <v>0.000833561838829363</v>
      </c>
      <c r="FB65">
        <v>-4.82926693647243e-06</v>
      </c>
      <c r="FC65">
        <v>4</v>
      </c>
      <c r="FD65">
        <v>2111</v>
      </c>
      <c r="FE65">
        <v>2</v>
      </c>
      <c r="FF65">
        <v>24</v>
      </c>
      <c r="FG65">
        <v>1.5</v>
      </c>
      <c r="FH65">
        <v>12.1</v>
      </c>
      <c r="FI65">
        <v>0.643311</v>
      </c>
      <c r="FJ65">
        <v>2.44995</v>
      </c>
      <c r="FK65">
        <v>1.59912</v>
      </c>
      <c r="FL65">
        <v>2.33643</v>
      </c>
      <c r="FM65">
        <v>1.59424</v>
      </c>
      <c r="FN65">
        <v>2.33765</v>
      </c>
      <c r="FO65">
        <v>40.835</v>
      </c>
      <c r="FP65">
        <v>14.3422</v>
      </c>
      <c r="FQ65">
        <v>18</v>
      </c>
      <c r="FR65">
        <v>628.341</v>
      </c>
      <c r="FS65">
        <v>357.177</v>
      </c>
      <c r="FT65">
        <v>29.7258</v>
      </c>
      <c r="FU65">
        <v>32.289</v>
      </c>
      <c r="FV65">
        <v>30.0001</v>
      </c>
      <c r="FW65">
        <v>32.0424</v>
      </c>
      <c r="FX65">
        <v>32.0107</v>
      </c>
      <c r="FY65">
        <v>12.9075</v>
      </c>
      <c r="FZ65">
        <v>56.3246</v>
      </c>
      <c r="GA65">
        <v>0</v>
      </c>
      <c r="GB65">
        <v>29.8525</v>
      </c>
      <c r="GC65">
        <v>218.057</v>
      </c>
      <c r="GD65">
        <v>14.9949</v>
      </c>
      <c r="GE65">
        <v>99.3988</v>
      </c>
      <c r="GF65">
        <v>99.515</v>
      </c>
    </row>
    <row r="66" spans="1:188">
      <c r="A66">
        <v>50</v>
      </c>
      <c r="B66">
        <v>1658948400.5</v>
      </c>
      <c r="C66">
        <v>7978</v>
      </c>
      <c r="D66" t="s">
        <v>512</v>
      </c>
      <c r="E66" t="s">
        <v>513</v>
      </c>
      <c r="F66">
        <v>5</v>
      </c>
      <c r="I66" t="s">
        <v>310</v>
      </c>
      <c r="J66" t="s">
        <v>311</v>
      </c>
      <c r="L66" t="s">
        <v>312</v>
      </c>
      <c r="M66" t="s">
        <v>496</v>
      </c>
      <c r="N66" t="s">
        <v>497</v>
      </c>
      <c r="O66">
        <v>1658948392.75</v>
      </c>
      <c r="P66">
        <f>(Q66)/1000</f>
        <v>0</v>
      </c>
      <c r="Q66">
        <f>IF(CN66, AT66, AN66)</f>
        <v>0</v>
      </c>
      <c r="R66">
        <f>IF(CN66, AO66, AM66)</f>
        <v>0</v>
      </c>
      <c r="S66">
        <f>CP66 - IF(BA66&gt;1, R66*CJ66*100.0/(BC66*DD66), 0)</f>
        <v>0</v>
      </c>
      <c r="T66">
        <f>((Z66-P66/2)*S66-R66)/(Z66+P66/2)</f>
        <v>0</v>
      </c>
      <c r="U66">
        <f>T66*(CW66+CX66)/1000.0</f>
        <v>0</v>
      </c>
      <c r="V66">
        <f>(CP66 - IF(BA66&gt;1, R66*CJ66*100.0/(BC66*DD66), 0))*(CW66+CX66)/1000.0</f>
        <v>0</v>
      </c>
      <c r="W66">
        <f>2.0/((1/Y66-1/X66)+SIGN(Y66)*SQRT((1/Y66-1/X66)*(1/Y66-1/X66) + 4*CK66/((CK66+1)*(CK66+1))*(2*1/Y66*1/X66-1/X66*1/X66)))</f>
        <v>0</v>
      </c>
      <c r="X66">
        <f>IF(LEFT(CL66,1)&lt;&gt;"0",IF(LEFT(CL66,1)="1",3.0,CM66),$D$5+$E$5*(DD66*CW66/($K$5*1000))+$F$5*(DD66*CW66/($K$5*1000))*MAX(MIN(CJ66,$J$5),$I$5)*MAX(MIN(CJ66,$J$5),$I$5)+$G$5*MAX(MIN(CJ66,$J$5),$I$5)*(DD66*CW66/($K$5*1000))+$H$5*(DD66*CW66/($K$5*1000))*(DD66*CW66/($K$5*1000)))</f>
        <v>0</v>
      </c>
      <c r="Y66">
        <f>P66*(1000-(1000*0.61365*exp(17.502*AC66/(240.97+AC66))/(CW66+CX66)+CR66)/2)/(1000*0.61365*exp(17.502*AC66/(240.97+AC66))/(CW66+CX66)-CR66)</f>
        <v>0</v>
      </c>
      <c r="Z66">
        <f>1/((CK66+1)/(W66/1.6)+1/(X66/1.37)) + CK66/((CK66+1)/(W66/1.6) + CK66/(X66/1.37))</f>
        <v>0</v>
      </c>
      <c r="AA66">
        <f>(CF66*CI66)</f>
        <v>0</v>
      </c>
      <c r="AB66">
        <f>(CY66+(AA66+2*0.95*5.67E-8*(((CY66+$B$7)+273)^4-(CY66+273)^4)-44100*P66)/(1.84*29.3*X66+8*0.95*5.67E-8*(CY66+273)^3))</f>
        <v>0</v>
      </c>
      <c r="AC66">
        <f>($C$7*CZ66+$D$7*DA66+$E$7*AB66)</f>
        <v>0</v>
      </c>
      <c r="AD66">
        <f>0.61365*exp(17.502*AC66/(240.97+AC66))</f>
        <v>0</v>
      </c>
      <c r="AE66">
        <f>(AF66/AG66*100)</f>
        <v>0</v>
      </c>
      <c r="AF66">
        <f>CR66*(CW66+CX66)/1000</f>
        <v>0</v>
      </c>
      <c r="AG66">
        <f>0.61365*exp(17.502*CY66/(240.97+CY66))</f>
        <v>0</v>
      </c>
      <c r="AH66">
        <f>(AD66-CR66*(CW66+CX66)/1000)</f>
        <v>0</v>
      </c>
      <c r="AI66">
        <f>(-P66*44100)</f>
        <v>0</v>
      </c>
      <c r="AJ66">
        <f>2*29.3*X66*0.92*(CY66-AC66)</f>
        <v>0</v>
      </c>
      <c r="AK66">
        <f>2*0.95*5.67E-8*(((CY66+$B$7)+273)^4-(AC66+273)^4)</f>
        <v>0</v>
      </c>
      <c r="AL66">
        <f>AA66+AK66+AI66+AJ66</f>
        <v>0</v>
      </c>
      <c r="AM66">
        <f>CV66*BA66*(CQ66-CP66*(1000-BA66*CS66)/(1000-BA66*CR66))/(100*CJ66)</f>
        <v>0</v>
      </c>
      <c r="AN66">
        <f>1000*CV66*BA66*(CR66-CS66)/(100*CJ66*(1000-BA66*CR66))</f>
        <v>0</v>
      </c>
      <c r="AO66">
        <f>(AP66 - AQ66 - CW66*1E3/(8.314*(CY66+273.15)) * AS66/CV66 * AR66) * CV66/(100*CJ66) * (1000 - CS66)/1000</f>
        <v>0</v>
      </c>
      <c r="AP66">
        <v>108.323144697854</v>
      </c>
      <c r="AQ66">
        <v>104.406709090909</v>
      </c>
      <c r="AR66">
        <v>-0.0121576331793451</v>
      </c>
      <c r="AS66">
        <v>67.0278583316567</v>
      </c>
      <c r="AT66">
        <f>(AV66 - AU66 + CW66*1E3/(8.314*(CY66+273.15)) * AX66/CV66 * AW66) * CV66/(100*CJ66) * 1000/(1000 - AV66)</f>
        <v>0</v>
      </c>
      <c r="AU66">
        <v>26.7282889293074</v>
      </c>
      <c r="AV66">
        <v>32.0854890909091</v>
      </c>
      <c r="AW66">
        <v>-0.00137989210789149</v>
      </c>
      <c r="AX66">
        <v>78.55</v>
      </c>
      <c r="AY66">
        <v>0</v>
      </c>
      <c r="AZ66">
        <v>0</v>
      </c>
      <c r="BA66">
        <f>IF(AY66*$H$13&gt;=BC66,1.0,(BC66/(BC66-AY66*$H$13)))</f>
        <v>0</v>
      </c>
      <c r="BB66">
        <f>(BA66-1)*100</f>
        <v>0</v>
      </c>
      <c r="BC66">
        <f>MAX(0,($B$13+$C$13*DD66)/(1+$D$13*DD66)*CW66/(CY66+273)*$E$13)</f>
        <v>0</v>
      </c>
      <c r="BD66" t="s">
        <v>315</v>
      </c>
      <c r="BE66">
        <v>10214.9</v>
      </c>
      <c r="BF66">
        <v>1337.40365450765</v>
      </c>
      <c r="BG66">
        <v>3225.17</v>
      </c>
      <c r="BH66">
        <f>1-BF66/BG66</f>
        <v>0</v>
      </c>
      <c r="BI66">
        <v>-10.2314334914194</v>
      </c>
      <c r="BJ66" t="s">
        <v>514</v>
      </c>
      <c r="BK66">
        <v>10110.1</v>
      </c>
      <c r="BL66">
        <v>866.55868</v>
      </c>
      <c r="BM66">
        <v>1226.74</v>
      </c>
      <c r="BN66">
        <f>1-BL66/BM66</f>
        <v>0</v>
      </c>
      <c r="BO66">
        <v>0.5</v>
      </c>
      <c r="BP66">
        <f>CG66</f>
        <v>0</v>
      </c>
      <c r="BQ66">
        <f>R66</f>
        <v>0</v>
      </c>
      <c r="BR66">
        <f>BN66*BO66*BP66</f>
        <v>0</v>
      </c>
      <c r="BS66">
        <f>(BQ66-BI66)/BP66</f>
        <v>0</v>
      </c>
      <c r="BT66">
        <f>(BG66-BM66)/BM66</f>
        <v>0</v>
      </c>
      <c r="BU66">
        <f>BF66/(BH66+BF66/BM66)</f>
        <v>0</v>
      </c>
      <c r="BV66" t="s">
        <v>317</v>
      </c>
      <c r="BW66">
        <v>0</v>
      </c>
      <c r="BX66">
        <f>IF(BW66&lt;&gt;0, BW66, BU66)</f>
        <v>0</v>
      </c>
      <c r="BY66">
        <f>1-BX66/BM66</f>
        <v>0</v>
      </c>
      <c r="BZ66">
        <f>(BM66-BL66)/(BM66-BX66)</f>
        <v>0</v>
      </c>
      <c r="CA66">
        <f>(BG66-BM66)/(BG66-BX66)</f>
        <v>0</v>
      </c>
      <c r="CB66">
        <f>(BM66-BL66)/(BM66-BF66)</f>
        <v>0</v>
      </c>
      <c r="CC66">
        <f>(BG66-BM66)/(BG66-BF66)</f>
        <v>0</v>
      </c>
      <c r="CD66">
        <f>(BZ66*BX66/BL66)</f>
        <v>0</v>
      </c>
      <c r="CE66">
        <f>(1-CD66)</f>
        <v>0</v>
      </c>
      <c r="CF66">
        <f>$B$11*DE66+$C$11*DF66+$F$11*DG66*(1-DJ66)</f>
        <v>0</v>
      </c>
      <c r="CG66">
        <f>CF66*CH66</f>
        <v>0</v>
      </c>
      <c r="CH66">
        <f>($B$11*$D$9+$C$11*$D$9+$F$11*((DT66+DL66)/MAX(DT66+DL66+DU66, 0.1)*$I$9+DU66/MAX(DT66+DL66+DU66, 0.1)*$J$9))/($B$11+$C$11+$F$11)</f>
        <v>0</v>
      </c>
      <c r="CI66">
        <f>($B$11*$K$9+$C$11*$K$9+$F$11*((DT66+DL66)/MAX(DT66+DL66+DU66, 0.1)*$P$9+DU66/MAX(DT66+DL66+DU66, 0.1)*$Q$9))/($B$11+$C$11+$F$11)</f>
        <v>0</v>
      </c>
      <c r="CJ66">
        <v>6</v>
      </c>
      <c r="CK66">
        <v>0.5</v>
      </c>
      <c r="CL66" t="s">
        <v>318</v>
      </c>
      <c r="CM66">
        <v>2</v>
      </c>
      <c r="CN66" t="b">
        <v>0</v>
      </c>
      <c r="CO66">
        <v>1658948392.75</v>
      </c>
      <c r="CP66">
        <v>101.328733333333</v>
      </c>
      <c r="CQ66">
        <v>105.7023</v>
      </c>
      <c r="CR66">
        <v>32.11517</v>
      </c>
      <c r="CS66">
        <v>26.7044933333333</v>
      </c>
      <c r="CT66">
        <v>102.380733333333</v>
      </c>
      <c r="CU66">
        <v>31.9079</v>
      </c>
      <c r="CV66">
        <v>600.295266666667</v>
      </c>
      <c r="CW66">
        <v>100.937633333333</v>
      </c>
      <c r="CX66">
        <v>0.09999796</v>
      </c>
      <c r="CY66">
        <v>30.51935</v>
      </c>
      <c r="CZ66">
        <v>30.4730766666667</v>
      </c>
      <c r="DA66">
        <v>999.9</v>
      </c>
      <c r="DB66">
        <v>0</v>
      </c>
      <c r="DC66">
        <v>0</v>
      </c>
      <c r="DD66">
        <v>10000.5726666667</v>
      </c>
      <c r="DE66">
        <v>0</v>
      </c>
      <c r="DF66">
        <v>1471.531</v>
      </c>
      <c r="DG66">
        <v>1500.019</v>
      </c>
      <c r="DH66">
        <v>0.973007333333333</v>
      </c>
      <c r="DI66">
        <v>0.0269923666666667</v>
      </c>
      <c r="DJ66">
        <v>0</v>
      </c>
      <c r="DK66">
        <v>866.672333333333</v>
      </c>
      <c r="DL66">
        <v>4.99935</v>
      </c>
      <c r="DM66">
        <v>13623.0566666667</v>
      </c>
      <c r="DN66">
        <v>14585.1366666667</v>
      </c>
      <c r="DO66">
        <v>36.562</v>
      </c>
      <c r="DP66">
        <v>39.312</v>
      </c>
      <c r="DQ66">
        <v>36.8037333333333</v>
      </c>
      <c r="DR66">
        <v>38.0456</v>
      </c>
      <c r="DS66">
        <v>38.5537333333333</v>
      </c>
      <c r="DT66">
        <v>1454.66833333333</v>
      </c>
      <c r="DU66">
        <v>40.3506666666667</v>
      </c>
      <c r="DV66">
        <v>0</v>
      </c>
      <c r="DW66">
        <v>109.600000143051</v>
      </c>
      <c r="DX66">
        <v>0</v>
      </c>
      <c r="DY66">
        <v>866.55868</v>
      </c>
      <c r="DZ66">
        <v>-13.1275384471275</v>
      </c>
      <c r="EA66">
        <v>-153.399999717481</v>
      </c>
      <c r="EB66">
        <v>13622.024</v>
      </c>
      <c r="EC66">
        <v>15</v>
      </c>
      <c r="ED66">
        <v>1658948427</v>
      </c>
      <c r="EE66" t="s">
        <v>515</v>
      </c>
      <c r="EF66">
        <v>1658948427</v>
      </c>
      <c r="EG66">
        <v>1658947567</v>
      </c>
      <c r="EH66">
        <v>48</v>
      </c>
      <c r="EI66">
        <v>-0.268</v>
      </c>
      <c r="EJ66">
        <v>-0.008</v>
      </c>
      <c r="EK66">
        <v>-1.052</v>
      </c>
      <c r="EL66">
        <v>0.111</v>
      </c>
      <c r="EM66">
        <v>105</v>
      </c>
      <c r="EN66">
        <v>21</v>
      </c>
      <c r="EO66">
        <v>1.07</v>
      </c>
      <c r="EP66">
        <v>0.02</v>
      </c>
      <c r="EQ66">
        <v>100</v>
      </c>
      <c r="ER66">
        <v>100</v>
      </c>
      <c r="ES66">
        <v>-1.052</v>
      </c>
      <c r="ET66">
        <v>0.2072</v>
      </c>
      <c r="EU66">
        <v>-0.590573037320418</v>
      </c>
      <c r="EV66">
        <v>-0.00188405265594867</v>
      </c>
      <c r="EW66">
        <v>5.78351111746033e-07</v>
      </c>
      <c r="EX66">
        <v>-2.3203594791771e-11</v>
      </c>
      <c r="EY66">
        <v>0.207265190681762</v>
      </c>
      <c r="EZ66">
        <v>0</v>
      </c>
      <c r="FA66">
        <v>0</v>
      </c>
      <c r="FB66">
        <v>0</v>
      </c>
      <c r="FC66">
        <v>4</v>
      </c>
      <c r="FD66">
        <v>2111</v>
      </c>
      <c r="FE66">
        <v>2</v>
      </c>
      <c r="FF66">
        <v>24</v>
      </c>
      <c r="FG66">
        <v>1.4</v>
      </c>
      <c r="FH66">
        <v>13.9</v>
      </c>
      <c r="FI66">
        <v>0.396729</v>
      </c>
      <c r="FJ66">
        <v>2.47437</v>
      </c>
      <c r="FK66">
        <v>1.59912</v>
      </c>
      <c r="FL66">
        <v>2.33398</v>
      </c>
      <c r="FM66">
        <v>1.59424</v>
      </c>
      <c r="FN66">
        <v>2.33032</v>
      </c>
      <c r="FO66">
        <v>40.8865</v>
      </c>
      <c r="FP66">
        <v>14.2809</v>
      </c>
      <c r="FQ66">
        <v>18</v>
      </c>
      <c r="FR66">
        <v>625.839</v>
      </c>
      <c r="FS66">
        <v>369.035</v>
      </c>
      <c r="FT66">
        <v>26.8907</v>
      </c>
      <c r="FU66">
        <v>32.2395</v>
      </c>
      <c r="FV66">
        <v>30.0022</v>
      </c>
      <c r="FW66">
        <v>32.0511</v>
      </c>
      <c r="FX66">
        <v>32.0276</v>
      </c>
      <c r="FY66">
        <v>7.96433</v>
      </c>
      <c r="FZ66">
        <v>-30</v>
      </c>
      <c r="GA66">
        <v>-30</v>
      </c>
      <c r="GB66">
        <v>26.7136</v>
      </c>
      <c r="GC66">
        <v>105.137</v>
      </c>
      <c r="GD66">
        <v>16.1186</v>
      </c>
      <c r="GE66">
        <v>99.3998</v>
      </c>
      <c r="GF66">
        <v>99.5152</v>
      </c>
    </row>
    <row r="67" spans="1:188">
      <c r="A67">
        <v>51</v>
      </c>
      <c r="B67">
        <v>1658948532</v>
      </c>
      <c r="C67">
        <v>8109.5</v>
      </c>
      <c r="D67" t="s">
        <v>516</v>
      </c>
      <c r="E67" t="s">
        <v>517</v>
      </c>
      <c r="F67">
        <v>5</v>
      </c>
      <c r="I67" t="s">
        <v>310</v>
      </c>
      <c r="J67" t="s">
        <v>311</v>
      </c>
      <c r="L67" t="s">
        <v>312</v>
      </c>
      <c r="M67" t="s">
        <v>496</v>
      </c>
      <c r="N67" t="s">
        <v>497</v>
      </c>
      <c r="O67">
        <v>1658948524</v>
      </c>
      <c r="P67">
        <f>(Q67)/1000</f>
        <v>0</v>
      </c>
      <c r="Q67">
        <f>IF(CN67, AT67, AN67)</f>
        <v>0</v>
      </c>
      <c r="R67">
        <f>IF(CN67, AO67, AM67)</f>
        <v>0</v>
      </c>
      <c r="S67">
        <f>CP67 - IF(BA67&gt;1, R67*CJ67*100.0/(BC67*DD67), 0)</f>
        <v>0</v>
      </c>
      <c r="T67">
        <f>((Z67-P67/2)*S67-R67)/(Z67+P67/2)</f>
        <v>0</v>
      </c>
      <c r="U67">
        <f>T67*(CW67+CX67)/1000.0</f>
        <v>0</v>
      </c>
      <c r="V67">
        <f>(CP67 - IF(BA67&gt;1, R67*CJ67*100.0/(BC67*DD67), 0))*(CW67+CX67)/1000.0</f>
        <v>0</v>
      </c>
      <c r="W67">
        <f>2.0/((1/Y67-1/X67)+SIGN(Y67)*SQRT((1/Y67-1/X67)*(1/Y67-1/X67) + 4*CK67/((CK67+1)*(CK67+1))*(2*1/Y67*1/X67-1/X67*1/X67)))</f>
        <v>0</v>
      </c>
      <c r="X67">
        <f>IF(LEFT(CL67,1)&lt;&gt;"0",IF(LEFT(CL67,1)="1",3.0,CM67),$D$5+$E$5*(DD67*CW67/($K$5*1000))+$F$5*(DD67*CW67/($K$5*1000))*MAX(MIN(CJ67,$J$5),$I$5)*MAX(MIN(CJ67,$J$5),$I$5)+$G$5*MAX(MIN(CJ67,$J$5),$I$5)*(DD67*CW67/($K$5*1000))+$H$5*(DD67*CW67/($K$5*1000))*(DD67*CW67/($K$5*1000)))</f>
        <v>0</v>
      </c>
      <c r="Y67">
        <f>P67*(1000-(1000*0.61365*exp(17.502*AC67/(240.97+AC67))/(CW67+CX67)+CR67)/2)/(1000*0.61365*exp(17.502*AC67/(240.97+AC67))/(CW67+CX67)-CR67)</f>
        <v>0</v>
      </c>
      <c r="Z67">
        <f>1/((CK67+1)/(W67/1.6)+1/(X67/1.37)) + CK67/((CK67+1)/(W67/1.6) + CK67/(X67/1.37))</f>
        <v>0</v>
      </c>
      <c r="AA67">
        <f>(CF67*CI67)</f>
        <v>0</v>
      </c>
      <c r="AB67">
        <f>(CY67+(AA67+2*0.95*5.67E-8*(((CY67+$B$7)+273)^4-(CY67+273)^4)-44100*P67)/(1.84*29.3*X67+8*0.95*5.67E-8*(CY67+273)^3))</f>
        <v>0</v>
      </c>
      <c r="AC67">
        <f>($C$7*CZ67+$D$7*DA67+$E$7*AB67)</f>
        <v>0</v>
      </c>
      <c r="AD67">
        <f>0.61365*exp(17.502*AC67/(240.97+AC67))</f>
        <v>0</v>
      </c>
      <c r="AE67">
        <f>(AF67/AG67*100)</f>
        <v>0</v>
      </c>
      <c r="AF67">
        <f>CR67*(CW67+CX67)/1000</f>
        <v>0</v>
      </c>
      <c r="AG67">
        <f>0.61365*exp(17.502*CY67/(240.97+CY67))</f>
        <v>0</v>
      </c>
      <c r="AH67">
        <f>(AD67-CR67*(CW67+CX67)/1000)</f>
        <v>0</v>
      </c>
      <c r="AI67">
        <f>(-P67*44100)</f>
        <v>0</v>
      </c>
      <c r="AJ67">
        <f>2*29.3*X67*0.92*(CY67-AC67)</f>
        <v>0</v>
      </c>
      <c r="AK67">
        <f>2*0.95*5.67E-8*(((CY67+$B$7)+273)^4-(AC67+273)^4)</f>
        <v>0</v>
      </c>
      <c r="AL67">
        <f>AA67+AK67+AI67+AJ67</f>
        <v>0</v>
      </c>
      <c r="AM67">
        <f>CV67*BA67*(CQ67-CP67*(1000-BA67*CS67)/(1000-BA67*CR67))/(100*CJ67)</f>
        <v>0</v>
      </c>
      <c r="AN67">
        <f>1000*CV67*BA67*(CR67-CS67)/(100*CJ67*(1000-BA67*CR67))</f>
        <v>0</v>
      </c>
      <c r="AO67">
        <f>(AP67 - AQ67 - CW67*1E3/(8.314*(CY67+273.15)) * AS67/CV67 * AR67) * CV67/(100*CJ67) * (1000 - CS67)/1000</f>
        <v>0</v>
      </c>
      <c r="AP67">
        <v>49.981727146012</v>
      </c>
      <c r="AQ67">
        <v>51.4519684848485</v>
      </c>
      <c r="AR67">
        <v>0.000723199599332664</v>
      </c>
      <c r="AS67">
        <v>67.0183524339067</v>
      </c>
      <c r="AT67">
        <f>(AV67 - AU67 + CW67*1E3/(8.314*(CY67+273.15)) * AX67/CV67 * AW67) * CV67/(100*CJ67) * 1000/(1000 - AV67)</f>
        <v>0</v>
      </c>
      <c r="AU67">
        <v>15.2125761938528</v>
      </c>
      <c r="AV67">
        <v>25.0328872727273</v>
      </c>
      <c r="AW67">
        <v>-0.000866624743677877</v>
      </c>
      <c r="AX67">
        <v>78.55</v>
      </c>
      <c r="AY67">
        <v>0</v>
      </c>
      <c r="AZ67">
        <v>0</v>
      </c>
      <c r="BA67">
        <f>IF(AY67*$H$13&gt;=BC67,1.0,(BC67/(BC67-AY67*$H$13)))</f>
        <v>0</v>
      </c>
      <c r="BB67">
        <f>(BA67-1)*100</f>
        <v>0</v>
      </c>
      <c r="BC67">
        <f>MAX(0,($B$13+$C$13*DD67)/(1+$D$13*DD67)*CW67/(CY67+273)*$E$13)</f>
        <v>0</v>
      </c>
      <c r="BD67" t="s">
        <v>315</v>
      </c>
      <c r="BE67">
        <v>10214.9</v>
      </c>
      <c r="BF67">
        <v>1337.40365450765</v>
      </c>
      <c r="BG67">
        <v>3225.17</v>
      </c>
      <c r="BH67">
        <f>1-BF67/BG67</f>
        <v>0</v>
      </c>
      <c r="BI67">
        <v>-10.2314334914194</v>
      </c>
      <c r="BJ67" t="s">
        <v>518</v>
      </c>
      <c r="BK67">
        <v>10108.2</v>
      </c>
      <c r="BL67">
        <v>840.578</v>
      </c>
      <c r="BM67">
        <v>1108.13</v>
      </c>
      <c r="BN67">
        <f>1-BL67/BM67</f>
        <v>0</v>
      </c>
      <c r="BO67">
        <v>0.5</v>
      </c>
      <c r="BP67">
        <f>CG67</f>
        <v>0</v>
      </c>
      <c r="BQ67">
        <f>R67</f>
        <v>0</v>
      </c>
      <c r="BR67">
        <f>BN67*BO67*BP67</f>
        <v>0</v>
      </c>
      <c r="BS67">
        <f>(BQ67-BI67)/BP67</f>
        <v>0</v>
      </c>
      <c r="BT67">
        <f>(BG67-BM67)/BM67</f>
        <v>0</v>
      </c>
      <c r="BU67">
        <f>BF67/(BH67+BF67/BM67)</f>
        <v>0</v>
      </c>
      <c r="BV67" t="s">
        <v>317</v>
      </c>
      <c r="BW67">
        <v>0</v>
      </c>
      <c r="BX67">
        <f>IF(BW67&lt;&gt;0, BW67, BU67)</f>
        <v>0</v>
      </c>
      <c r="BY67">
        <f>1-BX67/BM67</f>
        <v>0</v>
      </c>
      <c r="BZ67">
        <f>(BM67-BL67)/(BM67-BX67)</f>
        <v>0</v>
      </c>
      <c r="CA67">
        <f>(BG67-BM67)/(BG67-BX67)</f>
        <v>0</v>
      </c>
      <c r="CB67">
        <f>(BM67-BL67)/(BM67-BF67)</f>
        <v>0</v>
      </c>
      <c r="CC67">
        <f>(BG67-BM67)/(BG67-BF67)</f>
        <v>0</v>
      </c>
      <c r="CD67">
        <f>(BZ67*BX67/BL67)</f>
        <v>0</v>
      </c>
      <c r="CE67">
        <f>(1-CD67)</f>
        <v>0</v>
      </c>
      <c r="CF67">
        <f>$B$11*DE67+$C$11*DF67+$F$11*DG67*(1-DJ67)</f>
        <v>0</v>
      </c>
      <c r="CG67">
        <f>CF67*CH67</f>
        <v>0</v>
      </c>
      <c r="CH67">
        <f>($B$11*$D$9+$C$11*$D$9+$F$11*((DT67+DL67)/MAX(DT67+DL67+DU67, 0.1)*$I$9+DU67/MAX(DT67+DL67+DU67, 0.1)*$J$9))/($B$11+$C$11+$F$11)</f>
        <v>0</v>
      </c>
      <c r="CI67">
        <f>($B$11*$K$9+$C$11*$K$9+$F$11*((DT67+DL67)/MAX(DT67+DL67+DU67, 0.1)*$P$9+DU67/MAX(DT67+DL67+DU67, 0.1)*$Q$9))/($B$11+$C$11+$F$11)</f>
        <v>0</v>
      </c>
      <c r="CJ67">
        <v>6</v>
      </c>
      <c r="CK67">
        <v>0.5</v>
      </c>
      <c r="CL67" t="s">
        <v>318</v>
      </c>
      <c r="CM67">
        <v>2</v>
      </c>
      <c r="CN67" t="b">
        <v>0</v>
      </c>
      <c r="CO67">
        <v>1658948524</v>
      </c>
      <c r="CP67">
        <v>50.1835838709677</v>
      </c>
      <c r="CQ67">
        <v>49.2646225806452</v>
      </c>
      <c r="CR67">
        <v>25.0957741935484</v>
      </c>
      <c r="CS67">
        <v>15.2411709677419</v>
      </c>
      <c r="CT67">
        <v>51.1615838709677</v>
      </c>
      <c r="CU67">
        <v>24.8885161290323</v>
      </c>
      <c r="CV67">
        <v>600.053580645161</v>
      </c>
      <c r="CW67">
        <v>100.932741935484</v>
      </c>
      <c r="CX67">
        <v>0.0999035064516129</v>
      </c>
      <c r="CY67">
        <v>30.2416677419355</v>
      </c>
      <c r="CZ67">
        <v>29.8570870967742</v>
      </c>
      <c r="DA67">
        <v>999.9</v>
      </c>
      <c r="DB67">
        <v>0</v>
      </c>
      <c r="DC67">
        <v>0</v>
      </c>
      <c r="DD67">
        <v>10000.6070967742</v>
      </c>
      <c r="DE67">
        <v>0</v>
      </c>
      <c r="DF67">
        <v>1463.61161290323</v>
      </c>
      <c r="DG67">
        <v>1500.00612903226</v>
      </c>
      <c r="DH67">
        <v>0.972995032258064</v>
      </c>
      <c r="DI67">
        <v>0.0270049903225806</v>
      </c>
      <c r="DJ67">
        <v>0</v>
      </c>
      <c r="DK67">
        <v>840.737838709677</v>
      </c>
      <c r="DL67">
        <v>4.99935</v>
      </c>
      <c r="DM67">
        <v>13255.9290322581</v>
      </c>
      <c r="DN67">
        <v>14584.9483870968</v>
      </c>
      <c r="DO67">
        <v>36.6991935483871</v>
      </c>
      <c r="DP67">
        <v>39.441064516129</v>
      </c>
      <c r="DQ67">
        <v>36.875</v>
      </c>
      <c r="DR67">
        <v>38.0824516129032</v>
      </c>
      <c r="DS67">
        <v>38.687</v>
      </c>
      <c r="DT67">
        <v>1454.63580645161</v>
      </c>
      <c r="DU67">
        <v>40.3703225806451</v>
      </c>
      <c r="DV67">
        <v>0</v>
      </c>
      <c r="DW67">
        <v>130.900000095367</v>
      </c>
      <c r="DX67">
        <v>0</v>
      </c>
      <c r="DY67">
        <v>840.578</v>
      </c>
      <c r="DZ67">
        <v>-7.54238462903415</v>
      </c>
      <c r="EA67">
        <v>-105.253846052356</v>
      </c>
      <c r="EB67">
        <v>13254.204</v>
      </c>
      <c r="EC67">
        <v>15</v>
      </c>
      <c r="ED67">
        <v>1658948556</v>
      </c>
      <c r="EE67" t="s">
        <v>519</v>
      </c>
      <c r="EF67">
        <v>1658948556</v>
      </c>
      <c r="EG67">
        <v>1658947567</v>
      </c>
      <c r="EH67">
        <v>49</v>
      </c>
      <c r="EI67">
        <v>-0.027</v>
      </c>
      <c r="EJ67">
        <v>-0.008</v>
      </c>
      <c r="EK67">
        <v>-0.978</v>
      </c>
      <c r="EL67">
        <v>0.111</v>
      </c>
      <c r="EM67">
        <v>49</v>
      </c>
      <c r="EN67">
        <v>21</v>
      </c>
      <c r="EO67">
        <v>0.64</v>
      </c>
      <c r="EP67">
        <v>0.02</v>
      </c>
      <c r="EQ67">
        <v>100</v>
      </c>
      <c r="ER67">
        <v>100</v>
      </c>
      <c r="ES67">
        <v>-0.978</v>
      </c>
      <c r="ET67">
        <v>0.2073</v>
      </c>
      <c r="EU67">
        <v>-0.858420963768567</v>
      </c>
      <c r="EV67">
        <v>-0.00188405265594867</v>
      </c>
      <c r="EW67">
        <v>5.78351111746033e-07</v>
      </c>
      <c r="EX67">
        <v>-2.3203594791771e-11</v>
      </c>
      <c r="EY67">
        <v>0.207265190681762</v>
      </c>
      <c r="EZ67">
        <v>0</v>
      </c>
      <c r="FA67">
        <v>0</v>
      </c>
      <c r="FB67">
        <v>0</v>
      </c>
      <c r="FC67">
        <v>4</v>
      </c>
      <c r="FD67">
        <v>2111</v>
      </c>
      <c r="FE67">
        <v>2</v>
      </c>
      <c r="FF67">
        <v>24</v>
      </c>
      <c r="FG67">
        <v>1.8</v>
      </c>
      <c r="FH67">
        <v>16.1</v>
      </c>
      <c r="FI67">
        <v>0.258789</v>
      </c>
      <c r="FJ67">
        <v>2.48413</v>
      </c>
      <c r="FK67">
        <v>1.5979</v>
      </c>
      <c r="FL67">
        <v>2.33765</v>
      </c>
      <c r="FM67">
        <v>1.59424</v>
      </c>
      <c r="FN67">
        <v>2.46582</v>
      </c>
      <c r="FO67">
        <v>40.9122</v>
      </c>
      <c r="FP67">
        <v>14.3247</v>
      </c>
      <c r="FQ67">
        <v>18</v>
      </c>
      <c r="FR67">
        <v>628.668</v>
      </c>
      <c r="FS67">
        <v>356.806</v>
      </c>
      <c r="FT67">
        <v>30.2212</v>
      </c>
      <c r="FU67">
        <v>32.3449</v>
      </c>
      <c r="FV67">
        <v>30.0006</v>
      </c>
      <c r="FW67">
        <v>32.123</v>
      </c>
      <c r="FX67">
        <v>32.0951</v>
      </c>
      <c r="FY67">
        <v>5.21003</v>
      </c>
      <c r="FZ67">
        <v>54.1643</v>
      </c>
      <c r="GA67">
        <v>0</v>
      </c>
      <c r="GB67">
        <v>30.2301</v>
      </c>
      <c r="GC67">
        <v>49.1408</v>
      </c>
      <c r="GD67">
        <v>15.3652</v>
      </c>
      <c r="GE67">
        <v>99.3882</v>
      </c>
      <c r="GF67">
        <v>99.5006</v>
      </c>
    </row>
    <row r="68" spans="1:188">
      <c r="A68">
        <v>52</v>
      </c>
      <c r="B68">
        <v>1658948763.1</v>
      </c>
      <c r="C68">
        <v>8340.59999990463</v>
      </c>
      <c r="D68" t="s">
        <v>520</v>
      </c>
      <c r="E68" t="s">
        <v>521</v>
      </c>
      <c r="F68">
        <v>5</v>
      </c>
      <c r="I68" t="s">
        <v>310</v>
      </c>
      <c r="J68" t="s">
        <v>311</v>
      </c>
      <c r="L68" t="s">
        <v>312</v>
      </c>
      <c r="M68" t="s">
        <v>496</v>
      </c>
      <c r="N68" t="s">
        <v>497</v>
      </c>
      <c r="O68">
        <v>1658948755.1</v>
      </c>
      <c r="P68">
        <f>(Q68)/1000</f>
        <v>0</v>
      </c>
      <c r="Q68">
        <f>IF(CN68, AT68, AN68)</f>
        <v>0</v>
      </c>
      <c r="R68">
        <f>IF(CN68, AO68, AM68)</f>
        <v>0</v>
      </c>
      <c r="S68">
        <f>CP68 - IF(BA68&gt;1, R68*CJ68*100.0/(BC68*DD68), 0)</f>
        <v>0</v>
      </c>
      <c r="T68">
        <f>((Z68-P68/2)*S68-R68)/(Z68+P68/2)</f>
        <v>0</v>
      </c>
      <c r="U68">
        <f>T68*(CW68+CX68)/1000.0</f>
        <v>0</v>
      </c>
      <c r="V68">
        <f>(CP68 - IF(BA68&gt;1, R68*CJ68*100.0/(BC68*DD68), 0))*(CW68+CX68)/1000.0</f>
        <v>0</v>
      </c>
      <c r="W68">
        <f>2.0/((1/Y68-1/X68)+SIGN(Y68)*SQRT((1/Y68-1/X68)*(1/Y68-1/X68) + 4*CK68/((CK68+1)*(CK68+1))*(2*1/Y68*1/X68-1/X68*1/X68)))</f>
        <v>0</v>
      </c>
      <c r="X68">
        <f>IF(LEFT(CL68,1)&lt;&gt;"0",IF(LEFT(CL68,1)="1",3.0,CM68),$D$5+$E$5*(DD68*CW68/($K$5*1000))+$F$5*(DD68*CW68/($K$5*1000))*MAX(MIN(CJ68,$J$5),$I$5)*MAX(MIN(CJ68,$J$5),$I$5)+$G$5*MAX(MIN(CJ68,$J$5),$I$5)*(DD68*CW68/($K$5*1000))+$H$5*(DD68*CW68/($K$5*1000))*(DD68*CW68/($K$5*1000)))</f>
        <v>0</v>
      </c>
      <c r="Y68">
        <f>P68*(1000-(1000*0.61365*exp(17.502*AC68/(240.97+AC68))/(CW68+CX68)+CR68)/2)/(1000*0.61365*exp(17.502*AC68/(240.97+AC68))/(CW68+CX68)-CR68)</f>
        <v>0</v>
      </c>
      <c r="Z68">
        <f>1/((CK68+1)/(W68/1.6)+1/(X68/1.37)) + CK68/((CK68+1)/(W68/1.6) + CK68/(X68/1.37))</f>
        <v>0</v>
      </c>
      <c r="AA68">
        <f>(CF68*CI68)</f>
        <v>0</v>
      </c>
      <c r="AB68">
        <f>(CY68+(AA68+2*0.95*5.67E-8*(((CY68+$B$7)+273)^4-(CY68+273)^4)-44100*P68)/(1.84*29.3*X68+8*0.95*5.67E-8*(CY68+273)^3))</f>
        <v>0</v>
      </c>
      <c r="AC68">
        <f>($C$7*CZ68+$D$7*DA68+$E$7*AB68)</f>
        <v>0</v>
      </c>
      <c r="AD68">
        <f>0.61365*exp(17.502*AC68/(240.97+AC68))</f>
        <v>0</v>
      </c>
      <c r="AE68">
        <f>(AF68/AG68*100)</f>
        <v>0</v>
      </c>
      <c r="AF68">
        <f>CR68*(CW68+CX68)/1000</f>
        <v>0</v>
      </c>
      <c r="AG68">
        <f>0.61365*exp(17.502*CY68/(240.97+CY68))</f>
        <v>0</v>
      </c>
      <c r="AH68">
        <f>(AD68-CR68*(CW68+CX68)/1000)</f>
        <v>0</v>
      </c>
      <c r="AI68">
        <f>(-P68*44100)</f>
        <v>0</v>
      </c>
      <c r="AJ68">
        <f>2*29.3*X68*0.92*(CY68-AC68)</f>
        <v>0</v>
      </c>
      <c r="AK68">
        <f>2*0.95*5.67E-8*(((CY68+$B$7)+273)^4-(AC68+273)^4)</f>
        <v>0</v>
      </c>
      <c r="AL68">
        <f>AA68+AK68+AI68+AJ68</f>
        <v>0</v>
      </c>
      <c r="AM68">
        <f>CV68*BA68*(CQ68-CP68*(1000-BA68*CS68)/(1000-BA68*CR68))/(100*CJ68)</f>
        <v>0</v>
      </c>
      <c r="AN68">
        <f>1000*CV68*BA68*(CR68-CS68)/(100*CJ68*(1000-BA68*CR68))</f>
        <v>0</v>
      </c>
      <c r="AO68">
        <f>(AP68 - AQ68 - CW68*1E3/(8.314*(CY68+273.15)) * AS68/CV68 * AR68) * CV68/(100*CJ68) * (1000 - CS68)/1000</f>
        <v>0</v>
      </c>
      <c r="AP68">
        <v>3.54909930077086</v>
      </c>
      <c r="AQ68">
        <v>9.32351018181818</v>
      </c>
      <c r="AR68">
        <v>0.000241943107202068</v>
      </c>
      <c r="AS68">
        <v>67.1253479366722</v>
      </c>
      <c r="AT68">
        <f>(AV68 - AU68 + CW68*1E3/(8.314*(CY68+273.15)) * AX68/CV68 * AW68) * CV68/(100*CJ68) * 1000/(1000 - AV68)</f>
        <v>0</v>
      </c>
      <c r="AU68">
        <v>15.5240303545887</v>
      </c>
      <c r="AV68">
        <v>25.2035612121212</v>
      </c>
      <c r="AW68">
        <v>0.0226042077922071</v>
      </c>
      <c r="AX68">
        <v>78.55</v>
      </c>
      <c r="AY68">
        <v>0</v>
      </c>
      <c r="AZ68">
        <v>0</v>
      </c>
      <c r="BA68">
        <f>IF(AY68*$H$13&gt;=BC68,1.0,(BC68/(BC68-AY68*$H$13)))</f>
        <v>0</v>
      </c>
      <c r="BB68">
        <f>(BA68-1)*100</f>
        <v>0</v>
      </c>
      <c r="BC68">
        <f>MAX(0,($B$13+$C$13*DD68)/(1+$D$13*DD68)*CW68/(CY68+273)*$E$13)</f>
        <v>0</v>
      </c>
      <c r="BD68" t="s">
        <v>315</v>
      </c>
      <c r="BE68">
        <v>10214.9</v>
      </c>
      <c r="BF68">
        <v>1337.40365450765</v>
      </c>
      <c r="BG68">
        <v>3225.17</v>
      </c>
      <c r="BH68">
        <f>1-BF68/BG68</f>
        <v>0</v>
      </c>
      <c r="BI68">
        <v>-10.2314334914194</v>
      </c>
      <c r="BJ68" t="s">
        <v>522</v>
      </c>
      <c r="BK68">
        <v>10107.4</v>
      </c>
      <c r="BL68">
        <v>846.729615384615</v>
      </c>
      <c r="BM68">
        <v>1014.56</v>
      </c>
      <c r="BN68">
        <f>1-BL68/BM68</f>
        <v>0</v>
      </c>
      <c r="BO68">
        <v>0.5</v>
      </c>
      <c r="BP68">
        <f>CG68</f>
        <v>0</v>
      </c>
      <c r="BQ68">
        <f>R68</f>
        <v>0</v>
      </c>
      <c r="BR68">
        <f>BN68*BO68*BP68</f>
        <v>0</v>
      </c>
      <c r="BS68">
        <f>(BQ68-BI68)/BP68</f>
        <v>0</v>
      </c>
      <c r="BT68">
        <f>(BG68-BM68)/BM68</f>
        <v>0</v>
      </c>
      <c r="BU68">
        <f>BF68/(BH68+BF68/BM68)</f>
        <v>0</v>
      </c>
      <c r="BV68" t="s">
        <v>317</v>
      </c>
      <c r="BW68">
        <v>0</v>
      </c>
      <c r="BX68">
        <f>IF(BW68&lt;&gt;0, BW68, BU68)</f>
        <v>0</v>
      </c>
      <c r="BY68">
        <f>1-BX68/BM68</f>
        <v>0</v>
      </c>
      <c r="BZ68">
        <f>(BM68-BL68)/(BM68-BX68)</f>
        <v>0</v>
      </c>
      <c r="CA68">
        <f>(BG68-BM68)/(BG68-BX68)</f>
        <v>0</v>
      </c>
      <c r="CB68">
        <f>(BM68-BL68)/(BM68-BF68)</f>
        <v>0</v>
      </c>
      <c r="CC68">
        <f>(BG68-BM68)/(BG68-BF68)</f>
        <v>0</v>
      </c>
      <c r="CD68">
        <f>(BZ68*BX68/BL68)</f>
        <v>0</v>
      </c>
      <c r="CE68">
        <f>(1-CD68)</f>
        <v>0</v>
      </c>
      <c r="CF68">
        <f>$B$11*DE68+$C$11*DF68+$F$11*DG68*(1-DJ68)</f>
        <v>0</v>
      </c>
      <c r="CG68">
        <f>CF68*CH68</f>
        <v>0</v>
      </c>
      <c r="CH68">
        <f>($B$11*$D$9+$C$11*$D$9+$F$11*((DT68+DL68)/MAX(DT68+DL68+DU68, 0.1)*$I$9+DU68/MAX(DT68+DL68+DU68, 0.1)*$J$9))/($B$11+$C$11+$F$11)</f>
        <v>0</v>
      </c>
      <c r="CI68">
        <f>($B$11*$K$9+$C$11*$K$9+$F$11*((DT68+DL68)/MAX(DT68+DL68+DU68, 0.1)*$P$9+DU68/MAX(DT68+DL68+DU68, 0.1)*$Q$9))/($B$11+$C$11+$F$11)</f>
        <v>0</v>
      </c>
      <c r="CJ68">
        <v>6</v>
      </c>
      <c r="CK68">
        <v>0.5</v>
      </c>
      <c r="CL68" t="s">
        <v>318</v>
      </c>
      <c r="CM68">
        <v>2</v>
      </c>
      <c r="CN68" t="b">
        <v>0</v>
      </c>
      <c r="CO68">
        <v>1658948755.1</v>
      </c>
      <c r="CP68">
        <v>8.94173838709677</v>
      </c>
      <c r="CQ68">
        <v>3.35146870967742</v>
      </c>
      <c r="CR68">
        <v>25.2048064516129</v>
      </c>
      <c r="CS68">
        <v>15.4409838709677</v>
      </c>
      <c r="CT68">
        <v>9.79533161290323</v>
      </c>
      <c r="CU68">
        <v>24.9644677419355</v>
      </c>
      <c r="CV68">
        <v>600.061580645161</v>
      </c>
      <c r="CW68">
        <v>100.938741935484</v>
      </c>
      <c r="CX68">
        <v>0.0999043225806451</v>
      </c>
      <c r="CY68">
        <v>30.3447580645161</v>
      </c>
      <c r="CZ68">
        <v>29.9629225806452</v>
      </c>
      <c r="DA68">
        <v>999.9</v>
      </c>
      <c r="DB68">
        <v>0</v>
      </c>
      <c r="DC68">
        <v>0</v>
      </c>
      <c r="DD68">
        <v>10002.3180645161</v>
      </c>
      <c r="DE68">
        <v>0</v>
      </c>
      <c r="DF68">
        <v>356.878774193548</v>
      </c>
      <c r="DG68">
        <v>1500.01129032258</v>
      </c>
      <c r="DH68">
        <v>0.972996516129032</v>
      </c>
      <c r="DI68">
        <v>0.0270035064516129</v>
      </c>
      <c r="DJ68">
        <v>0</v>
      </c>
      <c r="DK68">
        <v>846.696290322581</v>
      </c>
      <c r="DL68">
        <v>4.99935</v>
      </c>
      <c r="DM68">
        <v>13381.7322580645</v>
      </c>
      <c r="DN68">
        <v>14585.0096774194</v>
      </c>
      <c r="DO68">
        <v>36.8201290322581</v>
      </c>
      <c r="DP68">
        <v>39.812</v>
      </c>
      <c r="DQ68">
        <v>37.008</v>
      </c>
      <c r="DR68">
        <v>38.2154516129032</v>
      </c>
      <c r="DS68">
        <v>38.875</v>
      </c>
      <c r="DT68">
        <v>1454.64129032258</v>
      </c>
      <c r="DU68">
        <v>40.37</v>
      </c>
      <c r="DV68">
        <v>0</v>
      </c>
      <c r="DW68">
        <v>230.200000047684</v>
      </c>
      <c r="DX68">
        <v>0</v>
      </c>
      <c r="DY68">
        <v>846.729615384615</v>
      </c>
      <c r="DZ68">
        <v>4.17182906748133</v>
      </c>
      <c r="EA68">
        <v>58.4410255290561</v>
      </c>
      <c r="EB68">
        <v>13382.0307692308</v>
      </c>
      <c r="EC68">
        <v>15</v>
      </c>
      <c r="ED68">
        <v>1658948736.6</v>
      </c>
      <c r="EE68" t="s">
        <v>523</v>
      </c>
      <c r="EF68">
        <v>1658948721</v>
      </c>
      <c r="EG68">
        <v>1658948736.6</v>
      </c>
      <c r="EH68">
        <v>51</v>
      </c>
      <c r="EI68">
        <v>0.135</v>
      </c>
      <c r="EJ68">
        <v>0.005</v>
      </c>
      <c r="EK68">
        <v>-0.846</v>
      </c>
      <c r="EL68">
        <v>-0.026</v>
      </c>
      <c r="EM68">
        <v>4</v>
      </c>
      <c r="EN68">
        <v>14</v>
      </c>
      <c r="EO68">
        <v>0.58</v>
      </c>
      <c r="EP68">
        <v>0.02</v>
      </c>
      <c r="EQ68">
        <v>100</v>
      </c>
      <c r="ER68">
        <v>100</v>
      </c>
      <c r="ES68">
        <v>-0.854</v>
      </c>
      <c r="ET68">
        <v>0.2405</v>
      </c>
      <c r="EU68">
        <v>-0.835192593889394</v>
      </c>
      <c r="EV68">
        <v>-0.00188405265594867</v>
      </c>
      <c r="EW68">
        <v>5.78351111746033e-07</v>
      </c>
      <c r="EX68">
        <v>-2.3203594791771e-11</v>
      </c>
      <c r="EY68">
        <v>-0.140275422658564</v>
      </c>
      <c r="EZ68">
        <v>-0.00255326459488118</v>
      </c>
      <c r="FA68">
        <v>0.000833561838829363</v>
      </c>
      <c r="FB68">
        <v>-4.82926693647243e-06</v>
      </c>
      <c r="FC68">
        <v>4</v>
      </c>
      <c r="FD68">
        <v>2111</v>
      </c>
      <c r="FE68">
        <v>2</v>
      </c>
      <c r="FF68">
        <v>24</v>
      </c>
      <c r="FG68">
        <v>0.7</v>
      </c>
      <c r="FH68">
        <v>0.4</v>
      </c>
      <c r="FI68">
        <v>0.032959</v>
      </c>
      <c r="FJ68">
        <v>4.99634</v>
      </c>
      <c r="FK68">
        <v>1.5979</v>
      </c>
      <c r="FL68">
        <v>2.33398</v>
      </c>
      <c r="FM68">
        <v>1.59424</v>
      </c>
      <c r="FN68">
        <v>2.44873</v>
      </c>
      <c r="FO68">
        <v>41.067</v>
      </c>
      <c r="FP68">
        <v>14.2634</v>
      </c>
      <c r="FQ68">
        <v>18</v>
      </c>
      <c r="FR68">
        <v>627.31</v>
      </c>
      <c r="FS68">
        <v>355.118</v>
      </c>
      <c r="FT68">
        <v>29.8094</v>
      </c>
      <c r="FU68">
        <v>32.6137</v>
      </c>
      <c r="FV68">
        <v>30.0006</v>
      </c>
      <c r="FW68">
        <v>32.3627</v>
      </c>
      <c r="FX68">
        <v>32.3313</v>
      </c>
      <c r="FY68">
        <v>0</v>
      </c>
      <c r="FZ68">
        <v>52.8281</v>
      </c>
      <c r="GA68">
        <v>0</v>
      </c>
      <c r="GB68">
        <v>29.7828</v>
      </c>
      <c r="GC68">
        <v>49.8233</v>
      </c>
      <c r="GD68">
        <v>15.7461</v>
      </c>
      <c r="GE68">
        <v>99.3368</v>
      </c>
      <c r="GF68">
        <v>99.4511</v>
      </c>
    </row>
    <row r="69" spans="1:188">
      <c r="A69">
        <v>53</v>
      </c>
      <c r="B69">
        <v>1658948878.6</v>
      </c>
      <c r="C69">
        <v>8456.09999990463</v>
      </c>
      <c r="D69" t="s">
        <v>524</v>
      </c>
      <c r="E69" t="s">
        <v>525</v>
      </c>
      <c r="F69">
        <v>5</v>
      </c>
      <c r="I69" t="s">
        <v>310</v>
      </c>
      <c r="J69" t="s">
        <v>311</v>
      </c>
      <c r="L69" t="s">
        <v>312</v>
      </c>
      <c r="M69" t="s">
        <v>496</v>
      </c>
      <c r="N69" t="s">
        <v>497</v>
      </c>
      <c r="O69">
        <v>1658948870.85</v>
      </c>
      <c r="P69">
        <f>(Q69)/1000</f>
        <v>0</v>
      </c>
      <c r="Q69">
        <f>IF(CN69, AT69, AN69)</f>
        <v>0</v>
      </c>
      <c r="R69">
        <f>IF(CN69, AO69, AM69)</f>
        <v>0</v>
      </c>
      <c r="S69">
        <f>CP69 - IF(BA69&gt;1, R69*CJ69*100.0/(BC69*DD69), 0)</f>
        <v>0</v>
      </c>
      <c r="T69">
        <f>((Z69-P69/2)*S69-R69)/(Z69+P69/2)</f>
        <v>0</v>
      </c>
      <c r="U69">
        <f>T69*(CW69+CX69)/1000.0</f>
        <v>0</v>
      </c>
      <c r="V69">
        <f>(CP69 - IF(BA69&gt;1, R69*CJ69*100.0/(BC69*DD69), 0))*(CW69+CX69)/1000.0</f>
        <v>0</v>
      </c>
      <c r="W69">
        <f>2.0/((1/Y69-1/X69)+SIGN(Y69)*SQRT((1/Y69-1/X69)*(1/Y69-1/X69) + 4*CK69/((CK69+1)*(CK69+1))*(2*1/Y69*1/X69-1/X69*1/X69)))</f>
        <v>0</v>
      </c>
      <c r="X69">
        <f>IF(LEFT(CL69,1)&lt;&gt;"0",IF(LEFT(CL69,1)="1",3.0,CM69),$D$5+$E$5*(DD69*CW69/($K$5*1000))+$F$5*(DD69*CW69/($K$5*1000))*MAX(MIN(CJ69,$J$5),$I$5)*MAX(MIN(CJ69,$J$5),$I$5)+$G$5*MAX(MIN(CJ69,$J$5),$I$5)*(DD69*CW69/($K$5*1000))+$H$5*(DD69*CW69/($K$5*1000))*(DD69*CW69/($K$5*1000)))</f>
        <v>0</v>
      </c>
      <c r="Y69">
        <f>P69*(1000-(1000*0.61365*exp(17.502*AC69/(240.97+AC69))/(CW69+CX69)+CR69)/2)/(1000*0.61365*exp(17.502*AC69/(240.97+AC69))/(CW69+CX69)-CR69)</f>
        <v>0</v>
      </c>
      <c r="Z69">
        <f>1/((CK69+1)/(W69/1.6)+1/(X69/1.37)) + CK69/((CK69+1)/(W69/1.6) + CK69/(X69/1.37))</f>
        <v>0</v>
      </c>
      <c r="AA69">
        <f>(CF69*CI69)</f>
        <v>0</v>
      </c>
      <c r="AB69">
        <f>(CY69+(AA69+2*0.95*5.67E-8*(((CY69+$B$7)+273)^4-(CY69+273)^4)-44100*P69)/(1.84*29.3*X69+8*0.95*5.67E-8*(CY69+273)^3))</f>
        <v>0</v>
      </c>
      <c r="AC69">
        <f>($C$7*CZ69+$D$7*DA69+$E$7*AB69)</f>
        <v>0</v>
      </c>
      <c r="AD69">
        <f>0.61365*exp(17.502*AC69/(240.97+AC69))</f>
        <v>0</v>
      </c>
      <c r="AE69">
        <f>(AF69/AG69*100)</f>
        <v>0</v>
      </c>
      <c r="AF69">
        <f>CR69*(CW69+CX69)/1000</f>
        <v>0</v>
      </c>
      <c r="AG69">
        <f>0.61365*exp(17.502*CY69/(240.97+CY69))</f>
        <v>0</v>
      </c>
      <c r="AH69">
        <f>(AD69-CR69*(CW69+CX69)/1000)</f>
        <v>0</v>
      </c>
      <c r="AI69">
        <f>(-P69*44100)</f>
        <v>0</v>
      </c>
      <c r="AJ69">
        <f>2*29.3*X69*0.92*(CY69-AC69)</f>
        <v>0</v>
      </c>
      <c r="AK69">
        <f>2*0.95*5.67E-8*(((CY69+$B$7)+273)^4-(AC69+273)^4)</f>
        <v>0</v>
      </c>
      <c r="AL69">
        <f>AA69+AK69+AI69+AJ69</f>
        <v>0</v>
      </c>
      <c r="AM69">
        <f>CV69*BA69*(CQ69-CP69*(1000-BA69*CS69)/(1000-BA69*CR69))/(100*CJ69)</f>
        <v>0</v>
      </c>
      <c r="AN69">
        <f>1000*CV69*BA69*(CR69-CS69)/(100*CJ69*(1000-BA69*CR69))</f>
        <v>0</v>
      </c>
      <c r="AO69">
        <f>(AP69 - AQ69 - CW69*1E3/(8.314*(CY69+273.15)) * AS69/CV69 * AR69) * CV69/(100*CJ69) * (1000 - CS69)/1000</f>
        <v>0</v>
      </c>
      <c r="AP69">
        <v>443.013761999897</v>
      </c>
      <c r="AQ69">
        <v>409.477024242424</v>
      </c>
      <c r="AR69">
        <v>0.00625576039166445</v>
      </c>
      <c r="AS69">
        <v>67.1253479366722</v>
      </c>
      <c r="AT69">
        <f>(AV69 - AU69 + CW69*1E3/(8.314*(CY69+273.15)) * AX69/CV69 * AW69) * CV69/(100*CJ69) * 1000/(1000 - AV69)</f>
        <v>0</v>
      </c>
      <c r="AU69">
        <v>16.8532391406926</v>
      </c>
      <c r="AV69">
        <v>26.0422521212121</v>
      </c>
      <c r="AW69">
        <v>3.44952978057489e-05</v>
      </c>
      <c r="AX69">
        <v>78.55</v>
      </c>
      <c r="AY69">
        <v>0</v>
      </c>
      <c r="AZ69">
        <v>0</v>
      </c>
      <c r="BA69">
        <f>IF(AY69*$H$13&gt;=BC69,1.0,(BC69/(BC69-AY69*$H$13)))</f>
        <v>0</v>
      </c>
      <c r="BB69">
        <f>(BA69-1)*100</f>
        <v>0</v>
      </c>
      <c r="BC69">
        <f>MAX(0,($B$13+$C$13*DD69)/(1+$D$13*DD69)*CW69/(CY69+273)*$E$13)</f>
        <v>0</v>
      </c>
      <c r="BD69" t="s">
        <v>315</v>
      </c>
      <c r="BE69">
        <v>10214.9</v>
      </c>
      <c r="BF69">
        <v>1337.40365450765</v>
      </c>
      <c r="BG69">
        <v>3225.17</v>
      </c>
      <c r="BH69">
        <f>1-BF69/BG69</f>
        <v>0</v>
      </c>
      <c r="BI69">
        <v>-10.2314334914194</v>
      </c>
      <c r="BJ69" t="s">
        <v>526</v>
      </c>
      <c r="BK69">
        <v>10107.5</v>
      </c>
      <c r="BL69">
        <v>879.23488</v>
      </c>
      <c r="BM69">
        <v>1370.91</v>
      </c>
      <c r="BN69">
        <f>1-BL69/BM69</f>
        <v>0</v>
      </c>
      <c r="BO69">
        <v>0.5</v>
      </c>
      <c r="BP69">
        <f>CG69</f>
        <v>0</v>
      </c>
      <c r="BQ69">
        <f>R69</f>
        <v>0</v>
      </c>
      <c r="BR69">
        <f>BN69*BO69*BP69</f>
        <v>0</v>
      </c>
      <c r="BS69">
        <f>(BQ69-BI69)/BP69</f>
        <v>0</v>
      </c>
      <c r="BT69">
        <f>(BG69-BM69)/BM69</f>
        <v>0</v>
      </c>
      <c r="BU69">
        <f>BF69/(BH69+BF69/BM69)</f>
        <v>0</v>
      </c>
      <c r="BV69" t="s">
        <v>317</v>
      </c>
      <c r="BW69">
        <v>0</v>
      </c>
      <c r="BX69">
        <f>IF(BW69&lt;&gt;0, BW69, BU69)</f>
        <v>0</v>
      </c>
      <c r="BY69">
        <f>1-BX69/BM69</f>
        <v>0</v>
      </c>
      <c r="BZ69">
        <f>(BM69-BL69)/(BM69-BX69)</f>
        <v>0</v>
      </c>
      <c r="CA69">
        <f>(BG69-BM69)/(BG69-BX69)</f>
        <v>0</v>
      </c>
      <c r="CB69">
        <f>(BM69-BL69)/(BM69-BF69)</f>
        <v>0</v>
      </c>
      <c r="CC69">
        <f>(BG69-BM69)/(BG69-BF69)</f>
        <v>0</v>
      </c>
      <c r="CD69">
        <f>(BZ69*BX69/BL69)</f>
        <v>0</v>
      </c>
      <c r="CE69">
        <f>(1-CD69)</f>
        <v>0</v>
      </c>
      <c r="CF69">
        <f>$B$11*DE69+$C$11*DF69+$F$11*DG69*(1-DJ69)</f>
        <v>0</v>
      </c>
      <c r="CG69">
        <f>CF69*CH69</f>
        <v>0</v>
      </c>
      <c r="CH69">
        <f>($B$11*$D$9+$C$11*$D$9+$F$11*((DT69+DL69)/MAX(DT69+DL69+DU69, 0.1)*$I$9+DU69/MAX(DT69+DL69+DU69, 0.1)*$J$9))/($B$11+$C$11+$F$11)</f>
        <v>0</v>
      </c>
      <c r="CI69">
        <f>($B$11*$K$9+$C$11*$K$9+$F$11*((DT69+DL69)/MAX(DT69+DL69+DU69, 0.1)*$P$9+DU69/MAX(DT69+DL69+DU69, 0.1)*$Q$9))/($B$11+$C$11+$F$11)</f>
        <v>0</v>
      </c>
      <c r="CJ69">
        <v>6</v>
      </c>
      <c r="CK69">
        <v>0.5</v>
      </c>
      <c r="CL69" t="s">
        <v>318</v>
      </c>
      <c r="CM69">
        <v>2</v>
      </c>
      <c r="CN69" t="b">
        <v>0</v>
      </c>
      <c r="CO69">
        <v>1658948870.85</v>
      </c>
      <c r="CP69">
        <v>398.712966666667</v>
      </c>
      <c r="CQ69">
        <v>435.2795</v>
      </c>
      <c r="CR69">
        <v>26.0445633333333</v>
      </c>
      <c r="CS69">
        <v>16.8504733333333</v>
      </c>
      <c r="CT69">
        <v>399.891966666667</v>
      </c>
      <c r="CU69">
        <v>25.7794366666667</v>
      </c>
      <c r="CV69">
        <v>600.0957</v>
      </c>
      <c r="CW69">
        <v>100.940733333333</v>
      </c>
      <c r="CX69">
        <v>0.100054596666667</v>
      </c>
      <c r="CY69">
        <v>30.4067433333333</v>
      </c>
      <c r="CZ69">
        <v>29.9943433333333</v>
      </c>
      <c r="DA69">
        <v>999.9</v>
      </c>
      <c r="DB69">
        <v>0</v>
      </c>
      <c r="DC69">
        <v>0</v>
      </c>
      <c r="DD69">
        <v>9999.83366666667</v>
      </c>
      <c r="DE69">
        <v>0</v>
      </c>
      <c r="DF69">
        <v>265.264133333333</v>
      </c>
      <c r="DG69">
        <v>1499.98533333333</v>
      </c>
      <c r="DH69">
        <v>0.972998</v>
      </c>
      <c r="DI69">
        <v>0.0270018</v>
      </c>
      <c r="DJ69">
        <v>0</v>
      </c>
      <c r="DK69">
        <v>878.986633333333</v>
      </c>
      <c r="DL69">
        <v>4.99935</v>
      </c>
      <c r="DM69">
        <v>13890.0133333333</v>
      </c>
      <c r="DN69">
        <v>14584.7566666667</v>
      </c>
      <c r="DO69">
        <v>37</v>
      </c>
      <c r="DP69">
        <v>40</v>
      </c>
      <c r="DQ69">
        <v>37.187</v>
      </c>
      <c r="DR69">
        <v>38.5996666666666</v>
      </c>
      <c r="DS69">
        <v>39.062</v>
      </c>
      <c r="DT69">
        <v>1454.61533333333</v>
      </c>
      <c r="DU69">
        <v>40.37</v>
      </c>
      <c r="DV69">
        <v>0</v>
      </c>
      <c r="DW69">
        <v>114.5</v>
      </c>
      <c r="DX69">
        <v>0</v>
      </c>
      <c r="DY69">
        <v>879.23488</v>
      </c>
      <c r="DZ69">
        <v>29.1829231120727</v>
      </c>
      <c r="EA69">
        <v>444.046154431951</v>
      </c>
      <c r="EB69">
        <v>13893.96</v>
      </c>
      <c r="EC69">
        <v>15</v>
      </c>
      <c r="ED69">
        <v>1658948917.1</v>
      </c>
      <c r="EE69" t="s">
        <v>527</v>
      </c>
      <c r="EF69">
        <v>1658948917.1</v>
      </c>
      <c r="EG69">
        <v>1658948736.6</v>
      </c>
      <c r="EH69">
        <v>52</v>
      </c>
      <c r="EI69">
        <v>0.362</v>
      </c>
      <c r="EJ69">
        <v>0.005</v>
      </c>
      <c r="EK69">
        <v>-1.179</v>
      </c>
      <c r="EL69">
        <v>-0.026</v>
      </c>
      <c r="EM69">
        <v>429</v>
      </c>
      <c r="EN69">
        <v>14</v>
      </c>
      <c r="EO69">
        <v>0.12</v>
      </c>
      <c r="EP69">
        <v>0.02</v>
      </c>
      <c r="EQ69">
        <v>100</v>
      </c>
      <c r="ER69">
        <v>100</v>
      </c>
      <c r="ES69">
        <v>-1.179</v>
      </c>
      <c r="ET69">
        <v>0.2652</v>
      </c>
      <c r="EU69">
        <v>-0.835192593889394</v>
      </c>
      <c r="EV69">
        <v>-0.00188405265594867</v>
      </c>
      <c r="EW69">
        <v>5.78351111746033e-07</v>
      </c>
      <c r="EX69">
        <v>-2.3203594791771e-11</v>
      </c>
      <c r="EY69">
        <v>-0.140275422658564</v>
      </c>
      <c r="EZ69">
        <v>-0.00255326459488118</v>
      </c>
      <c r="FA69">
        <v>0.000833561838829363</v>
      </c>
      <c r="FB69">
        <v>-4.82926693647243e-06</v>
      </c>
      <c r="FC69">
        <v>4</v>
      </c>
      <c r="FD69">
        <v>2111</v>
      </c>
      <c r="FE69">
        <v>2</v>
      </c>
      <c r="FF69">
        <v>24</v>
      </c>
      <c r="FG69">
        <v>2.6</v>
      </c>
      <c r="FH69">
        <v>2.4</v>
      </c>
      <c r="FI69">
        <v>1.12183</v>
      </c>
      <c r="FJ69">
        <v>2.45728</v>
      </c>
      <c r="FK69">
        <v>1.5979</v>
      </c>
      <c r="FL69">
        <v>2.33521</v>
      </c>
      <c r="FM69">
        <v>1.59424</v>
      </c>
      <c r="FN69">
        <v>2.47803</v>
      </c>
      <c r="FO69">
        <v>41.1705</v>
      </c>
      <c r="FP69">
        <v>14.2634</v>
      </c>
      <c r="FQ69">
        <v>18</v>
      </c>
      <c r="FR69">
        <v>628.517</v>
      </c>
      <c r="FS69">
        <v>357.107</v>
      </c>
      <c r="FT69">
        <v>28.4392</v>
      </c>
      <c r="FU69">
        <v>32.7045</v>
      </c>
      <c r="FV69">
        <v>30.0003</v>
      </c>
      <c r="FW69">
        <v>32.4639</v>
      </c>
      <c r="FX69">
        <v>32.4387</v>
      </c>
      <c r="FY69">
        <v>22.4835</v>
      </c>
      <c r="FZ69">
        <v>48.4484</v>
      </c>
      <c r="GA69">
        <v>0</v>
      </c>
      <c r="GB69">
        <v>28.7424</v>
      </c>
      <c r="GC69">
        <v>435.321</v>
      </c>
      <c r="GD69">
        <v>16.7337</v>
      </c>
      <c r="GE69">
        <v>99.3249</v>
      </c>
      <c r="GF69">
        <v>99.4351</v>
      </c>
    </row>
    <row r="70" spans="1:188">
      <c r="A70">
        <v>54</v>
      </c>
      <c r="B70">
        <v>1658949033.6</v>
      </c>
      <c r="C70">
        <v>8611.09999990463</v>
      </c>
      <c r="D70" t="s">
        <v>528</v>
      </c>
      <c r="E70" t="s">
        <v>529</v>
      </c>
      <c r="F70">
        <v>5</v>
      </c>
      <c r="I70" t="s">
        <v>310</v>
      </c>
      <c r="J70" t="s">
        <v>311</v>
      </c>
      <c r="L70" t="s">
        <v>312</v>
      </c>
      <c r="M70" t="s">
        <v>496</v>
      </c>
      <c r="N70" t="s">
        <v>497</v>
      </c>
      <c r="O70">
        <v>1658949025.85</v>
      </c>
      <c r="P70">
        <f>(Q70)/1000</f>
        <v>0</v>
      </c>
      <c r="Q70">
        <f>IF(CN70, AT70, AN70)</f>
        <v>0</v>
      </c>
      <c r="R70">
        <f>IF(CN70, AO70, AM70)</f>
        <v>0</v>
      </c>
      <c r="S70">
        <f>CP70 - IF(BA70&gt;1, R70*CJ70*100.0/(BC70*DD70), 0)</f>
        <v>0</v>
      </c>
      <c r="T70">
        <f>((Z70-P70/2)*S70-R70)/(Z70+P70/2)</f>
        <v>0</v>
      </c>
      <c r="U70">
        <f>T70*(CW70+CX70)/1000.0</f>
        <v>0</v>
      </c>
      <c r="V70">
        <f>(CP70 - IF(BA70&gt;1, R70*CJ70*100.0/(BC70*DD70), 0))*(CW70+CX70)/1000.0</f>
        <v>0</v>
      </c>
      <c r="W70">
        <f>2.0/((1/Y70-1/X70)+SIGN(Y70)*SQRT((1/Y70-1/X70)*(1/Y70-1/X70) + 4*CK70/((CK70+1)*(CK70+1))*(2*1/Y70*1/X70-1/X70*1/X70)))</f>
        <v>0</v>
      </c>
      <c r="X70">
        <f>IF(LEFT(CL70,1)&lt;&gt;"0",IF(LEFT(CL70,1)="1",3.0,CM70),$D$5+$E$5*(DD70*CW70/($K$5*1000))+$F$5*(DD70*CW70/($K$5*1000))*MAX(MIN(CJ70,$J$5),$I$5)*MAX(MIN(CJ70,$J$5),$I$5)+$G$5*MAX(MIN(CJ70,$J$5),$I$5)*(DD70*CW70/($K$5*1000))+$H$5*(DD70*CW70/($K$5*1000))*(DD70*CW70/($K$5*1000)))</f>
        <v>0</v>
      </c>
      <c r="Y70">
        <f>P70*(1000-(1000*0.61365*exp(17.502*AC70/(240.97+AC70))/(CW70+CX70)+CR70)/2)/(1000*0.61365*exp(17.502*AC70/(240.97+AC70))/(CW70+CX70)-CR70)</f>
        <v>0</v>
      </c>
      <c r="Z70">
        <f>1/((CK70+1)/(W70/1.6)+1/(X70/1.37)) + CK70/((CK70+1)/(W70/1.6) + CK70/(X70/1.37))</f>
        <v>0</v>
      </c>
      <c r="AA70">
        <f>(CF70*CI70)</f>
        <v>0</v>
      </c>
      <c r="AB70">
        <f>(CY70+(AA70+2*0.95*5.67E-8*(((CY70+$B$7)+273)^4-(CY70+273)^4)-44100*P70)/(1.84*29.3*X70+8*0.95*5.67E-8*(CY70+273)^3))</f>
        <v>0</v>
      </c>
      <c r="AC70">
        <f>($C$7*CZ70+$D$7*DA70+$E$7*AB70)</f>
        <v>0</v>
      </c>
      <c r="AD70">
        <f>0.61365*exp(17.502*AC70/(240.97+AC70))</f>
        <v>0</v>
      </c>
      <c r="AE70">
        <f>(AF70/AG70*100)</f>
        <v>0</v>
      </c>
      <c r="AF70">
        <f>CR70*(CW70+CX70)/1000</f>
        <v>0</v>
      </c>
      <c r="AG70">
        <f>0.61365*exp(17.502*CY70/(240.97+CY70))</f>
        <v>0</v>
      </c>
      <c r="AH70">
        <f>(AD70-CR70*(CW70+CX70)/1000)</f>
        <v>0</v>
      </c>
      <c r="AI70">
        <f>(-P70*44100)</f>
        <v>0</v>
      </c>
      <c r="AJ70">
        <f>2*29.3*X70*0.92*(CY70-AC70)</f>
        <v>0</v>
      </c>
      <c r="AK70">
        <f>2*0.95*5.67E-8*(((CY70+$B$7)+273)^4-(AC70+273)^4)</f>
        <v>0</v>
      </c>
      <c r="AL70">
        <f>AA70+AK70+AI70+AJ70</f>
        <v>0</v>
      </c>
      <c r="AM70">
        <f>CV70*BA70*(CQ70-CP70*(1000-BA70*CS70)/(1000-BA70*CR70))/(100*CJ70)</f>
        <v>0</v>
      </c>
      <c r="AN70">
        <f>1000*CV70*BA70*(CR70-CS70)/(100*CJ70*(1000-BA70*CR70))</f>
        <v>0</v>
      </c>
      <c r="AO70">
        <f>(AP70 - AQ70 - CW70*1E3/(8.314*(CY70+273.15)) * AS70/CV70 * AR70) * CV70/(100*CJ70) * (1000 - CS70)/1000</f>
        <v>0</v>
      </c>
      <c r="AP70">
        <v>445.676233138784</v>
      </c>
      <c r="AQ70">
        <v>409.902115151515</v>
      </c>
      <c r="AR70">
        <v>-0.0118861882479171</v>
      </c>
      <c r="AS70">
        <v>67.1492553039609</v>
      </c>
      <c r="AT70">
        <f>(AV70 - AU70 + CW70*1E3/(8.314*(CY70+273.15)) * AX70/CV70 * AW70) * CV70/(100*CJ70) * 1000/(1000 - AV70)</f>
        <v>0</v>
      </c>
      <c r="AU70">
        <v>14.9413353223377</v>
      </c>
      <c r="AV70">
        <v>24.6777193939394</v>
      </c>
      <c r="AW70">
        <v>0.00085102955015984</v>
      </c>
      <c r="AX70">
        <v>78.55</v>
      </c>
      <c r="AY70">
        <v>0</v>
      </c>
      <c r="AZ70">
        <v>0</v>
      </c>
      <c r="BA70">
        <f>IF(AY70*$H$13&gt;=BC70,1.0,(BC70/(BC70-AY70*$H$13)))</f>
        <v>0</v>
      </c>
      <c r="BB70">
        <f>(BA70-1)*100</f>
        <v>0</v>
      </c>
      <c r="BC70">
        <f>MAX(0,($B$13+$C$13*DD70)/(1+$D$13*DD70)*CW70/(CY70+273)*$E$13)</f>
        <v>0</v>
      </c>
      <c r="BD70" t="s">
        <v>315</v>
      </c>
      <c r="BE70">
        <v>10214.9</v>
      </c>
      <c r="BF70">
        <v>1337.40365450765</v>
      </c>
      <c r="BG70">
        <v>3225.17</v>
      </c>
      <c r="BH70">
        <f>1-BF70/BG70</f>
        <v>0</v>
      </c>
      <c r="BI70">
        <v>-10.2314334914194</v>
      </c>
      <c r="BJ70" t="s">
        <v>530</v>
      </c>
      <c r="BK70">
        <v>10108.5</v>
      </c>
      <c r="BL70">
        <v>960.678192307692</v>
      </c>
      <c r="BM70">
        <v>1552.14</v>
      </c>
      <c r="BN70">
        <f>1-BL70/BM70</f>
        <v>0</v>
      </c>
      <c r="BO70">
        <v>0.5</v>
      </c>
      <c r="BP70">
        <f>CG70</f>
        <v>0</v>
      </c>
      <c r="BQ70">
        <f>R70</f>
        <v>0</v>
      </c>
      <c r="BR70">
        <f>BN70*BO70*BP70</f>
        <v>0</v>
      </c>
      <c r="BS70">
        <f>(BQ70-BI70)/BP70</f>
        <v>0</v>
      </c>
      <c r="BT70">
        <f>(BG70-BM70)/BM70</f>
        <v>0</v>
      </c>
      <c r="BU70">
        <f>BF70/(BH70+BF70/BM70)</f>
        <v>0</v>
      </c>
      <c r="BV70" t="s">
        <v>317</v>
      </c>
      <c r="BW70">
        <v>0</v>
      </c>
      <c r="BX70">
        <f>IF(BW70&lt;&gt;0, BW70, BU70)</f>
        <v>0</v>
      </c>
      <c r="BY70">
        <f>1-BX70/BM70</f>
        <v>0</v>
      </c>
      <c r="BZ70">
        <f>(BM70-BL70)/(BM70-BX70)</f>
        <v>0</v>
      </c>
      <c r="CA70">
        <f>(BG70-BM70)/(BG70-BX70)</f>
        <v>0</v>
      </c>
      <c r="CB70">
        <f>(BM70-BL70)/(BM70-BF70)</f>
        <v>0</v>
      </c>
      <c r="CC70">
        <f>(BG70-BM70)/(BG70-BF70)</f>
        <v>0</v>
      </c>
      <c r="CD70">
        <f>(BZ70*BX70/BL70)</f>
        <v>0</v>
      </c>
      <c r="CE70">
        <f>(1-CD70)</f>
        <v>0</v>
      </c>
      <c r="CF70">
        <f>$B$11*DE70+$C$11*DF70+$F$11*DG70*(1-DJ70)</f>
        <v>0</v>
      </c>
      <c r="CG70">
        <f>CF70*CH70</f>
        <v>0</v>
      </c>
      <c r="CH70">
        <f>($B$11*$D$9+$C$11*$D$9+$F$11*((DT70+DL70)/MAX(DT70+DL70+DU70, 0.1)*$I$9+DU70/MAX(DT70+DL70+DU70, 0.1)*$J$9))/($B$11+$C$11+$F$11)</f>
        <v>0</v>
      </c>
      <c r="CI70">
        <f>($B$11*$K$9+$C$11*$K$9+$F$11*((DT70+DL70)/MAX(DT70+DL70+DU70, 0.1)*$P$9+DU70/MAX(DT70+DL70+DU70, 0.1)*$Q$9))/($B$11+$C$11+$F$11)</f>
        <v>0</v>
      </c>
      <c r="CJ70">
        <v>6</v>
      </c>
      <c r="CK70">
        <v>0.5</v>
      </c>
      <c r="CL70" t="s">
        <v>318</v>
      </c>
      <c r="CM70">
        <v>2</v>
      </c>
      <c r="CN70" t="b">
        <v>0</v>
      </c>
      <c r="CO70">
        <v>1658949025.85</v>
      </c>
      <c r="CP70">
        <v>399.861933333333</v>
      </c>
      <c r="CQ70">
        <v>439.274833333334</v>
      </c>
      <c r="CR70">
        <v>24.68837</v>
      </c>
      <c r="CS70">
        <v>14.8907666666667</v>
      </c>
      <c r="CT70">
        <v>400.940933333333</v>
      </c>
      <c r="CU70">
        <v>24.47594</v>
      </c>
      <c r="CV70">
        <v>600.0619</v>
      </c>
      <c r="CW70">
        <v>100.9437</v>
      </c>
      <c r="CX70">
        <v>0.0999314266666667</v>
      </c>
      <c r="CY70">
        <v>30.08311</v>
      </c>
      <c r="CZ70">
        <v>29.62383</v>
      </c>
      <c r="DA70">
        <v>999.9</v>
      </c>
      <c r="DB70">
        <v>0</v>
      </c>
      <c r="DC70">
        <v>0</v>
      </c>
      <c r="DD70">
        <v>9998.16366666667</v>
      </c>
      <c r="DE70">
        <v>0</v>
      </c>
      <c r="DF70">
        <v>308.256</v>
      </c>
      <c r="DG70">
        <v>1499.993</v>
      </c>
      <c r="DH70">
        <v>0.972997733333333</v>
      </c>
      <c r="DI70">
        <v>0.0270021066666667</v>
      </c>
      <c r="DJ70">
        <v>0</v>
      </c>
      <c r="DK70">
        <v>960.5042</v>
      </c>
      <c r="DL70">
        <v>4.99935</v>
      </c>
      <c r="DM70">
        <v>15111.6633333333</v>
      </c>
      <c r="DN70">
        <v>14584.84</v>
      </c>
      <c r="DO70">
        <v>37.0578666666667</v>
      </c>
      <c r="DP70">
        <v>40</v>
      </c>
      <c r="DQ70">
        <v>37.2541333333333</v>
      </c>
      <c r="DR70">
        <v>38.8581333333333</v>
      </c>
      <c r="DS70">
        <v>39.062</v>
      </c>
      <c r="DT70">
        <v>1454.623</v>
      </c>
      <c r="DU70">
        <v>40.37</v>
      </c>
      <c r="DV70">
        <v>0</v>
      </c>
      <c r="DW70">
        <v>154.399999856949</v>
      </c>
      <c r="DX70">
        <v>0</v>
      </c>
      <c r="DY70">
        <v>960.678192307692</v>
      </c>
      <c r="DZ70">
        <v>20.4394871959485</v>
      </c>
      <c r="EA70">
        <v>321.367521643997</v>
      </c>
      <c r="EB70">
        <v>15114.4384615385</v>
      </c>
      <c r="EC70">
        <v>15</v>
      </c>
      <c r="ED70">
        <v>1658949056.1</v>
      </c>
      <c r="EE70" t="s">
        <v>531</v>
      </c>
      <c r="EF70">
        <v>1658949056.1</v>
      </c>
      <c r="EG70">
        <v>1658948736.6</v>
      </c>
      <c r="EH70">
        <v>53</v>
      </c>
      <c r="EI70">
        <v>0.113</v>
      </c>
      <c r="EJ70">
        <v>0.005</v>
      </c>
      <c r="EK70">
        <v>-1.079</v>
      </c>
      <c r="EL70">
        <v>-0.026</v>
      </c>
      <c r="EM70">
        <v>440</v>
      </c>
      <c r="EN70">
        <v>14</v>
      </c>
      <c r="EO70">
        <v>0.1</v>
      </c>
      <c r="EP70">
        <v>0.02</v>
      </c>
      <c r="EQ70">
        <v>100</v>
      </c>
      <c r="ER70">
        <v>100</v>
      </c>
      <c r="ES70">
        <v>-1.079</v>
      </c>
      <c r="ET70">
        <v>0.2124</v>
      </c>
      <c r="EU70">
        <v>-0.473008793951262</v>
      </c>
      <c r="EV70">
        <v>-0.00188405265594867</v>
      </c>
      <c r="EW70">
        <v>5.78351111746033e-07</v>
      </c>
      <c r="EX70">
        <v>-2.3203594791771e-11</v>
      </c>
      <c r="EY70">
        <v>0.212428913327881</v>
      </c>
      <c r="EZ70">
        <v>0</v>
      </c>
      <c r="FA70">
        <v>0</v>
      </c>
      <c r="FB70">
        <v>0</v>
      </c>
      <c r="FC70">
        <v>4</v>
      </c>
      <c r="FD70">
        <v>2111</v>
      </c>
      <c r="FE70">
        <v>2</v>
      </c>
      <c r="FF70">
        <v>24</v>
      </c>
      <c r="FG70">
        <v>1.9</v>
      </c>
      <c r="FH70">
        <v>5</v>
      </c>
      <c r="FI70">
        <v>1.12183</v>
      </c>
      <c r="FJ70">
        <v>2.44263</v>
      </c>
      <c r="FK70">
        <v>1.5979</v>
      </c>
      <c r="FL70">
        <v>2.33521</v>
      </c>
      <c r="FM70">
        <v>1.59424</v>
      </c>
      <c r="FN70">
        <v>2.42676</v>
      </c>
      <c r="FO70">
        <v>41.1705</v>
      </c>
      <c r="FP70">
        <v>14.2371</v>
      </c>
      <c r="FQ70">
        <v>18</v>
      </c>
      <c r="FR70">
        <v>629.025</v>
      </c>
      <c r="FS70">
        <v>356.045</v>
      </c>
      <c r="FT70">
        <v>29.1871</v>
      </c>
      <c r="FU70">
        <v>32.7753</v>
      </c>
      <c r="FV70">
        <v>30.0002</v>
      </c>
      <c r="FW70">
        <v>32.5441</v>
      </c>
      <c r="FX70">
        <v>32.5154</v>
      </c>
      <c r="FY70">
        <v>22.4898</v>
      </c>
      <c r="FZ70">
        <v>55.2103</v>
      </c>
      <c r="GA70">
        <v>0.316349</v>
      </c>
      <c r="GB70">
        <v>29.3616</v>
      </c>
      <c r="GC70">
        <v>439.526</v>
      </c>
      <c r="GD70">
        <v>15.1665</v>
      </c>
      <c r="GE70">
        <v>99.3219</v>
      </c>
      <c r="GF70">
        <v>99.4382</v>
      </c>
    </row>
    <row r="71" spans="1:188">
      <c r="A71">
        <v>55</v>
      </c>
      <c r="B71">
        <v>1658949145.1</v>
      </c>
      <c r="C71">
        <v>8722.59999990463</v>
      </c>
      <c r="D71" t="s">
        <v>532</v>
      </c>
      <c r="E71" t="s">
        <v>533</v>
      </c>
      <c r="F71">
        <v>5</v>
      </c>
      <c r="I71" t="s">
        <v>310</v>
      </c>
      <c r="J71" t="s">
        <v>311</v>
      </c>
      <c r="L71" t="s">
        <v>312</v>
      </c>
      <c r="M71" t="s">
        <v>496</v>
      </c>
      <c r="N71" t="s">
        <v>497</v>
      </c>
      <c r="O71">
        <v>1658949137.1</v>
      </c>
      <c r="P71">
        <f>(Q71)/1000</f>
        <v>0</v>
      </c>
      <c r="Q71">
        <f>IF(CN71, AT71, AN71)</f>
        <v>0</v>
      </c>
      <c r="R71">
        <f>IF(CN71, AO71, AM71)</f>
        <v>0</v>
      </c>
      <c r="S71">
        <f>CP71 - IF(BA71&gt;1, R71*CJ71*100.0/(BC71*DD71), 0)</f>
        <v>0</v>
      </c>
      <c r="T71">
        <f>((Z71-P71/2)*S71-R71)/(Z71+P71/2)</f>
        <v>0</v>
      </c>
      <c r="U71">
        <f>T71*(CW71+CX71)/1000.0</f>
        <v>0</v>
      </c>
      <c r="V71">
        <f>(CP71 - IF(BA71&gt;1, R71*CJ71*100.0/(BC71*DD71), 0))*(CW71+CX71)/1000.0</f>
        <v>0</v>
      </c>
      <c r="W71">
        <f>2.0/((1/Y71-1/X71)+SIGN(Y71)*SQRT((1/Y71-1/X71)*(1/Y71-1/X71) + 4*CK71/((CK71+1)*(CK71+1))*(2*1/Y71*1/X71-1/X71*1/X71)))</f>
        <v>0</v>
      </c>
      <c r="X71">
        <f>IF(LEFT(CL71,1)&lt;&gt;"0",IF(LEFT(CL71,1)="1",3.0,CM71),$D$5+$E$5*(DD71*CW71/($K$5*1000))+$F$5*(DD71*CW71/($K$5*1000))*MAX(MIN(CJ71,$J$5),$I$5)*MAX(MIN(CJ71,$J$5),$I$5)+$G$5*MAX(MIN(CJ71,$J$5),$I$5)*(DD71*CW71/($K$5*1000))+$H$5*(DD71*CW71/($K$5*1000))*(DD71*CW71/($K$5*1000)))</f>
        <v>0</v>
      </c>
      <c r="Y71">
        <f>P71*(1000-(1000*0.61365*exp(17.502*AC71/(240.97+AC71))/(CW71+CX71)+CR71)/2)/(1000*0.61365*exp(17.502*AC71/(240.97+AC71))/(CW71+CX71)-CR71)</f>
        <v>0</v>
      </c>
      <c r="Z71">
        <f>1/((CK71+1)/(W71/1.6)+1/(X71/1.37)) + CK71/((CK71+1)/(W71/1.6) + CK71/(X71/1.37))</f>
        <v>0</v>
      </c>
      <c r="AA71">
        <f>(CF71*CI71)</f>
        <v>0</v>
      </c>
      <c r="AB71">
        <f>(CY71+(AA71+2*0.95*5.67E-8*(((CY71+$B$7)+273)^4-(CY71+273)^4)-44100*P71)/(1.84*29.3*X71+8*0.95*5.67E-8*(CY71+273)^3))</f>
        <v>0</v>
      </c>
      <c r="AC71">
        <f>($C$7*CZ71+$D$7*DA71+$E$7*AB71)</f>
        <v>0</v>
      </c>
      <c r="AD71">
        <f>0.61365*exp(17.502*AC71/(240.97+AC71))</f>
        <v>0</v>
      </c>
      <c r="AE71">
        <f>(AF71/AG71*100)</f>
        <v>0</v>
      </c>
      <c r="AF71">
        <f>CR71*(CW71+CX71)/1000</f>
        <v>0</v>
      </c>
      <c r="AG71">
        <f>0.61365*exp(17.502*CY71/(240.97+CY71))</f>
        <v>0</v>
      </c>
      <c r="AH71">
        <f>(AD71-CR71*(CW71+CX71)/1000)</f>
        <v>0</v>
      </c>
      <c r="AI71">
        <f>(-P71*44100)</f>
        <v>0</v>
      </c>
      <c r="AJ71">
        <f>2*29.3*X71*0.92*(CY71-AC71)</f>
        <v>0</v>
      </c>
      <c r="AK71">
        <f>2*0.95*5.67E-8*(((CY71+$B$7)+273)^4-(AC71+273)^4)</f>
        <v>0</v>
      </c>
      <c r="AL71">
        <f>AA71+AK71+AI71+AJ71</f>
        <v>0</v>
      </c>
      <c r="AM71">
        <f>CV71*BA71*(CQ71-CP71*(1000-BA71*CS71)/(1000-BA71*CR71))/(100*CJ71)</f>
        <v>0</v>
      </c>
      <c r="AN71">
        <f>1000*CV71*BA71*(CR71-CS71)/(100*CJ71*(1000-BA71*CR71))</f>
        <v>0</v>
      </c>
      <c r="AO71">
        <f>(AP71 - AQ71 - CW71*1E3/(8.314*(CY71+273.15)) * AS71/CV71 * AR71) * CV71/(100*CJ71) * (1000 - CS71)/1000</f>
        <v>0</v>
      </c>
      <c r="AP71">
        <v>667.657042191111</v>
      </c>
      <c r="AQ71">
        <v>618.489090909091</v>
      </c>
      <c r="AR71">
        <v>0.00633701507580936</v>
      </c>
      <c r="AS71">
        <v>67.1374047216311</v>
      </c>
      <c r="AT71">
        <f>(AV71 - AU71 + CW71*1E3/(8.314*(CY71+273.15)) * AX71/CV71 * AW71) * CV71/(100*CJ71) * 1000/(1000 - AV71)</f>
        <v>0</v>
      </c>
      <c r="AU71">
        <v>26.5590081253247</v>
      </c>
      <c r="AV71">
        <v>31.9342575757576</v>
      </c>
      <c r="AW71">
        <v>-0.000913528586355357</v>
      </c>
      <c r="AX71">
        <v>78.55</v>
      </c>
      <c r="AY71">
        <v>0</v>
      </c>
      <c r="AZ71">
        <v>0</v>
      </c>
      <c r="BA71">
        <f>IF(AY71*$H$13&gt;=BC71,1.0,(BC71/(BC71-AY71*$H$13)))</f>
        <v>0</v>
      </c>
      <c r="BB71">
        <f>(BA71-1)*100</f>
        <v>0</v>
      </c>
      <c r="BC71">
        <f>MAX(0,($B$13+$C$13*DD71)/(1+$D$13*DD71)*CW71/(CY71+273)*$E$13)</f>
        <v>0</v>
      </c>
      <c r="BD71" t="s">
        <v>315</v>
      </c>
      <c r="BE71">
        <v>10214.9</v>
      </c>
      <c r="BF71">
        <v>1337.40365450765</v>
      </c>
      <c r="BG71">
        <v>3225.17</v>
      </c>
      <c r="BH71">
        <f>1-BF71/BG71</f>
        <v>0</v>
      </c>
      <c r="BI71">
        <v>-10.2314334914194</v>
      </c>
      <c r="BJ71" t="s">
        <v>534</v>
      </c>
      <c r="BK71">
        <v>10110.4</v>
      </c>
      <c r="BL71">
        <v>1006.3216</v>
      </c>
      <c r="BM71">
        <v>1748.1</v>
      </c>
      <c r="BN71">
        <f>1-BL71/BM71</f>
        <v>0</v>
      </c>
      <c r="BO71">
        <v>0.5</v>
      </c>
      <c r="BP71">
        <f>CG71</f>
        <v>0</v>
      </c>
      <c r="BQ71">
        <f>R71</f>
        <v>0</v>
      </c>
      <c r="BR71">
        <f>BN71*BO71*BP71</f>
        <v>0</v>
      </c>
      <c r="BS71">
        <f>(BQ71-BI71)/BP71</f>
        <v>0</v>
      </c>
      <c r="BT71">
        <f>(BG71-BM71)/BM71</f>
        <v>0</v>
      </c>
      <c r="BU71">
        <f>BF71/(BH71+BF71/BM71)</f>
        <v>0</v>
      </c>
      <c r="BV71" t="s">
        <v>317</v>
      </c>
      <c r="BW71">
        <v>0</v>
      </c>
      <c r="BX71">
        <f>IF(BW71&lt;&gt;0, BW71, BU71)</f>
        <v>0</v>
      </c>
      <c r="BY71">
        <f>1-BX71/BM71</f>
        <v>0</v>
      </c>
      <c r="BZ71">
        <f>(BM71-BL71)/(BM71-BX71)</f>
        <v>0</v>
      </c>
      <c r="CA71">
        <f>(BG71-BM71)/(BG71-BX71)</f>
        <v>0</v>
      </c>
      <c r="CB71">
        <f>(BM71-BL71)/(BM71-BF71)</f>
        <v>0</v>
      </c>
      <c r="CC71">
        <f>(BG71-BM71)/(BG71-BF71)</f>
        <v>0</v>
      </c>
      <c r="CD71">
        <f>(BZ71*BX71/BL71)</f>
        <v>0</v>
      </c>
      <c r="CE71">
        <f>(1-CD71)</f>
        <v>0</v>
      </c>
      <c r="CF71">
        <f>$B$11*DE71+$C$11*DF71+$F$11*DG71*(1-DJ71)</f>
        <v>0</v>
      </c>
      <c r="CG71">
        <f>CF71*CH71</f>
        <v>0</v>
      </c>
      <c r="CH71">
        <f>($B$11*$D$9+$C$11*$D$9+$F$11*((DT71+DL71)/MAX(DT71+DL71+DU71, 0.1)*$I$9+DU71/MAX(DT71+DL71+DU71, 0.1)*$J$9))/($B$11+$C$11+$F$11)</f>
        <v>0</v>
      </c>
      <c r="CI71">
        <f>($B$11*$K$9+$C$11*$K$9+$F$11*((DT71+DL71)/MAX(DT71+DL71+DU71, 0.1)*$P$9+DU71/MAX(DT71+DL71+DU71, 0.1)*$Q$9))/($B$11+$C$11+$F$11)</f>
        <v>0</v>
      </c>
      <c r="CJ71">
        <v>6</v>
      </c>
      <c r="CK71">
        <v>0.5</v>
      </c>
      <c r="CL71" t="s">
        <v>318</v>
      </c>
      <c r="CM71">
        <v>2</v>
      </c>
      <c r="CN71" t="b">
        <v>0</v>
      </c>
      <c r="CO71">
        <v>1658949137.1</v>
      </c>
      <c r="CP71">
        <v>597.940096774194</v>
      </c>
      <c r="CQ71">
        <v>649.57735483871</v>
      </c>
      <c r="CR71">
        <v>31.951464516129</v>
      </c>
      <c r="CS71">
        <v>26.5345387096774</v>
      </c>
      <c r="CT71">
        <v>599.556096774194</v>
      </c>
      <c r="CU71">
        <v>31.7390483870968</v>
      </c>
      <c r="CV71">
        <v>600.293419354839</v>
      </c>
      <c r="CW71">
        <v>100.946935483871</v>
      </c>
      <c r="CX71">
        <v>0.0999121129032258</v>
      </c>
      <c r="CY71">
        <v>30.4552064516129</v>
      </c>
      <c r="CZ71">
        <v>30.3639193548387</v>
      </c>
      <c r="DA71">
        <v>999.9</v>
      </c>
      <c r="DB71">
        <v>0</v>
      </c>
      <c r="DC71">
        <v>0</v>
      </c>
      <c r="DD71">
        <v>9999.71290322581</v>
      </c>
      <c r="DE71">
        <v>0</v>
      </c>
      <c r="DF71">
        <v>270.814161290323</v>
      </c>
      <c r="DG71">
        <v>1500.03419354839</v>
      </c>
      <c r="DH71">
        <v>0.972994064516129</v>
      </c>
      <c r="DI71">
        <v>0.0270058806451613</v>
      </c>
      <c r="DJ71">
        <v>0</v>
      </c>
      <c r="DK71">
        <v>1005.8764516129</v>
      </c>
      <c r="DL71">
        <v>4.99935</v>
      </c>
      <c r="DM71">
        <v>15848.4451612903</v>
      </c>
      <c r="DN71">
        <v>14585.2129032258</v>
      </c>
      <c r="DO71">
        <v>37.038</v>
      </c>
      <c r="DP71">
        <v>40.022</v>
      </c>
      <c r="DQ71">
        <v>37.264</v>
      </c>
      <c r="DR71">
        <v>38.3323870967742</v>
      </c>
      <c r="DS71">
        <v>39.062</v>
      </c>
      <c r="DT71">
        <v>1454.66225806452</v>
      </c>
      <c r="DU71">
        <v>40.3722580645161</v>
      </c>
      <c r="DV71">
        <v>0</v>
      </c>
      <c r="DW71">
        <v>110.899999856949</v>
      </c>
      <c r="DX71">
        <v>0</v>
      </c>
      <c r="DY71">
        <v>1006.3216</v>
      </c>
      <c r="DZ71">
        <v>28.0023077192733</v>
      </c>
      <c r="EA71">
        <v>423.830770007261</v>
      </c>
      <c r="EB71">
        <v>15854.776</v>
      </c>
      <c r="EC71">
        <v>15</v>
      </c>
      <c r="ED71">
        <v>1658949173.6</v>
      </c>
      <c r="EE71" t="s">
        <v>535</v>
      </c>
      <c r="EF71">
        <v>1658949173.6</v>
      </c>
      <c r="EG71">
        <v>1658948736.6</v>
      </c>
      <c r="EH71">
        <v>54</v>
      </c>
      <c r="EI71">
        <v>-0.268</v>
      </c>
      <c r="EJ71">
        <v>0.005</v>
      </c>
      <c r="EK71">
        <v>-1.616</v>
      </c>
      <c r="EL71">
        <v>-0.026</v>
      </c>
      <c r="EM71">
        <v>650</v>
      </c>
      <c r="EN71">
        <v>14</v>
      </c>
      <c r="EO71">
        <v>0.09</v>
      </c>
      <c r="EP71">
        <v>0.02</v>
      </c>
      <c r="EQ71">
        <v>100</v>
      </c>
      <c r="ER71">
        <v>100</v>
      </c>
      <c r="ES71">
        <v>-1.616</v>
      </c>
      <c r="ET71">
        <v>0.2124</v>
      </c>
      <c r="EU71">
        <v>-0.359616317604403</v>
      </c>
      <c r="EV71">
        <v>-0.00188405265594867</v>
      </c>
      <c r="EW71">
        <v>5.78351111746033e-07</v>
      </c>
      <c r="EX71">
        <v>-2.3203594791771e-11</v>
      </c>
      <c r="EY71">
        <v>0.212428913327881</v>
      </c>
      <c r="EZ71">
        <v>0</v>
      </c>
      <c r="FA71">
        <v>0</v>
      </c>
      <c r="FB71">
        <v>0</v>
      </c>
      <c r="FC71">
        <v>4</v>
      </c>
      <c r="FD71">
        <v>2111</v>
      </c>
      <c r="FE71">
        <v>2</v>
      </c>
      <c r="FF71">
        <v>24</v>
      </c>
      <c r="FG71">
        <v>1.5</v>
      </c>
      <c r="FH71">
        <v>6.8</v>
      </c>
      <c r="FI71">
        <v>1.5564</v>
      </c>
      <c r="FJ71">
        <v>2.41333</v>
      </c>
      <c r="FK71">
        <v>1.5979</v>
      </c>
      <c r="FL71">
        <v>2.33276</v>
      </c>
      <c r="FM71">
        <v>1.59424</v>
      </c>
      <c r="FN71">
        <v>2.48901</v>
      </c>
      <c r="FO71">
        <v>41.1705</v>
      </c>
      <c r="FP71">
        <v>14.2021</v>
      </c>
      <c r="FQ71">
        <v>18</v>
      </c>
      <c r="FR71">
        <v>626.502</v>
      </c>
      <c r="FS71">
        <v>368.037</v>
      </c>
      <c r="FT71">
        <v>26.9577</v>
      </c>
      <c r="FU71">
        <v>32.7636</v>
      </c>
      <c r="FV71">
        <v>30.0015</v>
      </c>
      <c r="FW71">
        <v>32.5786</v>
      </c>
      <c r="FX71">
        <v>32.5556</v>
      </c>
      <c r="FY71">
        <v>31.1813</v>
      </c>
      <c r="FZ71">
        <v>-30</v>
      </c>
      <c r="GA71">
        <v>-30</v>
      </c>
      <c r="GB71">
        <v>26.628</v>
      </c>
      <c r="GC71">
        <v>650.13</v>
      </c>
      <c r="GD71">
        <v>16.1856</v>
      </c>
      <c r="GE71">
        <v>99.3164</v>
      </c>
      <c r="GF71">
        <v>99.4286</v>
      </c>
    </row>
    <row r="72" spans="1:188">
      <c r="A72">
        <v>56</v>
      </c>
      <c r="B72">
        <v>1658949313.1</v>
      </c>
      <c r="C72">
        <v>8890.59999990463</v>
      </c>
      <c r="D72" t="s">
        <v>536</v>
      </c>
      <c r="E72" t="s">
        <v>537</v>
      </c>
      <c r="F72">
        <v>5</v>
      </c>
      <c r="I72" t="s">
        <v>310</v>
      </c>
      <c r="J72" t="s">
        <v>311</v>
      </c>
      <c r="L72" t="s">
        <v>312</v>
      </c>
      <c r="M72" t="s">
        <v>496</v>
      </c>
      <c r="N72" t="s">
        <v>497</v>
      </c>
      <c r="O72">
        <v>1658949305.35</v>
      </c>
      <c r="P72">
        <f>(Q72)/1000</f>
        <v>0</v>
      </c>
      <c r="Q72">
        <f>IF(CN72, AT72, AN72)</f>
        <v>0</v>
      </c>
      <c r="R72">
        <f>IF(CN72, AO72, AM72)</f>
        <v>0</v>
      </c>
      <c r="S72">
        <f>CP72 - IF(BA72&gt;1, R72*CJ72*100.0/(BC72*DD72), 0)</f>
        <v>0</v>
      </c>
      <c r="T72">
        <f>((Z72-P72/2)*S72-R72)/(Z72+P72/2)</f>
        <v>0</v>
      </c>
      <c r="U72">
        <f>T72*(CW72+CX72)/1000.0</f>
        <v>0</v>
      </c>
      <c r="V72">
        <f>(CP72 - IF(BA72&gt;1, R72*CJ72*100.0/(BC72*DD72), 0))*(CW72+CX72)/1000.0</f>
        <v>0</v>
      </c>
      <c r="W72">
        <f>2.0/((1/Y72-1/X72)+SIGN(Y72)*SQRT((1/Y72-1/X72)*(1/Y72-1/X72) + 4*CK72/((CK72+1)*(CK72+1))*(2*1/Y72*1/X72-1/X72*1/X72)))</f>
        <v>0</v>
      </c>
      <c r="X72">
        <f>IF(LEFT(CL72,1)&lt;&gt;"0",IF(LEFT(CL72,1)="1",3.0,CM72),$D$5+$E$5*(DD72*CW72/($K$5*1000))+$F$5*(DD72*CW72/($K$5*1000))*MAX(MIN(CJ72,$J$5),$I$5)*MAX(MIN(CJ72,$J$5),$I$5)+$G$5*MAX(MIN(CJ72,$J$5),$I$5)*(DD72*CW72/($K$5*1000))+$H$5*(DD72*CW72/($K$5*1000))*(DD72*CW72/($K$5*1000)))</f>
        <v>0</v>
      </c>
      <c r="Y72">
        <f>P72*(1000-(1000*0.61365*exp(17.502*AC72/(240.97+AC72))/(CW72+CX72)+CR72)/2)/(1000*0.61365*exp(17.502*AC72/(240.97+AC72))/(CW72+CX72)-CR72)</f>
        <v>0</v>
      </c>
      <c r="Z72">
        <f>1/((CK72+1)/(W72/1.6)+1/(X72/1.37)) + CK72/((CK72+1)/(W72/1.6) + CK72/(X72/1.37))</f>
        <v>0</v>
      </c>
      <c r="AA72">
        <f>(CF72*CI72)</f>
        <v>0</v>
      </c>
      <c r="AB72">
        <f>(CY72+(AA72+2*0.95*5.67E-8*(((CY72+$B$7)+273)^4-(CY72+273)^4)-44100*P72)/(1.84*29.3*X72+8*0.95*5.67E-8*(CY72+273)^3))</f>
        <v>0</v>
      </c>
      <c r="AC72">
        <f>($C$7*CZ72+$D$7*DA72+$E$7*AB72)</f>
        <v>0</v>
      </c>
      <c r="AD72">
        <f>0.61365*exp(17.502*AC72/(240.97+AC72))</f>
        <v>0</v>
      </c>
      <c r="AE72">
        <f>(AF72/AG72*100)</f>
        <v>0</v>
      </c>
      <c r="AF72">
        <f>CR72*(CW72+CX72)/1000</f>
        <v>0</v>
      </c>
      <c r="AG72">
        <f>0.61365*exp(17.502*CY72/(240.97+CY72))</f>
        <v>0</v>
      </c>
      <c r="AH72">
        <f>(AD72-CR72*(CW72+CX72)/1000)</f>
        <v>0</v>
      </c>
      <c r="AI72">
        <f>(-P72*44100)</f>
        <v>0</v>
      </c>
      <c r="AJ72">
        <f>2*29.3*X72*0.92*(CY72-AC72)</f>
        <v>0</v>
      </c>
      <c r="AK72">
        <f>2*0.95*5.67E-8*(((CY72+$B$7)+273)^4-(AC72+273)^4)</f>
        <v>0</v>
      </c>
      <c r="AL72">
        <f>AA72+AK72+AI72+AJ72</f>
        <v>0</v>
      </c>
      <c r="AM72">
        <f>CV72*BA72*(CQ72-CP72*(1000-BA72*CS72)/(1000-BA72*CR72))/(100*CJ72)</f>
        <v>0</v>
      </c>
      <c r="AN72">
        <f>1000*CV72*BA72*(CR72-CS72)/(100*CJ72*(1000-BA72*CR72))</f>
        <v>0</v>
      </c>
      <c r="AO72">
        <f>(AP72 - AQ72 - CW72*1E3/(8.314*(CY72+273.15)) * AS72/CV72 * AR72) * CV72/(100*CJ72) * (1000 - CS72)/1000</f>
        <v>0</v>
      </c>
      <c r="AP72">
        <v>875.830385298394</v>
      </c>
      <c r="AQ72">
        <v>820.577751515151</v>
      </c>
      <c r="AR72">
        <v>-0.0450209482934575</v>
      </c>
      <c r="AS72">
        <v>67.1168280801115</v>
      </c>
      <c r="AT72">
        <f>(AV72 - AU72 + CW72*1E3/(8.314*(CY72+273.15)) * AX72/CV72 * AW72) * CV72/(100*CJ72) * 1000/(1000 - AV72)</f>
        <v>0</v>
      </c>
      <c r="AU72">
        <v>16.7286641355411</v>
      </c>
      <c r="AV72">
        <v>25.8767351515152</v>
      </c>
      <c r="AW72">
        <v>0.00146354978355111</v>
      </c>
      <c r="AX72">
        <v>78.55</v>
      </c>
      <c r="AY72">
        <v>0</v>
      </c>
      <c r="AZ72">
        <v>0</v>
      </c>
      <c r="BA72">
        <f>IF(AY72*$H$13&gt;=BC72,1.0,(BC72/(BC72-AY72*$H$13)))</f>
        <v>0</v>
      </c>
      <c r="BB72">
        <f>(BA72-1)*100</f>
        <v>0</v>
      </c>
      <c r="BC72">
        <f>MAX(0,($B$13+$C$13*DD72)/(1+$D$13*DD72)*CW72/(CY72+273)*$E$13)</f>
        <v>0</v>
      </c>
      <c r="BD72" t="s">
        <v>315</v>
      </c>
      <c r="BE72">
        <v>10214.9</v>
      </c>
      <c r="BF72">
        <v>1337.40365450765</v>
      </c>
      <c r="BG72">
        <v>3225.17</v>
      </c>
      <c r="BH72">
        <f>1-BF72/BG72</f>
        <v>0</v>
      </c>
      <c r="BI72">
        <v>-10.2314334914194</v>
      </c>
      <c r="BJ72" t="s">
        <v>538</v>
      </c>
      <c r="BK72">
        <v>10111.4</v>
      </c>
      <c r="BL72">
        <v>1002.62372</v>
      </c>
      <c r="BM72">
        <v>1738.48</v>
      </c>
      <c r="BN72">
        <f>1-BL72/BM72</f>
        <v>0</v>
      </c>
      <c r="BO72">
        <v>0.5</v>
      </c>
      <c r="BP72">
        <f>CG72</f>
        <v>0</v>
      </c>
      <c r="BQ72">
        <f>R72</f>
        <v>0</v>
      </c>
      <c r="BR72">
        <f>BN72*BO72*BP72</f>
        <v>0</v>
      </c>
      <c r="BS72">
        <f>(BQ72-BI72)/BP72</f>
        <v>0</v>
      </c>
      <c r="BT72">
        <f>(BG72-BM72)/BM72</f>
        <v>0</v>
      </c>
      <c r="BU72">
        <f>BF72/(BH72+BF72/BM72)</f>
        <v>0</v>
      </c>
      <c r="BV72" t="s">
        <v>317</v>
      </c>
      <c r="BW72">
        <v>0</v>
      </c>
      <c r="BX72">
        <f>IF(BW72&lt;&gt;0, BW72, BU72)</f>
        <v>0</v>
      </c>
      <c r="BY72">
        <f>1-BX72/BM72</f>
        <v>0</v>
      </c>
      <c r="BZ72">
        <f>(BM72-BL72)/(BM72-BX72)</f>
        <v>0</v>
      </c>
      <c r="CA72">
        <f>(BG72-BM72)/(BG72-BX72)</f>
        <v>0</v>
      </c>
      <c r="CB72">
        <f>(BM72-BL72)/(BM72-BF72)</f>
        <v>0</v>
      </c>
      <c r="CC72">
        <f>(BG72-BM72)/(BG72-BF72)</f>
        <v>0</v>
      </c>
      <c r="CD72">
        <f>(BZ72*BX72/BL72)</f>
        <v>0</v>
      </c>
      <c r="CE72">
        <f>(1-CD72)</f>
        <v>0</v>
      </c>
      <c r="CF72">
        <f>$B$11*DE72+$C$11*DF72+$F$11*DG72*(1-DJ72)</f>
        <v>0</v>
      </c>
      <c r="CG72">
        <f>CF72*CH72</f>
        <v>0</v>
      </c>
      <c r="CH72">
        <f>($B$11*$D$9+$C$11*$D$9+$F$11*((DT72+DL72)/MAX(DT72+DL72+DU72, 0.1)*$I$9+DU72/MAX(DT72+DL72+DU72, 0.1)*$J$9))/($B$11+$C$11+$F$11)</f>
        <v>0</v>
      </c>
      <c r="CI72">
        <f>($B$11*$K$9+$C$11*$K$9+$F$11*((DT72+DL72)/MAX(DT72+DL72+DU72, 0.1)*$P$9+DU72/MAX(DT72+DL72+DU72, 0.1)*$Q$9))/($B$11+$C$11+$F$11)</f>
        <v>0</v>
      </c>
      <c r="CJ72">
        <v>6</v>
      </c>
      <c r="CK72">
        <v>0.5</v>
      </c>
      <c r="CL72" t="s">
        <v>318</v>
      </c>
      <c r="CM72">
        <v>2</v>
      </c>
      <c r="CN72" t="b">
        <v>0</v>
      </c>
      <c r="CO72">
        <v>1658949305.35</v>
      </c>
      <c r="CP72">
        <v>799.6008</v>
      </c>
      <c r="CQ72">
        <v>861.285633333334</v>
      </c>
      <c r="CR72">
        <v>25.7992233333333</v>
      </c>
      <c r="CS72">
        <v>16.5968533333333</v>
      </c>
      <c r="CT72">
        <v>801.1938</v>
      </c>
      <c r="CU72">
        <v>25.5413933333333</v>
      </c>
      <c r="CV72">
        <v>600.080266666667</v>
      </c>
      <c r="CW72">
        <v>100.936033333333</v>
      </c>
      <c r="CX72">
        <v>0.0999538833333333</v>
      </c>
      <c r="CY72">
        <v>30.5300733333333</v>
      </c>
      <c r="CZ72">
        <v>30.0442133333333</v>
      </c>
      <c r="DA72">
        <v>999.9</v>
      </c>
      <c r="DB72">
        <v>0</v>
      </c>
      <c r="DC72">
        <v>0</v>
      </c>
      <c r="DD72">
        <v>10000.7703333333</v>
      </c>
      <c r="DE72">
        <v>0</v>
      </c>
      <c r="DF72">
        <v>282.612966666667</v>
      </c>
      <c r="DG72">
        <v>1500.01433333333</v>
      </c>
      <c r="DH72">
        <v>0.9730008</v>
      </c>
      <c r="DI72">
        <v>0.0269989</v>
      </c>
      <c r="DJ72">
        <v>0</v>
      </c>
      <c r="DK72">
        <v>1002.2846</v>
      </c>
      <c r="DL72">
        <v>4.99935</v>
      </c>
      <c r="DM72">
        <v>15789.1033333333</v>
      </c>
      <c r="DN72">
        <v>14585.05</v>
      </c>
      <c r="DO72">
        <v>36.7416</v>
      </c>
      <c r="DP72">
        <v>39.875</v>
      </c>
      <c r="DQ72">
        <v>37.0578666666667</v>
      </c>
      <c r="DR72">
        <v>37.6748</v>
      </c>
      <c r="DS72">
        <v>38.7541333333333</v>
      </c>
      <c r="DT72">
        <v>1454.652</v>
      </c>
      <c r="DU72">
        <v>40.3623333333333</v>
      </c>
      <c r="DV72">
        <v>0</v>
      </c>
      <c r="DW72">
        <v>167.299999952316</v>
      </c>
      <c r="DX72">
        <v>0</v>
      </c>
      <c r="DY72">
        <v>1002.62372</v>
      </c>
      <c r="DZ72">
        <v>32.2212307589186</v>
      </c>
      <c r="EA72">
        <v>473.730769169642</v>
      </c>
      <c r="EB72">
        <v>15793.884</v>
      </c>
      <c r="EC72">
        <v>15</v>
      </c>
      <c r="ED72">
        <v>1658949346.6</v>
      </c>
      <c r="EE72" t="s">
        <v>539</v>
      </c>
      <c r="EF72">
        <v>1658949346.6</v>
      </c>
      <c r="EG72">
        <v>1658948736.6</v>
      </c>
      <c r="EH72">
        <v>55</v>
      </c>
      <c r="EI72">
        <v>0.236</v>
      </c>
      <c r="EJ72">
        <v>0.005</v>
      </c>
      <c r="EK72">
        <v>-1.593</v>
      </c>
      <c r="EL72">
        <v>-0.026</v>
      </c>
      <c r="EM72">
        <v>852</v>
      </c>
      <c r="EN72">
        <v>14</v>
      </c>
      <c r="EO72">
        <v>0.14</v>
      </c>
      <c r="EP72">
        <v>0.02</v>
      </c>
      <c r="EQ72">
        <v>100</v>
      </c>
      <c r="ER72">
        <v>100</v>
      </c>
      <c r="ES72">
        <v>-1.593</v>
      </c>
      <c r="ET72">
        <v>0.2603</v>
      </c>
      <c r="EU72">
        <v>-0.627382414908962</v>
      </c>
      <c r="EV72">
        <v>-0.00188405265594867</v>
      </c>
      <c r="EW72">
        <v>5.78351111746033e-07</v>
      </c>
      <c r="EX72">
        <v>-2.3203594791771e-11</v>
      </c>
      <c r="EY72">
        <v>-0.140275422658564</v>
      </c>
      <c r="EZ72">
        <v>-0.00255326459488118</v>
      </c>
      <c r="FA72">
        <v>0.000833561838829363</v>
      </c>
      <c r="FB72">
        <v>-4.82926693647243e-06</v>
      </c>
      <c r="FC72">
        <v>4</v>
      </c>
      <c r="FD72">
        <v>2111</v>
      </c>
      <c r="FE72">
        <v>2</v>
      </c>
      <c r="FF72">
        <v>24</v>
      </c>
      <c r="FG72">
        <v>2.3</v>
      </c>
      <c r="FH72">
        <v>9.6</v>
      </c>
      <c r="FI72">
        <v>1.93481</v>
      </c>
      <c r="FJ72">
        <v>2.40356</v>
      </c>
      <c r="FK72">
        <v>1.5979</v>
      </c>
      <c r="FL72">
        <v>2.33643</v>
      </c>
      <c r="FM72">
        <v>1.59424</v>
      </c>
      <c r="FN72">
        <v>2.43042</v>
      </c>
      <c r="FO72">
        <v>41.1446</v>
      </c>
      <c r="FP72">
        <v>14.1933</v>
      </c>
      <c r="FQ72">
        <v>18</v>
      </c>
      <c r="FR72">
        <v>629.355</v>
      </c>
      <c r="FS72">
        <v>358.923</v>
      </c>
      <c r="FT72">
        <v>28.5104</v>
      </c>
      <c r="FU72">
        <v>32.5416</v>
      </c>
      <c r="FV72">
        <v>29.9901</v>
      </c>
      <c r="FW72">
        <v>32.4313</v>
      </c>
      <c r="FX72">
        <v>32.4043</v>
      </c>
      <c r="FY72">
        <v>38.7535</v>
      </c>
      <c r="FZ72">
        <v>47.3089</v>
      </c>
      <c r="GA72">
        <v>0</v>
      </c>
      <c r="GB72">
        <v>28.8</v>
      </c>
      <c r="GC72">
        <v>861.974</v>
      </c>
      <c r="GD72">
        <v>16.825</v>
      </c>
      <c r="GE72">
        <v>99.3648</v>
      </c>
      <c r="GF72">
        <v>99.4792</v>
      </c>
    </row>
    <row r="73" spans="1:188">
      <c r="A73">
        <v>57</v>
      </c>
      <c r="B73">
        <v>1658949452.1</v>
      </c>
      <c r="C73">
        <v>9029.59999990463</v>
      </c>
      <c r="D73" t="s">
        <v>540</v>
      </c>
      <c r="E73" t="s">
        <v>541</v>
      </c>
      <c r="F73">
        <v>5</v>
      </c>
      <c r="I73" t="s">
        <v>310</v>
      </c>
      <c r="J73" t="s">
        <v>311</v>
      </c>
      <c r="L73" t="s">
        <v>312</v>
      </c>
      <c r="M73" t="s">
        <v>496</v>
      </c>
      <c r="N73" t="s">
        <v>497</v>
      </c>
      <c r="O73">
        <v>1658949444.35</v>
      </c>
      <c r="P73">
        <f>(Q73)/1000</f>
        <v>0</v>
      </c>
      <c r="Q73">
        <f>IF(CN73, AT73, AN73)</f>
        <v>0</v>
      </c>
      <c r="R73">
        <f>IF(CN73, AO73, AM73)</f>
        <v>0</v>
      </c>
      <c r="S73">
        <f>CP73 - IF(BA73&gt;1, R73*CJ73*100.0/(BC73*DD73), 0)</f>
        <v>0</v>
      </c>
      <c r="T73">
        <f>((Z73-P73/2)*S73-R73)/(Z73+P73/2)</f>
        <v>0</v>
      </c>
      <c r="U73">
        <f>T73*(CW73+CX73)/1000.0</f>
        <v>0</v>
      </c>
      <c r="V73">
        <f>(CP73 - IF(BA73&gt;1, R73*CJ73*100.0/(BC73*DD73), 0))*(CW73+CX73)/1000.0</f>
        <v>0</v>
      </c>
      <c r="W73">
        <f>2.0/((1/Y73-1/X73)+SIGN(Y73)*SQRT((1/Y73-1/X73)*(1/Y73-1/X73) + 4*CK73/((CK73+1)*(CK73+1))*(2*1/Y73*1/X73-1/X73*1/X73)))</f>
        <v>0</v>
      </c>
      <c r="X73">
        <f>IF(LEFT(CL73,1)&lt;&gt;"0",IF(LEFT(CL73,1)="1",3.0,CM73),$D$5+$E$5*(DD73*CW73/($K$5*1000))+$F$5*(DD73*CW73/($K$5*1000))*MAX(MIN(CJ73,$J$5),$I$5)*MAX(MIN(CJ73,$J$5),$I$5)+$G$5*MAX(MIN(CJ73,$J$5),$I$5)*(DD73*CW73/($K$5*1000))+$H$5*(DD73*CW73/($K$5*1000))*(DD73*CW73/($K$5*1000)))</f>
        <v>0</v>
      </c>
      <c r="Y73">
        <f>P73*(1000-(1000*0.61365*exp(17.502*AC73/(240.97+AC73))/(CW73+CX73)+CR73)/2)/(1000*0.61365*exp(17.502*AC73/(240.97+AC73))/(CW73+CX73)-CR73)</f>
        <v>0</v>
      </c>
      <c r="Z73">
        <f>1/((CK73+1)/(W73/1.6)+1/(X73/1.37)) + CK73/((CK73+1)/(W73/1.6) + CK73/(X73/1.37))</f>
        <v>0</v>
      </c>
      <c r="AA73">
        <f>(CF73*CI73)</f>
        <v>0</v>
      </c>
      <c r="AB73">
        <f>(CY73+(AA73+2*0.95*5.67E-8*(((CY73+$B$7)+273)^4-(CY73+273)^4)-44100*P73)/(1.84*29.3*X73+8*0.95*5.67E-8*(CY73+273)^3))</f>
        <v>0</v>
      </c>
      <c r="AC73">
        <f>($C$7*CZ73+$D$7*DA73+$E$7*AB73)</f>
        <v>0</v>
      </c>
      <c r="AD73">
        <f>0.61365*exp(17.502*AC73/(240.97+AC73))</f>
        <v>0</v>
      </c>
      <c r="AE73">
        <f>(AF73/AG73*100)</f>
        <v>0</v>
      </c>
      <c r="AF73">
        <f>CR73*(CW73+CX73)/1000</f>
        <v>0</v>
      </c>
      <c r="AG73">
        <f>0.61365*exp(17.502*CY73/(240.97+CY73))</f>
        <v>0</v>
      </c>
      <c r="AH73">
        <f>(AD73-CR73*(CW73+CX73)/1000)</f>
        <v>0</v>
      </c>
      <c r="AI73">
        <f>(-P73*44100)</f>
        <v>0</v>
      </c>
      <c r="AJ73">
        <f>2*29.3*X73*0.92*(CY73-AC73)</f>
        <v>0</v>
      </c>
      <c r="AK73">
        <f>2*0.95*5.67E-8*(((CY73+$B$7)+273)^4-(AC73+273)^4)</f>
        <v>0</v>
      </c>
      <c r="AL73">
        <f>AA73+AK73+AI73+AJ73</f>
        <v>0</v>
      </c>
      <c r="AM73">
        <f>CV73*BA73*(CQ73-CP73*(1000-BA73*CS73)/(1000-BA73*CR73))/(100*CJ73)</f>
        <v>0</v>
      </c>
      <c r="AN73">
        <f>1000*CV73*BA73*(CR73-CS73)/(100*CJ73*(1000-BA73*CR73))</f>
        <v>0</v>
      </c>
      <c r="AO73">
        <f>(AP73 - AQ73 - CW73*1E3/(8.314*(CY73+273.15)) * AS73/CV73 * AR73) * CV73/(100*CJ73) * (1000 - CS73)/1000</f>
        <v>0</v>
      </c>
      <c r="AP73">
        <v>1081.3898641125</v>
      </c>
      <c r="AQ73">
        <v>1024.89387878788</v>
      </c>
      <c r="AR73">
        <v>-0.0188656297936364</v>
      </c>
      <c r="AS73">
        <v>67.0418864612934</v>
      </c>
      <c r="AT73">
        <f>(AV73 - AU73 + CW73*1E3/(8.314*(CY73+273.15)) * AX73/CV73 * AW73) * CV73/(100*CJ73) * 1000/(1000 - AV73)</f>
        <v>0</v>
      </c>
      <c r="AU73">
        <v>15.9647330845888</v>
      </c>
      <c r="AV73">
        <v>25.3698793939394</v>
      </c>
      <c r="AW73">
        <v>-0.000854191713049157</v>
      </c>
      <c r="AX73">
        <v>78.55</v>
      </c>
      <c r="AY73">
        <v>0</v>
      </c>
      <c r="AZ73">
        <v>0</v>
      </c>
      <c r="BA73">
        <f>IF(AY73*$H$13&gt;=BC73,1.0,(BC73/(BC73-AY73*$H$13)))</f>
        <v>0</v>
      </c>
      <c r="BB73">
        <f>(BA73-1)*100</f>
        <v>0</v>
      </c>
      <c r="BC73">
        <f>MAX(0,($B$13+$C$13*DD73)/(1+$D$13*DD73)*CW73/(CY73+273)*$E$13)</f>
        <v>0</v>
      </c>
      <c r="BD73" t="s">
        <v>315</v>
      </c>
      <c r="BE73">
        <v>10214.9</v>
      </c>
      <c r="BF73">
        <v>1337.40365450765</v>
      </c>
      <c r="BG73">
        <v>3225.17</v>
      </c>
      <c r="BH73">
        <f>1-BF73/BG73</f>
        <v>0</v>
      </c>
      <c r="BI73">
        <v>-10.2314334914194</v>
      </c>
      <c r="BJ73" t="s">
        <v>542</v>
      </c>
      <c r="BK73">
        <v>10110.4</v>
      </c>
      <c r="BL73">
        <v>982.386730769231</v>
      </c>
      <c r="BM73">
        <v>1680.44</v>
      </c>
      <c r="BN73">
        <f>1-BL73/BM73</f>
        <v>0</v>
      </c>
      <c r="BO73">
        <v>0.5</v>
      </c>
      <c r="BP73">
        <f>CG73</f>
        <v>0</v>
      </c>
      <c r="BQ73">
        <f>R73</f>
        <v>0</v>
      </c>
      <c r="BR73">
        <f>BN73*BO73*BP73</f>
        <v>0</v>
      </c>
      <c r="BS73">
        <f>(BQ73-BI73)/BP73</f>
        <v>0</v>
      </c>
      <c r="BT73">
        <f>(BG73-BM73)/BM73</f>
        <v>0</v>
      </c>
      <c r="BU73">
        <f>BF73/(BH73+BF73/BM73)</f>
        <v>0</v>
      </c>
      <c r="BV73" t="s">
        <v>317</v>
      </c>
      <c r="BW73">
        <v>0</v>
      </c>
      <c r="BX73">
        <f>IF(BW73&lt;&gt;0, BW73, BU73)</f>
        <v>0</v>
      </c>
      <c r="BY73">
        <f>1-BX73/BM73</f>
        <v>0</v>
      </c>
      <c r="BZ73">
        <f>(BM73-BL73)/(BM73-BX73)</f>
        <v>0</v>
      </c>
      <c r="CA73">
        <f>(BG73-BM73)/(BG73-BX73)</f>
        <v>0</v>
      </c>
      <c r="CB73">
        <f>(BM73-BL73)/(BM73-BF73)</f>
        <v>0</v>
      </c>
      <c r="CC73">
        <f>(BG73-BM73)/(BG73-BF73)</f>
        <v>0</v>
      </c>
      <c r="CD73">
        <f>(BZ73*BX73/BL73)</f>
        <v>0</v>
      </c>
      <c r="CE73">
        <f>(1-CD73)</f>
        <v>0</v>
      </c>
      <c r="CF73">
        <f>$B$11*DE73+$C$11*DF73+$F$11*DG73*(1-DJ73)</f>
        <v>0</v>
      </c>
      <c r="CG73">
        <f>CF73*CH73</f>
        <v>0</v>
      </c>
      <c r="CH73">
        <f>($B$11*$D$9+$C$11*$D$9+$F$11*((DT73+DL73)/MAX(DT73+DL73+DU73, 0.1)*$I$9+DU73/MAX(DT73+DL73+DU73, 0.1)*$J$9))/($B$11+$C$11+$F$11)</f>
        <v>0</v>
      </c>
      <c r="CI73">
        <f>($B$11*$K$9+$C$11*$K$9+$F$11*((DT73+DL73)/MAX(DT73+DL73+DU73, 0.1)*$P$9+DU73/MAX(DT73+DL73+DU73, 0.1)*$Q$9))/($B$11+$C$11+$F$11)</f>
        <v>0</v>
      </c>
      <c r="CJ73">
        <v>6</v>
      </c>
      <c r="CK73">
        <v>0.5</v>
      </c>
      <c r="CL73" t="s">
        <v>318</v>
      </c>
      <c r="CM73">
        <v>2</v>
      </c>
      <c r="CN73" t="b">
        <v>0</v>
      </c>
      <c r="CO73">
        <v>1658949444.35</v>
      </c>
      <c r="CP73">
        <v>999.036266666667</v>
      </c>
      <c r="CQ73">
        <v>1064.24266666667</v>
      </c>
      <c r="CR73">
        <v>25.4364833333333</v>
      </c>
      <c r="CS73">
        <v>16.0023066666667</v>
      </c>
      <c r="CT73">
        <v>1000.75733333333</v>
      </c>
      <c r="CU73">
        <v>25.2240633333333</v>
      </c>
      <c r="CV73">
        <v>600.087</v>
      </c>
      <c r="CW73">
        <v>100.933433333333</v>
      </c>
      <c r="CX73">
        <v>0.100098616666667</v>
      </c>
      <c r="CY73">
        <v>30.2758733333333</v>
      </c>
      <c r="CZ73">
        <v>29.7821933333333</v>
      </c>
      <c r="DA73">
        <v>999.9</v>
      </c>
      <c r="DB73">
        <v>0</v>
      </c>
      <c r="DC73">
        <v>0</v>
      </c>
      <c r="DD73">
        <v>10000.0013333333</v>
      </c>
      <c r="DE73">
        <v>0</v>
      </c>
      <c r="DF73">
        <v>278.646833333333</v>
      </c>
      <c r="DG73">
        <v>1500.00666666667</v>
      </c>
      <c r="DH73">
        <v>0.972992666666667</v>
      </c>
      <c r="DI73">
        <v>0.0270071666666667</v>
      </c>
      <c r="DJ73">
        <v>0</v>
      </c>
      <c r="DK73">
        <v>982.324066666667</v>
      </c>
      <c r="DL73">
        <v>4.99935</v>
      </c>
      <c r="DM73">
        <v>15493.04</v>
      </c>
      <c r="DN73">
        <v>14584.93</v>
      </c>
      <c r="DO73">
        <v>36.812</v>
      </c>
      <c r="DP73">
        <v>39.875</v>
      </c>
      <c r="DQ73">
        <v>37.062</v>
      </c>
      <c r="DR73">
        <v>38.3039333333333</v>
      </c>
      <c r="DS73">
        <v>38.7830666666666</v>
      </c>
      <c r="DT73">
        <v>1454.63466666667</v>
      </c>
      <c r="DU73">
        <v>40.3743333333333</v>
      </c>
      <c r="DV73">
        <v>0</v>
      </c>
      <c r="DW73">
        <v>138.199999809265</v>
      </c>
      <c r="DX73">
        <v>0</v>
      </c>
      <c r="DY73">
        <v>982.386730769231</v>
      </c>
      <c r="DZ73">
        <v>-6.06553848917105</v>
      </c>
      <c r="EA73">
        <v>-94.4000003744501</v>
      </c>
      <c r="EB73">
        <v>15493.5923076923</v>
      </c>
      <c r="EC73">
        <v>15</v>
      </c>
      <c r="ED73">
        <v>1658949346.6</v>
      </c>
      <c r="EE73" t="s">
        <v>539</v>
      </c>
      <c r="EF73">
        <v>1658949346.6</v>
      </c>
      <c r="EG73">
        <v>1658948736.6</v>
      </c>
      <c r="EH73">
        <v>55</v>
      </c>
      <c r="EI73">
        <v>0.236</v>
      </c>
      <c r="EJ73">
        <v>0.005</v>
      </c>
      <c r="EK73">
        <v>-1.593</v>
      </c>
      <c r="EL73">
        <v>-0.026</v>
      </c>
      <c r="EM73">
        <v>852</v>
      </c>
      <c r="EN73">
        <v>14</v>
      </c>
      <c r="EO73">
        <v>0.14</v>
      </c>
      <c r="EP73">
        <v>0.02</v>
      </c>
      <c r="EQ73">
        <v>100</v>
      </c>
      <c r="ER73">
        <v>100</v>
      </c>
      <c r="ES73">
        <v>-1.719</v>
      </c>
      <c r="ET73">
        <v>0.2124</v>
      </c>
      <c r="EU73">
        <v>-0.391649417807457</v>
      </c>
      <c r="EV73">
        <v>-0.00188405265594867</v>
      </c>
      <c r="EW73">
        <v>5.78351111746033e-07</v>
      </c>
      <c r="EX73">
        <v>-2.3203594791771e-11</v>
      </c>
      <c r="EY73">
        <v>0.212428913327881</v>
      </c>
      <c r="EZ73">
        <v>0</v>
      </c>
      <c r="FA73">
        <v>0</v>
      </c>
      <c r="FB73">
        <v>0</v>
      </c>
      <c r="FC73">
        <v>4</v>
      </c>
      <c r="FD73">
        <v>2111</v>
      </c>
      <c r="FE73">
        <v>2</v>
      </c>
      <c r="FF73">
        <v>24</v>
      </c>
      <c r="FG73">
        <v>1.8</v>
      </c>
      <c r="FH73">
        <v>11.9</v>
      </c>
      <c r="FI73">
        <v>2.30103</v>
      </c>
      <c r="FJ73">
        <v>2.38892</v>
      </c>
      <c r="FK73">
        <v>1.5979</v>
      </c>
      <c r="FL73">
        <v>2.33643</v>
      </c>
      <c r="FM73">
        <v>1.59424</v>
      </c>
      <c r="FN73">
        <v>2.45972</v>
      </c>
      <c r="FO73">
        <v>41.1187</v>
      </c>
      <c r="FP73">
        <v>14.1846</v>
      </c>
      <c r="FQ73">
        <v>18</v>
      </c>
      <c r="FR73">
        <v>629.867</v>
      </c>
      <c r="FS73">
        <v>358.668</v>
      </c>
      <c r="FT73">
        <v>29.2989</v>
      </c>
      <c r="FU73">
        <v>32.4886</v>
      </c>
      <c r="FV73">
        <v>30.0001</v>
      </c>
      <c r="FW73">
        <v>32.3661</v>
      </c>
      <c r="FX73">
        <v>32.3392</v>
      </c>
      <c r="FY73">
        <v>46.0672</v>
      </c>
      <c r="FZ73">
        <v>51.5579</v>
      </c>
      <c r="GA73">
        <v>0</v>
      </c>
      <c r="GB73">
        <v>29.4297</v>
      </c>
      <c r="GC73">
        <v>1064.86</v>
      </c>
      <c r="GD73">
        <v>16.1629</v>
      </c>
      <c r="GE73">
        <v>99.3817</v>
      </c>
      <c r="GF73">
        <v>99.4967</v>
      </c>
    </row>
    <row r="74" spans="1:188">
      <c r="A74">
        <v>58</v>
      </c>
      <c r="B74">
        <v>1658949599.1</v>
      </c>
      <c r="C74">
        <v>9176.59999990463</v>
      </c>
      <c r="D74" t="s">
        <v>543</v>
      </c>
      <c r="E74" t="s">
        <v>544</v>
      </c>
      <c r="F74">
        <v>5</v>
      </c>
      <c r="I74" t="s">
        <v>310</v>
      </c>
      <c r="J74" t="s">
        <v>311</v>
      </c>
      <c r="L74" t="s">
        <v>312</v>
      </c>
      <c r="M74" t="s">
        <v>496</v>
      </c>
      <c r="N74" t="s">
        <v>497</v>
      </c>
      <c r="O74">
        <v>1658949591.35</v>
      </c>
      <c r="P74">
        <f>(Q74)/1000</f>
        <v>0</v>
      </c>
      <c r="Q74">
        <f>IF(CN74, AT74, AN74)</f>
        <v>0</v>
      </c>
      <c r="R74">
        <f>IF(CN74, AO74, AM74)</f>
        <v>0</v>
      </c>
      <c r="S74">
        <f>CP74 - IF(BA74&gt;1, R74*CJ74*100.0/(BC74*DD74), 0)</f>
        <v>0</v>
      </c>
      <c r="T74">
        <f>((Z74-P74/2)*S74-R74)/(Z74+P74/2)</f>
        <v>0</v>
      </c>
      <c r="U74">
        <f>T74*(CW74+CX74)/1000.0</f>
        <v>0</v>
      </c>
      <c r="V74">
        <f>(CP74 - IF(BA74&gt;1, R74*CJ74*100.0/(BC74*DD74), 0))*(CW74+CX74)/1000.0</f>
        <v>0</v>
      </c>
      <c r="W74">
        <f>2.0/((1/Y74-1/X74)+SIGN(Y74)*SQRT((1/Y74-1/X74)*(1/Y74-1/X74) + 4*CK74/((CK74+1)*(CK74+1))*(2*1/Y74*1/X74-1/X74*1/X74)))</f>
        <v>0</v>
      </c>
      <c r="X74">
        <f>IF(LEFT(CL74,1)&lt;&gt;"0",IF(LEFT(CL74,1)="1",3.0,CM74),$D$5+$E$5*(DD74*CW74/($K$5*1000))+$F$5*(DD74*CW74/($K$5*1000))*MAX(MIN(CJ74,$J$5),$I$5)*MAX(MIN(CJ74,$J$5),$I$5)+$G$5*MAX(MIN(CJ74,$J$5),$I$5)*(DD74*CW74/($K$5*1000))+$H$5*(DD74*CW74/($K$5*1000))*(DD74*CW74/($K$5*1000)))</f>
        <v>0</v>
      </c>
      <c r="Y74">
        <f>P74*(1000-(1000*0.61365*exp(17.502*AC74/(240.97+AC74))/(CW74+CX74)+CR74)/2)/(1000*0.61365*exp(17.502*AC74/(240.97+AC74))/(CW74+CX74)-CR74)</f>
        <v>0</v>
      </c>
      <c r="Z74">
        <f>1/((CK74+1)/(W74/1.6)+1/(X74/1.37)) + CK74/((CK74+1)/(W74/1.6) + CK74/(X74/1.37))</f>
        <v>0</v>
      </c>
      <c r="AA74">
        <f>(CF74*CI74)</f>
        <v>0</v>
      </c>
      <c r="AB74">
        <f>(CY74+(AA74+2*0.95*5.67E-8*(((CY74+$B$7)+273)^4-(CY74+273)^4)-44100*P74)/(1.84*29.3*X74+8*0.95*5.67E-8*(CY74+273)^3))</f>
        <v>0</v>
      </c>
      <c r="AC74">
        <f>($C$7*CZ74+$D$7*DA74+$E$7*AB74)</f>
        <v>0</v>
      </c>
      <c r="AD74">
        <f>0.61365*exp(17.502*AC74/(240.97+AC74))</f>
        <v>0</v>
      </c>
      <c r="AE74">
        <f>(AF74/AG74*100)</f>
        <v>0</v>
      </c>
      <c r="AF74">
        <f>CR74*(CW74+CX74)/1000</f>
        <v>0</v>
      </c>
      <c r="AG74">
        <f>0.61365*exp(17.502*CY74/(240.97+CY74))</f>
        <v>0</v>
      </c>
      <c r="AH74">
        <f>(AD74-CR74*(CW74+CX74)/1000)</f>
        <v>0</v>
      </c>
      <c r="AI74">
        <f>(-P74*44100)</f>
        <v>0</v>
      </c>
      <c r="AJ74">
        <f>2*29.3*X74*0.92*(CY74-AC74)</f>
        <v>0</v>
      </c>
      <c r="AK74">
        <f>2*0.95*5.67E-8*(((CY74+$B$7)+273)^4-(AC74+273)^4)</f>
        <v>0</v>
      </c>
      <c r="AL74">
        <f>AA74+AK74+AI74+AJ74</f>
        <v>0</v>
      </c>
      <c r="AM74">
        <f>CV74*BA74*(CQ74-CP74*(1000-BA74*CS74)/(1000-BA74*CR74))/(100*CJ74)</f>
        <v>0</v>
      </c>
      <c r="AN74">
        <f>1000*CV74*BA74*(CR74-CS74)/(100*CJ74*(1000-BA74*CR74))</f>
        <v>0</v>
      </c>
      <c r="AO74">
        <f>(AP74 - AQ74 - CW74*1E3/(8.314*(CY74+273.15)) * AS74/CV74 * AR74) * CV74/(100*CJ74) * (1000 - CS74)/1000</f>
        <v>0</v>
      </c>
      <c r="AP74">
        <v>1286.73897240215</v>
      </c>
      <c r="AQ74">
        <v>1230.35684848485</v>
      </c>
      <c r="AR74">
        <v>-0.126088421005398</v>
      </c>
      <c r="AS74">
        <v>67.0131772177178</v>
      </c>
      <c r="AT74">
        <f>(AV74 - AU74 + CW74*1E3/(8.314*(CY74+273.15)) * AX74/CV74 * AW74) * CV74/(100*CJ74) * 1000/(1000 - AV74)</f>
        <v>0</v>
      </c>
      <c r="AU74">
        <v>16.1994924245455</v>
      </c>
      <c r="AV74">
        <v>25.5129654545455</v>
      </c>
      <c r="AW74">
        <v>-0.00127642251082209</v>
      </c>
      <c r="AX74">
        <v>78.55</v>
      </c>
      <c r="AY74">
        <v>0</v>
      </c>
      <c r="AZ74">
        <v>0</v>
      </c>
      <c r="BA74">
        <f>IF(AY74*$H$13&gt;=BC74,1.0,(BC74/(BC74-AY74*$H$13)))</f>
        <v>0</v>
      </c>
      <c r="BB74">
        <f>(BA74-1)*100</f>
        <v>0</v>
      </c>
      <c r="BC74">
        <f>MAX(0,($B$13+$C$13*DD74)/(1+$D$13*DD74)*CW74/(CY74+273)*$E$13)</f>
        <v>0</v>
      </c>
      <c r="BD74" t="s">
        <v>315</v>
      </c>
      <c r="BE74">
        <v>10214.9</v>
      </c>
      <c r="BF74">
        <v>1337.40365450765</v>
      </c>
      <c r="BG74">
        <v>3225.17</v>
      </c>
      <c r="BH74">
        <f>1-BF74/BG74</f>
        <v>0</v>
      </c>
      <c r="BI74">
        <v>-10.2314334914194</v>
      </c>
      <c r="BJ74" t="s">
        <v>545</v>
      </c>
      <c r="BK74">
        <v>10109</v>
      </c>
      <c r="BL74">
        <v>961.464538461538</v>
      </c>
      <c r="BM74">
        <v>1632.33</v>
      </c>
      <c r="BN74">
        <f>1-BL74/BM74</f>
        <v>0</v>
      </c>
      <c r="BO74">
        <v>0.5</v>
      </c>
      <c r="BP74">
        <f>CG74</f>
        <v>0</v>
      </c>
      <c r="BQ74">
        <f>R74</f>
        <v>0</v>
      </c>
      <c r="BR74">
        <f>BN74*BO74*BP74</f>
        <v>0</v>
      </c>
      <c r="BS74">
        <f>(BQ74-BI74)/BP74</f>
        <v>0</v>
      </c>
      <c r="BT74">
        <f>(BG74-BM74)/BM74</f>
        <v>0</v>
      </c>
      <c r="BU74">
        <f>BF74/(BH74+BF74/BM74)</f>
        <v>0</v>
      </c>
      <c r="BV74" t="s">
        <v>317</v>
      </c>
      <c r="BW74">
        <v>0</v>
      </c>
      <c r="BX74">
        <f>IF(BW74&lt;&gt;0, BW74, BU74)</f>
        <v>0</v>
      </c>
      <c r="BY74">
        <f>1-BX74/BM74</f>
        <v>0</v>
      </c>
      <c r="BZ74">
        <f>(BM74-BL74)/(BM74-BX74)</f>
        <v>0</v>
      </c>
      <c r="CA74">
        <f>(BG74-BM74)/(BG74-BX74)</f>
        <v>0</v>
      </c>
      <c r="CB74">
        <f>(BM74-BL74)/(BM74-BF74)</f>
        <v>0</v>
      </c>
      <c r="CC74">
        <f>(BG74-BM74)/(BG74-BF74)</f>
        <v>0</v>
      </c>
      <c r="CD74">
        <f>(BZ74*BX74/BL74)</f>
        <v>0</v>
      </c>
      <c r="CE74">
        <f>(1-CD74)</f>
        <v>0</v>
      </c>
      <c r="CF74">
        <f>$B$11*DE74+$C$11*DF74+$F$11*DG74*(1-DJ74)</f>
        <v>0</v>
      </c>
      <c r="CG74">
        <f>CF74*CH74</f>
        <v>0</v>
      </c>
      <c r="CH74">
        <f>($B$11*$D$9+$C$11*$D$9+$F$11*((DT74+DL74)/MAX(DT74+DL74+DU74, 0.1)*$I$9+DU74/MAX(DT74+DL74+DU74, 0.1)*$J$9))/($B$11+$C$11+$F$11)</f>
        <v>0</v>
      </c>
      <c r="CI74">
        <f>($B$11*$K$9+$C$11*$K$9+$F$11*((DT74+DL74)/MAX(DT74+DL74+DU74, 0.1)*$P$9+DU74/MAX(DT74+DL74+DU74, 0.1)*$Q$9))/($B$11+$C$11+$F$11)</f>
        <v>0</v>
      </c>
      <c r="CJ74">
        <v>6</v>
      </c>
      <c r="CK74">
        <v>0.5</v>
      </c>
      <c r="CL74" t="s">
        <v>318</v>
      </c>
      <c r="CM74">
        <v>2</v>
      </c>
      <c r="CN74" t="b">
        <v>0</v>
      </c>
      <c r="CO74">
        <v>1658949591.35</v>
      </c>
      <c r="CP74">
        <v>1199.93766666667</v>
      </c>
      <c r="CQ74">
        <v>1266.18</v>
      </c>
      <c r="CR74">
        <v>25.5814066666667</v>
      </c>
      <c r="CS74">
        <v>16.21911</v>
      </c>
      <c r="CT74">
        <v>1201.42766666667</v>
      </c>
      <c r="CU74">
        <v>25.36897</v>
      </c>
      <c r="CV74">
        <v>600.095233333333</v>
      </c>
      <c r="CW74">
        <v>100.9398</v>
      </c>
      <c r="CX74">
        <v>0.100107243333333</v>
      </c>
      <c r="CY74">
        <v>30.3130866666667</v>
      </c>
      <c r="CZ74">
        <v>29.8678966666667</v>
      </c>
      <c r="DA74">
        <v>999.9</v>
      </c>
      <c r="DB74">
        <v>0</v>
      </c>
      <c r="DC74">
        <v>0</v>
      </c>
      <c r="DD74">
        <v>9998.05866666667</v>
      </c>
      <c r="DE74">
        <v>0</v>
      </c>
      <c r="DF74">
        <v>293.526766666667</v>
      </c>
      <c r="DG74">
        <v>1500.01366666667</v>
      </c>
      <c r="DH74">
        <v>0.9729964</v>
      </c>
      <c r="DI74">
        <v>0.02700364</v>
      </c>
      <c r="DJ74">
        <v>0</v>
      </c>
      <c r="DK74">
        <v>961.317033333333</v>
      </c>
      <c r="DL74">
        <v>4.99935</v>
      </c>
      <c r="DM74">
        <v>15185.6466666667</v>
      </c>
      <c r="DN74">
        <v>14585.0233333333</v>
      </c>
      <c r="DO74">
        <v>37</v>
      </c>
      <c r="DP74">
        <v>40.062</v>
      </c>
      <c r="DQ74">
        <v>37.2395</v>
      </c>
      <c r="DR74">
        <v>38.3435666666667</v>
      </c>
      <c r="DS74">
        <v>39</v>
      </c>
      <c r="DT74">
        <v>1454.643</v>
      </c>
      <c r="DU74">
        <v>40.3706666666667</v>
      </c>
      <c r="DV74">
        <v>0</v>
      </c>
      <c r="DW74">
        <v>146</v>
      </c>
      <c r="DX74">
        <v>0</v>
      </c>
      <c r="DY74">
        <v>961.464538461538</v>
      </c>
      <c r="DZ74">
        <v>-83.820649486188</v>
      </c>
      <c r="EA74">
        <v>-1273.07350300605</v>
      </c>
      <c r="EB74">
        <v>15187.7769230769</v>
      </c>
      <c r="EC74">
        <v>15</v>
      </c>
      <c r="ED74">
        <v>1658949618.6</v>
      </c>
      <c r="EE74" t="s">
        <v>546</v>
      </c>
      <c r="EF74">
        <v>1658949618.6</v>
      </c>
      <c r="EG74">
        <v>1658948736.6</v>
      </c>
      <c r="EH74">
        <v>56</v>
      </c>
      <c r="EI74">
        <v>0.407</v>
      </c>
      <c r="EJ74">
        <v>0.005</v>
      </c>
      <c r="EK74">
        <v>-1.49</v>
      </c>
      <c r="EL74">
        <v>-0.026</v>
      </c>
      <c r="EM74">
        <v>1268</v>
      </c>
      <c r="EN74">
        <v>14</v>
      </c>
      <c r="EO74">
        <v>0.11</v>
      </c>
      <c r="EP74">
        <v>0.02</v>
      </c>
      <c r="EQ74">
        <v>100</v>
      </c>
      <c r="ER74">
        <v>100</v>
      </c>
      <c r="ES74">
        <v>-1.49</v>
      </c>
      <c r="ET74">
        <v>0.2124</v>
      </c>
      <c r="EU74">
        <v>-0.391649417807457</v>
      </c>
      <c r="EV74">
        <v>-0.00188405265594867</v>
      </c>
      <c r="EW74">
        <v>5.78351111746033e-07</v>
      </c>
      <c r="EX74">
        <v>-2.3203594791771e-11</v>
      </c>
      <c r="EY74">
        <v>0.212428913327881</v>
      </c>
      <c r="EZ74">
        <v>0</v>
      </c>
      <c r="FA74">
        <v>0</v>
      </c>
      <c r="FB74">
        <v>0</v>
      </c>
      <c r="FC74">
        <v>4</v>
      </c>
      <c r="FD74">
        <v>2111</v>
      </c>
      <c r="FE74">
        <v>2</v>
      </c>
      <c r="FF74">
        <v>24</v>
      </c>
      <c r="FG74">
        <v>4.2</v>
      </c>
      <c r="FH74">
        <v>14.4</v>
      </c>
      <c r="FI74">
        <v>2.65503</v>
      </c>
      <c r="FJ74">
        <v>2.39868</v>
      </c>
      <c r="FK74">
        <v>1.5979</v>
      </c>
      <c r="FL74">
        <v>2.33521</v>
      </c>
      <c r="FM74">
        <v>1.59424</v>
      </c>
      <c r="FN74">
        <v>2.33032</v>
      </c>
      <c r="FO74">
        <v>41.0928</v>
      </c>
      <c r="FP74">
        <v>14.1583</v>
      </c>
      <c r="FQ74">
        <v>18</v>
      </c>
      <c r="FR74">
        <v>629.502</v>
      </c>
      <c r="FS74">
        <v>358.907</v>
      </c>
      <c r="FT74">
        <v>28.7645</v>
      </c>
      <c r="FU74">
        <v>32.5413</v>
      </c>
      <c r="FV74">
        <v>30.0002</v>
      </c>
      <c r="FW74">
        <v>32.3868</v>
      </c>
      <c r="FX74">
        <v>32.3633</v>
      </c>
      <c r="FY74">
        <v>53.1448</v>
      </c>
      <c r="FZ74">
        <v>50.8709</v>
      </c>
      <c r="GA74">
        <v>0</v>
      </c>
      <c r="GB74">
        <v>28.82</v>
      </c>
      <c r="GC74">
        <v>1267.78</v>
      </c>
      <c r="GD74">
        <v>16.3239</v>
      </c>
      <c r="GE74">
        <v>99.3661</v>
      </c>
      <c r="GF74">
        <v>99.4776</v>
      </c>
    </row>
    <row r="75" spans="1:188">
      <c r="A75">
        <v>59</v>
      </c>
      <c r="B75">
        <v>1658949694.6</v>
      </c>
      <c r="C75">
        <v>9272.09999990463</v>
      </c>
      <c r="D75" t="s">
        <v>547</v>
      </c>
      <c r="E75" t="s">
        <v>548</v>
      </c>
      <c r="F75">
        <v>5</v>
      </c>
      <c r="I75" t="s">
        <v>310</v>
      </c>
      <c r="J75" t="s">
        <v>311</v>
      </c>
      <c r="L75" t="s">
        <v>312</v>
      </c>
      <c r="M75" t="s">
        <v>496</v>
      </c>
      <c r="N75" t="s">
        <v>497</v>
      </c>
      <c r="O75">
        <v>1658949686.6</v>
      </c>
      <c r="P75">
        <f>(Q75)/1000</f>
        <v>0</v>
      </c>
      <c r="Q75">
        <f>IF(CN75, AT75, AN75)</f>
        <v>0</v>
      </c>
      <c r="R75">
        <f>IF(CN75, AO75, AM75)</f>
        <v>0</v>
      </c>
      <c r="S75">
        <f>CP75 - IF(BA75&gt;1, R75*CJ75*100.0/(BC75*DD75), 0)</f>
        <v>0</v>
      </c>
      <c r="T75">
        <f>((Z75-P75/2)*S75-R75)/(Z75+P75/2)</f>
        <v>0</v>
      </c>
      <c r="U75">
        <f>T75*(CW75+CX75)/1000.0</f>
        <v>0</v>
      </c>
      <c r="V75">
        <f>(CP75 - IF(BA75&gt;1, R75*CJ75*100.0/(BC75*DD75), 0))*(CW75+CX75)/1000.0</f>
        <v>0</v>
      </c>
      <c r="W75">
        <f>2.0/((1/Y75-1/X75)+SIGN(Y75)*SQRT((1/Y75-1/X75)*(1/Y75-1/X75) + 4*CK75/((CK75+1)*(CK75+1))*(2*1/Y75*1/X75-1/X75*1/X75)))</f>
        <v>0</v>
      </c>
      <c r="X75">
        <f>IF(LEFT(CL75,1)&lt;&gt;"0",IF(LEFT(CL75,1)="1",3.0,CM75),$D$5+$E$5*(DD75*CW75/($K$5*1000))+$F$5*(DD75*CW75/($K$5*1000))*MAX(MIN(CJ75,$J$5),$I$5)*MAX(MIN(CJ75,$J$5),$I$5)+$G$5*MAX(MIN(CJ75,$J$5),$I$5)*(DD75*CW75/($K$5*1000))+$H$5*(DD75*CW75/($K$5*1000))*(DD75*CW75/($K$5*1000)))</f>
        <v>0</v>
      </c>
      <c r="Y75">
        <f>P75*(1000-(1000*0.61365*exp(17.502*AC75/(240.97+AC75))/(CW75+CX75)+CR75)/2)/(1000*0.61365*exp(17.502*AC75/(240.97+AC75))/(CW75+CX75)-CR75)</f>
        <v>0</v>
      </c>
      <c r="Z75">
        <f>1/((CK75+1)/(W75/1.6)+1/(X75/1.37)) + CK75/((CK75+1)/(W75/1.6) + CK75/(X75/1.37))</f>
        <v>0</v>
      </c>
      <c r="AA75">
        <f>(CF75*CI75)</f>
        <v>0</v>
      </c>
      <c r="AB75">
        <f>(CY75+(AA75+2*0.95*5.67E-8*(((CY75+$B$7)+273)^4-(CY75+273)^4)-44100*P75)/(1.84*29.3*X75+8*0.95*5.67E-8*(CY75+273)^3))</f>
        <v>0</v>
      </c>
      <c r="AC75">
        <f>($C$7*CZ75+$D$7*DA75+$E$7*AB75)</f>
        <v>0</v>
      </c>
      <c r="AD75">
        <f>0.61365*exp(17.502*AC75/(240.97+AC75))</f>
        <v>0</v>
      </c>
      <c r="AE75">
        <f>(AF75/AG75*100)</f>
        <v>0</v>
      </c>
      <c r="AF75">
        <f>CR75*(CW75+CX75)/1000</f>
        <v>0</v>
      </c>
      <c r="AG75">
        <f>0.61365*exp(17.502*CY75/(240.97+CY75))</f>
        <v>0</v>
      </c>
      <c r="AH75">
        <f>(AD75-CR75*(CW75+CX75)/1000)</f>
        <v>0</v>
      </c>
      <c r="AI75">
        <f>(-P75*44100)</f>
        <v>0</v>
      </c>
      <c r="AJ75">
        <f>2*29.3*X75*0.92*(CY75-AC75)</f>
        <v>0</v>
      </c>
      <c r="AK75">
        <f>2*0.95*5.67E-8*(((CY75+$B$7)+273)^4-(AC75+273)^4)</f>
        <v>0</v>
      </c>
      <c r="AL75">
        <f>AA75+AK75+AI75+AJ75</f>
        <v>0</v>
      </c>
      <c r="AM75">
        <f>CV75*BA75*(CQ75-CP75*(1000-BA75*CS75)/(1000-BA75*CR75))/(100*CJ75)</f>
        <v>0</v>
      </c>
      <c r="AN75">
        <f>1000*CV75*BA75*(CR75-CS75)/(100*CJ75*(1000-BA75*CR75))</f>
        <v>0</v>
      </c>
      <c r="AO75">
        <f>(AP75 - AQ75 - CW75*1E3/(8.314*(CY75+273.15)) * AS75/CV75 * AR75) * CV75/(100*CJ75) * (1000 - CS75)/1000</f>
        <v>0</v>
      </c>
      <c r="AP75">
        <v>1592.55701871639</v>
      </c>
      <c r="AQ75">
        <v>1533.7156969697</v>
      </c>
      <c r="AR75">
        <v>-0.0141394220084605</v>
      </c>
      <c r="AS75">
        <v>67.0091753664699</v>
      </c>
      <c r="AT75">
        <f>(AV75 - AU75 + CW75*1E3/(8.314*(CY75+273.15)) * AX75/CV75 * AW75) * CV75/(100*CJ75) * 1000/(1000 - AV75)</f>
        <v>0</v>
      </c>
      <c r="AU75">
        <v>17.1354368875758</v>
      </c>
      <c r="AV75">
        <v>26.0989884848485</v>
      </c>
      <c r="AW75">
        <v>-0.000299504467163993</v>
      </c>
      <c r="AX75">
        <v>78.55</v>
      </c>
      <c r="AY75">
        <v>0</v>
      </c>
      <c r="AZ75">
        <v>0</v>
      </c>
      <c r="BA75">
        <f>IF(AY75*$H$13&gt;=BC75,1.0,(BC75/(BC75-AY75*$H$13)))</f>
        <v>0</v>
      </c>
      <c r="BB75">
        <f>(BA75-1)*100</f>
        <v>0</v>
      </c>
      <c r="BC75">
        <f>MAX(0,($B$13+$C$13*DD75)/(1+$D$13*DD75)*CW75/(CY75+273)*$E$13)</f>
        <v>0</v>
      </c>
      <c r="BD75" t="s">
        <v>315</v>
      </c>
      <c r="BE75">
        <v>10214.9</v>
      </c>
      <c r="BF75">
        <v>1337.40365450765</v>
      </c>
      <c r="BG75">
        <v>3225.17</v>
      </c>
      <c r="BH75">
        <f>1-BF75/BG75</f>
        <v>0</v>
      </c>
      <c r="BI75">
        <v>-10.2314334914194</v>
      </c>
      <c r="BJ75" t="s">
        <v>549</v>
      </c>
      <c r="BK75">
        <v>10108.8</v>
      </c>
      <c r="BL75">
        <v>936.24508</v>
      </c>
      <c r="BM75">
        <v>1615.23</v>
      </c>
      <c r="BN75">
        <f>1-BL75/BM75</f>
        <v>0</v>
      </c>
      <c r="BO75">
        <v>0.5</v>
      </c>
      <c r="BP75">
        <f>CG75</f>
        <v>0</v>
      </c>
      <c r="BQ75">
        <f>R75</f>
        <v>0</v>
      </c>
      <c r="BR75">
        <f>BN75*BO75*BP75</f>
        <v>0</v>
      </c>
      <c r="BS75">
        <f>(BQ75-BI75)/BP75</f>
        <v>0</v>
      </c>
      <c r="BT75">
        <f>(BG75-BM75)/BM75</f>
        <v>0</v>
      </c>
      <c r="BU75">
        <f>BF75/(BH75+BF75/BM75)</f>
        <v>0</v>
      </c>
      <c r="BV75" t="s">
        <v>317</v>
      </c>
      <c r="BW75">
        <v>0</v>
      </c>
      <c r="BX75">
        <f>IF(BW75&lt;&gt;0, BW75, BU75)</f>
        <v>0</v>
      </c>
      <c r="BY75">
        <f>1-BX75/BM75</f>
        <v>0</v>
      </c>
      <c r="BZ75">
        <f>(BM75-BL75)/(BM75-BX75)</f>
        <v>0</v>
      </c>
      <c r="CA75">
        <f>(BG75-BM75)/(BG75-BX75)</f>
        <v>0</v>
      </c>
      <c r="CB75">
        <f>(BM75-BL75)/(BM75-BF75)</f>
        <v>0</v>
      </c>
      <c r="CC75">
        <f>(BG75-BM75)/(BG75-BF75)</f>
        <v>0</v>
      </c>
      <c r="CD75">
        <f>(BZ75*BX75/BL75)</f>
        <v>0</v>
      </c>
      <c r="CE75">
        <f>(1-CD75)</f>
        <v>0</v>
      </c>
      <c r="CF75">
        <f>$B$11*DE75+$C$11*DF75+$F$11*DG75*(1-DJ75)</f>
        <v>0</v>
      </c>
      <c r="CG75">
        <f>CF75*CH75</f>
        <v>0</v>
      </c>
      <c r="CH75">
        <f>($B$11*$D$9+$C$11*$D$9+$F$11*((DT75+DL75)/MAX(DT75+DL75+DU75, 0.1)*$I$9+DU75/MAX(DT75+DL75+DU75, 0.1)*$J$9))/($B$11+$C$11+$F$11)</f>
        <v>0</v>
      </c>
      <c r="CI75">
        <f>($B$11*$K$9+$C$11*$K$9+$F$11*((DT75+DL75)/MAX(DT75+DL75+DU75, 0.1)*$P$9+DU75/MAX(DT75+DL75+DU75, 0.1)*$Q$9))/($B$11+$C$11+$F$11)</f>
        <v>0</v>
      </c>
      <c r="CJ75">
        <v>6</v>
      </c>
      <c r="CK75">
        <v>0.5</v>
      </c>
      <c r="CL75" t="s">
        <v>318</v>
      </c>
      <c r="CM75">
        <v>2</v>
      </c>
      <c r="CN75" t="b">
        <v>0</v>
      </c>
      <c r="CO75">
        <v>1658949686.6</v>
      </c>
      <c r="CP75">
        <v>1493.94074193548</v>
      </c>
      <c r="CQ75">
        <v>1562.65096774194</v>
      </c>
      <c r="CR75">
        <v>26.1551838709677</v>
      </c>
      <c r="CS75">
        <v>17.2108129032258</v>
      </c>
      <c r="CT75">
        <v>1495.57774193548</v>
      </c>
      <c r="CU75">
        <v>25.9427516129032</v>
      </c>
      <c r="CV75">
        <v>600.102548387097</v>
      </c>
      <c r="CW75">
        <v>100.938967741935</v>
      </c>
      <c r="CX75">
        <v>0.100113070967742</v>
      </c>
      <c r="CY75">
        <v>30.3805741935484</v>
      </c>
      <c r="CZ75">
        <v>29.9843548387097</v>
      </c>
      <c r="DA75">
        <v>999.9</v>
      </c>
      <c r="DB75">
        <v>0</v>
      </c>
      <c r="DC75">
        <v>0</v>
      </c>
      <c r="DD75">
        <v>10000.0548387097</v>
      </c>
      <c r="DE75">
        <v>0</v>
      </c>
      <c r="DF75">
        <v>290.529548387097</v>
      </c>
      <c r="DG75">
        <v>1499.99709677419</v>
      </c>
      <c r="DH75">
        <v>0.972996516129032</v>
      </c>
      <c r="DI75">
        <v>0.0270035064516129</v>
      </c>
      <c r="DJ75">
        <v>0</v>
      </c>
      <c r="DK75">
        <v>935.72264516129</v>
      </c>
      <c r="DL75">
        <v>4.99935</v>
      </c>
      <c r="DM75">
        <v>14790.3096774194</v>
      </c>
      <c r="DN75">
        <v>14584.8709677419</v>
      </c>
      <c r="DO75">
        <v>37</v>
      </c>
      <c r="DP75">
        <v>40.2134193548387</v>
      </c>
      <c r="DQ75">
        <v>37.304</v>
      </c>
      <c r="DR75">
        <v>38.5077096774193</v>
      </c>
      <c r="DS75">
        <v>39.038</v>
      </c>
      <c r="DT75">
        <v>1454.62709677419</v>
      </c>
      <c r="DU75">
        <v>40.3706451612903</v>
      </c>
      <c r="DV75">
        <v>0</v>
      </c>
      <c r="DW75">
        <v>94.8999998569489</v>
      </c>
      <c r="DX75">
        <v>0</v>
      </c>
      <c r="DY75">
        <v>936.24508</v>
      </c>
      <c r="DZ75">
        <v>109.65600022239</v>
      </c>
      <c r="EA75">
        <v>1662.88461884316</v>
      </c>
      <c r="EB75">
        <v>14798.184</v>
      </c>
      <c r="EC75">
        <v>15</v>
      </c>
      <c r="ED75">
        <v>1658949730.6</v>
      </c>
      <c r="EE75" t="s">
        <v>550</v>
      </c>
      <c r="EF75">
        <v>1658949730.6</v>
      </c>
      <c r="EG75">
        <v>1658948736.6</v>
      </c>
      <c r="EH75">
        <v>57</v>
      </c>
      <c r="EI75">
        <v>-0.036</v>
      </c>
      <c r="EJ75">
        <v>0.005</v>
      </c>
      <c r="EK75">
        <v>-1.637</v>
      </c>
      <c r="EL75">
        <v>-0.026</v>
      </c>
      <c r="EM75">
        <v>1554</v>
      </c>
      <c r="EN75">
        <v>14</v>
      </c>
      <c r="EO75">
        <v>0.23</v>
      </c>
      <c r="EP75">
        <v>0.02</v>
      </c>
      <c r="EQ75">
        <v>100</v>
      </c>
      <c r="ER75">
        <v>100</v>
      </c>
      <c r="ES75">
        <v>-1.637</v>
      </c>
      <c r="ET75">
        <v>0.2125</v>
      </c>
      <c r="EU75">
        <v>0.0164265690007952</v>
      </c>
      <c r="EV75">
        <v>-0.00188405265594867</v>
      </c>
      <c r="EW75">
        <v>5.78351111746033e-07</v>
      </c>
      <c r="EX75">
        <v>-2.3203594791771e-11</v>
      </c>
      <c r="EY75">
        <v>0.212428913327881</v>
      </c>
      <c r="EZ75">
        <v>0</v>
      </c>
      <c r="FA75">
        <v>0</v>
      </c>
      <c r="FB75">
        <v>0</v>
      </c>
      <c r="FC75">
        <v>4</v>
      </c>
      <c r="FD75">
        <v>2111</v>
      </c>
      <c r="FE75">
        <v>2</v>
      </c>
      <c r="FF75">
        <v>24</v>
      </c>
      <c r="FG75">
        <v>1.3</v>
      </c>
      <c r="FH75">
        <v>16</v>
      </c>
      <c r="FI75">
        <v>3.16284</v>
      </c>
      <c r="FJ75">
        <v>2.38403</v>
      </c>
      <c r="FK75">
        <v>1.59912</v>
      </c>
      <c r="FL75">
        <v>2.33398</v>
      </c>
      <c r="FM75">
        <v>1.59424</v>
      </c>
      <c r="FN75">
        <v>2.40112</v>
      </c>
      <c r="FO75">
        <v>41.1187</v>
      </c>
      <c r="FP75">
        <v>14.1495</v>
      </c>
      <c r="FQ75">
        <v>18</v>
      </c>
      <c r="FR75">
        <v>629.197</v>
      </c>
      <c r="FS75">
        <v>360.013</v>
      </c>
      <c r="FT75">
        <v>28.7294</v>
      </c>
      <c r="FU75">
        <v>32.5809</v>
      </c>
      <c r="FV75">
        <v>30.0001</v>
      </c>
      <c r="FW75">
        <v>32.4194</v>
      </c>
      <c r="FX75">
        <v>32.3963</v>
      </c>
      <c r="FY75">
        <v>63.2931</v>
      </c>
      <c r="FZ75">
        <v>47.43</v>
      </c>
      <c r="GA75">
        <v>0</v>
      </c>
      <c r="GB75">
        <v>28.7384</v>
      </c>
      <c r="GC75">
        <v>1568.45</v>
      </c>
      <c r="GD75">
        <v>17.0307</v>
      </c>
      <c r="GE75">
        <v>99.3596</v>
      </c>
      <c r="GF75">
        <v>99.4731</v>
      </c>
    </row>
    <row r="76" spans="1:188">
      <c r="A76">
        <v>60</v>
      </c>
      <c r="B76">
        <v>1658949827.1</v>
      </c>
      <c r="C76">
        <v>9404.59999990463</v>
      </c>
      <c r="D76" t="s">
        <v>551</v>
      </c>
      <c r="E76" t="s">
        <v>552</v>
      </c>
      <c r="F76">
        <v>5</v>
      </c>
      <c r="I76" t="s">
        <v>310</v>
      </c>
      <c r="J76" t="s">
        <v>311</v>
      </c>
      <c r="L76" t="s">
        <v>312</v>
      </c>
      <c r="M76" t="s">
        <v>496</v>
      </c>
      <c r="N76" t="s">
        <v>497</v>
      </c>
      <c r="O76">
        <v>1658949819.35</v>
      </c>
      <c r="P76">
        <f>(Q76)/1000</f>
        <v>0</v>
      </c>
      <c r="Q76">
        <f>IF(CN76, AT76, AN76)</f>
        <v>0</v>
      </c>
      <c r="R76">
        <f>IF(CN76, AO76, AM76)</f>
        <v>0</v>
      </c>
      <c r="S76">
        <f>CP76 - IF(BA76&gt;1, R76*CJ76*100.0/(BC76*DD76), 0)</f>
        <v>0</v>
      </c>
      <c r="T76">
        <f>((Z76-P76/2)*S76-R76)/(Z76+P76/2)</f>
        <v>0</v>
      </c>
      <c r="U76">
        <f>T76*(CW76+CX76)/1000.0</f>
        <v>0</v>
      </c>
      <c r="V76">
        <f>(CP76 - IF(BA76&gt;1, R76*CJ76*100.0/(BC76*DD76), 0))*(CW76+CX76)/1000.0</f>
        <v>0</v>
      </c>
      <c r="W76">
        <f>2.0/((1/Y76-1/X76)+SIGN(Y76)*SQRT((1/Y76-1/X76)*(1/Y76-1/X76) + 4*CK76/((CK76+1)*(CK76+1))*(2*1/Y76*1/X76-1/X76*1/X76)))</f>
        <v>0</v>
      </c>
      <c r="X76">
        <f>IF(LEFT(CL76,1)&lt;&gt;"0",IF(LEFT(CL76,1)="1",3.0,CM76),$D$5+$E$5*(DD76*CW76/($K$5*1000))+$F$5*(DD76*CW76/($K$5*1000))*MAX(MIN(CJ76,$J$5),$I$5)*MAX(MIN(CJ76,$J$5),$I$5)+$G$5*MAX(MIN(CJ76,$J$5),$I$5)*(DD76*CW76/($K$5*1000))+$H$5*(DD76*CW76/($K$5*1000))*(DD76*CW76/($K$5*1000)))</f>
        <v>0</v>
      </c>
      <c r="Y76">
        <f>P76*(1000-(1000*0.61365*exp(17.502*AC76/(240.97+AC76))/(CW76+CX76)+CR76)/2)/(1000*0.61365*exp(17.502*AC76/(240.97+AC76))/(CW76+CX76)-CR76)</f>
        <v>0</v>
      </c>
      <c r="Z76">
        <f>1/((CK76+1)/(W76/1.6)+1/(X76/1.37)) + CK76/((CK76+1)/(W76/1.6) + CK76/(X76/1.37))</f>
        <v>0</v>
      </c>
      <c r="AA76">
        <f>(CF76*CI76)</f>
        <v>0</v>
      </c>
      <c r="AB76">
        <f>(CY76+(AA76+2*0.95*5.67E-8*(((CY76+$B$7)+273)^4-(CY76+273)^4)-44100*P76)/(1.84*29.3*X76+8*0.95*5.67E-8*(CY76+273)^3))</f>
        <v>0</v>
      </c>
      <c r="AC76">
        <f>($C$7*CZ76+$D$7*DA76+$E$7*AB76)</f>
        <v>0</v>
      </c>
      <c r="AD76">
        <f>0.61365*exp(17.502*AC76/(240.97+AC76))</f>
        <v>0</v>
      </c>
      <c r="AE76">
        <f>(AF76/AG76*100)</f>
        <v>0</v>
      </c>
      <c r="AF76">
        <f>CR76*(CW76+CX76)/1000</f>
        <v>0</v>
      </c>
      <c r="AG76">
        <f>0.61365*exp(17.502*CY76/(240.97+CY76))</f>
        <v>0</v>
      </c>
      <c r="AH76">
        <f>(AD76-CR76*(CW76+CX76)/1000)</f>
        <v>0</v>
      </c>
      <c r="AI76">
        <f>(-P76*44100)</f>
        <v>0</v>
      </c>
      <c r="AJ76">
        <f>2*29.3*X76*0.92*(CY76-AC76)</f>
        <v>0</v>
      </c>
      <c r="AK76">
        <f>2*0.95*5.67E-8*(((CY76+$B$7)+273)^4-(AC76+273)^4)</f>
        <v>0</v>
      </c>
      <c r="AL76">
        <f>AA76+AK76+AI76+AJ76</f>
        <v>0</v>
      </c>
      <c r="AM76">
        <f>CV76*BA76*(CQ76-CP76*(1000-BA76*CS76)/(1000-BA76*CR76))/(100*CJ76)</f>
        <v>0</v>
      </c>
      <c r="AN76">
        <f>1000*CV76*BA76*(CR76-CS76)/(100*CJ76*(1000-BA76*CR76))</f>
        <v>0</v>
      </c>
      <c r="AO76">
        <f>(AP76 - AQ76 - CW76*1E3/(8.314*(CY76+273.15)) * AS76/CV76 * AR76) * CV76/(100*CJ76) * (1000 - CS76)/1000</f>
        <v>0</v>
      </c>
      <c r="AP76">
        <v>2107.20585434985</v>
      </c>
      <c r="AQ76">
        <v>2047.03654545455</v>
      </c>
      <c r="AR76">
        <v>0.43846478111164</v>
      </c>
      <c r="AS76">
        <v>67.0158709534488</v>
      </c>
      <c r="AT76">
        <f>(AV76 - AU76 + CW76*1E3/(8.314*(CY76+273.15)) * AX76/CV76 * AW76) * CV76/(100*CJ76) * 1000/(1000 - AV76)</f>
        <v>0</v>
      </c>
      <c r="AU76">
        <v>16.3662826776623</v>
      </c>
      <c r="AV76">
        <v>25.4514060606061</v>
      </c>
      <c r="AW76">
        <v>-0.00107587208490375</v>
      </c>
      <c r="AX76">
        <v>78.55</v>
      </c>
      <c r="AY76">
        <v>0</v>
      </c>
      <c r="AZ76">
        <v>0</v>
      </c>
      <c r="BA76">
        <f>IF(AY76*$H$13&gt;=BC76,1.0,(BC76/(BC76-AY76*$H$13)))</f>
        <v>0</v>
      </c>
      <c r="BB76">
        <f>(BA76-1)*100</f>
        <v>0</v>
      </c>
      <c r="BC76">
        <f>MAX(0,($B$13+$C$13*DD76)/(1+$D$13*DD76)*CW76/(CY76+273)*$E$13)</f>
        <v>0</v>
      </c>
      <c r="BD76" t="s">
        <v>315</v>
      </c>
      <c r="BE76">
        <v>10214.9</v>
      </c>
      <c r="BF76">
        <v>1337.40365450765</v>
      </c>
      <c r="BG76">
        <v>3225.17</v>
      </c>
      <c r="BH76">
        <f>1-BF76/BG76</f>
        <v>0</v>
      </c>
      <c r="BI76">
        <v>-10.2314334914194</v>
      </c>
      <c r="BJ76" t="s">
        <v>553</v>
      </c>
      <c r="BK76">
        <v>10108.7</v>
      </c>
      <c r="BL76">
        <v>945.369192307692</v>
      </c>
      <c r="BM76">
        <v>1581.62</v>
      </c>
      <c r="BN76">
        <f>1-BL76/BM76</f>
        <v>0</v>
      </c>
      <c r="BO76">
        <v>0.5</v>
      </c>
      <c r="BP76">
        <f>CG76</f>
        <v>0</v>
      </c>
      <c r="BQ76">
        <f>R76</f>
        <v>0</v>
      </c>
      <c r="BR76">
        <f>BN76*BO76*BP76</f>
        <v>0</v>
      </c>
      <c r="BS76">
        <f>(BQ76-BI76)/BP76</f>
        <v>0</v>
      </c>
      <c r="BT76">
        <f>(BG76-BM76)/BM76</f>
        <v>0</v>
      </c>
      <c r="BU76">
        <f>BF76/(BH76+BF76/BM76)</f>
        <v>0</v>
      </c>
      <c r="BV76" t="s">
        <v>317</v>
      </c>
      <c r="BW76">
        <v>0</v>
      </c>
      <c r="BX76">
        <f>IF(BW76&lt;&gt;0, BW76, BU76)</f>
        <v>0</v>
      </c>
      <c r="BY76">
        <f>1-BX76/BM76</f>
        <v>0</v>
      </c>
      <c r="BZ76">
        <f>(BM76-BL76)/(BM76-BX76)</f>
        <v>0</v>
      </c>
      <c r="CA76">
        <f>(BG76-BM76)/(BG76-BX76)</f>
        <v>0</v>
      </c>
      <c r="CB76">
        <f>(BM76-BL76)/(BM76-BF76)</f>
        <v>0</v>
      </c>
      <c r="CC76">
        <f>(BG76-BM76)/(BG76-BF76)</f>
        <v>0</v>
      </c>
      <c r="CD76">
        <f>(BZ76*BX76/BL76)</f>
        <v>0</v>
      </c>
      <c r="CE76">
        <f>(1-CD76)</f>
        <v>0</v>
      </c>
      <c r="CF76">
        <f>$B$11*DE76+$C$11*DF76+$F$11*DG76*(1-DJ76)</f>
        <v>0</v>
      </c>
      <c r="CG76">
        <f>CF76*CH76</f>
        <v>0</v>
      </c>
      <c r="CH76">
        <f>($B$11*$D$9+$C$11*$D$9+$F$11*((DT76+DL76)/MAX(DT76+DL76+DU76, 0.1)*$I$9+DU76/MAX(DT76+DL76+DU76, 0.1)*$J$9))/($B$11+$C$11+$F$11)</f>
        <v>0</v>
      </c>
      <c r="CI76">
        <f>($B$11*$K$9+$C$11*$K$9+$F$11*((DT76+DL76)/MAX(DT76+DL76+DU76, 0.1)*$P$9+DU76/MAX(DT76+DL76+DU76, 0.1)*$Q$9))/($B$11+$C$11+$F$11)</f>
        <v>0</v>
      </c>
      <c r="CJ76">
        <v>6</v>
      </c>
      <c r="CK76">
        <v>0.5</v>
      </c>
      <c r="CL76" t="s">
        <v>318</v>
      </c>
      <c r="CM76">
        <v>2</v>
      </c>
      <c r="CN76" t="b">
        <v>0</v>
      </c>
      <c r="CO76">
        <v>1658949819.35</v>
      </c>
      <c r="CP76">
        <v>1993.41933333333</v>
      </c>
      <c r="CQ76">
        <v>2069.206</v>
      </c>
      <c r="CR76">
        <v>25.52264</v>
      </c>
      <c r="CS76">
        <v>16.4301</v>
      </c>
      <c r="CT76">
        <v>1995.57433333333</v>
      </c>
      <c r="CU76">
        <v>25.3102033333333</v>
      </c>
      <c r="CV76">
        <v>600.081333333333</v>
      </c>
      <c r="CW76">
        <v>100.939366666667</v>
      </c>
      <c r="CX76">
        <v>0.09998575</v>
      </c>
      <c r="CY76">
        <v>30.23915</v>
      </c>
      <c r="CZ76">
        <v>29.7576033333333</v>
      </c>
      <c r="DA76">
        <v>999.9</v>
      </c>
      <c r="DB76">
        <v>0</v>
      </c>
      <c r="DC76">
        <v>0</v>
      </c>
      <c r="DD76">
        <v>9999.75333333333</v>
      </c>
      <c r="DE76">
        <v>0</v>
      </c>
      <c r="DF76">
        <v>594.168633333333</v>
      </c>
      <c r="DG76">
        <v>1500.01633333333</v>
      </c>
      <c r="DH76">
        <v>0.9729992</v>
      </c>
      <c r="DI76">
        <v>0.02700042</v>
      </c>
      <c r="DJ76">
        <v>0</v>
      </c>
      <c r="DK76">
        <v>944.0097</v>
      </c>
      <c r="DL76">
        <v>4.99935</v>
      </c>
      <c r="DM76">
        <v>14910.59</v>
      </c>
      <c r="DN76">
        <v>14585.0566666667</v>
      </c>
      <c r="DO76">
        <v>37.062</v>
      </c>
      <c r="DP76">
        <v>40.2458</v>
      </c>
      <c r="DQ76">
        <v>37.208</v>
      </c>
      <c r="DR76">
        <v>38.4789666666667</v>
      </c>
      <c r="DS76">
        <v>39.1477333333333</v>
      </c>
      <c r="DT76">
        <v>1454.647</v>
      </c>
      <c r="DU76">
        <v>40.3693333333333</v>
      </c>
      <c r="DV76">
        <v>0</v>
      </c>
      <c r="DW76">
        <v>131.900000095367</v>
      </c>
      <c r="DX76">
        <v>0</v>
      </c>
      <c r="DY76">
        <v>945.369192307692</v>
      </c>
      <c r="DZ76">
        <v>208.737196791798</v>
      </c>
      <c r="EA76">
        <v>3200.05812281859</v>
      </c>
      <c r="EB76">
        <v>14931.4115384615</v>
      </c>
      <c r="EC76">
        <v>15</v>
      </c>
      <c r="ED76">
        <v>1658949867.6</v>
      </c>
      <c r="EE76" t="s">
        <v>554</v>
      </c>
      <c r="EF76">
        <v>1658949867.6</v>
      </c>
      <c r="EG76">
        <v>1658948736.6</v>
      </c>
      <c r="EH76">
        <v>58</v>
      </c>
      <c r="EI76">
        <v>-0.506</v>
      </c>
      <c r="EJ76">
        <v>0.005</v>
      </c>
      <c r="EK76">
        <v>-2.155</v>
      </c>
      <c r="EL76">
        <v>-0.026</v>
      </c>
      <c r="EM76">
        <v>2055</v>
      </c>
      <c r="EN76">
        <v>14</v>
      </c>
      <c r="EO76">
        <v>0.27</v>
      </c>
      <c r="EP76">
        <v>0.02</v>
      </c>
      <c r="EQ76">
        <v>100</v>
      </c>
      <c r="ER76">
        <v>100</v>
      </c>
      <c r="ES76">
        <v>-2.155</v>
      </c>
      <c r="ET76">
        <v>0.2124</v>
      </c>
      <c r="EU76">
        <v>-0.0185795341758117</v>
      </c>
      <c r="EV76">
        <v>-0.00188405265594867</v>
      </c>
      <c r="EW76">
        <v>5.78351111746033e-07</v>
      </c>
      <c r="EX76">
        <v>-2.3203594791771e-11</v>
      </c>
      <c r="EY76">
        <v>0.212428913327881</v>
      </c>
      <c r="EZ76">
        <v>0</v>
      </c>
      <c r="FA76">
        <v>0</v>
      </c>
      <c r="FB76">
        <v>0</v>
      </c>
      <c r="FC76">
        <v>4</v>
      </c>
      <c r="FD76">
        <v>2111</v>
      </c>
      <c r="FE76">
        <v>2</v>
      </c>
      <c r="FF76">
        <v>24</v>
      </c>
      <c r="FG76">
        <v>1.6</v>
      </c>
      <c r="FH76">
        <v>18.2</v>
      </c>
      <c r="FI76">
        <v>3.95142</v>
      </c>
      <c r="FJ76">
        <v>2.37183</v>
      </c>
      <c r="FK76">
        <v>1.5979</v>
      </c>
      <c r="FL76">
        <v>2.33398</v>
      </c>
      <c r="FM76">
        <v>1.59424</v>
      </c>
      <c r="FN76">
        <v>2.43774</v>
      </c>
      <c r="FO76">
        <v>41.1187</v>
      </c>
      <c r="FP76">
        <v>14.1408</v>
      </c>
      <c r="FQ76">
        <v>18</v>
      </c>
      <c r="FR76">
        <v>629.197</v>
      </c>
      <c r="FS76">
        <v>360.307</v>
      </c>
      <c r="FT76">
        <v>29.2851</v>
      </c>
      <c r="FU76">
        <v>32.6561</v>
      </c>
      <c r="FV76">
        <v>30.0001</v>
      </c>
      <c r="FW76">
        <v>32.4808</v>
      </c>
      <c r="FX76">
        <v>32.4535</v>
      </c>
      <c r="FY76">
        <v>79.0635</v>
      </c>
      <c r="FZ76">
        <v>49.593</v>
      </c>
      <c r="GA76">
        <v>0</v>
      </c>
      <c r="GB76">
        <v>29.3202</v>
      </c>
      <c r="GC76">
        <v>2073.46</v>
      </c>
      <c r="GD76">
        <v>16.5165</v>
      </c>
      <c r="GE76">
        <v>99.3406</v>
      </c>
      <c r="GF76">
        <v>99.457</v>
      </c>
    </row>
    <row r="77" spans="1:188">
      <c r="A77">
        <v>61</v>
      </c>
      <c r="B77">
        <v>1658950060.1</v>
      </c>
      <c r="C77">
        <v>9637.59999990463</v>
      </c>
      <c r="D77" t="s">
        <v>555</v>
      </c>
      <c r="E77" t="s">
        <v>556</v>
      </c>
      <c r="F77">
        <v>5</v>
      </c>
      <c r="I77" t="s">
        <v>310</v>
      </c>
      <c r="J77" t="s">
        <v>311</v>
      </c>
      <c r="L77" t="s">
        <v>312</v>
      </c>
      <c r="M77" t="s">
        <v>496</v>
      </c>
      <c r="N77" t="s">
        <v>497</v>
      </c>
      <c r="O77">
        <v>1658950052.35</v>
      </c>
      <c r="P77">
        <f>(Q77)/1000</f>
        <v>0</v>
      </c>
      <c r="Q77">
        <f>IF(CN77, AT77, AN77)</f>
        <v>0</v>
      </c>
      <c r="R77">
        <f>IF(CN77, AO77, AM77)</f>
        <v>0</v>
      </c>
      <c r="S77">
        <f>CP77 - IF(BA77&gt;1, R77*CJ77*100.0/(BC77*DD77), 0)</f>
        <v>0</v>
      </c>
      <c r="T77">
        <f>((Z77-P77/2)*S77-R77)/(Z77+P77/2)</f>
        <v>0</v>
      </c>
      <c r="U77">
        <f>T77*(CW77+CX77)/1000.0</f>
        <v>0</v>
      </c>
      <c r="V77">
        <f>(CP77 - IF(BA77&gt;1, R77*CJ77*100.0/(BC77*DD77), 0))*(CW77+CX77)/1000.0</f>
        <v>0</v>
      </c>
      <c r="W77">
        <f>2.0/((1/Y77-1/X77)+SIGN(Y77)*SQRT((1/Y77-1/X77)*(1/Y77-1/X77) + 4*CK77/((CK77+1)*(CK77+1))*(2*1/Y77*1/X77-1/X77*1/X77)))</f>
        <v>0</v>
      </c>
      <c r="X77">
        <f>IF(LEFT(CL77,1)&lt;&gt;"0",IF(LEFT(CL77,1)="1",3.0,CM77),$D$5+$E$5*(DD77*CW77/($K$5*1000))+$F$5*(DD77*CW77/($K$5*1000))*MAX(MIN(CJ77,$J$5),$I$5)*MAX(MIN(CJ77,$J$5),$I$5)+$G$5*MAX(MIN(CJ77,$J$5),$I$5)*(DD77*CW77/($K$5*1000))+$H$5*(DD77*CW77/($K$5*1000))*(DD77*CW77/($K$5*1000)))</f>
        <v>0</v>
      </c>
      <c r="Y77">
        <f>P77*(1000-(1000*0.61365*exp(17.502*AC77/(240.97+AC77))/(CW77+CX77)+CR77)/2)/(1000*0.61365*exp(17.502*AC77/(240.97+AC77))/(CW77+CX77)-CR77)</f>
        <v>0</v>
      </c>
      <c r="Z77">
        <f>1/((CK77+1)/(W77/1.6)+1/(X77/1.37)) + CK77/((CK77+1)/(W77/1.6) + CK77/(X77/1.37))</f>
        <v>0</v>
      </c>
      <c r="AA77">
        <f>(CF77*CI77)</f>
        <v>0</v>
      </c>
      <c r="AB77">
        <f>(CY77+(AA77+2*0.95*5.67E-8*(((CY77+$B$7)+273)^4-(CY77+273)^4)-44100*P77)/(1.84*29.3*X77+8*0.95*5.67E-8*(CY77+273)^3))</f>
        <v>0</v>
      </c>
      <c r="AC77">
        <f>($C$7*CZ77+$D$7*DA77+$E$7*AB77)</f>
        <v>0</v>
      </c>
      <c r="AD77">
        <f>0.61365*exp(17.502*AC77/(240.97+AC77))</f>
        <v>0</v>
      </c>
      <c r="AE77">
        <f>(AF77/AG77*100)</f>
        <v>0</v>
      </c>
      <c r="AF77">
        <f>CR77*(CW77+CX77)/1000</f>
        <v>0</v>
      </c>
      <c r="AG77">
        <f>0.61365*exp(17.502*CY77/(240.97+CY77))</f>
        <v>0</v>
      </c>
      <c r="AH77">
        <f>(AD77-CR77*(CW77+CX77)/1000)</f>
        <v>0</v>
      </c>
      <c r="AI77">
        <f>(-P77*44100)</f>
        <v>0</v>
      </c>
      <c r="AJ77">
        <f>2*29.3*X77*0.92*(CY77-AC77)</f>
        <v>0</v>
      </c>
      <c r="AK77">
        <f>2*0.95*5.67E-8*(((CY77+$B$7)+273)^4-(AC77+273)^4)</f>
        <v>0</v>
      </c>
      <c r="AL77">
        <f>AA77+AK77+AI77+AJ77</f>
        <v>0</v>
      </c>
      <c r="AM77">
        <f>CV77*BA77*(CQ77-CP77*(1000-BA77*CS77)/(1000-BA77*CR77))/(100*CJ77)</f>
        <v>0</v>
      </c>
      <c r="AN77">
        <f>1000*CV77*BA77*(CR77-CS77)/(100*CJ77*(1000-BA77*CR77))</f>
        <v>0</v>
      </c>
      <c r="AO77">
        <f>(AP77 - AQ77 - CW77*1E3/(8.314*(CY77+273.15)) * AS77/CV77 * AR77) * CV77/(100*CJ77) * (1000 - CS77)/1000</f>
        <v>0</v>
      </c>
      <c r="AP77">
        <v>2111.08308939185</v>
      </c>
      <c r="AQ77">
        <v>2054.47042424242</v>
      </c>
      <c r="AR77">
        <v>0.0297535508002168</v>
      </c>
      <c r="AS77">
        <v>67.0161600380519</v>
      </c>
      <c r="AT77">
        <f>(AV77 - AU77 + CW77*1E3/(8.314*(CY77+273.15)) * AX77/CV77 * AW77) * CV77/(100*CJ77) * 1000/(1000 - AV77)</f>
        <v>0</v>
      </c>
      <c r="AU77">
        <v>17.705944287013</v>
      </c>
      <c r="AV77">
        <v>26.1586981818182</v>
      </c>
      <c r="AW77">
        <v>1.25728566963596e-05</v>
      </c>
      <c r="AX77">
        <v>78.55</v>
      </c>
      <c r="AY77">
        <v>0</v>
      </c>
      <c r="AZ77">
        <v>0</v>
      </c>
      <c r="BA77">
        <f>IF(AY77*$H$13&gt;=BC77,1.0,(BC77/(BC77-AY77*$H$13)))</f>
        <v>0</v>
      </c>
      <c r="BB77">
        <f>(BA77-1)*100</f>
        <v>0</v>
      </c>
      <c r="BC77">
        <f>MAX(0,($B$13+$C$13*DD77)/(1+$D$13*DD77)*CW77/(CY77+273)*$E$13)</f>
        <v>0</v>
      </c>
      <c r="BD77" t="s">
        <v>315</v>
      </c>
      <c r="BE77">
        <v>10214.9</v>
      </c>
      <c r="BF77">
        <v>1337.40365450765</v>
      </c>
      <c r="BG77">
        <v>3225.17</v>
      </c>
      <c r="BH77">
        <f>1-BF77/BG77</f>
        <v>0</v>
      </c>
      <c r="BI77">
        <v>-10.2314334914194</v>
      </c>
      <c r="BJ77" t="s">
        <v>557</v>
      </c>
      <c r="BK77">
        <v>10108.3</v>
      </c>
      <c r="BL77">
        <v>961.16276</v>
      </c>
      <c r="BM77">
        <v>1520.23</v>
      </c>
      <c r="BN77">
        <f>1-BL77/BM77</f>
        <v>0</v>
      </c>
      <c r="BO77">
        <v>0.5</v>
      </c>
      <c r="BP77">
        <f>CG77</f>
        <v>0</v>
      </c>
      <c r="BQ77">
        <f>R77</f>
        <v>0</v>
      </c>
      <c r="BR77">
        <f>BN77*BO77*BP77</f>
        <v>0</v>
      </c>
      <c r="BS77">
        <f>(BQ77-BI77)/BP77</f>
        <v>0</v>
      </c>
      <c r="BT77">
        <f>(BG77-BM77)/BM77</f>
        <v>0</v>
      </c>
      <c r="BU77">
        <f>BF77/(BH77+BF77/BM77)</f>
        <v>0</v>
      </c>
      <c r="BV77" t="s">
        <v>317</v>
      </c>
      <c r="BW77">
        <v>0</v>
      </c>
      <c r="BX77">
        <f>IF(BW77&lt;&gt;0, BW77, BU77)</f>
        <v>0</v>
      </c>
      <c r="BY77">
        <f>1-BX77/BM77</f>
        <v>0</v>
      </c>
      <c r="BZ77">
        <f>(BM77-BL77)/(BM77-BX77)</f>
        <v>0</v>
      </c>
      <c r="CA77">
        <f>(BG77-BM77)/(BG77-BX77)</f>
        <v>0</v>
      </c>
      <c r="CB77">
        <f>(BM77-BL77)/(BM77-BF77)</f>
        <v>0</v>
      </c>
      <c r="CC77">
        <f>(BG77-BM77)/(BG77-BF77)</f>
        <v>0</v>
      </c>
      <c r="CD77">
        <f>(BZ77*BX77/BL77)</f>
        <v>0</v>
      </c>
      <c r="CE77">
        <f>(1-CD77)</f>
        <v>0</v>
      </c>
      <c r="CF77">
        <f>$B$11*DE77+$C$11*DF77+$F$11*DG77*(1-DJ77)</f>
        <v>0</v>
      </c>
      <c r="CG77">
        <f>CF77*CH77</f>
        <v>0</v>
      </c>
      <c r="CH77">
        <f>($B$11*$D$9+$C$11*$D$9+$F$11*((DT77+DL77)/MAX(DT77+DL77+DU77, 0.1)*$I$9+DU77/MAX(DT77+DL77+DU77, 0.1)*$J$9))/($B$11+$C$11+$F$11)</f>
        <v>0</v>
      </c>
      <c r="CI77">
        <f>($B$11*$K$9+$C$11*$K$9+$F$11*((DT77+DL77)/MAX(DT77+DL77+DU77, 0.1)*$P$9+DU77/MAX(DT77+DL77+DU77, 0.1)*$Q$9))/($B$11+$C$11+$F$11)</f>
        <v>0</v>
      </c>
      <c r="CJ77">
        <v>6</v>
      </c>
      <c r="CK77">
        <v>0.5</v>
      </c>
      <c r="CL77" t="s">
        <v>318</v>
      </c>
      <c r="CM77">
        <v>2</v>
      </c>
      <c r="CN77" t="b">
        <v>0</v>
      </c>
      <c r="CO77">
        <v>1658950052.35</v>
      </c>
      <c r="CP77">
        <v>1999.932</v>
      </c>
      <c r="CQ77">
        <v>2073.94</v>
      </c>
      <c r="CR77">
        <v>26.1468566666667</v>
      </c>
      <c r="CS77">
        <v>17.6582133333333</v>
      </c>
      <c r="CT77">
        <v>2002.09433333333</v>
      </c>
      <c r="CU77">
        <v>25.93443</v>
      </c>
      <c r="CV77">
        <v>600.078933333333</v>
      </c>
      <c r="CW77">
        <v>100.942366666667</v>
      </c>
      <c r="CX77">
        <v>0.0998360566666667</v>
      </c>
      <c r="CY77">
        <v>30.38015</v>
      </c>
      <c r="CZ77">
        <v>30.01008</v>
      </c>
      <c r="DA77">
        <v>999.9</v>
      </c>
      <c r="DB77">
        <v>0</v>
      </c>
      <c r="DC77">
        <v>0</v>
      </c>
      <c r="DD77">
        <v>10001.0346666667</v>
      </c>
      <c r="DE77">
        <v>0</v>
      </c>
      <c r="DF77">
        <v>1106.98733333333</v>
      </c>
      <c r="DG77">
        <v>1500.00466666667</v>
      </c>
      <c r="DH77">
        <v>0.972997333333333</v>
      </c>
      <c r="DI77">
        <v>0.0270025666666667</v>
      </c>
      <c r="DJ77">
        <v>0</v>
      </c>
      <c r="DK77">
        <v>960.5378</v>
      </c>
      <c r="DL77">
        <v>4.99935</v>
      </c>
      <c r="DM77">
        <v>15169.7</v>
      </c>
      <c r="DN77">
        <v>14584.9633333333</v>
      </c>
      <c r="DO77">
        <v>37.125</v>
      </c>
      <c r="DP77">
        <v>40.2143</v>
      </c>
      <c r="DQ77">
        <v>37.3791333333333</v>
      </c>
      <c r="DR77">
        <v>38.0330333333333</v>
      </c>
      <c r="DS77">
        <v>39.1082</v>
      </c>
      <c r="DT77">
        <v>1454.63466666667</v>
      </c>
      <c r="DU77">
        <v>40.37</v>
      </c>
      <c r="DV77">
        <v>0</v>
      </c>
      <c r="DW77">
        <v>232.5</v>
      </c>
      <c r="DX77">
        <v>0</v>
      </c>
      <c r="DY77">
        <v>961.16276</v>
      </c>
      <c r="DZ77">
        <v>43.1460000546141</v>
      </c>
      <c r="EA77">
        <v>618.4153856229</v>
      </c>
      <c r="EB77">
        <v>15178.692</v>
      </c>
      <c r="EC77">
        <v>15</v>
      </c>
      <c r="ED77">
        <v>1658949867.6</v>
      </c>
      <c r="EE77" t="s">
        <v>554</v>
      </c>
      <c r="EF77">
        <v>1658949867.6</v>
      </c>
      <c r="EG77">
        <v>1658948736.6</v>
      </c>
      <c r="EH77">
        <v>58</v>
      </c>
      <c r="EI77">
        <v>-0.506</v>
      </c>
      <c r="EJ77">
        <v>0.005</v>
      </c>
      <c r="EK77">
        <v>-2.155</v>
      </c>
      <c r="EL77">
        <v>-0.026</v>
      </c>
      <c r="EM77">
        <v>2055</v>
      </c>
      <c r="EN77">
        <v>14</v>
      </c>
      <c r="EO77">
        <v>0.27</v>
      </c>
      <c r="EP77">
        <v>0.02</v>
      </c>
      <c r="EQ77">
        <v>100</v>
      </c>
      <c r="ER77">
        <v>100</v>
      </c>
      <c r="ES77">
        <v>-2.16</v>
      </c>
      <c r="ET77">
        <v>0.2125</v>
      </c>
      <c r="EU77">
        <v>-0.524219667808541</v>
      </c>
      <c r="EV77">
        <v>-0.00188405265594867</v>
      </c>
      <c r="EW77">
        <v>5.78351111746033e-07</v>
      </c>
      <c r="EX77">
        <v>-2.3203594791771e-11</v>
      </c>
      <c r="EY77">
        <v>0.212428913327881</v>
      </c>
      <c r="EZ77">
        <v>0</v>
      </c>
      <c r="FA77">
        <v>0</v>
      </c>
      <c r="FB77">
        <v>0</v>
      </c>
      <c r="FC77">
        <v>4</v>
      </c>
      <c r="FD77">
        <v>2111</v>
      </c>
      <c r="FE77">
        <v>2</v>
      </c>
      <c r="FF77">
        <v>24</v>
      </c>
      <c r="FG77">
        <v>3.2</v>
      </c>
      <c r="FH77">
        <v>22.1</v>
      </c>
      <c r="FI77">
        <v>3.95264</v>
      </c>
      <c r="FJ77">
        <v>2.3645</v>
      </c>
      <c r="FK77">
        <v>1.59912</v>
      </c>
      <c r="FL77">
        <v>2.33398</v>
      </c>
      <c r="FM77">
        <v>1.59424</v>
      </c>
      <c r="FN77">
        <v>2.44873</v>
      </c>
      <c r="FO77">
        <v>41.1964</v>
      </c>
      <c r="FP77">
        <v>14.097</v>
      </c>
      <c r="FQ77">
        <v>18</v>
      </c>
      <c r="FR77">
        <v>628.521</v>
      </c>
      <c r="FS77">
        <v>361.171</v>
      </c>
      <c r="FT77">
        <v>28.1031</v>
      </c>
      <c r="FU77">
        <v>32.7607</v>
      </c>
      <c r="FV77">
        <v>29.9999</v>
      </c>
      <c r="FW77">
        <v>32.5836</v>
      </c>
      <c r="FX77">
        <v>32.5597</v>
      </c>
      <c r="FY77">
        <v>79.0904</v>
      </c>
      <c r="FZ77">
        <v>43.7952</v>
      </c>
      <c r="GA77">
        <v>0</v>
      </c>
      <c r="GB77">
        <v>28.3424</v>
      </c>
      <c r="GC77">
        <v>2072.17</v>
      </c>
      <c r="GD77">
        <v>17.7579</v>
      </c>
      <c r="GE77">
        <v>99.3156</v>
      </c>
      <c r="GF77">
        <v>99.4296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558</v>
      </c>
      <c r="B17" t="s">
        <v>559</v>
      </c>
    </row>
    <row r="18" spans="1:2">
      <c r="A18" t="s">
        <v>560</v>
      </c>
      <c r="B18" t="s">
        <v>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2022-07-27T12:40:14Z</dcterms:created>
  <dcterms:modified xsi:type="dcterms:W3CDTF">2022-07-27T12:40:14Z</dcterms:modified>
</cp:coreProperties>
</file>