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roups\tgerc\FieldData\2023 data\Living_Carbon_2023\LiCOR\"/>
    </mc:Choice>
  </mc:AlternateContent>
  <xr:revisionPtr revIDLastSave="0" documentId="8_{01CAE6D0-1969-46D3-BCFC-362B3AB345FC}" xr6:coauthVersionLast="36" xr6:coauthVersionMax="36" xr10:uidLastSave="{00000000-0000-0000-0000-000000000000}"/>
  <bookViews>
    <workbookView xWindow="0" yWindow="0" windowWidth="19320" windowHeight="10575"/>
  </bookViews>
  <sheets>
    <sheet name="ch-8-17-resp_" sheetId="1" r:id="rId1"/>
  </sheets>
  <calcPr calcId="191029"/>
</workbook>
</file>

<file path=xl/calcChain.xml><?xml version="1.0" encoding="utf-8"?>
<calcChain xmlns="http://schemas.openxmlformats.org/spreadsheetml/2006/main">
  <c r="M14" i="1" l="1"/>
  <c r="O14" i="1" s="1"/>
  <c r="AP14" i="1"/>
  <c r="F14" i="1" s="1"/>
  <c r="AQ14" i="1"/>
  <c r="AR14" i="1"/>
  <c r="AS14" i="1"/>
  <c r="AT14" i="1"/>
  <c r="AY14" i="1"/>
  <c r="AZ14" i="1" s="1"/>
  <c r="BC14" i="1" s="1"/>
  <c r="BB14" i="1"/>
  <c r="M16" i="1"/>
  <c r="O16" i="1"/>
  <c r="AP16" i="1"/>
  <c r="F16" i="1" s="1"/>
  <c r="AR16" i="1"/>
  <c r="AS16" i="1"/>
  <c r="AT16" i="1"/>
  <c r="AY16" i="1"/>
  <c r="AZ16" i="1" s="1"/>
  <c r="BB16" i="1"/>
  <c r="F18" i="1"/>
  <c r="M18" i="1"/>
  <c r="O18" i="1" s="1"/>
  <c r="AP18" i="1"/>
  <c r="AQ18" i="1" s="1"/>
  <c r="AR18" i="1"/>
  <c r="AS18" i="1"/>
  <c r="AT18" i="1"/>
  <c r="AY18" i="1"/>
  <c r="AZ18" i="1" s="1"/>
  <c r="BC18" i="1" s="1"/>
  <c r="BB18" i="1"/>
  <c r="M19" i="1"/>
  <c r="O19" i="1" s="1"/>
  <c r="AP19" i="1"/>
  <c r="F19" i="1" s="1"/>
  <c r="AR19" i="1"/>
  <c r="AS19" i="1"/>
  <c r="AT19" i="1"/>
  <c r="AY19" i="1"/>
  <c r="AZ19" i="1" s="1"/>
  <c r="BB19" i="1"/>
  <c r="BC19" i="1"/>
  <c r="M20" i="1"/>
  <c r="O20" i="1" s="1"/>
  <c r="AP20" i="1"/>
  <c r="AQ20" i="1" s="1"/>
  <c r="I20" i="1" s="1"/>
  <c r="AR20" i="1"/>
  <c r="AS20" i="1"/>
  <c r="AT20" i="1"/>
  <c r="AY20" i="1"/>
  <c r="AZ20" i="1"/>
  <c r="BC20" i="1" s="1"/>
  <c r="BB20" i="1"/>
  <c r="M21" i="1"/>
  <c r="O21" i="1" s="1"/>
  <c r="AP21" i="1"/>
  <c r="F21" i="1" s="1"/>
  <c r="AR21" i="1"/>
  <c r="AS21" i="1"/>
  <c r="AT21" i="1"/>
  <c r="AY21" i="1"/>
  <c r="AZ21" i="1" s="1"/>
  <c r="BB21" i="1"/>
  <c r="BC21" i="1"/>
  <c r="M23" i="1"/>
  <c r="O23" i="1" s="1"/>
  <c r="AP23" i="1"/>
  <c r="F23" i="1" s="1"/>
  <c r="BH23" i="1" s="1"/>
  <c r="AQ23" i="1"/>
  <c r="AR23" i="1"/>
  <c r="AS23" i="1"/>
  <c r="AT23" i="1"/>
  <c r="AY23" i="1"/>
  <c r="AZ23" i="1" s="1"/>
  <c r="BC23" i="1" s="1"/>
  <c r="BB23" i="1"/>
  <c r="M24" i="1"/>
  <c r="O24" i="1"/>
  <c r="AP24" i="1"/>
  <c r="F24" i="1" s="1"/>
  <c r="AR24" i="1"/>
  <c r="AS24" i="1"/>
  <c r="AT24" i="1"/>
  <c r="AY24" i="1"/>
  <c r="AZ24" i="1" s="1"/>
  <c r="BC24" i="1" s="1"/>
  <c r="BB24" i="1"/>
  <c r="I25" i="1"/>
  <c r="M25" i="1"/>
  <c r="O25" i="1" s="1"/>
  <c r="AP25" i="1"/>
  <c r="F25" i="1" s="1"/>
  <c r="BH25" i="1" s="1"/>
  <c r="AQ25" i="1"/>
  <c r="AR25" i="1"/>
  <c r="AS25" i="1"/>
  <c r="AT25" i="1"/>
  <c r="AY25" i="1"/>
  <c r="AZ25" i="1" s="1"/>
  <c r="BC25" i="1" s="1"/>
  <c r="BB25" i="1"/>
  <c r="F26" i="1"/>
  <c r="M26" i="1"/>
  <c r="O26" i="1"/>
  <c r="AP26" i="1"/>
  <c r="AQ26" i="1" s="1"/>
  <c r="AR26" i="1"/>
  <c r="AS26" i="1"/>
  <c r="AT26" i="1"/>
  <c r="AU26" i="1" s="1"/>
  <c r="K26" i="1" s="1"/>
  <c r="AV26" i="1" s="1"/>
  <c r="AY26" i="1"/>
  <c r="AZ26" i="1" s="1"/>
  <c r="BB26" i="1"/>
  <c r="BC26" i="1"/>
  <c r="F28" i="1"/>
  <c r="M28" i="1"/>
  <c r="O28" i="1" s="1"/>
  <c r="AP28" i="1"/>
  <c r="AQ28" i="1"/>
  <c r="I28" i="1" s="1"/>
  <c r="AR28" i="1"/>
  <c r="AS28" i="1"/>
  <c r="AT28" i="1"/>
  <c r="AY28" i="1"/>
  <c r="AZ28" i="1"/>
  <c r="BC28" i="1" s="1"/>
  <c r="BB28" i="1"/>
  <c r="F29" i="1"/>
  <c r="J29" i="1"/>
  <c r="M29" i="1"/>
  <c r="O29" i="1"/>
  <c r="AP29" i="1"/>
  <c r="AQ29" i="1" s="1"/>
  <c r="AR29" i="1"/>
  <c r="AS29" i="1"/>
  <c r="AT29" i="1"/>
  <c r="AU29" i="1"/>
  <c r="K29" i="1" s="1"/>
  <c r="AV29" i="1" s="1"/>
  <c r="AW29" i="1" s="1"/>
  <c r="AX29" i="1" s="1"/>
  <c r="BA29" i="1" s="1"/>
  <c r="G29" i="1" s="1"/>
  <c r="BD29" i="1" s="1"/>
  <c r="H29" i="1" s="1"/>
  <c r="AY29" i="1"/>
  <c r="AZ29" i="1" s="1"/>
  <c r="BC29" i="1" s="1"/>
  <c r="BB29" i="1"/>
  <c r="M30" i="1"/>
  <c r="O30" i="1" s="1"/>
  <c r="AP30" i="1"/>
  <c r="AR30" i="1"/>
  <c r="AS30" i="1"/>
  <c r="AT30" i="1"/>
  <c r="AY30" i="1"/>
  <c r="AZ30" i="1"/>
  <c r="BC30" i="1" s="1"/>
  <c r="BB30" i="1"/>
  <c r="K32" i="1"/>
  <c r="M32" i="1"/>
  <c r="O32" i="1"/>
  <c r="AP32" i="1"/>
  <c r="AQ32" i="1" s="1"/>
  <c r="AR32" i="1"/>
  <c r="AS32" i="1"/>
  <c r="AT32" i="1"/>
  <c r="AU32" i="1"/>
  <c r="AV32" i="1"/>
  <c r="AY32" i="1"/>
  <c r="AZ32" i="1" s="1"/>
  <c r="BB32" i="1"/>
  <c r="M33" i="1"/>
  <c r="O33" i="1" s="1"/>
  <c r="AP33" i="1"/>
  <c r="F33" i="1" s="1"/>
  <c r="BH33" i="1" s="1"/>
  <c r="AQ33" i="1"/>
  <c r="AR33" i="1"/>
  <c r="AS33" i="1"/>
  <c r="AT33" i="1"/>
  <c r="AY33" i="1"/>
  <c r="AZ33" i="1" s="1"/>
  <c r="BB33" i="1"/>
  <c r="M34" i="1"/>
  <c r="O34" i="1" s="1"/>
  <c r="AP34" i="1"/>
  <c r="AQ34" i="1" s="1"/>
  <c r="I34" i="1" s="1"/>
  <c r="AR34" i="1"/>
  <c r="AS34" i="1"/>
  <c r="AT34" i="1"/>
  <c r="AU34" i="1" s="1"/>
  <c r="K34" i="1" s="1"/>
  <c r="AV34" i="1" s="1"/>
  <c r="AW34" i="1" s="1"/>
  <c r="AX34" i="1" s="1"/>
  <c r="BA34" i="1" s="1"/>
  <c r="G34" i="1" s="1"/>
  <c r="BD34" i="1" s="1"/>
  <c r="AY34" i="1"/>
  <c r="AZ34" i="1" s="1"/>
  <c r="BB34" i="1"/>
  <c r="BC34" i="1"/>
  <c r="M35" i="1"/>
  <c r="O35" i="1" s="1"/>
  <c r="AP35" i="1"/>
  <c r="AR35" i="1"/>
  <c r="AS35" i="1"/>
  <c r="AT35" i="1"/>
  <c r="AY35" i="1"/>
  <c r="AZ35" i="1" s="1"/>
  <c r="BC35" i="1" s="1"/>
  <c r="BB35" i="1"/>
  <c r="F37" i="1"/>
  <c r="M37" i="1"/>
  <c r="O37" i="1" s="1"/>
  <c r="AP37" i="1"/>
  <c r="AQ37" i="1"/>
  <c r="AR37" i="1"/>
  <c r="AS37" i="1"/>
  <c r="AT37" i="1"/>
  <c r="AY37" i="1"/>
  <c r="AZ37" i="1" s="1"/>
  <c r="BB37" i="1"/>
  <c r="M38" i="1"/>
  <c r="O38" i="1" s="1"/>
  <c r="AP38" i="1"/>
  <c r="F38" i="1" s="1"/>
  <c r="BH38" i="1" s="1"/>
  <c r="AQ38" i="1"/>
  <c r="I38" i="1" s="1"/>
  <c r="AR38" i="1"/>
  <c r="AS38" i="1"/>
  <c r="AU38" i="1" s="1"/>
  <c r="K38" i="1" s="1"/>
  <c r="AV38" i="1" s="1"/>
  <c r="AT38" i="1"/>
  <c r="AY38" i="1"/>
  <c r="AZ38" i="1" s="1"/>
  <c r="BC38" i="1" s="1"/>
  <c r="BB38" i="1"/>
  <c r="M39" i="1"/>
  <c r="O39" i="1"/>
  <c r="AP39" i="1"/>
  <c r="F39" i="1" s="1"/>
  <c r="AQ39" i="1"/>
  <c r="AR39" i="1"/>
  <c r="AS39" i="1"/>
  <c r="AT39" i="1"/>
  <c r="AU39" i="1" s="1"/>
  <c r="K39" i="1" s="1"/>
  <c r="AV39" i="1" s="1"/>
  <c r="AW39" i="1" s="1"/>
  <c r="AX39" i="1" s="1"/>
  <c r="BA39" i="1" s="1"/>
  <c r="G39" i="1" s="1"/>
  <c r="BD39" i="1" s="1"/>
  <c r="H39" i="1" s="1"/>
  <c r="AY39" i="1"/>
  <c r="AZ39" i="1" s="1"/>
  <c r="BC39" i="1" s="1"/>
  <c r="BB39" i="1"/>
  <c r="F40" i="1"/>
  <c r="BH40" i="1" s="1"/>
  <c r="M40" i="1"/>
  <c r="O40" i="1" s="1"/>
  <c r="AP40" i="1"/>
  <c r="AQ40" i="1"/>
  <c r="AR40" i="1"/>
  <c r="AS40" i="1"/>
  <c r="AT40" i="1"/>
  <c r="AU40" i="1"/>
  <c r="K40" i="1" s="1"/>
  <c r="AV40" i="1" s="1"/>
  <c r="AW40" i="1" s="1"/>
  <c r="AX40" i="1" s="1"/>
  <c r="BA40" i="1" s="1"/>
  <c r="G40" i="1" s="1"/>
  <c r="BD40" i="1" s="1"/>
  <c r="H40" i="1" s="1"/>
  <c r="AY40" i="1"/>
  <c r="AZ40" i="1"/>
  <c r="BC40" i="1" s="1"/>
  <c r="BB40" i="1"/>
  <c r="F41" i="1"/>
  <c r="M41" i="1"/>
  <c r="O41" i="1"/>
  <c r="AP41" i="1"/>
  <c r="AQ41" i="1"/>
  <c r="AR41" i="1"/>
  <c r="AS41" i="1"/>
  <c r="AT41" i="1"/>
  <c r="AY41" i="1"/>
  <c r="AZ41" i="1" s="1"/>
  <c r="BC41" i="1" s="1"/>
  <c r="BB41" i="1"/>
  <c r="M42" i="1"/>
  <c r="O42" i="1" s="1"/>
  <c r="AP42" i="1"/>
  <c r="AR42" i="1"/>
  <c r="AS42" i="1"/>
  <c r="AT42" i="1"/>
  <c r="AY42" i="1"/>
  <c r="AZ42" i="1" s="1"/>
  <c r="BB42" i="1"/>
  <c r="M44" i="1"/>
  <c r="O44" i="1"/>
  <c r="AP44" i="1"/>
  <c r="F44" i="1" s="1"/>
  <c r="AR44" i="1"/>
  <c r="AS44" i="1"/>
  <c r="AT44" i="1"/>
  <c r="AY44" i="1"/>
  <c r="AZ44" i="1"/>
  <c r="BB44" i="1"/>
  <c r="F45" i="1"/>
  <c r="M45" i="1"/>
  <c r="O45" i="1" s="1"/>
  <c r="AP45" i="1"/>
  <c r="AQ45" i="1"/>
  <c r="AR45" i="1"/>
  <c r="AU45" i="1" s="1"/>
  <c r="K45" i="1" s="1"/>
  <c r="AV45" i="1" s="1"/>
  <c r="AS45" i="1"/>
  <c r="AT45" i="1"/>
  <c r="AY45" i="1"/>
  <c r="AZ45" i="1"/>
  <c r="BC45" i="1" s="1"/>
  <c r="BB45" i="1"/>
  <c r="F46" i="1"/>
  <c r="M46" i="1"/>
  <c r="O46" i="1" s="1"/>
  <c r="AP46" i="1"/>
  <c r="AQ46" i="1"/>
  <c r="I46" i="1" s="1"/>
  <c r="AR46" i="1"/>
  <c r="AS46" i="1"/>
  <c r="AT46" i="1"/>
  <c r="AU46" i="1"/>
  <c r="K46" i="1" s="1"/>
  <c r="AV46" i="1" s="1"/>
  <c r="AY46" i="1"/>
  <c r="AZ46" i="1" s="1"/>
  <c r="BC46" i="1" s="1"/>
  <c r="BB46" i="1"/>
  <c r="M47" i="1"/>
  <c r="O47" i="1" s="1"/>
  <c r="AP47" i="1"/>
  <c r="AR47" i="1"/>
  <c r="AS47" i="1"/>
  <c r="AT47" i="1"/>
  <c r="AY47" i="1"/>
  <c r="AZ47" i="1" s="1"/>
  <c r="BB47" i="1"/>
  <c r="BC47" i="1"/>
  <c r="F48" i="1"/>
  <c r="M48" i="1"/>
  <c r="O48" i="1"/>
  <c r="BH48" i="1" s="1"/>
  <c r="AP48" i="1"/>
  <c r="AQ48" i="1"/>
  <c r="I48" i="1" s="1"/>
  <c r="AR48" i="1"/>
  <c r="AS48" i="1"/>
  <c r="AT48" i="1"/>
  <c r="AU48" i="1" s="1"/>
  <c r="K48" i="1" s="1"/>
  <c r="AV48" i="1"/>
  <c r="AW48" i="1" s="1"/>
  <c r="AX48" i="1" s="1"/>
  <c r="BA48" i="1" s="1"/>
  <c r="G48" i="1" s="1"/>
  <c r="BD48" i="1" s="1"/>
  <c r="H48" i="1" s="1"/>
  <c r="AY48" i="1"/>
  <c r="AZ48" i="1"/>
  <c r="BB48" i="1"/>
  <c r="F49" i="1"/>
  <c r="M49" i="1"/>
  <c r="O49" i="1" s="1"/>
  <c r="AP49" i="1"/>
  <c r="AQ49" i="1"/>
  <c r="I49" i="1" s="1"/>
  <c r="AR49" i="1"/>
  <c r="AU49" i="1" s="1"/>
  <c r="K49" i="1" s="1"/>
  <c r="AV49" i="1" s="1"/>
  <c r="AS49" i="1"/>
  <c r="AT49" i="1"/>
  <c r="AY49" i="1"/>
  <c r="AZ49" i="1"/>
  <c r="BC49" i="1" s="1"/>
  <c r="BB49" i="1"/>
  <c r="BH49" i="1"/>
  <c r="M50" i="1"/>
  <c r="O50" i="1" s="1"/>
  <c r="AP50" i="1"/>
  <c r="F50" i="1" s="1"/>
  <c r="AQ50" i="1"/>
  <c r="I50" i="1" s="1"/>
  <c r="AR50" i="1"/>
  <c r="AS50" i="1"/>
  <c r="AT50" i="1"/>
  <c r="AY50" i="1"/>
  <c r="AZ50" i="1"/>
  <c r="BC50" i="1" s="1"/>
  <c r="BB50" i="1"/>
  <c r="M51" i="1"/>
  <c r="O51" i="1" s="1"/>
  <c r="AP51" i="1"/>
  <c r="F51" i="1" s="1"/>
  <c r="AQ51" i="1"/>
  <c r="I51" i="1" s="1"/>
  <c r="AR51" i="1"/>
  <c r="AU51" i="1" s="1"/>
  <c r="K51" i="1" s="1"/>
  <c r="AV51" i="1" s="1"/>
  <c r="AS51" i="1"/>
  <c r="AT51" i="1"/>
  <c r="AY51" i="1"/>
  <c r="AZ51" i="1"/>
  <c r="BC51" i="1" s="1"/>
  <c r="BB51" i="1"/>
  <c r="K53" i="1"/>
  <c r="AV53" i="1" s="1"/>
  <c r="M53" i="1"/>
  <c r="O53" i="1" s="1"/>
  <c r="AP53" i="1"/>
  <c r="F53" i="1" s="1"/>
  <c r="AQ53" i="1"/>
  <c r="I53" i="1" s="1"/>
  <c r="AR53" i="1"/>
  <c r="AS53" i="1"/>
  <c r="AT53" i="1"/>
  <c r="AU53" i="1"/>
  <c r="AY53" i="1"/>
  <c r="AZ53" i="1"/>
  <c r="BB53" i="1"/>
  <c r="BC53" i="1"/>
  <c r="BH53" i="1"/>
  <c r="F54" i="1"/>
  <c r="M54" i="1"/>
  <c r="O54" i="1" s="1"/>
  <c r="AP54" i="1"/>
  <c r="AQ54" i="1"/>
  <c r="I54" i="1" s="1"/>
  <c r="AR54" i="1"/>
  <c r="AU54" i="1" s="1"/>
  <c r="K54" i="1" s="1"/>
  <c r="AV54" i="1" s="1"/>
  <c r="AS54" i="1"/>
  <c r="AT54" i="1"/>
  <c r="AY54" i="1"/>
  <c r="AZ54" i="1"/>
  <c r="BB54" i="1"/>
  <c r="BC54" i="1"/>
  <c r="K55" i="1"/>
  <c r="AV55" i="1" s="1"/>
  <c r="M55" i="1"/>
  <c r="O55" i="1" s="1"/>
  <c r="AP55" i="1"/>
  <c r="F55" i="1" s="1"/>
  <c r="AQ55" i="1"/>
  <c r="I55" i="1" s="1"/>
  <c r="AR55" i="1"/>
  <c r="AS55" i="1"/>
  <c r="AT55" i="1"/>
  <c r="AU55" i="1"/>
  <c r="AY55" i="1"/>
  <c r="AZ55" i="1"/>
  <c r="BB55" i="1"/>
  <c r="BC55" i="1"/>
  <c r="BH55" i="1"/>
  <c r="F56" i="1"/>
  <c r="M56" i="1"/>
  <c r="O56" i="1" s="1"/>
  <c r="AP56" i="1"/>
  <c r="AQ56" i="1"/>
  <c r="I56" i="1" s="1"/>
  <c r="AR56" i="1"/>
  <c r="AU56" i="1" s="1"/>
  <c r="K56" i="1" s="1"/>
  <c r="AV56" i="1" s="1"/>
  <c r="AS56" i="1"/>
  <c r="AT56" i="1"/>
  <c r="AY56" i="1"/>
  <c r="AZ56" i="1"/>
  <c r="BB56" i="1"/>
  <c r="BC56" i="1"/>
  <c r="K57" i="1"/>
  <c r="M57" i="1"/>
  <c r="O57" i="1" s="1"/>
  <c r="AP57" i="1"/>
  <c r="F57" i="1" s="1"/>
  <c r="AQ57" i="1"/>
  <c r="I57" i="1" s="1"/>
  <c r="AR57" i="1"/>
  <c r="AS57" i="1"/>
  <c r="AT57" i="1"/>
  <c r="AU57" i="1"/>
  <c r="AV57" i="1"/>
  <c r="AY57" i="1"/>
  <c r="AZ57" i="1"/>
  <c r="BB57" i="1"/>
  <c r="BC57" i="1"/>
  <c r="BH57" i="1"/>
  <c r="F58" i="1"/>
  <c r="M58" i="1"/>
  <c r="O58" i="1" s="1"/>
  <c r="AP58" i="1"/>
  <c r="AQ58" i="1"/>
  <c r="I58" i="1" s="1"/>
  <c r="AR58" i="1"/>
  <c r="AU58" i="1" s="1"/>
  <c r="K58" i="1" s="1"/>
  <c r="AV58" i="1" s="1"/>
  <c r="AS58" i="1"/>
  <c r="AT58" i="1"/>
  <c r="AY58" i="1"/>
  <c r="AZ58" i="1"/>
  <c r="BB58" i="1"/>
  <c r="BC58" i="1"/>
  <c r="K59" i="1"/>
  <c r="M59" i="1"/>
  <c r="O59" i="1" s="1"/>
  <c r="AP59" i="1"/>
  <c r="F59" i="1" s="1"/>
  <c r="AQ59" i="1"/>
  <c r="I59" i="1" s="1"/>
  <c r="AR59" i="1"/>
  <c r="AS59" i="1"/>
  <c r="AT59" i="1"/>
  <c r="AU59" i="1"/>
  <c r="AV59" i="1"/>
  <c r="AY59" i="1"/>
  <c r="AZ59" i="1"/>
  <c r="BB59" i="1"/>
  <c r="BC59" i="1"/>
  <c r="BH59" i="1"/>
  <c r="F60" i="1"/>
  <c r="M60" i="1"/>
  <c r="O60" i="1" s="1"/>
  <c r="AP60" i="1"/>
  <c r="AQ60" i="1"/>
  <c r="I60" i="1" s="1"/>
  <c r="AR60" i="1"/>
  <c r="AU60" i="1" s="1"/>
  <c r="K60" i="1" s="1"/>
  <c r="AV60" i="1" s="1"/>
  <c r="AS60" i="1"/>
  <c r="AT60" i="1"/>
  <c r="AY60" i="1"/>
  <c r="AZ60" i="1"/>
  <c r="BB60" i="1"/>
  <c r="BC60" i="1"/>
  <c r="J61" i="1"/>
  <c r="M61" i="1"/>
  <c r="O61" i="1" s="1"/>
  <c r="AP61" i="1"/>
  <c r="F61" i="1" s="1"/>
  <c r="AQ61" i="1"/>
  <c r="I61" i="1" s="1"/>
  <c r="AR61" i="1"/>
  <c r="AS61" i="1"/>
  <c r="AT61" i="1"/>
  <c r="AU61" i="1"/>
  <c r="K61" i="1" s="1"/>
  <c r="AV61" i="1" s="1"/>
  <c r="AW61" i="1" s="1"/>
  <c r="AX61" i="1" s="1"/>
  <c r="BA61" i="1" s="1"/>
  <c r="G61" i="1" s="1"/>
  <c r="AY61" i="1"/>
  <c r="AZ61" i="1"/>
  <c r="BB61" i="1"/>
  <c r="BC61" i="1"/>
  <c r="BD61" i="1"/>
  <c r="H61" i="1" s="1"/>
  <c r="M63" i="1"/>
  <c r="O63" i="1" s="1"/>
  <c r="AP63" i="1"/>
  <c r="F63" i="1" s="1"/>
  <c r="AQ63" i="1"/>
  <c r="I63" i="1" s="1"/>
  <c r="AR63" i="1"/>
  <c r="AS63" i="1"/>
  <c r="AT63" i="1"/>
  <c r="AU63" i="1" s="1"/>
  <c r="K63" i="1" s="1"/>
  <c r="AV63" i="1" s="1"/>
  <c r="AY63" i="1"/>
  <c r="AZ63" i="1"/>
  <c r="BC63" i="1" s="1"/>
  <c r="BB63" i="1"/>
  <c r="BH63" i="1"/>
  <c r="M64" i="1"/>
  <c r="O64" i="1" s="1"/>
  <c r="AP64" i="1"/>
  <c r="F64" i="1" s="1"/>
  <c r="AR64" i="1"/>
  <c r="AS64" i="1"/>
  <c r="AT64" i="1"/>
  <c r="AY64" i="1"/>
  <c r="AZ64" i="1"/>
  <c r="BB64" i="1"/>
  <c r="BC64" i="1"/>
  <c r="M65" i="1"/>
  <c r="O65" i="1" s="1"/>
  <c r="AP65" i="1"/>
  <c r="F65" i="1" s="1"/>
  <c r="AQ65" i="1"/>
  <c r="I65" i="1" s="1"/>
  <c r="AR65" i="1"/>
  <c r="AS65" i="1"/>
  <c r="AT65" i="1"/>
  <c r="AY65" i="1"/>
  <c r="AZ65" i="1"/>
  <c r="BC65" i="1" s="1"/>
  <c r="BB65" i="1"/>
  <c r="M66" i="1"/>
  <c r="O66" i="1" s="1"/>
  <c r="AP66" i="1"/>
  <c r="F66" i="1" s="1"/>
  <c r="AR66" i="1"/>
  <c r="AS66" i="1"/>
  <c r="AT66" i="1"/>
  <c r="AY66" i="1"/>
  <c r="AZ66" i="1"/>
  <c r="BB66" i="1"/>
  <c r="BC66" i="1"/>
  <c r="M67" i="1"/>
  <c r="O67" i="1" s="1"/>
  <c r="AP67" i="1"/>
  <c r="F67" i="1" s="1"/>
  <c r="AQ67" i="1"/>
  <c r="I67" i="1" s="1"/>
  <c r="AR67" i="1"/>
  <c r="AS67" i="1"/>
  <c r="AT67" i="1"/>
  <c r="AY67" i="1"/>
  <c r="AZ67" i="1"/>
  <c r="BC67" i="1" s="1"/>
  <c r="BB67" i="1"/>
  <c r="BH67" i="1"/>
  <c r="M68" i="1"/>
  <c r="O68" i="1" s="1"/>
  <c r="AP68" i="1"/>
  <c r="F68" i="1" s="1"/>
  <c r="AR68" i="1"/>
  <c r="AS68" i="1"/>
  <c r="AT68" i="1"/>
  <c r="AY68" i="1"/>
  <c r="AZ68" i="1"/>
  <c r="BB68" i="1"/>
  <c r="BC68" i="1"/>
  <c r="M69" i="1"/>
  <c r="O69" i="1" s="1"/>
  <c r="BH69" i="1" s="1"/>
  <c r="AP69" i="1"/>
  <c r="F69" i="1" s="1"/>
  <c r="AQ69" i="1"/>
  <c r="I69" i="1" s="1"/>
  <c r="AR69" i="1"/>
  <c r="AS69" i="1"/>
  <c r="AT69" i="1"/>
  <c r="AU69" i="1" s="1"/>
  <c r="K69" i="1" s="1"/>
  <c r="AV69" i="1" s="1"/>
  <c r="AY69" i="1"/>
  <c r="AZ69" i="1"/>
  <c r="BC69" i="1" s="1"/>
  <c r="BB69" i="1"/>
  <c r="M70" i="1"/>
  <c r="O70" i="1" s="1"/>
  <c r="AP70" i="1"/>
  <c r="F70" i="1" s="1"/>
  <c r="AR70" i="1"/>
  <c r="AS70" i="1"/>
  <c r="AT70" i="1"/>
  <c r="AY70" i="1"/>
  <c r="AZ70" i="1"/>
  <c r="BB70" i="1"/>
  <c r="BC70" i="1"/>
  <c r="M71" i="1"/>
  <c r="O71" i="1" s="1"/>
  <c r="AP71" i="1"/>
  <c r="F71" i="1" s="1"/>
  <c r="AQ71" i="1"/>
  <c r="I71" i="1" s="1"/>
  <c r="AR71" i="1"/>
  <c r="AS71" i="1"/>
  <c r="AT71" i="1"/>
  <c r="AU71" i="1" s="1"/>
  <c r="K71" i="1" s="1"/>
  <c r="AV71" i="1" s="1"/>
  <c r="AY71" i="1"/>
  <c r="AZ71" i="1"/>
  <c r="BC71" i="1" s="1"/>
  <c r="BB71" i="1"/>
  <c r="M72" i="1"/>
  <c r="O72" i="1" s="1"/>
  <c r="AP72" i="1"/>
  <c r="F72" i="1" s="1"/>
  <c r="AR72" i="1"/>
  <c r="AS72" i="1"/>
  <c r="AT72" i="1"/>
  <c r="AY72" i="1"/>
  <c r="AZ72" i="1"/>
  <c r="BB72" i="1"/>
  <c r="BC72" i="1"/>
  <c r="J53" i="1" l="1"/>
  <c r="AW53" i="1"/>
  <c r="AX53" i="1" s="1"/>
  <c r="BA53" i="1" s="1"/>
  <c r="G53" i="1" s="1"/>
  <c r="BD53" i="1" s="1"/>
  <c r="H53" i="1" s="1"/>
  <c r="AW55" i="1"/>
  <c r="AX55" i="1" s="1"/>
  <c r="BA55" i="1" s="1"/>
  <c r="G55" i="1" s="1"/>
  <c r="BD55" i="1" s="1"/>
  <c r="H55" i="1" s="1"/>
  <c r="J55" i="1"/>
  <c r="BH68" i="1"/>
  <c r="J63" i="1"/>
  <c r="AW63" i="1"/>
  <c r="AX63" i="1" s="1"/>
  <c r="BA63" i="1" s="1"/>
  <c r="G63" i="1" s="1"/>
  <c r="BD63" i="1" s="1"/>
  <c r="H63" i="1" s="1"/>
  <c r="BH56" i="1"/>
  <c r="BH50" i="1"/>
  <c r="BE48" i="1"/>
  <c r="BF48" i="1"/>
  <c r="AW45" i="1"/>
  <c r="AX45" i="1" s="1"/>
  <c r="BA45" i="1" s="1"/>
  <c r="G45" i="1" s="1"/>
  <c r="BD45" i="1" s="1"/>
  <c r="H45" i="1" s="1"/>
  <c r="J45" i="1"/>
  <c r="BH58" i="1"/>
  <c r="BC42" i="1"/>
  <c r="J71" i="1"/>
  <c r="AW71" i="1"/>
  <c r="AX71" i="1" s="1"/>
  <c r="BA71" i="1" s="1"/>
  <c r="G71" i="1" s="1"/>
  <c r="BD71" i="1" s="1"/>
  <c r="H71" i="1" s="1"/>
  <c r="AW49" i="1"/>
  <c r="AX49" i="1" s="1"/>
  <c r="BA49" i="1" s="1"/>
  <c r="G49" i="1" s="1"/>
  <c r="BD49" i="1" s="1"/>
  <c r="H49" i="1" s="1"/>
  <c r="J49" i="1"/>
  <c r="BH61" i="1"/>
  <c r="BI61" i="1"/>
  <c r="BH54" i="1"/>
  <c r="J69" i="1"/>
  <c r="AW69" i="1"/>
  <c r="AX69" i="1" s="1"/>
  <c r="BA69" i="1" s="1"/>
  <c r="G69" i="1" s="1"/>
  <c r="BD69" i="1" s="1"/>
  <c r="H69" i="1" s="1"/>
  <c r="BH65" i="1"/>
  <c r="BH51" i="1"/>
  <c r="BF29" i="1"/>
  <c r="BE29" i="1"/>
  <c r="BH70" i="1"/>
  <c r="BH72" i="1"/>
  <c r="AU65" i="1"/>
  <c r="K65" i="1" s="1"/>
  <c r="AV65" i="1" s="1"/>
  <c r="BH64" i="1"/>
  <c r="AW60" i="1"/>
  <c r="AX60" i="1" s="1"/>
  <c r="BA60" i="1" s="1"/>
  <c r="G60" i="1" s="1"/>
  <c r="BD60" i="1" s="1"/>
  <c r="H60" i="1" s="1"/>
  <c r="J60" i="1"/>
  <c r="BH46" i="1"/>
  <c r="J40" i="1"/>
  <c r="BH60" i="1"/>
  <c r="F35" i="1"/>
  <c r="AQ35" i="1"/>
  <c r="BE61" i="1"/>
  <c r="BF61" i="1"/>
  <c r="BH41" i="1"/>
  <c r="AW58" i="1"/>
  <c r="AX58" i="1" s="1"/>
  <c r="BA58" i="1" s="1"/>
  <c r="G58" i="1" s="1"/>
  <c r="BD58" i="1" s="1"/>
  <c r="H58" i="1" s="1"/>
  <c r="J58" i="1"/>
  <c r="J46" i="1"/>
  <c r="AW46" i="1"/>
  <c r="AX46" i="1" s="1"/>
  <c r="BA46" i="1" s="1"/>
  <c r="G46" i="1" s="1"/>
  <c r="BD46" i="1" s="1"/>
  <c r="H46" i="1" s="1"/>
  <c r="BE40" i="1"/>
  <c r="BF40" i="1"/>
  <c r="I33" i="1"/>
  <c r="BH66" i="1"/>
  <c r="AW59" i="1"/>
  <c r="AX59" i="1" s="1"/>
  <c r="BA59" i="1" s="1"/>
  <c r="G59" i="1" s="1"/>
  <c r="BD59" i="1" s="1"/>
  <c r="H59" i="1" s="1"/>
  <c r="J59" i="1"/>
  <c r="AW56" i="1"/>
  <c r="AX56" i="1" s="1"/>
  <c r="BA56" i="1" s="1"/>
  <c r="G56" i="1" s="1"/>
  <c r="BD56" i="1" s="1"/>
  <c r="H56" i="1" s="1"/>
  <c r="J56" i="1"/>
  <c r="BH45" i="1"/>
  <c r="BI45" i="1"/>
  <c r="J34" i="1"/>
  <c r="BG34" i="1"/>
  <c r="AW32" i="1"/>
  <c r="AX32" i="1" s="1"/>
  <c r="BA32" i="1" s="1"/>
  <c r="G32" i="1" s="1"/>
  <c r="BD32" i="1" s="1"/>
  <c r="J32" i="1"/>
  <c r="BF39" i="1"/>
  <c r="BE39" i="1"/>
  <c r="BH71" i="1"/>
  <c r="AU67" i="1"/>
  <c r="K67" i="1" s="1"/>
  <c r="AV67" i="1" s="1"/>
  <c r="AW57" i="1"/>
  <c r="AX57" i="1" s="1"/>
  <c r="BA57" i="1" s="1"/>
  <c r="G57" i="1" s="1"/>
  <c r="BD57" i="1" s="1"/>
  <c r="H57" i="1" s="1"/>
  <c r="J57" i="1"/>
  <c r="AW54" i="1"/>
  <c r="AX54" i="1" s="1"/>
  <c r="BA54" i="1" s="1"/>
  <c r="G54" i="1" s="1"/>
  <c r="BD54" i="1" s="1"/>
  <c r="H54" i="1" s="1"/>
  <c r="J54" i="1"/>
  <c r="AW51" i="1"/>
  <c r="AX51" i="1" s="1"/>
  <c r="BA51" i="1" s="1"/>
  <c r="G51" i="1" s="1"/>
  <c r="BD51" i="1" s="1"/>
  <c r="H51" i="1" s="1"/>
  <c r="J51" i="1"/>
  <c r="BG51" i="1"/>
  <c r="BI51" i="1" s="1"/>
  <c r="J39" i="1"/>
  <c r="BG69" i="1"/>
  <c r="BI69" i="1" s="1"/>
  <c r="BH44" i="1"/>
  <c r="BH29" i="1"/>
  <c r="AU42" i="1"/>
  <c r="K42" i="1" s="1"/>
  <c r="AV42" i="1" s="1"/>
  <c r="I41" i="1"/>
  <c r="AQ30" i="1"/>
  <c r="F30" i="1"/>
  <c r="BH26" i="1"/>
  <c r="BI26" i="1"/>
  <c r="I23" i="1"/>
  <c r="I18" i="1"/>
  <c r="BH16" i="1"/>
  <c r="BG46" i="1"/>
  <c r="BI46" i="1" s="1"/>
  <c r="I45" i="1"/>
  <c r="BG45" i="1"/>
  <c r="BC44" i="1"/>
  <c r="I39" i="1"/>
  <c r="BG39" i="1"/>
  <c r="BI39" i="1" s="1"/>
  <c r="BC33" i="1"/>
  <c r="BH18" i="1"/>
  <c r="BG71" i="1"/>
  <c r="BI71" i="1" s="1"/>
  <c r="J48" i="1"/>
  <c r="BG40" i="1"/>
  <c r="BI40" i="1" s="1"/>
  <c r="BH39" i="1"/>
  <c r="I37" i="1"/>
  <c r="AU37" i="1"/>
  <c r="K37" i="1" s="1"/>
  <c r="AV37" i="1" s="1"/>
  <c r="J26" i="1"/>
  <c r="AW26" i="1"/>
  <c r="AX26" i="1" s="1"/>
  <c r="BA26" i="1" s="1"/>
  <c r="G26" i="1" s="1"/>
  <c r="BD26" i="1" s="1"/>
  <c r="H26" i="1" s="1"/>
  <c r="AU24" i="1"/>
  <c r="K24" i="1" s="1"/>
  <c r="AV24" i="1" s="1"/>
  <c r="F20" i="1"/>
  <c r="AQ72" i="1"/>
  <c r="AQ70" i="1"/>
  <c r="AQ68" i="1"/>
  <c r="AQ66" i="1"/>
  <c r="AQ64" i="1"/>
  <c r="BG61" i="1"/>
  <c r="BG60" i="1"/>
  <c r="BI60" i="1" s="1"/>
  <c r="F42" i="1"/>
  <c r="AQ42" i="1"/>
  <c r="AU35" i="1"/>
  <c r="K35" i="1" s="1"/>
  <c r="AV35" i="1" s="1"/>
  <c r="BG29" i="1"/>
  <c r="BI29" i="1" s="1"/>
  <c r="I29" i="1"/>
  <c r="BC16" i="1"/>
  <c r="BH14" i="1"/>
  <c r="AU50" i="1"/>
  <c r="K50" i="1" s="1"/>
  <c r="AV50" i="1" s="1"/>
  <c r="AU41" i="1"/>
  <c r="K41" i="1" s="1"/>
  <c r="AV41" i="1" s="1"/>
  <c r="AW38" i="1"/>
  <c r="AX38" i="1" s="1"/>
  <c r="BA38" i="1" s="1"/>
  <c r="G38" i="1" s="1"/>
  <c r="BD38" i="1" s="1"/>
  <c r="H38" i="1" s="1"/>
  <c r="J38" i="1"/>
  <c r="BH28" i="1"/>
  <c r="AU20" i="1"/>
  <c r="K20" i="1" s="1"/>
  <c r="AV20" i="1" s="1"/>
  <c r="BC48" i="1"/>
  <c r="F47" i="1"/>
  <c r="AQ47" i="1"/>
  <c r="AU47" i="1" s="1"/>
  <c r="K47" i="1" s="1"/>
  <c r="AV47" i="1" s="1"/>
  <c r="BC37" i="1"/>
  <c r="BH37" i="1"/>
  <c r="BC32" i="1"/>
  <c r="AU30" i="1"/>
  <c r="K30" i="1" s="1"/>
  <c r="AV30" i="1" s="1"/>
  <c r="I14" i="1"/>
  <c r="AQ44" i="1"/>
  <c r="AU44" i="1" s="1"/>
  <c r="K44" i="1" s="1"/>
  <c r="AV44" i="1" s="1"/>
  <c r="I40" i="1"/>
  <c r="F32" i="1"/>
  <c r="AU25" i="1"/>
  <c r="K25" i="1" s="1"/>
  <c r="AV25" i="1" s="1"/>
  <c r="BH21" i="1"/>
  <c r="F34" i="1"/>
  <c r="H34" i="1" s="1"/>
  <c r="AU28" i="1"/>
  <c r="K28" i="1" s="1"/>
  <c r="AV28" i="1" s="1"/>
  <c r="BG26" i="1"/>
  <c r="I26" i="1"/>
  <c r="AU18" i="1"/>
  <c r="K18" i="1" s="1"/>
  <c r="AV18" i="1" s="1"/>
  <c r="AU33" i="1"/>
  <c r="K33" i="1" s="1"/>
  <c r="AV33" i="1" s="1"/>
  <c r="BG32" i="1"/>
  <c r="I32" i="1"/>
  <c r="AU23" i="1"/>
  <c r="K23" i="1" s="1"/>
  <c r="AV23" i="1" s="1"/>
  <c r="BH19" i="1"/>
  <c r="BI48" i="1"/>
  <c r="AU14" i="1"/>
  <c r="K14" i="1" s="1"/>
  <c r="AV14" i="1" s="1"/>
  <c r="BG48" i="1"/>
  <c r="BH24" i="1"/>
  <c r="AQ24" i="1"/>
  <c r="AQ21" i="1"/>
  <c r="AQ19" i="1"/>
  <c r="AQ16" i="1"/>
  <c r="BE34" i="1" l="1"/>
  <c r="BF34" i="1"/>
  <c r="AW47" i="1"/>
  <c r="AX47" i="1" s="1"/>
  <c r="BA47" i="1" s="1"/>
  <c r="G47" i="1" s="1"/>
  <c r="BD47" i="1" s="1"/>
  <c r="H47" i="1" s="1"/>
  <c r="J47" i="1"/>
  <c r="J44" i="1"/>
  <c r="AW44" i="1"/>
  <c r="AX44" i="1" s="1"/>
  <c r="BA44" i="1" s="1"/>
  <c r="G44" i="1" s="1"/>
  <c r="BD44" i="1" s="1"/>
  <c r="H44" i="1" s="1"/>
  <c r="J65" i="1"/>
  <c r="AW65" i="1"/>
  <c r="AX65" i="1" s="1"/>
  <c r="BA65" i="1" s="1"/>
  <c r="G65" i="1" s="1"/>
  <c r="BD65" i="1" s="1"/>
  <c r="H65" i="1" s="1"/>
  <c r="AW33" i="1"/>
  <c r="AX33" i="1" s="1"/>
  <c r="BA33" i="1" s="1"/>
  <c r="G33" i="1" s="1"/>
  <c r="J33" i="1"/>
  <c r="J25" i="1"/>
  <c r="AW25" i="1"/>
  <c r="AX25" i="1" s="1"/>
  <c r="BA25" i="1" s="1"/>
  <c r="G25" i="1" s="1"/>
  <c r="BG42" i="1"/>
  <c r="BI42" i="1" s="1"/>
  <c r="I42" i="1"/>
  <c r="AU64" i="1"/>
  <c r="K64" i="1" s="1"/>
  <c r="AV64" i="1" s="1"/>
  <c r="I64" i="1"/>
  <c r="BE26" i="1"/>
  <c r="BF26" i="1"/>
  <c r="BH30" i="1"/>
  <c r="BG57" i="1"/>
  <c r="BI57" i="1" s="1"/>
  <c r="BG59" i="1"/>
  <c r="BI59" i="1" s="1"/>
  <c r="BG55" i="1"/>
  <c r="BI55" i="1" s="1"/>
  <c r="BE58" i="1"/>
  <c r="BF58" i="1"/>
  <c r="BE56" i="1"/>
  <c r="BF56" i="1"/>
  <c r="J14" i="1"/>
  <c r="AW14" i="1"/>
  <c r="AX14" i="1" s="1"/>
  <c r="BA14" i="1" s="1"/>
  <c r="G14" i="1" s="1"/>
  <c r="BD14" i="1" s="1"/>
  <c r="H14" i="1" s="1"/>
  <c r="J18" i="1"/>
  <c r="AW18" i="1"/>
  <c r="AX18" i="1" s="1"/>
  <c r="BA18" i="1" s="1"/>
  <c r="G18" i="1" s="1"/>
  <c r="BD18" i="1" s="1"/>
  <c r="H18" i="1" s="1"/>
  <c r="BG38" i="1"/>
  <c r="BI38" i="1" s="1"/>
  <c r="BH42" i="1"/>
  <c r="AU66" i="1"/>
  <c r="K66" i="1" s="1"/>
  <c r="AV66" i="1" s="1"/>
  <c r="I66" i="1"/>
  <c r="I30" i="1"/>
  <c r="H32" i="1"/>
  <c r="BG49" i="1"/>
  <c r="BI49" i="1" s="1"/>
  <c r="BE55" i="1"/>
  <c r="BF55" i="1"/>
  <c r="BH20" i="1"/>
  <c r="J24" i="1"/>
  <c r="AW24" i="1"/>
  <c r="AX24" i="1" s="1"/>
  <c r="BA24" i="1" s="1"/>
  <c r="G24" i="1" s="1"/>
  <c r="BD24" i="1" s="1"/>
  <c r="H24" i="1" s="1"/>
  <c r="I16" i="1"/>
  <c r="AU16" i="1"/>
  <c r="K16" i="1" s="1"/>
  <c r="AV16" i="1" s="1"/>
  <c r="BH32" i="1"/>
  <c r="BI32" i="1"/>
  <c r="AU68" i="1"/>
  <c r="K68" i="1" s="1"/>
  <c r="AV68" i="1" s="1"/>
  <c r="I68" i="1"/>
  <c r="BE57" i="1"/>
  <c r="BF57" i="1"/>
  <c r="BE59" i="1"/>
  <c r="BF59" i="1"/>
  <c r="BE69" i="1"/>
  <c r="BF69" i="1"/>
  <c r="BE49" i="1"/>
  <c r="BF49" i="1"/>
  <c r="BE63" i="1"/>
  <c r="BF63" i="1"/>
  <c r="AW30" i="1"/>
  <c r="AX30" i="1" s="1"/>
  <c r="BA30" i="1" s="1"/>
  <c r="G30" i="1" s="1"/>
  <c r="BD30" i="1" s="1"/>
  <c r="H30" i="1" s="1"/>
  <c r="J30" i="1"/>
  <c r="J20" i="1"/>
  <c r="AW20" i="1"/>
  <c r="AX20" i="1" s="1"/>
  <c r="BA20" i="1" s="1"/>
  <c r="G20" i="1" s="1"/>
  <c r="BD20" i="1" s="1"/>
  <c r="H20" i="1" s="1"/>
  <c r="I19" i="1"/>
  <c r="AU19" i="1"/>
  <c r="K19" i="1" s="1"/>
  <c r="AV19" i="1" s="1"/>
  <c r="BG47" i="1"/>
  <c r="I47" i="1"/>
  <c r="BE38" i="1"/>
  <c r="BF38" i="1"/>
  <c r="BG54" i="1"/>
  <c r="BI54" i="1" s="1"/>
  <c r="AU70" i="1"/>
  <c r="K70" i="1" s="1"/>
  <c r="AV70" i="1" s="1"/>
  <c r="I70" i="1"/>
  <c r="J37" i="1"/>
  <c r="AW37" i="1"/>
  <c r="AX37" i="1" s="1"/>
  <c r="BA37" i="1" s="1"/>
  <c r="G37" i="1" s="1"/>
  <c r="BG65" i="1"/>
  <c r="BI65" i="1" s="1"/>
  <c r="BE46" i="1"/>
  <c r="BF46" i="1"/>
  <c r="I35" i="1"/>
  <c r="BE45" i="1"/>
  <c r="BF45" i="1"/>
  <c r="BG63" i="1"/>
  <c r="BI63" i="1" s="1"/>
  <c r="BG53" i="1"/>
  <c r="BI53" i="1" s="1"/>
  <c r="AW35" i="1"/>
  <c r="AX35" i="1" s="1"/>
  <c r="BA35" i="1" s="1"/>
  <c r="G35" i="1" s="1"/>
  <c r="BD35" i="1" s="1"/>
  <c r="H35" i="1" s="1"/>
  <c r="J35" i="1"/>
  <c r="AW28" i="1"/>
  <c r="AX28" i="1" s="1"/>
  <c r="BA28" i="1" s="1"/>
  <c r="G28" i="1" s="1"/>
  <c r="BD28" i="1" s="1"/>
  <c r="H28" i="1" s="1"/>
  <c r="J28" i="1"/>
  <c r="BG28" i="1"/>
  <c r="BI28" i="1" s="1"/>
  <c r="AW41" i="1"/>
  <c r="AX41" i="1" s="1"/>
  <c r="BA41" i="1" s="1"/>
  <c r="G41" i="1" s="1"/>
  <c r="BD41" i="1" s="1"/>
  <c r="H41" i="1" s="1"/>
  <c r="J41" i="1"/>
  <c r="BG56" i="1"/>
  <c r="BI56" i="1" s="1"/>
  <c r="AU72" i="1"/>
  <c r="K72" i="1" s="1"/>
  <c r="AV72" i="1" s="1"/>
  <c r="I72" i="1"/>
  <c r="AW42" i="1"/>
  <c r="AX42" i="1" s="1"/>
  <c r="BA42" i="1" s="1"/>
  <c r="G42" i="1" s="1"/>
  <c r="BD42" i="1" s="1"/>
  <c r="H42" i="1" s="1"/>
  <c r="J42" i="1"/>
  <c r="J67" i="1"/>
  <c r="AW67" i="1"/>
  <c r="AX67" i="1" s="1"/>
  <c r="BA67" i="1" s="1"/>
  <c r="G67" i="1" s="1"/>
  <c r="BH35" i="1"/>
  <c r="BE60" i="1"/>
  <c r="BF60" i="1"/>
  <c r="BE71" i="1"/>
  <c r="BF71" i="1"/>
  <c r="BE53" i="1"/>
  <c r="BF53" i="1"/>
  <c r="BE54" i="1"/>
  <c r="BF54" i="1"/>
  <c r="I21" i="1"/>
  <c r="AU21" i="1"/>
  <c r="K21" i="1" s="1"/>
  <c r="AV21" i="1" s="1"/>
  <c r="I44" i="1"/>
  <c r="BH47" i="1"/>
  <c r="BI47" i="1" s="1"/>
  <c r="BG24" i="1"/>
  <c r="BI24" i="1" s="1"/>
  <c r="I24" i="1"/>
  <c r="J23" i="1"/>
  <c r="AW23" i="1"/>
  <c r="AX23" i="1" s="1"/>
  <c r="BA23" i="1" s="1"/>
  <c r="G23" i="1" s="1"/>
  <c r="BD23" i="1" s="1"/>
  <c r="H23" i="1" s="1"/>
  <c r="BH34" i="1"/>
  <c r="BI34" i="1" s="1"/>
  <c r="J50" i="1"/>
  <c r="AW50" i="1"/>
  <c r="AX50" i="1" s="1"/>
  <c r="BA50" i="1" s="1"/>
  <c r="G50" i="1" s="1"/>
  <c r="BD50" i="1" s="1"/>
  <c r="H50" i="1" s="1"/>
  <c r="BG50" i="1"/>
  <c r="BI50" i="1" s="1"/>
  <c r="BG58" i="1"/>
  <c r="BI58" i="1" s="1"/>
  <c r="BG14" i="1"/>
  <c r="BI14" i="1" s="1"/>
  <c r="BG23" i="1"/>
  <c r="BI23" i="1" s="1"/>
  <c r="BE51" i="1"/>
  <c r="BF51" i="1"/>
  <c r="BE44" i="1" l="1"/>
  <c r="BF44" i="1"/>
  <c r="BD67" i="1"/>
  <c r="H67" i="1" s="1"/>
  <c r="BG67" i="1"/>
  <c r="BI67" i="1" s="1"/>
  <c r="BD37" i="1"/>
  <c r="H37" i="1" s="1"/>
  <c r="BG37" i="1"/>
  <c r="BI37" i="1" s="1"/>
  <c r="BE30" i="1"/>
  <c r="BF30" i="1"/>
  <c r="AW16" i="1"/>
  <c r="AX16" i="1" s="1"/>
  <c r="BA16" i="1" s="1"/>
  <c r="G16" i="1" s="1"/>
  <c r="J16" i="1"/>
  <c r="BG18" i="1"/>
  <c r="BI18" i="1" s="1"/>
  <c r="BG44" i="1"/>
  <c r="BI44" i="1" s="1"/>
  <c r="BE41" i="1"/>
  <c r="BF41" i="1"/>
  <c r="BE35" i="1"/>
  <c r="BF35" i="1"/>
  <c r="BD25" i="1"/>
  <c r="H25" i="1" s="1"/>
  <c r="BG25" i="1"/>
  <c r="BI25" i="1" s="1"/>
  <c r="AW19" i="1"/>
  <c r="AX19" i="1" s="1"/>
  <c r="BA19" i="1" s="1"/>
  <c r="G19" i="1" s="1"/>
  <c r="BD19" i="1" s="1"/>
  <c r="H19" i="1" s="1"/>
  <c r="J19" i="1"/>
  <c r="BE32" i="1"/>
  <c r="BF32" i="1"/>
  <c r="BD33" i="1"/>
  <c r="H33" i="1" s="1"/>
  <c r="BG33" i="1"/>
  <c r="BI33" i="1" s="1"/>
  <c r="BE47" i="1"/>
  <c r="BF47" i="1"/>
  <c r="AW72" i="1"/>
  <c r="AX72" i="1" s="1"/>
  <c r="BA72" i="1" s="1"/>
  <c r="G72" i="1" s="1"/>
  <c r="BD72" i="1" s="1"/>
  <c r="H72" i="1" s="1"/>
  <c r="J72" i="1"/>
  <c r="AW66" i="1"/>
  <c r="AX66" i="1" s="1"/>
  <c r="BA66" i="1" s="1"/>
  <c r="G66" i="1" s="1"/>
  <c r="J66" i="1"/>
  <c r="BE42" i="1"/>
  <c r="BF42" i="1"/>
  <c r="BF24" i="1"/>
  <c r="BE24" i="1"/>
  <c r="BE18" i="1"/>
  <c r="BF18" i="1"/>
  <c r="AW64" i="1"/>
  <c r="AX64" i="1" s="1"/>
  <c r="BA64" i="1" s="1"/>
  <c r="G64" i="1" s="1"/>
  <c r="BD64" i="1" s="1"/>
  <c r="H64" i="1" s="1"/>
  <c r="J64" i="1"/>
  <c r="BE65" i="1"/>
  <c r="BF65" i="1"/>
  <c r="BE50" i="1"/>
  <c r="BF50" i="1"/>
  <c r="BE23" i="1"/>
  <c r="BF23" i="1"/>
  <c r="BE28" i="1"/>
  <c r="BF28" i="1"/>
  <c r="BG35" i="1"/>
  <c r="BI35" i="1" s="1"/>
  <c r="AW70" i="1"/>
  <c r="AX70" i="1" s="1"/>
  <c r="BA70" i="1" s="1"/>
  <c r="G70" i="1" s="1"/>
  <c r="J70" i="1"/>
  <c r="AW68" i="1"/>
  <c r="AX68" i="1" s="1"/>
  <c r="BA68" i="1" s="1"/>
  <c r="G68" i="1" s="1"/>
  <c r="BD68" i="1" s="1"/>
  <c r="H68" i="1" s="1"/>
  <c r="J68" i="1"/>
  <c r="BG30" i="1"/>
  <c r="BI30" i="1" s="1"/>
  <c r="J21" i="1"/>
  <c r="AW21" i="1"/>
  <c r="AX21" i="1" s="1"/>
  <c r="BA21" i="1" s="1"/>
  <c r="G21" i="1" s="1"/>
  <c r="BD21" i="1" s="1"/>
  <c r="H21" i="1" s="1"/>
  <c r="BE20" i="1"/>
  <c r="BF20" i="1"/>
  <c r="BG68" i="1"/>
  <c r="BI68" i="1" s="1"/>
  <c r="BE14" i="1"/>
  <c r="BF14" i="1"/>
  <c r="BG20" i="1"/>
  <c r="BI20" i="1" s="1"/>
  <c r="BG41" i="1"/>
  <c r="BI41" i="1" s="1"/>
  <c r="BD70" i="1" l="1"/>
  <c r="H70" i="1" s="1"/>
  <c r="BG70" i="1"/>
  <c r="BI70" i="1" s="1"/>
  <c r="BE33" i="1"/>
  <c r="BF33" i="1"/>
  <c r="BG64" i="1"/>
  <c r="BI64" i="1" s="1"/>
  <c r="BF21" i="1"/>
  <c r="BE21" i="1"/>
  <c r="BE64" i="1"/>
  <c r="BF64" i="1"/>
  <c r="BD66" i="1"/>
  <c r="H66" i="1" s="1"/>
  <c r="BG66" i="1"/>
  <c r="BI66" i="1" s="1"/>
  <c r="BE37" i="1"/>
  <c r="BF37" i="1"/>
  <c r="BF19" i="1"/>
  <c r="BE19" i="1"/>
  <c r="BE67" i="1"/>
  <c r="BF67" i="1"/>
  <c r="BE72" i="1"/>
  <c r="BF72" i="1"/>
  <c r="BG72" i="1"/>
  <c r="BI72" i="1" s="1"/>
  <c r="BG19" i="1"/>
  <c r="BI19" i="1" s="1"/>
  <c r="BE68" i="1"/>
  <c r="BF68" i="1"/>
  <c r="BG21" i="1"/>
  <c r="BI21" i="1" s="1"/>
  <c r="BE25" i="1"/>
  <c r="BF25" i="1"/>
  <c r="BD16" i="1"/>
  <c r="H16" i="1" s="1"/>
  <c r="BG16" i="1"/>
  <c r="BI16" i="1" s="1"/>
  <c r="BF16" i="1" l="1"/>
  <c r="BE16" i="1"/>
  <c r="BE66" i="1"/>
  <c r="BF66" i="1"/>
  <c r="BE70" i="1"/>
  <c r="BF70" i="1"/>
</calcChain>
</file>

<file path=xl/sharedStrings.xml><?xml version="1.0" encoding="utf-8"?>
<sst xmlns="http://schemas.openxmlformats.org/spreadsheetml/2006/main" count="257" uniqueCount="185">
  <si>
    <t>OPEN 6.3.4</t>
  </si>
  <si>
    <t>Thr Aug 17 2023 23:00:26</t>
  </si>
  <si>
    <t>Unit=</t>
  </si>
  <si>
    <t>PSC-1491</t>
  </si>
  <si>
    <t>LCF=</t>
  </si>
  <si>
    <t>LCF-0388</t>
  </si>
  <si>
    <t>LCFCals=</t>
  </si>
  <si>
    <t>LightSource=</t>
  </si>
  <si>
    <t>6400-40 Fluorometer</t>
  </si>
  <si>
    <t>A/D AvgTime=</t>
  </si>
  <si>
    <t>Config=</t>
  </si>
  <si>
    <t>/User/Configs/UserPrefs/FactoryDefault_6.3.xml</t>
  </si>
  <si>
    <t>Remark=</t>
  </si>
  <si>
    <t/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</si>
  <si>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</si>
  <si>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</si>
  <si>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</si>
  <si>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</si>
  <si>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</si>
  <si>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</si>
  <si>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</si>
  <si>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</si>
  <si>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</si>
  <si>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</si>
  <si>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</si>
  <si>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</si>
  <si>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</si>
  <si>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</si>
  <si>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</si>
  <si>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</si>
  <si>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</si>
  <si>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</si>
  <si>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</si>
  <si>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</si>
  <si>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</si>
  <si>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</si>
  <si>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</si>
  <si>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</si>
  <si>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</si>
  <si>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</si>
  <si>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</si>
  <si>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</si>
  <si>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</si>
  <si>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</si>
  <si>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</si>
  <si>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</si>
  <si>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</si>
  <si>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</si>
  <si>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</si>
  <si>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</si>
  <si>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</si>
  <si>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</si>
  <si>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</si>
  <si>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</si>
  <si>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</si>
  <si>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</si>
  <si>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</si>
  <si>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</si>
  <si>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</si>
  <si>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</si>
  <si>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</si>
  <si>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</si>
  <si>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</si>
  <si>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</si>
  <si>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</si>
  <si>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</si>
  <si>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</si>
  <si>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</si>
  <si>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</si>
  <si>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</si>
  <si>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</si>
  <si>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</si>
  <si>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</si>
  <si>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</si>
  <si>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</si>
  <si>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</si>
  <si>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 xml:space="preserve">"23:00:56 Flow: Fixed -&gt; 500 umol/s"
</t>
  </si>
  <si>
    <t>23:02:14</t>
  </si>
  <si>
    <t xml:space="preserve">"23:03:37 LCF Lamp: ParIn -&gt; 0 uml, with blue = 10 percent, actinic on"
</t>
  </si>
  <si>
    <t>23:04:54</t>
  </si>
  <si>
    <t xml:space="preserve">"23:05:28 Log Option: Logged values are 15 s averages"
</t>
  </si>
  <si>
    <t>23:07:44</t>
  </si>
  <si>
    <t>23:09:49</t>
  </si>
  <si>
    <t>23:12:36</t>
  </si>
  <si>
    <t xml:space="preserve">"23:13:10 Flow: Fixed -&gt; 500 umol/s"
</t>
  </si>
  <si>
    <t>23:15:12</t>
  </si>
  <si>
    <t>23:17:50</t>
  </si>
  <si>
    <t>23:17:51</t>
  </si>
  <si>
    <t>23:20:14</t>
  </si>
  <si>
    <t xml:space="preserve">"23:22:01 Flow: Fixed -&gt; 500 umol/s"
</t>
  </si>
  <si>
    <t>23:24:34</t>
  </si>
  <si>
    <t>23:24:35</t>
  </si>
  <si>
    <t>23:27:19</t>
  </si>
  <si>
    <t xml:space="preserve">"23:29:46 Flow: Fixed -&gt; 500 umol/s"
</t>
  </si>
  <si>
    <t>23:30:56</t>
  </si>
  <si>
    <t>23:33:30</t>
  </si>
  <si>
    <t>23:36:40</t>
  </si>
  <si>
    <t>23:39:22</t>
  </si>
  <si>
    <t xml:space="preserve">"23:41:50 Flow: Fixed -&gt; 500 umol/s"
</t>
  </si>
  <si>
    <t>23:42:54</t>
  </si>
  <si>
    <t>23:45:59</t>
  </si>
  <si>
    <t>23:49:16</t>
  </si>
  <si>
    <t>23:51:37</t>
  </si>
  <si>
    <t>23:54:10</t>
  </si>
  <si>
    <t>23:54:11</t>
  </si>
  <si>
    <t xml:space="preserve">"23:54:49 Flow: Fixed -&gt; 500 umol/s"
</t>
  </si>
  <si>
    <t>23:57:03</t>
  </si>
  <si>
    <t>00:00:08</t>
  </si>
  <si>
    <t>00:06:18</t>
  </si>
  <si>
    <t>00:08:47</t>
  </si>
  <si>
    <t>00:11:36</t>
  </si>
  <si>
    <t>00:15:23</t>
  </si>
  <si>
    <t>00:17:32</t>
  </si>
  <si>
    <t>00:19:58</t>
  </si>
  <si>
    <t xml:space="preserve">"00:20:49 Flow: Fixed -&gt; 500 umol/s"
</t>
  </si>
  <si>
    <t>00:23:06</t>
  </si>
  <si>
    <t>00:27:22</t>
  </si>
  <si>
    <t>00:30:39</t>
  </si>
  <si>
    <t>00:33:03</t>
  </si>
  <si>
    <t>00:36:04</t>
  </si>
  <si>
    <t>00:41:37</t>
  </si>
  <si>
    <t>00:43:55</t>
  </si>
  <si>
    <t>00:48:00</t>
  </si>
  <si>
    <t>00:50:13</t>
  </si>
  <si>
    <t xml:space="preserve">"00:53:43 Flow: Fixed -&gt; 500 umol/s"
</t>
  </si>
  <si>
    <t>00:54:49</t>
  </si>
  <si>
    <t>00:57:13</t>
  </si>
  <si>
    <t>01:01:47</t>
  </si>
  <si>
    <t>01:04:16</t>
  </si>
  <si>
    <t>01:06:52</t>
  </si>
  <si>
    <t>01:09:33</t>
  </si>
  <si>
    <t>01:12:20</t>
  </si>
  <si>
    <t>01:15:27</t>
  </si>
  <si>
    <t>01:17:55</t>
  </si>
  <si>
    <t>01:21:19</t>
  </si>
  <si>
    <t>ID</t>
  </si>
  <si>
    <t>LCOR-308</t>
  </si>
  <si>
    <t>LCOR-249</t>
  </si>
  <si>
    <t>LCOR-449</t>
  </si>
  <si>
    <t>LCOR-070</t>
  </si>
  <si>
    <t>LCOR-282</t>
  </si>
  <si>
    <t>LCOR-068</t>
  </si>
  <si>
    <t>LCOR-092</t>
  </si>
  <si>
    <t>LCOR-078</t>
  </si>
  <si>
    <t>LCOR-098</t>
  </si>
  <si>
    <t>LCOR-615</t>
  </si>
  <si>
    <t>LCOR-080</t>
  </si>
  <si>
    <t>LCOR-250</t>
  </si>
  <si>
    <t>LCOR-163</t>
  </si>
  <si>
    <t>LCOR-217</t>
  </si>
  <si>
    <t>LCOR-164</t>
  </si>
  <si>
    <t>LCOR-241</t>
  </si>
  <si>
    <t>LCOR-066</t>
  </si>
  <si>
    <t>LCOR-507</t>
  </si>
  <si>
    <t>LCOR-516</t>
  </si>
  <si>
    <t>LCOR-611</t>
  </si>
  <si>
    <t>LCOR-306</t>
  </si>
  <si>
    <t>LCOR-450</t>
  </si>
  <si>
    <t>LCOR-518</t>
  </si>
  <si>
    <t>LCOR-514</t>
  </si>
  <si>
    <t>LCOR-290</t>
  </si>
  <si>
    <t>LCOR-309</t>
  </si>
  <si>
    <t>LCOR-084</t>
  </si>
  <si>
    <t>LCOR-301</t>
  </si>
  <si>
    <t>LCOR-212</t>
  </si>
  <si>
    <t>LCOR-090</t>
  </si>
  <si>
    <t>LCOR-314</t>
  </si>
  <si>
    <t>LCOR-251</t>
  </si>
  <si>
    <t>LCOR-157</t>
  </si>
  <si>
    <t>LCOR-505</t>
  </si>
  <si>
    <t>LCOR-106</t>
  </si>
  <si>
    <t>LCOR-160</t>
  </si>
  <si>
    <t>LCOR-613</t>
  </si>
  <si>
    <t>LCOR-086</t>
  </si>
  <si>
    <t>LCOR-297</t>
  </si>
  <si>
    <t>LCOR-096</t>
  </si>
  <si>
    <t>LCOR-083</t>
  </si>
  <si>
    <t>LCOR-461</t>
  </si>
  <si>
    <t>LCOR-102</t>
  </si>
  <si>
    <t>LCOR-159</t>
  </si>
  <si>
    <t>LCOR-223</t>
  </si>
  <si>
    <t>LCOR-419</t>
  </si>
  <si>
    <t>LCOr-509</t>
  </si>
  <si>
    <t>LCOR-215</t>
  </si>
  <si>
    <t>LCOR-288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</si>
</sst>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4"/>
  <sheetViews>
    <sheetView tabSelected="1" topLeftCell="A7" workbookViewId="0">
      <selection activeCell="A7" sqref="A1:IV65536"/>
    </sheetView>
  </sheetViews>
  <sheetFormatPr defaultRowHeight="15" x14ac:dyDescent="0.25"/>
  <sheetData>
    <row r="1" spans="1:61" x14ac:dyDescent="0.25">
      <c r="A1" s="1" t="s">
        <v>0</v>
      </c>
    </row>
    <row r="2" spans="1:61" x14ac:dyDescent="0.25">
      <c r="A2" s="1" t="s">
        <v>1</v>
      </c>
    </row>
    <row r="3" spans="1:61" x14ac:dyDescent="0.25">
      <c r="A3" s="1" t="s">
        <v>2</v>
      </c>
      <c r="B3" s="1" t="s">
        <v>3</v>
      </c>
    </row>
    <row r="4" spans="1:61" x14ac:dyDescent="0.25">
      <c r="A4" s="1" t="s">
        <v>4</v>
      </c>
      <c r="B4" s="1" t="s">
        <v>5</v>
      </c>
    </row>
    <row r="5" spans="1:61" x14ac:dyDescent="0.25">
      <c r="A5" s="1" t="s">
        <v>6</v>
      </c>
      <c r="B5" s="1">
        <v>-2.6600000858306885</v>
      </c>
      <c r="C5" s="1">
        <v>-2.2300000190734863</v>
      </c>
      <c r="D5" s="1">
        <v>-2923</v>
      </c>
      <c r="E5" s="1"/>
    </row>
    <row r="6" spans="1:61" x14ac:dyDescent="0.25">
      <c r="A6" s="1" t="s">
        <v>7</v>
      </c>
      <c r="B6" s="1" t="s">
        <v>8</v>
      </c>
      <c r="C6" s="1">
        <v>1</v>
      </c>
      <c r="D6" s="1">
        <v>0.15999999642372131</v>
      </c>
      <c r="E6" s="1"/>
    </row>
    <row r="7" spans="1:61" x14ac:dyDescent="0.25">
      <c r="A7" s="1" t="s">
        <v>9</v>
      </c>
      <c r="B7" s="1">
        <v>4</v>
      </c>
    </row>
    <row r="8" spans="1:61" x14ac:dyDescent="0.25">
      <c r="A8" s="1" t="s">
        <v>10</v>
      </c>
      <c r="B8" s="1" t="s">
        <v>11</v>
      </c>
    </row>
    <row r="9" spans="1:61" x14ac:dyDescent="0.25">
      <c r="A9" s="1" t="s">
        <v>12</v>
      </c>
      <c r="B9" s="1" t="s">
        <v>13</v>
      </c>
    </row>
    <row r="11" spans="1:61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135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29</v>
      </c>
      <c r="R11" s="1" t="s">
        <v>30</v>
      </c>
      <c r="S11" s="1" t="s">
        <v>31</v>
      </c>
      <c r="T11" s="1" t="s">
        <v>32</v>
      </c>
      <c r="U11" s="1" t="s">
        <v>33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38</v>
      </c>
      <c r="AA11" s="1" t="s">
        <v>39</v>
      </c>
      <c r="AB11" s="1" t="s">
        <v>40</v>
      </c>
      <c r="AC11" s="1" t="s">
        <v>41</v>
      </c>
      <c r="AD11" s="1" t="s">
        <v>42</v>
      </c>
      <c r="AE11" s="1" t="s">
        <v>43</v>
      </c>
      <c r="AF11" s="1" t="s">
        <v>44</v>
      </c>
      <c r="AG11" s="1" t="s">
        <v>45</v>
      </c>
      <c r="AH11" s="1" t="s">
        <v>46</v>
      </c>
      <c r="AI11" s="1" t="s">
        <v>47</v>
      </c>
      <c r="AJ11" s="1" t="s">
        <v>48</v>
      </c>
      <c r="AK11" s="1" t="s">
        <v>49</v>
      </c>
      <c r="AL11" s="1" t="s">
        <v>50</v>
      </c>
      <c r="AM11" s="1" t="s">
        <v>51</v>
      </c>
      <c r="AN11" s="1" t="s">
        <v>52</v>
      </c>
      <c r="AO11" s="1" t="s">
        <v>53</v>
      </c>
      <c r="AP11" s="1" t="s">
        <v>54</v>
      </c>
      <c r="AQ11" s="1" t="s">
        <v>55</v>
      </c>
      <c r="AR11" s="1" t="s">
        <v>56</v>
      </c>
      <c r="AS11" s="1" t="s">
        <v>57</v>
      </c>
      <c r="AT11" s="1" t="s">
        <v>58</v>
      </c>
      <c r="AU11" s="1" t="s">
        <v>59</v>
      </c>
      <c r="AV11" s="1" t="s">
        <v>60</v>
      </c>
      <c r="AW11" s="1" t="s">
        <v>61</v>
      </c>
      <c r="AX11" s="1" t="s">
        <v>62</v>
      </c>
      <c r="AY11" s="1" t="s">
        <v>63</v>
      </c>
      <c r="AZ11" s="1" t="s">
        <v>64</v>
      </c>
      <c r="BA11" s="1" t="s">
        <v>65</v>
      </c>
      <c r="BB11" s="1" t="s">
        <v>66</v>
      </c>
      <c r="BC11" s="1" t="s">
        <v>67</v>
      </c>
      <c r="BD11" s="1" t="s">
        <v>68</v>
      </c>
      <c r="BE11" s="1" t="s">
        <v>69</v>
      </c>
      <c r="BF11" s="1" t="s">
        <v>70</v>
      </c>
      <c r="BG11" s="1" t="s">
        <v>71</v>
      </c>
      <c r="BH11" s="1" t="s">
        <v>72</v>
      </c>
      <c r="BI11" s="1" t="s">
        <v>73</v>
      </c>
    </row>
    <row r="12" spans="1:61" x14ac:dyDescent="0.25">
      <c r="A12" s="1" t="s">
        <v>74</v>
      </c>
      <c r="B12" s="1" t="s">
        <v>74</v>
      </c>
      <c r="C12" s="1" t="s">
        <v>74</v>
      </c>
      <c r="D12" s="1" t="s">
        <v>74</v>
      </c>
      <c r="E12" s="1"/>
      <c r="F12" s="1" t="s">
        <v>75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74</v>
      </c>
      <c r="M12" s="1" t="s">
        <v>75</v>
      </c>
      <c r="N12" s="1" t="s">
        <v>74</v>
      </c>
      <c r="O12" s="1" t="s">
        <v>75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74</v>
      </c>
      <c r="AB12" s="1" t="s">
        <v>74</v>
      </c>
      <c r="AC12" s="1" t="s">
        <v>74</v>
      </c>
      <c r="AD12" s="1" t="s">
        <v>74</v>
      </c>
      <c r="AE12" s="1" t="s">
        <v>74</v>
      </c>
      <c r="AF12" s="1" t="s">
        <v>74</v>
      </c>
      <c r="AG12" s="1" t="s">
        <v>74</v>
      </c>
      <c r="AH12" s="1" t="s">
        <v>74</v>
      </c>
      <c r="AI12" s="1" t="s">
        <v>74</v>
      </c>
      <c r="AJ12" s="1" t="s">
        <v>74</v>
      </c>
      <c r="AK12" s="1" t="s">
        <v>74</v>
      </c>
      <c r="AL12" s="1" t="s">
        <v>74</v>
      </c>
      <c r="AM12" s="1" t="s">
        <v>74</v>
      </c>
      <c r="AN12" s="1" t="s">
        <v>74</v>
      </c>
      <c r="AO12" s="1" t="s">
        <v>74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 t="s">
        <v>75</v>
      </c>
      <c r="BC12" s="1" t="s">
        <v>75</v>
      </c>
      <c r="BD12" s="1" t="s">
        <v>75</v>
      </c>
      <c r="BE12" s="1" t="s">
        <v>75</v>
      </c>
      <c r="BF12" s="1" t="s">
        <v>75</v>
      </c>
      <c r="BG12" s="1" t="s">
        <v>75</v>
      </c>
      <c r="BH12" s="1" t="s">
        <v>75</v>
      </c>
      <c r="BI12" s="1" t="s">
        <v>75</v>
      </c>
    </row>
    <row r="13" spans="1:61" x14ac:dyDescent="0.25">
      <c r="A13" s="1" t="s">
        <v>12</v>
      </c>
      <c r="B13" s="1" t="s">
        <v>76</v>
      </c>
    </row>
    <row r="14" spans="1:61" x14ac:dyDescent="0.25">
      <c r="A14" s="1">
        <v>1</v>
      </c>
      <c r="B14" s="1" t="s">
        <v>77</v>
      </c>
      <c r="C14" s="1">
        <v>126.50002808403224</v>
      </c>
      <c r="D14" s="1">
        <v>0</v>
      </c>
      <c r="E14" s="1" t="s">
        <v>136</v>
      </c>
      <c r="F14">
        <f>(S14-T14*(1000-U14)/(1000-V14))*AP14</f>
        <v>-0.17419663022098913</v>
      </c>
      <c r="G14">
        <f>IF(BA14&lt;&gt;0,1/(1/BA14-1/O14),0)</f>
        <v>-2.5182767278289268E-2</v>
      </c>
      <c r="H14">
        <f>((BD14-AQ14/2)*T14-F14)/(BD14+AQ14/2)</f>
        <v>394.89300366318071</v>
      </c>
      <c r="I14">
        <f>AQ14*1000</f>
        <v>-0.19322264738100509</v>
      </c>
      <c r="J14">
        <f>(AV14-BB14)</f>
        <v>0.74232473612996186</v>
      </c>
      <c r="K14">
        <f>(Q14+AU14*D14)</f>
        <v>23.919784545898438</v>
      </c>
      <c r="L14" s="1">
        <v>6</v>
      </c>
      <c r="M14">
        <f>(L14*AJ14+AK14)</f>
        <v>1.4200000166893005</v>
      </c>
      <c r="N14" s="1">
        <v>1</v>
      </c>
      <c r="O14">
        <f>M14*(N14+1)*(N14+1)/(N14*N14+1)</f>
        <v>2.8400000333786011</v>
      </c>
      <c r="P14" s="1">
        <v>24.874862670898438</v>
      </c>
      <c r="Q14" s="1">
        <v>23.919784545898438</v>
      </c>
      <c r="R14" s="1">
        <v>24.985212326049805</v>
      </c>
      <c r="S14" s="1">
        <v>410.48019409179688</v>
      </c>
      <c r="T14" s="1">
        <v>410.7845458984375</v>
      </c>
      <c r="U14" s="1">
        <v>22.559564590454102</v>
      </c>
      <c r="V14" s="1">
        <v>22.33282470703125</v>
      </c>
      <c r="W14" s="1">
        <v>71.639724731445313</v>
      </c>
      <c r="X14" s="1">
        <v>70.919692993164063</v>
      </c>
      <c r="Y14" s="1">
        <v>499.88763427734375</v>
      </c>
      <c r="Z14" s="1">
        <v>-0.32622167468070984</v>
      </c>
      <c r="AA14" s="1">
        <v>2.5457281619310379E-2</v>
      </c>
      <c r="AB14" s="1">
        <v>100.22237396240234</v>
      </c>
      <c r="AC14" s="1">
        <v>-0.66137927770614624</v>
      </c>
      <c r="AD14" s="1">
        <v>1.3750882148742676</v>
      </c>
      <c r="AE14" s="1">
        <v>0.12430480122566223</v>
      </c>
      <c r="AF14" s="1">
        <v>4.6278997324407101E-3</v>
      </c>
      <c r="AG14" s="1">
        <v>4.036211222410202E-2</v>
      </c>
      <c r="AH14" s="1">
        <v>1.2412542710080743E-3</v>
      </c>
      <c r="AI14" s="1">
        <v>1</v>
      </c>
      <c r="AJ14" s="1">
        <v>-0.21956524252891541</v>
      </c>
      <c r="AK14" s="1">
        <v>2.737391471862793</v>
      </c>
      <c r="AL14" s="1">
        <v>1</v>
      </c>
      <c r="AM14" s="1">
        <v>0</v>
      </c>
      <c r="AN14" s="1">
        <v>0.15999999642372131</v>
      </c>
      <c r="AO14" s="1">
        <v>111115</v>
      </c>
      <c r="AP14">
        <f>Y14*0.000001/(L14*0.0001)</f>
        <v>0.8331460571289061</v>
      </c>
      <c r="AQ14">
        <f>(V14-U14)/(1000-V14)*AP14</f>
        <v>-1.9322264738100509E-4</v>
      </c>
      <c r="AR14">
        <f>(Q14+273.15)</f>
        <v>297.06978454589841</v>
      </c>
      <c r="AS14">
        <f>(P14+273.15)</f>
        <v>298.02486267089841</v>
      </c>
      <c r="AT14">
        <f>(Z14*AL14+AA14*AM14)*AN14</f>
        <v>-5.2195466782253952E-2</v>
      </c>
      <c r="AU14">
        <f>((AT14+0.00000010773*(AS14^4-AR14^4))-AQ14*44100)/(M14*0.92*2*29.3+0.00000043092*AR14^3)</f>
        <v>0.21981000352331154</v>
      </c>
      <c r="AV14">
        <f>0.61365*EXP(17.502*K14/(240.97+K14))</f>
        <v>2.9805734455548265</v>
      </c>
      <c r="AW14">
        <f>AV14*1000/AB14</f>
        <v>29.739601325677693</v>
      </c>
      <c r="AX14">
        <f>(AW14-V14)</f>
        <v>7.4067766186464432</v>
      </c>
      <c r="AY14">
        <f>IF(D14,Q14,(P14+Q14)/2)</f>
        <v>24.397323608398438</v>
      </c>
      <c r="AZ14">
        <f>0.61365*EXP(17.502*AY14/(240.97+AY14))</f>
        <v>3.0672064099846517</v>
      </c>
      <c r="BA14">
        <f>IF(AX14&lt;&gt;0,(1000-(AW14+V14)/2)/AX14*AQ14,0)</f>
        <v>-2.5408064946962117E-2</v>
      </c>
      <c r="BB14">
        <f>V14*AB14/1000</f>
        <v>2.2382487094248646</v>
      </c>
      <c r="BC14">
        <f>(AZ14-BB14)</f>
        <v>0.82895770055978701</v>
      </c>
      <c r="BD14">
        <f>1/(1.6/G14+1.37/O14)</f>
        <v>-1.5859644144084178E-2</v>
      </c>
      <c r="BE14">
        <f>H14*AB14*0.001</f>
        <v>39.577114288267616</v>
      </c>
      <c r="BF14">
        <f>H14/T14</f>
        <v>0.96131416725889729</v>
      </c>
      <c r="BG14">
        <f>(1-AQ14*AB14/AV14/G14)*100</f>
        <v>74.200016166558868</v>
      </c>
      <c r="BH14">
        <f>(T14-F14/(O14/1.35))</f>
        <v>410.86735063366086</v>
      </c>
      <c r="BI14">
        <f>F14*BG14/100/BH14</f>
        <v>-3.1458797489319272E-4</v>
      </c>
    </row>
    <row r="15" spans="1:61" x14ac:dyDescent="0.25">
      <c r="A15" s="1" t="s">
        <v>12</v>
      </c>
      <c r="B15" s="1" t="s">
        <v>78</v>
      </c>
    </row>
    <row r="16" spans="1:61" x14ac:dyDescent="0.25">
      <c r="A16" s="1">
        <v>2</v>
      </c>
      <c r="B16" s="1" t="s">
        <v>79</v>
      </c>
      <c r="C16" s="1">
        <v>287.50001698825508</v>
      </c>
      <c r="D16" s="1">
        <v>0</v>
      </c>
      <c r="E16" s="1" t="s">
        <v>137</v>
      </c>
      <c r="F16">
        <f>(S16-T16*(1000-U16)/(1000-V16))*AP16</f>
        <v>-7.4055300488504505E-2</v>
      </c>
      <c r="G16">
        <f>IF(BA16&lt;&gt;0,1/(1/BA16-1/O16),0)</f>
        <v>-5.8885259030641714E-2</v>
      </c>
      <c r="H16">
        <f>((BD16-AQ16/2)*T16-F16)/(BD16+AQ16/2)</f>
        <v>404.37591124137936</v>
      </c>
      <c r="I16">
        <f>AQ16*1000</f>
        <v>-0.39050195174697055</v>
      </c>
      <c r="J16">
        <f>(AV16-BB16)</f>
        <v>0.63435923323148558</v>
      </c>
      <c r="K16">
        <f>(Q16+AU16*D16)</f>
        <v>23.237285614013672</v>
      </c>
      <c r="L16" s="1">
        <v>6</v>
      </c>
      <c r="M16">
        <f>(L16*AJ16+AK16)</f>
        <v>1.4200000166893005</v>
      </c>
      <c r="N16" s="1">
        <v>1</v>
      </c>
      <c r="O16">
        <f>M16*(N16+1)*(N16+1)/(N16*N16+1)</f>
        <v>2.8400000333786011</v>
      </c>
      <c r="P16" s="1">
        <v>24.2401123046875</v>
      </c>
      <c r="Q16" s="1">
        <v>23.237285614013672</v>
      </c>
      <c r="R16" s="1">
        <v>24.323478698730469</v>
      </c>
      <c r="S16" s="1">
        <v>410.31808471679688</v>
      </c>
      <c r="T16" s="1">
        <v>410.59927368164063</v>
      </c>
      <c r="U16" s="1">
        <v>22.668983459472656</v>
      </c>
      <c r="V16" s="1">
        <v>22.210927963256836</v>
      </c>
      <c r="W16" s="1">
        <v>74.775848388671875</v>
      </c>
      <c r="X16" s="1">
        <v>73.264907836914063</v>
      </c>
      <c r="Y16" s="1">
        <v>500.15145874023438</v>
      </c>
      <c r="Z16" s="1">
        <v>-0.25031173229217529</v>
      </c>
      <c r="AA16" s="1">
        <v>1.9093124195933342E-2</v>
      </c>
      <c r="AB16" s="1">
        <v>100.22608947753906</v>
      </c>
      <c r="AC16" s="1">
        <v>-0.66137927770614624</v>
      </c>
      <c r="AD16" s="1">
        <v>1.3750882148742676</v>
      </c>
      <c r="AE16" s="1">
        <v>0.12430480122566223</v>
      </c>
      <c r="AF16" s="1">
        <v>4.6278997324407101E-3</v>
      </c>
      <c r="AG16" s="1">
        <v>4.036211222410202E-2</v>
      </c>
      <c r="AH16" s="1">
        <v>1.2412542710080743E-3</v>
      </c>
      <c r="AI16" s="1">
        <v>1</v>
      </c>
      <c r="AJ16" s="1">
        <v>-0.21956524252891541</v>
      </c>
      <c r="AK16" s="1">
        <v>2.737391471862793</v>
      </c>
      <c r="AL16" s="1">
        <v>1</v>
      </c>
      <c r="AM16" s="1">
        <v>0</v>
      </c>
      <c r="AN16" s="1">
        <v>0.15999999642372131</v>
      </c>
      <c r="AO16" s="1">
        <v>111115</v>
      </c>
      <c r="AP16">
        <f>Y16*0.000001/(L16*0.0001)</f>
        <v>0.83358576456705724</v>
      </c>
      <c r="AQ16">
        <f>(V16-U16)/(1000-V16)*AP16</f>
        <v>-3.9050195174697053E-4</v>
      </c>
      <c r="AR16">
        <f>(Q16+273.15)</f>
        <v>296.38728561401365</v>
      </c>
      <c r="AS16">
        <f>(P16+273.15)</f>
        <v>297.39011230468748</v>
      </c>
      <c r="AT16">
        <f>(Z16*AL16+AA16*AM16)*AN16</f>
        <v>-4.0049876271563534E-2</v>
      </c>
      <c r="AU16">
        <f>((AT16+0.00000010773*(AS16^4-AR16^4))-AQ16*44100)/(M16*0.92*2*29.3+0.00000043092*AR16^3)</f>
        <v>0.32457662994809588</v>
      </c>
      <c r="AV16">
        <f>0.61365*EXP(17.502*K16/(240.97+K16))</f>
        <v>2.8604736866560398</v>
      </c>
      <c r="AW16">
        <f>AV16*1000/AB16</f>
        <v>28.540210453856723</v>
      </c>
      <c r="AX16">
        <f>(AW16-V16)</f>
        <v>6.329282490599887</v>
      </c>
      <c r="AY16">
        <f>IF(D16,Q16,(P16+Q16)/2)</f>
        <v>23.738698959350586</v>
      </c>
      <c r="AZ16">
        <f>0.61365*EXP(17.502*AY16/(240.97+AY16))</f>
        <v>2.9482856823039478</v>
      </c>
      <c r="BA16">
        <f>IF(AX16&lt;&gt;0,(1000-(AW16+V16)/2)/AX16*AQ16,0)</f>
        <v>-6.0132051778315619E-2</v>
      </c>
      <c r="BB16">
        <f>V16*AB16/1000</f>
        <v>2.2261144534245543</v>
      </c>
      <c r="BC16">
        <f>(AZ16-BB16)</f>
        <v>0.72217122887939356</v>
      </c>
      <c r="BD16">
        <f>1/(1.6/G16+1.37/O16)</f>
        <v>-3.7468491172693422E-2</v>
      </c>
      <c r="BE16">
        <f>H16*AB16*0.001</f>
        <v>40.529016262639885</v>
      </c>
      <c r="BF16">
        <f>H16/T16</f>
        <v>0.98484322102068167</v>
      </c>
      <c r="BG16">
        <f>(1-AQ16*AB16/AV16/G16)*100</f>
        <v>76.76410272680441</v>
      </c>
      <c r="BH16">
        <f>(T16-F16/(O16/1.35))</f>
        <v>410.63447602476896</v>
      </c>
      <c r="BI16">
        <f>F16*BG16/100/BH16</f>
        <v>-1.3843914785715723E-4</v>
      </c>
    </row>
    <row r="17" spans="1:61" x14ac:dyDescent="0.25">
      <c r="A17" s="1" t="s">
        <v>12</v>
      </c>
      <c r="B17" s="1" t="s">
        <v>80</v>
      </c>
    </row>
    <row r="18" spans="1:61" x14ac:dyDescent="0.25">
      <c r="A18" s="1">
        <v>3</v>
      </c>
      <c r="B18" s="1" t="s">
        <v>81</v>
      </c>
      <c r="C18" s="1">
        <v>457.00000530667603</v>
      </c>
      <c r="D18" s="1">
        <v>0</v>
      </c>
      <c r="E18" s="1" t="s">
        <v>139</v>
      </c>
      <c r="F18">
        <f>(S18-T18*(1000-U18)/(1000-V18))*AP18</f>
        <v>-0.33461157971238698</v>
      </c>
      <c r="G18">
        <f>IF(BA18&lt;&gt;0,1/(1/BA18-1/O18),0)</f>
        <v>-6.1357350816178734E-2</v>
      </c>
      <c r="H18">
        <f>((BD18-AQ18/2)*T18-F18)/(BD18+AQ18/2)</f>
        <v>398.32716223799406</v>
      </c>
      <c r="I18">
        <f>AQ18*1000</f>
        <v>-0.37825104088965716</v>
      </c>
      <c r="J18">
        <f>(AV18-BB18)</f>
        <v>0.58937960515390619</v>
      </c>
      <c r="K18">
        <f>(Q18+AU18*D18)</f>
        <v>22.94261360168457</v>
      </c>
      <c r="L18" s="1">
        <v>6</v>
      </c>
      <c r="M18">
        <f>(L18*AJ18+AK18)</f>
        <v>1.4200000166893005</v>
      </c>
      <c r="N18" s="1">
        <v>1</v>
      </c>
      <c r="O18">
        <f>M18*(N18+1)*(N18+1)/(N18*N18+1)</f>
        <v>2.8400000333786011</v>
      </c>
      <c r="P18" s="1">
        <v>23.865455627441406</v>
      </c>
      <c r="Q18" s="1">
        <v>22.94261360168457</v>
      </c>
      <c r="R18" s="1">
        <v>23.895994186401367</v>
      </c>
      <c r="S18" s="1">
        <v>410.21987915039063</v>
      </c>
      <c r="T18" s="1">
        <v>410.8079833984375</v>
      </c>
      <c r="U18" s="1">
        <v>22.598245620727539</v>
      </c>
      <c r="V18" s="1">
        <v>22.154321670532227</v>
      </c>
      <c r="W18" s="1">
        <v>76.246299743652344</v>
      </c>
      <c r="X18" s="1">
        <v>74.733444213867188</v>
      </c>
      <c r="Y18" s="1">
        <v>499.9114990234375</v>
      </c>
      <c r="Z18" s="1">
        <v>-0.32528308033943176</v>
      </c>
      <c r="AA18" s="1">
        <v>2.7112394571304321E-2</v>
      </c>
      <c r="AB18" s="1">
        <v>100.23159790039063</v>
      </c>
      <c r="AC18" s="1">
        <v>-0.66137927770614624</v>
      </c>
      <c r="AD18" s="1">
        <v>1.3750882148742676</v>
      </c>
      <c r="AE18" s="1">
        <v>0.12430480122566223</v>
      </c>
      <c r="AF18" s="1">
        <v>4.6278997324407101E-3</v>
      </c>
      <c r="AG18" s="1">
        <v>4.036211222410202E-2</v>
      </c>
      <c r="AH18" s="1">
        <v>1.2412542710080743E-3</v>
      </c>
      <c r="AI18" s="1">
        <v>1</v>
      </c>
      <c r="AJ18" s="1">
        <v>-0.21956524252891541</v>
      </c>
      <c r="AK18" s="1">
        <v>2.737391471862793</v>
      </c>
      <c r="AL18" s="1">
        <v>1</v>
      </c>
      <c r="AM18" s="1">
        <v>0</v>
      </c>
      <c r="AN18" s="1">
        <v>0.15999999642372131</v>
      </c>
      <c r="AO18" s="1">
        <v>111115</v>
      </c>
      <c r="AP18">
        <f>Y18*0.000001/(L18*0.0001)</f>
        <v>0.83318583170572913</v>
      </c>
      <c r="AQ18">
        <f>(V18-U18)/(1000-V18)*AP18</f>
        <v>-3.7825104088965719E-4</v>
      </c>
      <c r="AR18">
        <f>(Q18+273.15)</f>
        <v>296.09261360168455</v>
      </c>
      <c r="AS18">
        <f>(P18+273.15)</f>
        <v>297.01545562744138</v>
      </c>
      <c r="AT18">
        <f>(Z18*AL18+AA18*AM18)*AN18</f>
        <v>-5.2045291691006135E-2</v>
      </c>
      <c r="AU18">
        <f>((AT18+0.00000010773*(AS18^4-AR18^4))-AQ18*44100)/(M18*0.92*2*29.3+0.00000043092*AR18^3)</f>
        <v>0.3077256657575993</v>
      </c>
      <c r="AV18">
        <f>0.61365*EXP(17.502*K18/(240.97+K18))</f>
        <v>2.8099426665906027</v>
      </c>
      <c r="AW18">
        <f>AV18*1000/AB18</f>
        <v>28.0344993540171</v>
      </c>
      <c r="AX18">
        <f>(AW18-V18)</f>
        <v>5.8801776834848738</v>
      </c>
      <c r="AY18">
        <f>IF(D18,Q18,(P18+Q18)/2)</f>
        <v>23.404034614562988</v>
      </c>
      <c r="AZ18">
        <f>0.61365*EXP(17.502*AY18/(240.97+AY18))</f>
        <v>2.8894188746200111</v>
      </c>
      <c r="BA18">
        <f>IF(AX18&lt;&gt;0,(1000-(AW18+V18)/2)/AX18*AQ18,0)</f>
        <v>-6.2712229773018144E-2</v>
      </c>
      <c r="BB18">
        <f>V18*AB18/1000</f>
        <v>2.2205630614366965</v>
      </c>
      <c r="BC18">
        <f>(AZ18-BB18)</f>
        <v>0.66885581318331466</v>
      </c>
      <c r="BD18">
        <f>1/(1.6/G18+1.37/O18)</f>
        <v>-3.9071121921576767E-2</v>
      </c>
      <c r="BE18">
        <f>H18*AB18*0.001</f>
        <v>39.924967958242284</v>
      </c>
      <c r="BF18">
        <f>H18/T18</f>
        <v>0.96961884465536674</v>
      </c>
      <c r="BG18">
        <f>(1-AQ18*AB18/AV18/G18)*100</f>
        <v>78.010227975006757</v>
      </c>
      <c r="BH18">
        <f>(T18-F18/(O18/1.35))</f>
        <v>410.96704171791026</v>
      </c>
      <c r="BI18">
        <f>F18*BG18/100/BH18</f>
        <v>-6.3516347946845247E-4</v>
      </c>
    </row>
    <row r="19" spans="1:61" x14ac:dyDescent="0.25">
      <c r="A19" s="1">
        <v>4</v>
      </c>
      <c r="B19" s="1" t="s">
        <v>82</v>
      </c>
      <c r="C19" s="1">
        <v>582.49999665748328</v>
      </c>
      <c r="D19" s="1">
        <v>0</v>
      </c>
      <c r="E19" s="1" t="s">
        <v>140</v>
      </c>
      <c r="F19">
        <f>(S19-T19*(1000-U19)/(1000-V19))*AP19</f>
        <v>-0.3049647979912003</v>
      </c>
      <c r="G19">
        <f>IF(BA19&lt;&gt;0,1/(1/BA19-1/O19),0)</f>
        <v>-7.3515099716363205E-2</v>
      </c>
      <c r="H19">
        <f>((BD19-AQ19/2)*T19-F19)/(BD19+AQ19/2)</f>
        <v>400.40204293605734</v>
      </c>
      <c r="I19">
        <f>AQ19*1000</f>
        <v>-0.44462386022136868</v>
      </c>
      <c r="J19">
        <f>(AV19-BB19)</f>
        <v>0.57587961331303328</v>
      </c>
      <c r="K19">
        <f>(Q19+AU19*D19)</f>
        <v>22.752962112426758</v>
      </c>
      <c r="L19" s="1">
        <v>6</v>
      </c>
      <c r="M19">
        <f>(L19*AJ19+AK19)</f>
        <v>1.4200000166893005</v>
      </c>
      <c r="N19" s="1">
        <v>1</v>
      </c>
      <c r="O19">
        <f>M19*(N19+1)*(N19+1)/(N19*N19+1)</f>
        <v>2.8400000333786011</v>
      </c>
      <c r="P19" s="1">
        <v>23.565361022949219</v>
      </c>
      <c r="Q19" s="1">
        <v>22.752962112426758</v>
      </c>
      <c r="R19" s="1">
        <v>23.601774215698242</v>
      </c>
      <c r="S19" s="1">
        <v>410.14471435546875</v>
      </c>
      <c r="T19" s="1">
        <v>410.72988891601563</v>
      </c>
      <c r="U19" s="1">
        <v>22.489307403564453</v>
      </c>
      <c r="V19" s="1">
        <v>21.967414855957031</v>
      </c>
      <c r="W19" s="1">
        <v>77.257514953613281</v>
      </c>
      <c r="X19" s="1">
        <v>75.455307006835938</v>
      </c>
      <c r="Y19" s="1">
        <v>499.9381103515625</v>
      </c>
      <c r="Z19" s="1">
        <v>-0.32316136360168457</v>
      </c>
      <c r="AA19" s="1">
        <v>9.1054059565067291E-2</v>
      </c>
      <c r="AB19" s="1">
        <v>100.23736572265625</v>
      </c>
      <c r="AC19" s="1">
        <v>-0.66137927770614624</v>
      </c>
      <c r="AD19" s="1">
        <v>1.3750882148742676</v>
      </c>
      <c r="AE19" s="1">
        <v>0.12430480122566223</v>
      </c>
      <c r="AF19" s="1">
        <v>4.6278997324407101E-3</v>
      </c>
      <c r="AG19" s="1">
        <v>4.036211222410202E-2</v>
      </c>
      <c r="AH19" s="1">
        <v>1.2412542710080743E-3</v>
      </c>
      <c r="AI19" s="1">
        <v>1</v>
      </c>
      <c r="AJ19" s="1">
        <v>-0.21956524252891541</v>
      </c>
      <c r="AK19" s="1">
        <v>2.737391471862793</v>
      </c>
      <c r="AL19" s="1">
        <v>1</v>
      </c>
      <c r="AM19" s="1">
        <v>0</v>
      </c>
      <c r="AN19" s="1">
        <v>0.15999999642372131</v>
      </c>
      <c r="AO19" s="1">
        <v>111115</v>
      </c>
      <c r="AP19">
        <f>Y19*0.000001/(L19*0.0001)</f>
        <v>0.83323018391927062</v>
      </c>
      <c r="AQ19">
        <f>(V19-U19)/(1000-V19)*AP19</f>
        <v>-4.4462386022136869E-4</v>
      </c>
      <c r="AR19">
        <f>(Q19+273.15)</f>
        <v>295.90296211242674</v>
      </c>
      <c r="AS19">
        <f>(P19+273.15)</f>
        <v>296.7153610229492</v>
      </c>
      <c r="AT19">
        <f>(Z19*AL19+AA19*AM19)*AN19</f>
        <v>-5.1705817020554434E-2</v>
      </c>
      <c r="AU19">
        <f>((AT19+0.00000010773*(AS19^4-AR19^4))-AQ19*44100)/(M19*0.92*2*29.3+0.00000043092*AR19^3)</f>
        <v>0.32676552404460507</v>
      </c>
      <c r="AV19">
        <f>0.61365*EXP(17.502*K19/(240.97+K19))</f>
        <v>2.7778354102109102</v>
      </c>
      <c r="AW19">
        <f>AV19*1000/AB19</f>
        <v>27.712573950684412</v>
      </c>
      <c r="AX19">
        <f>(AW19-V19)</f>
        <v>5.7451590947273807</v>
      </c>
      <c r="AY19">
        <f>IF(D19,Q19,(P19+Q19)/2)</f>
        <v>23.159161567687988</v>
      </c>
      <c r="AZ19">
        <f>0.61365*EXP(17.502*AY19/(240.97+AY19))</f>
        <v>2.8469999716396437</v>
      </c>
      <c r="BA19">
        <f>IF(AX19&lt;&gt;0,(1000-(AW19+V19)/2)/AX19*AQ19,0)</f>
        <v>-7.5468650889024907E-2</v>
      </c>
      <c r="BB19">
        <f>V19*AB19/1000</f>
        <v>2.2019557968978769</v>
      </c>
      <c r="BC19">
        <f>(AZ19-BB19)</f>
        <v>0.64504417474176678</v>
      </c>
      <c r="BD19">
        <f>1/(1.6/G19+1.37/O19)</f>
        <v>-4.6988414067887209E-2</v>
      </c>
      <c r="BE19">
        <f>H19*AB19*0.001</f>
        <v>40.135246013880291</v>
      </c>
      <c r="BF19">
        <f>H19/T19</f>
        <v>0.97485489549539439</v>
      </c>
      <c r="BG19">
        <f>(1-AQ19*AB19/AV19/G19)*100</f>
        <v>78.175748929579257</v>
      </c>
      <c r="BH19">
        <f>(T19-F19/(O19/1.35))</f>
        <v>410.87485457532881</v>
      </c>
      <c r="BI19">
        <f>F19*BG19/100/BH19</f>
        <v>-5.8024605824956866E-4</v>
      </c>
    </row>
    <row r="20" spans="1:61" x14ac:dyDescent="0.25">
      <c r="A20" s="1">
        <v>5</v>
      </c>
      <c r="B20" s="1" t="s">
        <v>83</v>
      </c>
      <c r="C20" s="1">
        <v>749.4999851481989</v>
      </c>
      <c r="D20" s="1">
        <v>0</v>
      </c>
      <c r="E20" s="1" t="s">
        <v>141</v>
      </c>
      <c r="F20">
        <f>(S20-T20*(1000-U20)/(1000-V20))*AP20</f>
        <v>-0.52243206316256208</v>
      </c>
      <c r="G20">
        <f>IF(BA20&lt;&gt;0,1/(1/BA20-1/O20),0)</f>
        <v>-8.5239110713160468E-2</v>
      </c>
      <c r="H20">
        <f>((BD20-AQ20/2)*T20-F20)/(BD20+AQ20/2)</f>
        <v>397.51868706187616</v>
      </c>
      <c r="I20">
        <f>AQ20*1000</f>
        <v>-0.51166201046832827</v>
      </c>
      <c r="J20">
        <f>(AV20-BB20)</f>
        <v>0.56928861182942381</v>
      </c>
      <c r="K20">
        <f>(Q20+AU20*D20)</f>
        <v>22.573699951171875</v>
      </c>
      <c r="L20" s="1">
        <v>6</v>
      </c>
      <c r="M20">
        <f>(L20*AJ20+AK20)</f>
        <v>1.4200000166893005</v>
      </c>
      <c r="N20" s="1">
        <v>1</v>
      </c>
      <c r="O20">
        <f>M20*(N20+1)*(N20+1)/(N20*N20+1)</f>
        <v>2.8400000333786011</v>
      </c>
      <c r="P20" s="1">
        <v>23.228797912597656</v>
      </c>
      <c r="Q20" s="1">
        <v>22.573699951171875</v>
      </c>
      <c r="R20" s="1">
        <v>23.244049072265625</v>
      </c>
      <c r="S20" s="1">
        <v>409.975830078125</v>
      </c>
      <c r="T20" s="1">
        <v>410.85525512695313</v>
      </c>
      <c r="U20" s="1">
        <v>22.334253311157227</v>
      </c>
      <c r="V20" s="1">
        <v>21.733436584472656</v>
      </c>
      <c r="W20" s="1">
        <v>78.299240112304688</v>
      </c>
      <c r="X20" s="1">
        <v>76.183029174804688</v>
      </c>
      <c r="Y20" s="1">
        <v>499.86141967773438</v>
      </c>
      <c r="Z20" s="1">
        <v>-0.28126746416091919</v>
      </c>
      <c r="AA20" s="1">
        <v>0.18380473554134369</v>
      </c>
      <c r="AB20" s="1">
        <v>100.23697662353516</v>
      </c>
      <c r="AC20" s="1">
        <v>-0.66137927770614624</v>
      </c>
      <c r="AD20" s="1">
        <v>1.3750882148742676</v>
      </c>
      <c r="AE20" s="1">
        <v>0.12430480122566223</v>
      </c>
      <c r="AF20" s="1">
        <v>4.6278997324407101E-3</v>
      </c>
      <c r="AG20" s="1">
        <v>4.036211222410202E-2</v>
      </c>
      <c r="AH20" s="1">
        <v>1.2412542710080743E-3</v>
      </c>
      <c r="AI20" s="1">
        <v>1</v>
      </c>
      <c r="AJ20" s="1">
        <v>-0.21956524252891541</v>
      </c>
      <c r="AK20" s="1">
        <v>2.737391471862793</v>
      </c>
      <c r="AL20" s="1">
        <v>1</v>
      </c>
      <c r="AM20" s="1">
        <v>0</v>
      </c>
      <c r="AN20" s="1">
        <v>0.15999999642372131</v>
      </c>
      <c r="AO20" s="1">
        <v>111115</v>
      </c>
      <c r="AP20">
        <f>Y20*0.000001/(L20*0.0001)</f>
        <v>0.83310236612955724</v>
      </c>
      <c r="AQ20">
        <f>(V20-U20)/(1000-V20)*AP20</f>
        <v>-5.1166201046832821E-4</v>
      </c>
      <c r="AR20">
        <f>(Q20+273.15)</f>
        <v>295.72369995117185</v>
      </c>
      <c r="AS20">
        <f>(P20+273.15)</f>
        <v>296.37879791259763</v>
      </c>
      <c r="AT20">
        <f>(Z20*AL20+AA20*AM20)*AN20</f>
        <v>-4.5002793259856233E-2</v>
      </c>
      <c r="AU20">
        <f>((AT20+0.00000010773*(AS20^4-AR20^4))-AQ20*44100)/(M20*0.92*2*29.3+0.00000043092*AR20^3)</f>
        <v>0.34030145249554555</v>
      </c>
      <c r="AV20">
        <f>0.61365*EXP(17.502*K20/(240.97+K20))</f>
        <v>2.7477825866962933</v>
      </c>
      <c r="AW20">
        <f>AV20*1000/AB20</f>
        <v>27.412863787943973</v>
      </c>
      <c r="AX20">
        <f>(AW20-V20)</f>
        <v>5.6794272034713167</v>
      </c>
      <c r="AY20">
        <f>IF(D20,Q20,(P20+Q20)/2)</f>
        <v>22.901248931884766</v>
      </c>
      <c r="AZ20">
        <f>0.61365*EXP(17.502*AY20/(240.97+AY20))</f>
        <v>2.8029122413926402</v>
      </c>
      <c r="BA20">
        <f>IF(AX20&lt;&gt;0,(1000-(AW20+V20)/2)/AX20*AQ20,0)</f>
        <v>-8.7876619447726192E-2</v>
      </c>
      <c r="BB20">
        <f>V20*AB20/1000</f>
        <v>2.1784939748668695</v>
      </c>
      <c r="BC20">
        <f>(AZ20-BB20)</f>
        <v>0.6244182665257707</v>
      </c>
      <c r="BD20">
        <f>1/(1.6/G20+1.37/O20)</f>
        <v>-5.4679673049276761E-2</v>
      </c>
      <c r="BE20">
        <f>H20*AB20*0.001</f>
        <v>39.846071342439672</v>
      </c>
      <c r="BF20">
        <f>H20/T20</f>
        <v>0.96753949742968237</v>
      </c>
      <c r="BG20">
        <f>(1-AQ20*AB20/AV20/G20)*100</f>
        <v>78.102735983403036</v>
      </c>
      <c r="BH20">
        <f>(T20-F20/(O20/1.35))</f>
        <v>411.10359430898842</v>
      </c>
      <c r="BI20">
        <f>F20*BG20/100/BH20</f>
        <v>-9.9253263808202121E-4</v>
      </c>
    </row>
    <row r="21" spans="1:61" x14ac:dyDescent="0.25">
      <c r="A21" s="1">
        <v>6</v>
      </c>
      <c r="B21" s="1" t="s">
        <v>83</v>
      </c>
      <c r="C21" s="1">
        <v>749.99998511373997</v>
      </c>
      <c r="D21" s="1">
        <v>0</v>
      </c>
      <c r="E21" s="1" t="s">
        <v>141</v>
      </c>
      <c r="F21">
        <f>(S21-T21*(1000-U21)/(1000-V21))*AP21</f>
        <v>-0.51842084937287958</v>
      </c>
      <c r="G21">
        <f>IF(BA21&lt;&gt;0,1/(1/BA21-1/O21),0)</f>
        <v>-8.4981671932592664E-2</v>
      </c>
      <c r="H21">
        <f>((BD21-AQ21/2)*T21-F21)/(BD21+AQ21/2)</f>
        <v>397.54430460315831</v>
      </c>
      <c r="I21">
        <f>AQ21*1000</f>
        <v>-0.50976174923899575</v>
      </c>
      <c r="J21">
        <f>(AV21-BB21)</f>
        <v>0.5689450141984147</v>
      </c>
      <c r="K21">
        <f>(Q21+AU21*D21)</f>
        <v>22.573383331298828</v>
      </c>
      <c r="L21" s="1">
        <v>6</v>
      </c>
      <c r="M21">
        <f>(L21*AJ21+AK21)</f>
        <v>1.4200000166893005</v>
      </c>
      <c r="N21" s="1">
        <v>1</v>
      </c>
      <c r="O21">
        <f>M21*(N21+1)*(N21+1)/(N21*N21+1)</f>
        <v>2.8400000333786011</v>
      </c>
      <c r="P21" s="1">
        <v>23.228275299072266</v>
      </c>
      <c r="Q21" s="1">
        <v>22.573383331298828</v>
      </c>
      <c r="R21" s="1">
        <v>23.243398666381836</v>
      </c>
      <c r="S21" s="1">
        <v>409.96102905273438</v>
      </c>
      <c r="T21" s="1">
        <v>410.83468627929688</v>
      </c>
      <c r="U21" s="1">
        <v>22.334917068481445</v>
      </c>
      <c r="V21" s="1">
        <v>21.736335754394531</v>
      </c>
      <c r="W21" s="1">
        <v>78.301628112792969</v>
      </c>
      <c r="X21" s="1">
        <v>76.189552307128906</v>
      </c>
      <c r="Y21" s="1">
        <v>499.86331176757813</v>
      </c>
      <c r="Z21" s="1">
        <v>-0.27493014931678772</v>
      </c>
      <c r="AA21" s="1">
        <v>0.18346527218818665</v>
      </c>
      <c r="AB21" s="1">
        <v>100.23698425292969</v>
      </c>
      <c r="AC21" s="1">
        <v>-0.66137927770614624</v>
      </c>
      <c r="AD21" s="1">
        <v>1.3750882148742676</v>
      </c>
      <c r="AE21" s="1">
        <v>0.12430480122566223</v>
      </c>
      <c r="AF21" s="1">
        <v>4.6278997324407101E-3</v>
      </c>
      <c r="AG21" s="1">
        <v>4.036211222410202E-2</v>
      </c>
      <c r="AH21" s="1">
        <v>1.2412542710080743E-3</v>
      </c>
      <c r="AI21" s="1">
        <v>1</v>
      </c>
      <c r="AJ21" s="1">
        <v>-0.21956524252891541</v>
      </c>
      <c r="AK21" s="1">
        <v>2.737391471862793</v>
      </c>
      <c r="AL21" s="1">
        <v>1</v>
      </c>
      <c r="AM21" s="1">
        <v>0</v>
      </c>
      <c r="AN21" s="1">
        <v>0.15999999642372131</v>
      </c>
      <c r="AO21" s="1">
        <v>111115</v>
      </c>
      <c r="AP21">
        <f>Y21*0.000001/(L21*0.0001)</f>
        <v>0.83310551961263013</v>
      </c>
      <c r="AQ21">
        <f>(V21-U21)/(1000-V21)*AP21</f>
        <v>-5.0976174923899578E-4</v>
      </c>
      <c r="AR21">
        <f>(Q21+273.15)</f>
        <v>295.72338333129881</v>
      </c>
      <c r="AS21">
        <f>(P21+273.15)</f>
        <v>296.37827529907224</v>
      </c>
      <c r="AT21">
        <f>(Z21*AL21+AA21*AM21)*AN21</f>
        <v>-4.3988822907459202E-2</v>
      </c>
      <c r="AU21">
        <f>((AT21+0.00000010773*(AS21^4-AR21^4))-AQ21*44100)/(M21*0.92*2*29.3+0.00000043092*AR21^3)</f>
        <v>0.33933098002388934</v>
      </c>
      <c r="AV21">
        <f>0.61365*EXP(17.502*K21/(240.97+K21))</f>
        <v>2.747729758928052</v>
      </c>
      <c r="AW21">
        <f>AV21*1000/AB21</f>
        <v>27.412334672745729</v>
      </c>
      <c r="AX21">
        <f>(AW21-V21)</f>
        <v>5.6759989183511976</v>
      </c>
      <c r="AY21">
        <f>IF(D21,Q21,(P21+Q21)/2)</f>
        <v>22.900829315185547</v>
      </c>
      <c r="AZ21">
        <f>0.61365*EXP(17.502*AY21/(240.97+AY21))</f>
        <v>2.8028410013867222</v>
      </c>
      <c r="BA21">
        <f>IF(AX21&lt;&gt;0,(1000-(AW21+V21)/2)/AX21*AQ21,0)</f>
        <v>-8.7603028169459363E-2</v>
      </c>
      <c r="BB21">
        <f>V21*AB21/1000</f>
        <v>2.1787847447296373</v>
      </c>
      <c r="BC21">
        <f>(AZ21-BB21)</f>
        <v>0.62405625665708486</v>
      </c>
      <c r="BD21">
        <f>1/(1.6/G21+1.37/O21)</f>
        <v>-5.4510187235158394E-2</v>
      </c>
      <c r="BE21">
        <f>H21*AB21*0.001</f>
        <v>39.848642200348664</v>
      </c>
      <c r="BF21">
        <f>H21/T21</f>
        <v>0.96765029312275885</v>
      </c>
      <c r="BG21">
        <f>(1-AQ21*AB21/AV21/G21)*100</f>
        <v>78.117549847814445</v>
      </c>
      <c r="BH21">
        <f>(T21-F21/(O21/1.35))</f>
        <v>411.08111872240528</v>
      </c>
      <c r="BI21">
        <f>F21*BG21/100/BH21</f>
        <v>-9.8515267908423545E-4</v>
      </c>
    </row>
    <row r="22" spans="1:61" x14ac:dyDescent="0.25">
      <c r="A22" s="1" t="s">
        <v>12</v>
      </c>
      <c r="B22" s="1" t="s">
        <v>84</v>
      </c>
    </row>
    <row r="23" spans="1:61" x14ac:dyDescent="0.25">
      <c r="A23" s="1">
        <v>7</v>
      </c>
      <c r="B23" s="1" t="s">
        <v>85</v>
      </c>
      <c r="C23" s="1">
        <v>904.50002505164593</v>
      </c>
      <c r="D23" s="1">
        <v>0</v>
      </c>
      <c r="E23" s="1" t="s">
        <v>142</v>
      </c>
      <c r="F23">
        <f>(S23-T23*(1000-U23)/(1000-V23))*AP23</f>
        <v>-0.22964683667253014</v>
      </c>
      <c r="G23">
        <f>IF(BA23&lt;&gt;0,1/(1/BA23-1/O23),0)</f>
        <v>-6.690092521844572E-2</v>
      </c>
      <c r="H23">
        <f>((BD23-AQ23/2)*T23-F23)/(BD23+AQ23/2)</f>
        <v>401.76448139066338</v>
      </c>
      <c r="I23">
        <f>AQ23*1000</f>
        <v>-0.35039719739766534</v>
      </c>
      <c r="J23">
        <f>(AV23-BB23)</f>
        <v>0.50020365981767956</v>
      </c>
      <c r="K23">
        <f>(Q23+AU23*D23)</f>
        <v>22.155824661254883</v>
      </c>
      <c r="L23" s="1">
        <v>6</v>
      </c>
      <c r="M23">
        <f>(L23*AJ23+AK23)</f>
        <v>1.4200000166893005</v>
      </c>
      <c r="N23" s="1">
        <v>1</v>
      </c>
      <c r="O23">
        <f>M23*(N23+1)*(N23+1)/(N23*N23+1)</f>
        <v>2.8400000333786011</v>
      </c>
      <c r="P23" s="1">
        <v>23.03656005859375</v>
      </c>
      <c r="Q23" s="1">
        <v>22.155824661254883</v>
      </c>
      <c r="R23" s="1">
        <v>23.040920257568359</v>
      </c>
      <c r="S23" s="1">
        <v>410.0323486328125</v>
      </c>
      <c r="T23" s="1">
        <v>410.48062133789063</v>
      </c>
      <c r="U23" s="1">
        <v>22.146379470825195</v>
      </c>
      <c r="V23" s="1">
        <v>21.734951019287109</v>
      </c>
      <c r="W23" s="1">
        <v>78.564613342285156</v>
      </c>
      <c r="X23" s="1">
        <v>77.09332275390625</v>
      </c>
      <c r="Y23" s="1">
        <v>499.88958740234375</v>
      </c>
      <c r="Z23" s="1">
        <v>-0.34638255834579468</v>
      </c>
      <c r="AA23" s="1">
        <v>7.0688009262084961E-2</v>
      </c>
      <c r="AB23" s="1">
        <v>100.23603820800781</v>
      </c>
      <c r="AC23" s="1">
        <v>-0.84804308414459229</v>
      </c>
      <c r="AD23" s="1">
        <v>1.3129661083221436</v>
      </c>
      <c r="AE23" s="1">
        <v>7.5896896421909332E-2</v>
      </c>
      <c r="AF23" s="1">
        <v>1.8353607505559921E-2</v>
      </c>
      <c r="AG23" s="1">
        <v>3.357420489192009E-2</v>
      </c>
      <c r="AH23" s="1">
        <v>2.0066944882273674E-2</v>
      </c>
      <c r="AI23" s="1">
        <v>0.66666668653488159</v>
      </c>
      <c r="AJ23" s="1">
        <v>-0.21956524252891541</v>
      </c>
      <c r="AK23" s="1">
        <v>2.737391471862793</v>
      </c>
      <c r="AL23" s="1">
        <v>1</v>
      </c>
      <c r="AM23" s="1">
        <v>0</v>
      </c>
      <c r="AN23" s="1">
        <v>0.15999999642372131</v>
      </c>
      <c r="AO23" s="1">
        <v>111115</v>
      </c>
      <c r="AP23">
        <f>Y23*0.000001/(L23*0.0001)</f>
        <v>0.83314931233723954</v>
      </c>
      <c r="AQ23">
        <f>(V23-U23)/(1000-V23)*AP23</f>
        <v>-3.5039719739766534E-4</v>
      </c>
      <c r="AR23">
        <f>(Q23+273.15)</f>
        <v>295.30582466125486</v>
      </c>
      <c r="AS23">
        <f>(P23+273.15)</f>
        <v>296.18656005859373</v>
      </c>
      <c r="AT23">
        <f>(Z23*AL23+AA23*AM23)*AN23</f>
        <v>-5.5421208096566588E-2</v>
      </c>
      <c r="AU23">
        <f>((AT23+0.00000010773*(AS23^4-AR23^4))-AQ23*44100)/(M23*0.92*2*29.3+0.00000043092*AR23^3)</f>
        <v>0.28766626087996061</v>
      </c>
      <c r="AV23">
        <f>0.61365*EXP(17.502*K23/(240.97+K23))</f>
        <v>2.6788290406361206</v>
      </c>
      <c r="AW23">
        <f>AV23*1000/AB23</f>
        <v>26.725208702653116</v>
      </c>
      <c r="AX23">
        <f>(AW23-V23)</f>
        <v>4.9902576833660071</v>
      </c>
      <c r="AY23">
        <f>IF(D23,Q23,(P23+Q23)/2)</f>
        <v>22.596192359924316</v>
      </c>
      <c r="AZ23">
        <f>0.61365*EXP(17.502*AY23/(240.97+AY23))</f>
        <v>2.7515377016318801</v>
      </c>
      <c r="BA23">
        <f>IF(AX23&lt;&gt;0,(1000-(AW23+V23)/2)/AX23*AQ23,0)</f>
        <v>-6.8514907849615919E-2</v>
      </c>
      <c r="BB23">
        <f>V23*AB23/1000</f>
        <v>2.178625380818441</v>
      </c>
      <c r="BC23">
        <f>(AZ23-BB23)</f>
        <v>0.57291232081343901</v>
      </c>
      <c r="BD23">
        <f>1/(1.6/G23+1.37/O23)</f>
        <v>-4.2673826111395655E-2</v>
      </c>
      <c r="BE23">
        <f>H23*AB23*0.001</f>
        <v>40.271279907294982</v>
      </c>
      <c r="BF23">
        <f>H23/T23</f>
        <v>0.97876601356035153</v>
      </c>
      <c r="BG23">
        <f>(1-AQ23*AB23/AV23/G23)*100</f>
        <v>80.402196695273602</v>
      </c>
      <c r="BH23">
        <f>(T23-F23/(O23/1.35))</f>
        <v>410.58978444558932</v>
      </c>
      <c r="BI23">
        <f>F23*BG23/100/BH23</f>
        <v>-4.4969726067402863E-4</v>
      </c>
    </row>
    <row r="24" spans="1:61" x14ac:dyDescent="0.25">
      <c r="A24" s="1">
        <v>8</v>
      </c>
      <c r="B24" s="1" t="s">
        <v>86</v>
      </c>
      <c r="C24" s="1">
        <v>1063.0000141281635</v>
      </c>
      <c r="D24" s="1">
        <v>0</v>
      </c>
      <c r="E24" s="1" t="s">
        <v>166</v>
      </c>
      <c r="F24">
        <f>(S24-T24*(1000-U24)/(1000-V24))*AP24</f>
        <v>-0.18175340613345556</v>
      </c>
      <c r="G24">
        <f>IF(BA24&lt;&gt;0,1/(1/BA24-1/O24),0)</f>
        <v>-8.4998619516998622E-2</v>
      </c>
      <c r="H24">
        <f>((BD24-AQ24/2)*T24-F24)/(BD24+AQ24/2)</f>
        <v>403.85768743380731</v>
      </c>
      <c r="I24">
        <f>AQ24*1000</f>
        <v>-0.44391385991791948</v>
      </c>
      <c r="J24">
        <f>(AV24-BB24)</f>
        <v>0.4954230722430828</v>
      </c>
      <c r="K24">
        <f>(Q24+AU24*D24)</f>
        <v>22.233438491821289</v>
      </c>
      <c r="L24" s="1">
        <v>6</v>
      </c>
      <c r="M24">
        <f>(L24*AJ24+AK24)</f>
        <v>1.4200000166893005</v>
      </c>
      <c r="N24" s="1">
        <v>1</v>
      </c>
      <c r="O24">
        <f>M24*(N24+1)*(N24+1)/(N24*N24+1)</f>
        <v>2.8400000333786011</v>
      </c>
      <c r="P24" s="1">
        <v>22.833980560302734</v>
      </c>
      <c r="Q24" s="1">
        <v>22.233438491821289</v>
      </c>
      <c r="R24" s="1">
        <v>22.829036712646484</v>
      </c>
      <c r="S24" s="1">
        <v>410.06973266601563</v>
      </c>
      <c r="T24" s="1">
        <v>410.506591796875</v>
      </c>
      <c r="U24" s="1">
        <v>22.431285858154297</v>
      </c>
      <c r="V24" s="1">
        <v>21.910165786743164</v>
      </c>
      <c r="W24" s="1">
        <v>80.552154541015625</v>
      </c>
      <c r="X24" s="1">
        <v>78.660758972167969</v>
      </c>
      <c r="Y24" s="1">
        <v>499.908935546875</v>
      </c>
      <c r="Z24" s="1">
        <v>-0.22971884906291962</v>
      </c>
      <c r="AA24" s="1">
        <v>3.7932541221380234E-2</v>
      </c>
      <c r="AB24" s="1">
        <v>100.23188781738281</v>
      </c>
      <c r="AC24" s="1">
        <v>-0.84804308414459229</v>
      </c>
      <c r="AD24" s="1">
        <v>1.3129661083221436</v>
      </c>
      <c r="AE24" s="1">
        <v>7.5896896421909332E-2</v>
      </c>
      <c r="AF24" s="1">
        <v>1.8353607505559921E-2</v>
      </c>
      <c r="AG24" s="1">
        <v>3.357420489192009E-2</v>
      </c>
      <c r="AH24" s="1">
        <v>2.0066944882273674E-2</v>
      </c>
      <c r="AI24" s="1">
        <v>1</v>
      </c>
      <c r="AJ24" s="1">
        <v>-0.21956524252891541</v>
      </c>
      <c r="AK24" s="1">
        <v>2.737391471862793</v>
      </c>
      <c r="AL24" s="1">
        <v>1</v>
      </c>
      <c r="AM24" s="1">
        <v>0</v>
      </c>
      <c r="AN24" s="1">
        <v>0.15999999642372131</v>
      </c>
      <c r="AO24" s="1">
        <v>111115</v>
      </c>
      <c r="AP24">
        <f>Y24*0.000001/(L24*0.0001)</f>
        <v>0.83318155924479154</v>
      </c>
      <c r="AQ24">
        <f>(V24-U24)/(1000-V24)*AP24</f>
        <v>-4.4391385991791947E-4</v>
      </c>
      <c r="AR24">
        <f>(Q24+273.15)</f>
        <v>295.38343849182127</v>
      </c>
      <c r="AS24">
        <f>(P24+273.15)</f>
        <v>295.98398056030271</v>
      </c>
      <c r="AT24">
        <f>(Z24*AL24+AA24*AM24)*AN24</f>
        <v>-3.6755015028528515E-2</v>
      </c>
      <c r="AU24">
        <f>((AT24+0.00000010773*(AS24^4-AR24^4))-AQ24*44100)/(M24*0.92*2*29.3+0.00000043092*AR24^3)</f>
        <v>0.2992185989581963</v>
      </c>
      <c r="AV24">
        <f>0.61365*EXP(17.502*K24/(240.97+K24))</f>
        <v>2.6915203514401829</v>
      </c>
      <c r="AW24">
        <f>AV24*1000/AB24</f>
        <v>26.852934829921494</v>
      </c>
      <c r="AX24">
        <f>(AW24-V24)</f>
        <v>4.9427690431783304</v>
      </c>
      <c r="AY24">
        <f>IF(D24,Q24,(P24+Q24)/2)</f>
        <v>22.533709526062012</v>
      </c>
      <c r="AZ24">
        <f>0.61365*EXP(17.502*AY24/(240.97+AY24))</f>
        <v>2.7411172452508437</v>
      </c>
      <c r="BA24">
        <f>IF(AX24&lt;&gt;0,(1000-(AW24+V24)/2)/AX24*AQ24,0)</f>
        <v>-8.7621037525005649E-2</v>
      </c>
      <c r="BB24">
        <f>V24*AB24/1000</f>
        <v>2.1960972791971001</v>
      </c>
      <c r="BC24">
        <f>(AZ24-BB24)</f>
        <v>0.54501996605374359</v>
      </c>
      <c r="BD24">
        <f>1/(1.6/G24+1.37/O24)</f>
        <v>-5.4521343912440734E-2</v>
      </c>
      <c r="BE24">
        <f>H24*AB24*0.001</f>
        <v>40.479418421053033</v>
      </c>
      <c r="BF24">
        <f>H24/T24</f>
        <v>0.98380317272381912</v>
      </c>
      <c r="BG24">
        <f>(1-AQ24*AB24/AV24/G24)*100</f>
        <v>80.551098595926845</v>
      </c>
      <c r="BH24">
        <f>(T24-F24/(O24/1.35))</f>
        <v>410.59298866145116</v>
      </c>
      <c r="BI24">
        <f>F24*BG24/100/BH24</f>
        <v>-3.5656810861115515E-4</v>
      </c>
    </row>
    <row r="25" spans="1:61" x14ac:dyDescent="0.25">
      <c r="A25" s="1">
        <v>9</v>
      </c>
      <c r="B25" s="1" t="s">
        <v>87</v>
      </c>
      <c r="C25" s="1">
        <v>1063.5000140937045</v>
      </c>
      <c r="D25" s="1">
        <v>0</v>
      </c>
      <c r="E25" s="1" t="s">
        <v>166</v>
      </c>
      <c r="F25">
        <f>(S25-T25*(1000-U25)/(1000-V25))*AP25</f>
        <v>-0.18987546340504277</v>
      </c>
      <c r="G25">
        <f>IF(BA25&lt;&gt;0,1/(1/BA25-1/O25),0)</f>
        <v>-8.4109847597743578E-2</v>
      </c>
      <c r="H25">
        <f>((BD25-AQ25/2)*T25-F25)/(BD25+AQ25/2)</f>
        <v>403.67918041355773</v>
      </c>
      <c r="I25">
        <f>AQ25*1000</f>
        <v>-0.43886587439796781</v>
      </c>
      <c r="J25">
        <f>(AV25-BB25)</f>
        <v>0.49512422544879886</v>
      </c>
      <c r="K25">
        <f>(Q25+AU25*D25)</f>
        <v>22.233034133911133</v>
      </c>
      <c r="L25" s="1">
        <v>6</v>
      </c>
      <c r="M25">
        <f>(L25*AJ25+AK25)</f>
        <v>1.4200000166893005</v>
      </c>
      <c r="N25" s="1">
        <v>1</v>
      </c>
      <c r="O25">
        <f>M25*(N25+1)*(N25+1)/(N25*N25+1)</f>
        <v>2.8400000333786011</v>
      </c>
      <c r="P25" s="1">
        <v>22.83344841003418</v>
      </c>
      <c r="Q25" s="1">
        <v>22.233034133911133</v>
      </c>
      <c r="R25" s="1">
        <v>22.828557968139648</v>
      </c>
      <c r="S25" s="1">
        <v>410.06784057617188</v>
      </c>
      <c r="T25" s="1">
        <v>410.511962890625</v>
      </c>
      <c r="U25" s="1">
        <v>22.42767333984375</v>
      </c>
      <c r="V25" s="1">
        <v>21.912481307983398</v>
      </c>
      <c r="W25" s="1">
        <v>80.546531677246094</v>
      </c>
      <c r="X25" s="1">
        <v>78.665176391601563</v>
      </c>
      <c r="Y25" s="1">
        <v>499.9097900390625</v>
      </c>
      <c r="Z25" s="1">
        <v>-0.2270534336566925</v>
      </c>
      <c r="AA25" s="1">
        <v>3.4453306347131729E-2</v>
      </c>
      <c r="AB25" s="1">
        <v>100.23191070556641</v>
      </c>
      <c r="AC25" s="1">
        <v>-0.84804308414459229</v>
      </c>
      <c r="AD25" s="1">
        <v>1.3129661083221436</v>
      </c>
      <c r="AE25" s="1">
        <v>7.5896896421909332E-2</v>
      </c>
      <c r="AF25" s="1">
        <v>1.8353607505559921E-2</v>
      </c>
      <c r="AG25" s="1">
        <v>3.357420489192009E-2</v>
      </c>
      <c r="AH25" s="1">
        <v>2.0066944882273674E-2</v>
      </c>
      <c r="AI25" s="1">
        <v>1</v>
      </c>
      <c r="AJ25" s="1">
        <v>-0.21956524252891541</v>
      </c>
      <c r="AK25" s="1">
        <v>2.737391471862793</v>
      </c>
      <c r="AL25" s="1">
        <v>1</v>
      </c>
      <c r="AM25" s="1">
        <v>0</v>
      </c>
      <c r="AN25" s="1">
        <v>0.15999999642372131</v>
      </c>
      <c r="AO25" s="1">
        <v>111115</v>
      </c>
      <c r="AP25">
        <f>Y25*0.000001/(L25*0.0001)</f>
        <v>0.83318298339843744</v>
      </c>
      <c r="AQ25">
        <f>(V25-U25)/(1000-V25)*AP25</f>
        <v>-4.388658743979678E-4</v>
      </c>
      <c r="AR25">
        <f>(Q25+273.15)</f>
        <v>295.38303413391111</v>
      </c>
      <c r="AS25">
        <f>(P25+273.15)</f>
        <v>295.98344841003416</v>
      </c>
      <c r="AT25">
        <f>(Z25*AL25+AA25*AM25)*AN25</f>
        <v>-3.6328548573064445E-2</v>
      </c>
      <c r="AU25">
        <f>((AT25+0.00000010773*(AS25^4-AR25^4))-AQ25*44100)/(M25*0.92*2*29.3+0.00000043092*AR25^3)</f>
        <v>0.29666750330788144</v>
      </c>
      <c r="AV25">
        <f>0.61365*EXP(17.502*K25/(240.97+K25))</f>
        <v>2.691454095247984</v>
      </c>
      <c r="AW25">
        <f>AV25*1000/AB25</f>
        <v>26.852267669067924</v>
      </c>
      <c r="AX25">
        <f>(AW25-V25)</f>
        <v>4.9397863610845256</v>
      </c>
      <c r="AY25">
        <f>IF(D25,Q25,(P25+Q25)/2)</f>
        <v>22.533241271972656</v>
      </c>
      <c r="AZ25">
        <f>0.61365*EXP(17.502*AY25/(240.97+AY25))</f>
        <v>2.7410392836089881</v>
      </c>
      <c r="BA25">
        <f>IF(AX25&lt;&gt;0,(1000-(AW25+V25)/2)/AX25*AQ25,0)</f>
        <v>-8.6676882561406751E-2</v>
      </c>
      <c r="BB25">
        <f>V25*AB25/1000</f>
        <v>2.1963298697991851</v>
      </c>
      <c r="BC25">
        <f>(AZ25-BB25)</f>
        <v>0.54470941380980298</v>
      </c>
      <c r="BD25">
        <f>1/(1.6/G25+1.37/O25)</f>
        <v>-5.3936418824774082E-2</v>
      </c>
      <c r="BE25">
        <f>H25*AB25*0.001</f>
        <v>40.461535564907948</v>
      </c>
      <c r="BF25">
        <f>H25/T25</f>
        <v>0.98335546075453162</v>
      </c>
      <c r="BG25">
        <f>(1-AQ25*AB25/AV25/G25)*100</f>
        <v>80.568604189362318</v>
      </c>
      <c r="BH25">
        <f>(T25-F25/(O25/1.35))</f>
        <v>410.60222059223912</v>
      </c>
      <c r="BI25">
        <f>F25*BG25/100/BH25</f>
        <v>-3.7257472778124068E-4</v>
      </c>
    </row>
    <row r="26" spans="1:61" x14ac:dyDescent="0.25">
      <c r="A26" s="1">
        <v>10</v>
      </c>
      <c r="B26" s="1" t="s">
        <v>88</v>
      </c>
      <c r="C26" s="1">
        <v>1207.5000041695312</v>
      </c>
      <c r="D26" s="1">
        <v>0</v>
      </c>
      <c r="E26" s="1" t="s">
        <v>167</v>
      </c>
      <c r="F26">
        <f>(S26-T26*(1000-U26)/(1000-V26))*AP26</f>
        <v>-0.30374739459039951</v>
      </c>
      <c r="G26">
        <f>IF(BA26&lt;&gt;0,1/(1/BA26-1/O26),0)</f>
        <v>-0.11127653981469046</v>
      </c>
      <c r="H26">
        <f>((BD26-AQ26/2)*T26-F26)/(BD26+AQ26/2)</f>
        <v>403.00158668886593</v>
      </c>
      <c r="I26">
        <f>AQ26*1000</f>
        <v>-0.62188881882562774</v>
      </c>
      <c r="J26">
        <f>(AV26-BB26)</f>
        <v>0.52532423272872508</v>
      </c>
      <c r="K26">
        <f>(Q26+AU26*D26)</f>
        <v>22.080633163452148</v>
      </c>
      <c r="L26" s="1">
        <v>6</v>
      </c>
      <c r="M26">
        <f>(L26*AJ26+AK26)</f>
        <v>1.4200000166893005</v>
      </c>
      <c r="N26" s="1">
        <v>1</v>
      </c>
      <c r="O26">
        <f>M26*(N26+1)*(N26+1)/(N26*N26+1)</f>
        <v>2.8400000333786011</v>
      </c>
      <c r="P26" s="1">
        <v>22.706951141357422</v>
      </c>
      <c r="Q26" s="1">
        <v>22.080633163452148</v>
      </c>
      <c r="R26" s="1">
        <v>22.689947128295898</v>
      </c>
      <c r="S26" s="1">
        <v>410.06756591796875</v>
      </c>
      <c r="T26" s="1">
        <v>410.7386474609375</v>
      </c>
      <c r="U26" s="1">
        <v>22.092775344848633</v>
      </c>
      <c r="V26" s="1">
        <v>21.362380981445313</v>
      </c>
      <c r="W26" s="1">
        <v>79.934547424316406</v>
      </c>
      <c r="X26" s="1">
        <v>77.281784057617188</v>
      </c>
      <c r="Y26" s="1">
        <v>499.95220947265625</v>
      </c>
      <c r="Z26" s="1">
        <v>-0.29887410998344421</v>
      </c>
      <c r="AA26" s="1">
        <v>4.7012720257043839E-2</v>
      </c>
      <c r="AB26" s="1">
        <v>100.23506164550781</v>
      </c>
      <c r="AC26" s="1">
        <v>-0.84804308414459229</v>
      </c>
      <c r="AD26" s="1">
        <v>1.3129661083221436</v>
      </c>
      <c r="AE26" s="1">
        <v>7.5896896421909332E-2</v>
      </c>
      <c r="AF26" s="1">
        <v>1.8353607505559921E-2</v>
      </c>
      <c r="AG26" s="1">
        <v>3.357420489192009E-2</v>
      </c>
      <c r="AH26" s="1">
        <v>2.0066944882273674E-2</v>
      </c>
      <c r="AI26" s="1">
        <v>1</v>
      </c>
      <c r="AJ26" s="1">
        <v>-0.21956524252891541</v>
      </c>
      <c r="AK26" s="1">
        <v>2.737391471862793</v>
      </c>
      <c r="AL26" s="1">
        <v>1</v>
      </c>
      <c r="AM26" s="1">
        <v>0</v>
      </c>
      <c r="AN26" s="1">
        <v>0.15999999642372131</v>
      </c>
      <c r="AO26" s="1">
        <v>111115</v>
      </c>
      <c r="AP26">
        <f>Y26*0.000001/(L26*0.0001)</f>
        <v>0.83325368245442699</v>
      </c>
      <c r="AQ26">
        <f>(V26-U26)/(1000-V26)*AP26</f>
        <v>-6.2188881882562776E-4</v>
      </c>
      <c r="AR26">
        <f>(Q26+273.15)</f>
        <v>295.23063316345213</v>
      </c>
      <c r="AS26">
        <f>(P26+273.15)</f>
        <v>295.8569511413574</v>
      </c>
      <c r="AT26">
        <f>(Z26*AL26+AA26*AM26)*AN26</f>
        <v>-4.7819856528493965E-2</v>
      </c>
      <c r="AU26">
        <f>((AT26+0.00000010773*(AS26^4-AR26^4))-AQ26*44100)/(M26*0.92*2*29.3+0.00000043092*AR26^3)</f>
        <v>0.3918666886744821</v>
      </c>
      <c r="AV26">
        <f>0.61365*EXP(17.502*K26/(240.97+K26))</f>
        <v>2.6665838072987196</v>
      </c>
      <c r="AW26">
        <f>AV26*1000/AB26</f>
        <v>26.603303909059115</v>
      </c>
      <c r="AX26">
        <f>(AW26-V26)</f>
        <v>5.2409229276138021</v>
      </c>
      <c r="AY26">
        <f>IF(D26,Q26,(P26+Q26)/2)</f>
        <v>22.393792152404785</v>
      </c>
      <c r="AZ26">
        <f>0.61365*EXP(17.502*AY26/(240.97+AY26))</f>
        <v>2.7179079481744095</v>
      </c>
      <c r="BA26">
        <f>IF(AX26&lt;&gt;0,(1000-(AW26+V26)/2)/AX26*AQ26,0)</f>
        <v>-0.11581436431113952</v>
      </c>
      <c r="BB26">
        <f>V26*AB26/1000</f>
        <v>2.1412595745699945</v>
      </c>
      <c r="BC26">
        <f>(AZ26-BB26)</f>
        <v>0.57664837360441501</v>
      </c>
      <c r="BD26">
        <f>1/(1.6/G26+1.37/O26)</f>
        <v>-7.1962129743551623E-2</v>
      </c>
      <c r="BE26">
        <f>H26*AB26*0.001</f>
        <v>40.394888884995943</v>
      </c>
      <c r="BF26">
        <f>H26/T26</f>
        <v>0.98116305631354694</v>
      </c>
      <c r="BG26">
        <f>(1-AQ26*AB26/AV26/G26)*100</f>
        <v>78.992539280807023</v>
      </c>
      <c r="BH26">
        <f>(T26-F26/(O26/1.35))</f>
        <v>410.88303442497892</v>
      </c>
      <c r="BI26">
        <f>F26*BG26/100/BH26</f>
        <v>-5.8395640579815252E-4</v>
      </c>
    </row>
    <row r="27" spans="1:61" x14ac:dyDescent="0.25">
      <c r="A27" s="1" t="s">
        <v>12</v>
      </c>
      <c r="B27" s="1" t="s">
        <v>89</v>
      </c>
    </row>
    <row r="28" spans="1:61" x14ac:dyDescent="0.25">
      <c r="A28" s="1">
        <v>11</v>
      </c>
      <c r="B28" s="1" t="s">
        <v>90</v>
      </c>
      <c r="C28" s="1">
        <v>1467.000022880733</v>
      </c>
      <c r="D28" s="1">
        <v>0</v>
      </c>
      <c r="E28" s="1" t="s">
        <v>143</v>
      </c>
      <c r="F28">
        <f>(S28-T28*(1000-U28)/(1000-V28))*AP28</f>
        <v>-0.29933977498922804</v>
      </c>
      <c r="G28">
        <f>IF(BA28&lt;&gt;0,1/(1/BA28-1/O28),0)</f>
        <v>-0.10644417981097522</v>
      </c>
      <c r="H28">
        <f>((BD28-AQ28/2)*T28-F28)/(BD28+AQ28/2)</f>
        <v>402.94236994137424</v>
      </c>
      <c r="I28">
        <f>AQ28*1000</f>
        <v>-0.56270121919348759</v>
      </c>
      <c r="J28">
        <f>(AV28-BB28)</f>
        <v>0.49789553479969095</v>
      </c>
      <c r="K28">
        <f>(Q28+AU28*D28)</f>
        <v>21.924474716186523</v>
      </c>
      <c r="L28" s="1">
        <v>6</v>
      </c>
      <c r="M28">
        <f>(L28*AJ28+AK28)</f>
        <v>1.4200000166893005</v>
      </c>
      <c r="N28" s="1">
        <v>1</v>
      </c>
      <c r="O28">
        <f>M28*(N28+1)*(N28+1)/(N28*N28+1)</f>
        <v>2.8400000333786011</v>
      </c>
      <c r="P28" s="1">
        <v>22.487041473388672</v>
      </c>
      <c r="Q28" s="1">
        <v>21.924474716186523</v>
      </c>
      <c r="R28" s="1">
        <v>22.459741592407227</v>
      </c>
      <c r="S28" s="1">
        <v>409.99111938476563</v>
      </c>
      <c r="T28" s="1">
        <v>410.627685546875</v>
      </c>
      <c r="U28" s="1">
        <v>22.042636871337891</v>
      </c>
      <c r="V28" s="1">
        <v>21.381744384765625</v>
      </c>
      <c r="W28" s="1">
        <v>80.845626831054688</v>
      </c>
      <c r="X28" s="1">
        <v>78.398162841796875</v>
      </c>
      <c r="Y28" s="1">
        <v>499.93276977539063</v>
      </c>
      <c r="Z28" s="1">
        <v>-0.26318752765655518</v>
      </c>
      <c r="AA28" s="1">
        <v>3.4835677593946457E-2</v>
      </c>
      <c r="AB28" s="1">
        <v>100.24503326416016</v>
      </c>
      <c r="AC28" s="1">
        <v>-0.72999656200408936</v>
      </c>
      <c r="AD28" s="1">
        <v>1.2765195369720459</v>
      </c>
      <c r="AE28" s="1">
        <v>0.21710406243801117</v>
      </c>
      <c r="AF28" s="1">
        <v>2.7062341570854187E-2</v>
      </c>
      <c r="AG28" s="1">
        <v>1.0772704146802425E-2</v>
      </c>
      <c r="AH28" s="1">
        <v>3.0243230983614922E-2</v>
      </c>
      <c r="AI28" s="1">
        <v>1</v>
      </c>
      <c r="AJ28" s="1">
        <v>-0.21956524252891541</v>
      </c>
      <c r="AK28" s="1">
        <v>2.737391471862793</v>
      </c>
      <c r="AL28" s="1">
        <v>1</v>
      </c>
      <c r="AM28" s="1">
        <v>0</v>
      </c>
      <c r="AN28" s="1">
        <v>0.15999999642372131</v>
      </c>
      <c r="AO28" s="1">
        <v>111115</v>
      </c>
      <c r="AP28">
        <f>Y28*0.000001/(L28*0.0001)</f>
        <v>0.83322128295898423</v>
      </c>
      <c r="AQ28">
        <f>(V28-U28)/(1000-V28)*AP28</f>
        <v>-5.6270121919348756E-4</v>
      </c>
      <c r="AR28">
        <f>(Q28+273.15)</f>
        <v>295.0744747161865</v>
      </c>
      <c r="AS28">
        <f>(P28+273.15)</f>
        <v>295.63704147338865</v>
      </c>
      <c r="AT28">
        <f>(Z28*AL28+AA28*AM28)*AN28</f>
        <v>-4.2110003483816882E-2</v>
      </c>
      <c r="AU28">
        <f>((AT28+0.00000010773*(AS28^4-AR28^4))-AQ28*44100)/(M28*0.92*2*29.3+0.00000043092*AR28^3)</f>
        <v>0.35399350759050369</v>
      </c>
      <c r="AV28">
        <f>0.61365*EXP(17.502*K28/(240.97+K28))</f>
        <v>2.6413092118962909</v>
      </c>
      <c r="AW28">
        <f>AV28*1000/AB28</f>
        <v>26.34852945717579</v>
      </c>
      <c r="AX28">
        <f>(AW28-V28)</f>
        <v>4.9667850724101648</v>
      </c>
      <c r="AY28">
        <f>IF(D28,Q28,(P28+Q28)/2)</f>
        <v>22.205758094787598</v>
      </c>
      <c r="AZ28">
        <f>0.61365*EXP(17.502*AY28/(240.97+AY28))</f>
        <v>2.6869880656702212</v>
      </c>
      <c r="BA28">
        <f>IF(AX28&lt;&gt;0,(1000-(AW28+V28)/2)/AX28*AQ28,0)</f>
        <v>-0.11058909728205732</v>
      </c>
      <c r="BB28">
        <f>V28*AB28/1000</f>
        <v>2.1434136770965999</v>
      </c>
      <c r="BC28">
        <f>(AZ28-BB28)</f>
        <v>0.54357438857362128</v>
      </c>
      <c r="BD28">
        <f>1/(1.6/G28+1.37/O28)</f>
        <v>-6.8733443513031636E-2</v>
      </c>
      <c r="BE28">
        <f>H28*AB28*0.001</f>
        <v>40.392971278312586</v>
      </c>
      <c r="BF28">
        <f>H28/T28</f>
        <v>0.98128398090044655</v>
      </c>
      <c r="BG28">
        <f>(1-AQ28*AB28/AV28/G28)*100</f>
        <v>79.936829934356098</v>
      </c>
      <c r="BH28">
        <f>(T28-F28/(O28/1.35))</f>
        <v>410.76997733965175</v>
      </c>
      <c r="BI28">
        <f>F28*BG28/100/BH28</f>
        <v>-5.8252243362267122E-4</v>
      </c>
    </row>
    <row r="29" spans="1:61" x14ac:dyDescent="0.25">
      <c r="A29" s="1">
        <v>12</v>
      </c>
      <c r="B29" s="1" t="s">
        <v>91</v>
      </c>
      <c r="C29" s="1">
        <v>1467.5000228462741</v>
      </c>
      <c r="D29" s="1">
        <v>0</v>
      </c>
      <c r="E29" s="1" t="s">
        <v>147</v>
      </c>
      <c r="F29">
        <f>(S29-T29*(1000-U29)/(1000-V29))*AP29</f>
        <v>-0.29479441741392309</v>
      </c>
      <c r="G29">
        <f>IF(BA29&lt;&gt;0,1/(1/BA29-1/O29),0)</f>
        <v>-0.10555146135620086</v>
      </c>
      <c r="H29">
        <f>((BD29-AQ29/2)*T29-F29)/(BD29+AQ29/2)</f>
        <v>402.96776922605306</v>
      </c>
      <c r="I29">
        <f>AQ29*1000</f>
        <v>-0.55718358050954553</v>
      </c>
      <c r="J29">
        <f>(AV29-BB29)</f>
        <v>0.49734471452552276</v>
      </c>
      <c r="K29">
        <f>(Q29+AU29*D29)</f>
        <v>21.923824310302734</v>
      </c>
      <c r="L29" s="1">
        <v>6</v>
      </c>
      <c r="M29">
        <f>(L29*AJ29+AK29)</f>
        <v>1.4200000166893005</v>
      </c>
      <c r="N29" s="1">
        <v>1</v>
      </c>
      <c r="O29">
        <f>M29*(N29+1)*(N29+1)/(N29*N29+1)</f>
        <v>2.8400000333786011</v>
      </c>
      <c r="P29" s="1">
        <v>22.486484527587891</v>
      </c>
      <c r="Q29" s="1">
        <v>21.923824310302734</v>
      </c>
      <c r="R29" s="1">
        <v>22.459135055541992</v>
      </c>
      <c r="S29" s="1">
        <v>409.99227905273438</v>
      </c>
      <c r="T29" s="1">
        <v>410.62066650390625</v>
      </c>
      <c r="U29" s="1">
        <v>22.040597915649414</v>
      </c>
      <c r="V29" s="1">
        <v>21.386188507080078</v>
      </c>
      <c r="W29" s="1">
        <v>80.843521118164063</v>
      </c>
      <c r="X29" s="1">
        <v>78.406326293945313</v>
      </c>
      <c r="Y29" s="1">
        <v>499.9324951171875</v>
      </c>
      <c r="Z29" s="1">
        <v>-0.25678780674934387</v>
      </c>
      <c r="AA29" s="1">
        <v>3.4920535981655121E-2</v>
      </c>
      <c r="AB29" s="1">
        <v>100.24505615234375</v>
      </c>
      <c r="AC29" s="1">
        <v>-0.72999656200408936</v>
      </c>
      <c r="AD29" s="1">
        <v>1.2765195369720459</v>
      </c>
      <c r="AE29" s="1">
        <v>0.21710406243801117</v>
      </c>
      <c r="AF29" s="1">
        <v>2.7062341570854187E-2</v>
      </c>
      <c r="AG29" s="1">
        <v>1.0772704146802425E-2</v>
      </c>
      <c r="AH29" s="1">
        <v>3.0243230983614922E-2</v>
      </c>
      <c r="AI29" s="1">
        <v>1</v>
      </c>
      <c r="AJ29" s="1">
        <v>-0.21956524252891541</v>
      </c>
      <c r="AK29" s="1">
        <v>2.737391471862793</v>
      </c>
      <c r="AL29" s="1">
        <v>1</v>
      </c>
      <c r="AM29" s="1">
        <v>0</v>
      </c>
      <c r="AN29" s="1">
        <v>0.15999999642372131</v>
      </c>
      <c r="AO29" s="1">
        <v>111115</v>
      </c>
      <c r="AP29">
        <f>Y29*0.000001/(L29*0.0001)</f>
        <v>0.83322082519531249</v>
      </c>
      <c r="AQ29">
        <f>(V29-U29)/(1000-V29)*AP29</f>
        <v>-5.5718358050954554E-4</v>
      </c>
      <c r="AR29">
        <f>(Q29+273.15)</f>
        <v>295.07382431030271</v>
      </c>
      <c r="AS29">
        <f>(P29+273.15)</f>
        <v>295.63648452758787</v>
      </c>
      <c r="AT29">
        <f>(Z29*AL29+AA29*AM29)*AN29</f>
        <v>-4.1086048161550259E-2</v>
      </c>
      <c r="AU29">
        <f>((AT29+0.00000010773*(AS29^4-AR29^4))-AQ29*44100)/(M29*0.92*2*29.3+0.00000043092*AR29^3)</f>
        <v>0.35124000537800998</v>
      </c>
      <c r="AV29">
        <f>0.61365*EXP(17.502*K29/(240.97+K29))</f>
        <v>2.6412043823023739</v>
      </c>
      <c r="AW29">
        <f>AV29*1000/AB29</f>
        <v>26.347477707913097</v>
      </c>
      <c r="AX29">
        <f>(AW29-V29)</f>
        <v>4.9612892008330185</v>
      </c>
      <c r="AY29">
        <f>IF(D29,Q29,(P29+Q29)/2)</f>
        <v>22.205154418945313</v>
      </c>
      <c r="AZ29">
        <f>0.61365*EXP(17.502*AY29/(240.97+AY29))</f>
        <v>2.6868892964920255</v>
      </c>
      <c r="BA29">
        <f>IF(AX29&lt;&gt;0,(1000-(AW29+V29)/2)/AX29*AQ29,0)</f>
        <v>-0.10962581517964454</v>
      </c>
      <c r="BB29">
        <f>V29*AB29/1000</f>
        <v>2.1438596677768511</v>
      </c>
      <c r="BC29">
        <f>(AZ29-BB29)</f>
        <v>0.54302962871517435</v>
      </c>
      <c r="BD29">
        <f>1/(1.6/G29+1.37/O29)</f>
        <v>-6.8138047241736097E-2</v>
      </c>
      <c r="BE29">
        <f>H29*AB29*0.001</f>
        <v>40.395526653650386</v>
      </c>
      <c r="BF29">
        <f>H29/T29</f>
        <v>0.98136261054999685</v>
      </c>
      <c r="BG29">
        <f>(1-AQ29*AB29/AV29/G29)*100</f>
        <v>79.964738573333449</v>
      </c>
      <c r="BH29">
        <f>(T29-F29/(O29/1.35))</f>
        <v>410.76079765138212</v>
      </c>
      <c r="BI29">
        <f>F29*BG29/100/BH29</f>
        <v>-5.7389017297092054E-4</v>
      </c>
    </row>
    <row r="30" spans="1:61" x14ac:dyDescent="0.25">
      <c r="A30" s="1">
        <v>13</v>
      </c>
      <c r="B30" s="1" t="s">
        <v>92</v>
      </c>
      <c r="C30" s="1">
        <v>1631.5000115437433</v>
      </c>
      <c r="D30" s="1">
        <v>0</v>
      </c>
      <c r="E30" s="1" t="s">
        <v>148</v>
      </c>
      <c r="F30">
        <f>(S30-T30*(1000-U30)/(1000-V30))*AP30</f>
        <v>-0.45997066171285073</v>
      </c>
      <c r="G30">
        <f>IF(BA30&lt;&gt;0,1/(1/BA30-1/O30),0)</f>
        <v>-7.2842316658766018E-2</v>
      </c>
      <c r="H30">
        <f>((BD30-AQ30/2)*T30-F30)/(BD30+AQ30/2)</f>
        <v>397.75944681087901</v>
      </c>
      <c r="I30">
        <f>AQ30*1000</f>
        <v>-0.3576289369404147</v>
      </c>
      <c r="J30">
        <f>(AV30-BB30)</f>
        <v>0.46831278496957607</v>
      </c>
      <c r="K30">
        <f>(Q30+AU30*D30)</f>
        <v>21.585447311401367</v>
      </c>
      <c r="L30" s="1">
        <v>6</v>
      </c>
      <c r="M30">
        <f>(L30*AJ30+AK30)</f>
        <v>1.4200000166893005</v>
      </c>
      <c r="N30" s="1">
        <v>1</v>
      </c>
      <c r="O30">
        <f>M30*(N30+1)*(N30+1)/(N30*N30+1)</f>
        <v>2.8400000333786011</v>
      </c>
      <c r="P30" s="1">
        <v>22.319717407226563</v>
      </c>
      <c r="Q30" s="1">
        <v>21.585447311401367</v>
      </c>
      <c r="R30" s="1">
        <v>22.311166763305664</v>
      </c>
      <c r="S30" s="1">
        <v>410.01837158203125</v>
      </c>
      <c r="T30" s="1">
        <v>410.74676513671875</v>
      </c>
      <c r="U30" s="1">
        <v>21.555679321289063</v>
      </c>
      <c r="V30" s="1">
        <v>21.135505676269531</v>
      </c>
      <c r="W30" s="1">
        <v>79.878974914550781</v>
      </c>
      <c r="X30" s="1">
        <v>78.304069519042969</v>
      </c>
      <c r="Y30" s="1">
        <v>499.89370727539063</v>
      </c>
      <c r="Z30" s="1">
        <v>-0.27295947074890137</v>
      </c>
      <c r="AA30" s="1">
        <v>6.0251094400882721E-2</v>
      </c>
      <c r="AB30" s="1">
        <v>100.25048828125</v>
      </c>
      <c r="AC30" s="1">
        <v>-0.72999656200408936</v>
      </c>
      <c r="AD30" s="1">
        <v>1.2765195369720459</v>
      </c>
      <c r="AE30" s="1">
        <v>0.21710406243801117</v>
      </c>
      <c r="AF30" s="1">
        <v>2.7062341570854187E-2</v>
      </c>
      <c r="AG30" s="1">
        <v>1.0772704146802425E-2</v>
      </c>
      <c r="AH30" s="1">
        <v>3.0243230983614922E-2</v>
      </c>
      <c r="AI30" s="1">
        <v>1</v>
      </c>
      <c r="AJ30" s="1">
        <v>-0.21956524252891541</v>
      </c>
      <c r="AK30" s="1">
        <v>2.737391471862793</v>
      </c>
      <c r="AL30" s="1">
        <v>1</v>
      </c>
      <c r="AM30" s="1">
        <v>0</v>
      </c>
      <c r="AN30" s="1">
        <v>0.15999999642372131</v>
      </c>
      <c r="AO30" s="1">
        <v>111115</v>
      </c>
      <c r="AP30">
        <f>Y30*0.000001/(L30*0.0001)</f>
        <v>0.83315617879231751</v>
      </c>
      <c r="AQ30">
        <f>(V30-U30)/(1000-V30)*AP30</f>
        <v>-3.5762893694041471E-4</v>
      </c>
      <c r="AR30">
        <f>(Q30+273.15)</f>
        <v>294.73544731140134</v>
      </c>
      <c r="AS30">
        <f>(P30+273.15)</f>
        <v>295.46971740722654</v>
      </c>
      <c r="AT30">
        <f>(Z30*AL30+AA30*AM30)*AN30</f>
        <v>-4.3673514343645081E-2</v>
      </c>
      <c r="AU30">
        <f>((AT30+0.00000010773*(AS30^4-AR30^4))-AQ30*44100)/(M30*0.92*2*29.3+0.00000043092*AR30^3)</f>
        <v>0.27240351495034604</v>
      </c>
      <c r="AV30">
        <f>0.61365*EXP(17.502*K30/(240.97+K30))</f>
        <v>2.5871575490867276</v>
      </c>
      <c r="AW30">
        <f>AV30*1000/AB30</f>
        <v>25.806932150081185</v>
      </c>
      <c r="AX30">
        <f>(AW30-V30)</f>
        <v>4.6714264738116533</v>
      </c>
      <c r="AY30">
        <f>IF(D30,Q30,(P30+Q30)/2)</f>
        <v>21.952582359313965</v>
      </c>
      <c r="AZ30">
        <f>0.61365*EXP(17.502*AY30/(240.97+AY30))</f>
        <v>2.645842960641474</v>
      </c>
      <c r="BA30">
        <f>IF(AX30&lt;&gt;0,(1000-(AW30+V30)/2)/AX30*AQ30,0)</f>
        <v>-7.4759808771396888E-2</v>
      </c>
      <c r="BB30">
        <f>V30*AB30/1000</f>
        <v>2.1188447641171515</v>
      </c>
      <c r="BC30">
        <f>(AZ30-BB30)</f>
        <v>0.52699819652432245</v>
      </c>
      <c r="BD30">
        <f>1/(1.6/G30+1.37/O30)</f>
        <v>-4.654873739825971E-2</v>
      </c>
      <c r="BE30">
        <f>H30*AB30*0.001</f>
        <v>39.875578761270511</v>
      </c>
      <c r="BF30">
        <f>H30/T30</f>
        <v>0.96838120363159319</v>
      </c>
      <c r="BG30">
        <f>(1-AQ30*AB30/AV30/G30)*100</f>
        <v>80.975531947120814</v>
      </c>
      <c r="BH30">
        <f>(T30-F30/(O30/1.35))</f>
        <v>410.96541315996319</v>
      </c>
      <c r="BI30">
        <f>F30*BG30/100/BH30</f>
        <v>-9.0631395780670131E-4</v>
      </c>
    </row>
    <row r="31" spans="1:61" x14ac:dyDescent="0.25">
      <c r="A31" s="1" t="s">
        <v>12</v>
      </c>
      <c r="B31" s="1" t="s">
        <v>93</v>
      </c>
    </row>
    <row r="32" spans="1:61" x14ac:dyDescent="0.25">
      <c r="A32" s="1">
        <v>14</v>
      </c>
      <c r="B32" s="1" t="s">
        <v>94</v>
      </c>
      <c r="C32" s="1">
        <v>1847.5000287042931</v>
      </c>
      <c r="D32" s="1">
        <v>0</v>
      </c>
      <c r="E32" s="1" t="s">
        <v>149</v>
      </c>
      <c r="F32">
        <f>(S32-T32*(1000-U32)/(1000-V32))*AP32</f>
        <v>-0.59647719667378463</v>
      </c>
      <c r="G32">
        <f>IF(BA32&lt;&gt;0,1/(1/BA32-1/O32),0)</f>
        <v>-0.12451945074953505</v>
      </c>
      <c r="H32">
        <f>((BD32-AQ32/2)*T32-F32)/(BD32+AQ32/2)</f>
        <v>400.63611790381356</v>
      </c>
      <c r="I32">
        <f>AQ32*1000</f>
        <v>-0.59432621343575742</v>
      </c>
      <c r="J32">
        <f>(AV32-BB32)</f>
        <v>0.4468388315462084</v>
      </c>
      <c r="K32">
        <f>(Q32+AU32*D32)</f>
        <v>21.436140060424805</v>
      </c>
      <c r="L32" s="1">
        <v>6</v>
      </c>
      <c r="M32">
        <f>(L32*AJ32+AK32)</f>
        <v>1.4200000166893005</v>
      </c>
      <c r="N32" s="1">
        <v>1</v>
      </c>
      <c r="O32">
        <f>M32*(N32+1)*(N32+1)/(N32*N32+1)</f>
        <v>2.8400000333786011</v>
      </c>
      <c r="P32" s="1">
        <v>22.19236946105957</v>
      </c>
      <c r="Q32" s="1">
        <v>21.436140060424805</v>
      </c>
      <c r="R32" s="1">
        <v>22.172605514526367</v>
      </c>
      <c r="S32" s="1">
        <v>409.98654174804688</v>
      </c>
      <c r="T32" s="1">
        <v>410.99551391601563</v>
      </c>
      <c r="U32" s="1">
        <v>21.81279182434082</v>
      </c>
      <c r="V32" s="1">
        <v>21.114603042602539</v>
      </c>
      <c r="W32" s="1">
        <v>81.447212219238281</v>
      </c>
      <c r="X32" s="1">
        <v>78.8287353515625</v>
      </c>
      <c r="Y32" s="1">
        <v>499.9598388671875</v>
      </c>
      <c r="Z32" s="1">
        <v>-0.32942280173301697</v>
      </c>
      <c r="AA32" s="1">
        <v>5.1765374839305878E-2</v>
      </c>
      <c r="AB32" s="1">
        <v>100.25196075439453</v>
      </c>
      <c r="AC32" s="1">
        <v>-0.48551720380783081</v>
      </c>
      <c r="AD32" s="1">
        <v>1.1794613599777222</v>
      </c>
      <c r="AE32" s="1">
        <v>1.4916435480117798</v>
      </c>
      <c r="AF32" s="1">
        <v>0.32160574197769165</v>
      </c>
      <c r="AG32" s="1">
        <v>1.5703716278076172</v>
      </c>
      <c r="AH32" s="1">
        <v>0.33455383777618408</v>
      </c>
      <c r="AI32" s="1">
        <v>1</v>
      </c>
      <c r="AJ32" s="1">
        <v>-0.21956524252891541</v>
      </c>
      <c r="AK32" s="1">
        <v>2.737391471862793</v>
      </c>
      <c r="AL32" s="1">
        <v>1</v>
      </c>
      <c r="AM32" s="1">
        <v>0</v>
      </c>
      <c r="AN32" s="1">
        <v>0.15999999642372131</v>
      </c>
      <c r="AO32" s="1">
        <v>111115</v>
      </c>
      <c r="AP32">
        <f>Y32*0.000001/(L32*0.0001)</f>
        <v>0.833266398111979</v>
      </c>
      <c r="AQ32">
        <f>(V32-U32)/(1000-V32)*AP32</f>
        <v>-5.943262134357574E-4</v>
      </c>
      <c r="AR32">
        <f>(Q32+273.15)</f>
        <v>294.58614006042478</v>
      </c>
      <c r="AS32">
        <f>(P32+273.15)</f>
        <v>295.34236946105955</v>
      </c>
      <c r="AT32">
        <f>(Z32*AL32+AA32*AM32)*AN32</f>
        <v>-5.270764709917497E-2</v>
      </c>
      <c r="AU32">
        <f>((AT32+0.00000010773*(AS32^4-AR32^4))-AQ32*44100)/(M32*0.92*2*29.3+0.00000043092*AR32^3)</f>
        <v>0.39419337247374803</v>
      </c>
      <c r="AV32">
        <f>0.61365*EXP(17.502*K32/(240.97+K32))</f>
        <v>2.5636191871178173</v>
      </c>
      <c r="AW32">
        <f>AV32*1000/AB32</f>
        <v>25.571761069076562</v>
      </c>
      <c r="AX32">
        <f>(AW32-V32)</f>
        <v>4.4571580264740227</v>
      </c>
      <c r="AY32">
        <f>IF(D32,Q32,(P32+Q32)/2)</f>
        <v>21.814254760742188</v>
      </c>
      <c r="AZ32">
        <f>0.61365*EXP(17.502*AY32/(240.97+AY32))</f>
        <v>2.6235963376256133</v>
      </c>
      <c r="BA32">
        <f>IF(AX32&lt;&gt;0,(1000-(AW32+V32)/2)/AX32*AQ32,0)</f>
        <v>-0.13022934008336123</v>
      </c>
      <c r="BB32">
        <f>V32*AB32/1000</f>
        <v>2.1167803555716089</v>
      </c>
      <c r="BC32">
        <f>(AZ32-BB32)</f>
        <v>0.50681598205400435</v>
      </c>
      <c r="BD32">
        <f>1/(1.6/G32+1.37/O32)</f>
        <v>-8.086032939653999E-2</v>
      </c>
      <c r="BE32">
        <f>H32*AB32*0.001</f>
        <v>40.164556368886103</v>
      </c>
      <c r="BF32">
        <f>H32/T32</f>
        <v>0.97479438178413069</v>
      </c>
      <c r="BG32">
        <f>(1-AQ32*AB32/AV32/G32)*100</f>
        <v>81.335040520109231</v>
      </c>
      <c r="BH32">
        <f>(T32-F32/(O32/1.35))</f>
        <v>411.27905060828516</v>
      </c>
      <c r="BI32">
        <f>F32*BG32/100/BH32</f>
        <v>-1.1796004899600426E-3</v>
      </c>
    </row>
    <row r="33" spans="1:61" x14ac:dyDescent="0.25">
      <c r="A33" s="1">
        <v>15</v>
      </c>
      <c r="B33" s="1" t="s">
        <v>95</v>
      </c>
      <c r="C33" s="1">
        <v>2002.5000180220231</v>
      </c>
      <c r="D33" s="1">
        <v>0</v>
      </c>
      <c r="E33" s="1" t="s">
        <v>168</v>
      </c>
      <c r="F33">
        <f>(S33-T33*(1000-U33)/(1000-V33))*AP33</f>
        <v>-0.74944658625510929</v>
      </c>
      <c r="G33">
        <f>IF(BA33&lt;&gt;0,1/(1/BA33-1/O33),0)</f>
        <v>-6.9336864568168427E-2</v>
      </c>
      <c r="H33">
        <f>((BD33-AQ33/2)*T33-F33)/(BD33+AQ33/2)</f>
        <v>390.97986130465011</v>
      </c>
      <c r="I33">
        <f>AQ33*1000</f>
        <v>-0.33188210165882198</v>
      </c>
      <c r="J33">
        <f>(AV33-BB33)</f>
        <v>0.4571729071370827</v>
      </c>
      <c r="K33">
        <f>(Q33+AU33*D33)</f>
        <v>21.557523727416992</v>
      </c>
      <c r="L33" s="1">
        <v>6</v>
      </c>
      <c r="M33">
        <f>(L33*AJ33+AK33)</f>
        <v>1.4200000166893005</v>
      </c>
      <c r="N33" s="1">
        <v>1</v>
      </c>
      <c r="O33">
        <f>M33*(N33+1)*(N33+1)/(N33*N33+1)</f>
        <v>2.8400000333786011</v>
      </c>
      <c r="P33" s="1">
        <v>22.150030136108398</v>
      </c>
      <c r="Q33" s="1">
        <v>21.557523727416992</v>
      </c>
      <c r="R33" s="1">
        <v>22.129388809204102</v>
      </c>
      <c r="S33" s="1">
        <v>409.85574340820313</v>
      </c>
      <c r="T33" s="1">
        <v>410.9188232421875</v>
      </c>
      <c r="U33" s="1">
        <v>21.591035842895508</v>
      </c>
      <c r="V33" s="1">
        <v>21.201187133789063</v>
      </c>
      <c r="W33" s="1">
        <v>80.837287902832031</v>
      </c>
      <c r="X33" s="1">
        <v>79.371612548828125</v>
      </c>
      <c r="Y33" s="1">
        <v>499.95672607421875</v>
      </c>
      <c r="Z33" s="1">
        <v>-0.23567038774490356</v>
      </c>
      <c r="AA33" s="1">
        <v>4.5698158442974091E-2</v>
      </c>
      <c r="AB33" s="1">
        <v>100.25703430175781</v>
      </c>
      <c r="AC33" s="1">
        <v>-0.48551720380783081</v>
      </c>
      <c r="AD33" s="1">
        <v>1.1794613599777222</v>
      </c>
      <c r="AE33" s="1">
        <v>1.4916435480117798</v>
      </c>
      <c r="AF33" s="1">
        <v>0.32160574197769165</v>
      </c>
      <c r="AG33" s="1">
        <v>1.5703716278076172</v>
      </c>
      <c r="AH33" s="1">
        <v>0.33455383777618408</v>
      </c>
      <c r="AI33" s="1">
        <v>1</v>
      </c>
      <c r="AJ33" s="1">
        <v>-0.21956524252891541</v>
      </c>
      <c r="AK33" s="1">
        <v>2.737391471862793</v>
      </c>
      <c r="AL33" s="1">
        <v>1</v>
      </c>
      <c r="AM33" s="1">
        <v>0</v>
      </c>
      <c r="AN33" s="1">
        <v>0.15999999642372131</v>
      </c>
      <c r="AO33" s="1">
        <v>111115</v>
      </c>
      <c r="AP33">
        <f>Y33*0.000001/(L33*0.0001)</f>
        <v>0.8332612101236978</v>
      </c>
      <c r="AQ33">
        <f>(V33-U33)/(1000-V33)*AP33</f>
        <v>-3.3188210165882196E-4</v>
      </c>
      <c r="AR33">
        <f>(Q33+273.15)</f>
        <v>294.70752372741697</v>
      </c>
      <c r="AS33">
        <f>(P33+273.15)</f>
        <v>295.30003013610838</v>
      </c>
      <c r="AT33">
        <f>(Z33*AL33+AA33*AM33)*AN33</f>
        <v>-3.7707261196361586E-2</v>
      </c>
      <c r="AU33">
        <f>((AT33+0.00000010773*(AS33^4-AR33^4))-AQ33*44100)/(M33*0.92*2*29.3+0.00000043092*AR33^3)</f>
        <v>0.24151758880391469</v>
      </c>
      <c r="AV33">
        <f>0.61365*EXP(17.502*K33/(240.97+K33))</f>
        <v>2.5827410528473593</v>
      </c>
      <c r="AW33">
        <f>AV33*1000/AB33</f>
        <v>25.761195419702094</v>
      </c>
      <c r="AX33">
        <f>(AW33-V33)</f>
        <v>4.5600082859130318</v>
      </c>
      <c r="AY33">
        <f>IF(D33,Q33,(P33+Q33)/2)</f>
        <v>21.853776931762695</v>
      </c>
      <c r="AZ33">
        <f>0.61365*EXP(17.502*AY33/(240.97+AY33))</f>
        <v>2.6299357447041811</v>
      </c>
      <c r="BA33">
        <f>IF(AX33&lt;&gt;0,(1000-(AW33+V33)/2)/AX33*AQ33,0)</f>
        <v>-7.107204509904784E-2</v>
      </c>
      <c r="BB33">
        <f>V33*AB33/1000</f>
        <v>2.1255681457102766</v>
      </c>
      <c r="BC33">
        <f>(AZ33-BB33)</f>
        <v>0.50436759899390449</v>
      </c>
      <c r="BD33">
        <f>1/(1.6/G33+1.37/O33)</f>
        <v>-4.4260804518920532E-2</v>
      </c>
      <c r="BE33">
        <f>H33*AB33*0.001</f>
        <v>39.198481366116816</v>
      </c>
      <c r="BF33">
        <f>H33/T33</f>
        <v>0.95147712684413643</v>
      </c>
      <c r="BG33">
        <f>(1-AQ33*AB33/AV33/G33)*100</f>
        <v>81.419661548221129</v>
      </c>
      <c r="BH33">
        <f>(T33-F33/(O33/1.35))</f>
        <v>411.27507425611469</v>
      </c>
      <c r="BI33">
        <f>F33*BG33/100/BH33</f>
        <v>-1.4836709351211915E-3</v>
      </c>
    </row>
    <row r="34" spans="1:61" x14ac:dyDescent="0.25">
      <c r="A34" s="1">
        <v>16</v>
      </c>
      <c r="B34" s="1" t="s">
        <v>96</v>
      </c>
      <c r="C34" s="1">
        <v>2192.5000049276277</v>
      </c>
      <c r="D34" s="1">
        <v>0</v>
      </c>
      <c r="E34" s="1" t="s">
        <v>150</v>
      </c>
      <c r="F34">
        <f>(S34-T34*(1000-U34)/(1000-V34))*AP34</f>
        <v>-0.77678916642724005</v>
      </c>
      <c r="G34">
        <f>IF(BA34&lt;&gt;0,1/(1/BA34-1/O34),0)</f>
        <v>-0.12296003173312593</v>
      </c>
      <c r="H34">
        <f>((BD34-AQ34/2)*T34-F34)/(BD34+AQ34/2)</f>
        <v>398.38304736607904</v>
      </c>
      <c r="I34">
        <f>AQ34*1000</f>
        <v>-0.58734302688474593</v>
      </c>
      <c r="J34">
        <f>(AV34-BB34)</f>
        <v>0.44742263998526877</v>
      </c>
      <c r="K34">
        <f>(Q34+AU34*D34)</f>
        <v>21.521240234375</v>
      </c>
      <c r="L34" s="1">
        <v>6</v>
      </c>
      <c r="M34">
        <f>(L34*AJ34+AK34)</f>
        <v>1.4200000166893005</v>
      </c>
      <c r="N34" s="1">
        <v>1</v>
      </c>
      <c r="O34">
        <f>M34*(N34+1)*(N34+1)/(N34*N34+1)</f>
        <v>2.8400000333786011</v>
      </c>
      <c r="P34" s="1">
        <v>22.071884155273438</v>
      </c>
      <c r="Q34" s="1">
        <v>21.521240234375</v>
      </c>
      <c r="R34" s="1">
        <v>22.030326843261719</v>
      </c>
      <c r="S34" s="1">
        <v>409.87283325195313</v>
      </c>
      <c r="T34" s="1">
        <v>411.09481811523438</v>
      </c>
      <c r="U34" s="1">
        <v>21.930562973022461</v>
      </c>
      <c r="V34" s="1">
        <v>21.240669250488281</v>
      </c>
      <c r="W34" s="1">
        <v>82.488113403320313</v>
      </c>
      <c r="X34" s="1">
        <v>79.884292602539063</v>
      </c>
      <c r="Y34" s="1">
        <v>499.96176147460938</v>
      </c>
      <c r="Z34" s="1">
        <v>-0.31041243672370911</v>
      </c>
      <c r="AA34" s="1">
        <v>2.8768079355359077E-2</v>
      </c>
      <c r="AB34" s="1">
        <v>100.26000213623047</v>
      </c>
      <c r="AC34" s="1">
        <v>-0.48551720380783081</v>
      </c>
      <c r="AD34" s="1">
        <v>1.1794613599777222</v>
      </c>
      <c r="AE34" s="1">
        <v>1.4916435480117798</v>
      </c>
      <c r="AF34" s="1">
        <v>0.32160574197769165</v>
      </c>
      <c r="AG34" s="1">
        <v>1.5703716278076172</v>
      </c>
      <c r="AH34" s="1">
        <v>0.33455383777618408</v>
      </c>
      <c r="AI34" s="1">
        <v>0.66666668653488159</v>
      </c>
      <c r="AJ34" s="1">
        <v>-0.21956524252891541</v>
      </c>
      <c r="AK34" s="1">
        <v>2.737391471862793</v>
      </c>
      <c r="AL34" s="1">
        <v>1</v>
      </c>
      <c r="AM34" s="1">
        <v>0</v>
      </c>
      <c r="AN34" s="1">
        <v>0.15999999642372131</v>
      </c>
      <c r="AO34" s="1">
        <v>111115</v>
      </c>
      <c r="AP34">
        <f>Y34*0.000001/(L34*0.0001)</f>
        <v>0.83326960245768211</v>
      </c>
      <c r="AQ34">
        <f>(V34-U34)/(1000-V34)*AP34</f>
        <v>-5.8734302688474588E-4</v>
      </c>
      <c r="AR34">
        <f>(Q34+273.15)</f>
        <v>294.67124023437498</v>
      </c>
      <c r="AS34">
        <f>(P34+273.15)</f>
        <v>295.22188415527341</v>
      </c>
      <c r="AT34">
        <f>(Z34*AL34+AA34*AM34)*AN34</f>
        <v>-4.9665988765672076E-2</v>
      </c>
      <c r="AU34">
        <f>((AT34+0.00000010773*(AS34^4-AR34^4))-AQ34*44100)/(M34*0.92*2*29.3+0.00000043092*AR34^3)</f>
        <v>0.36469722161657603</v>
      </c>
      <c r="AV34">
        <f>0.61365*EXP(17.502*K34/(240.97+K34))</f>
        <v>2.5770121844141887</v>
      </c>
      <c r="AW34">
        <f>AV34*1000/AB34</f>
        <v>25.70329273395204</v>
      </c>
      <c r="AX34">
        <f>(AW34-V34)</f>
        <v>4.4626234834637586</v>
      </c>
      <c r="AY34">
        <f>IF(D34,Q34,(P34+Q34)/2)</f>
        <v>21.796562194824219</v>
      </c>
      <c r="AZ34">
        <f>0.61365*EXP(17.502*AY34/(240.97+AY34))</f>
        <v>2.6207627645041223</v>
      </c>
      <c r="BA34">
        <f>IF(AX34&lt;&gt;0,(1000-(AW34+V34)/2)/AX34*AQ34,0)</f>
        <v>-0.12852460545845015</v>
      </c>
      <c r="BB34">
        <f>V34*AB34/1000</f>
        <v>2.1295895444289199</v>
      </c>
      <c r="BC34">
        <f>(AZ34-BB34)</f>
        <v>0.49117322007520237</v>
      </c>
      <c r="BD34">
        <f>1/(1.6/G34+1.37/O34)</f>
        <v>-7.9808688836576672E-2</v>
      </c>
      <c r="BE34">
        <f>H34*AB34*0.001</f>
        <v>39.941885179961083</v>
      </c>
      <c r="BF34">
        <f>H34/T34</f>
        <v>0.96907825107736556</v>
      </c>
      <c r="BG34">
        <f>(1-AQ34*AB34/AV34/G34)*100</f>
        <v>81.416004653231951</v>
      </c>
      <c r="BH34">
        <f>(T34-F34/(O34/1.35))</f>
        <v>411.46406648225962</v>
      </c>
      <c r="BI34">
        <f>F34*BG34/100/BH34</f>
        <v>-1.5370253575021984E-3</v>
      </c>
    </row>
    <row r="35" spans="1:61" x14ac:dyDescent="0.25">
      <c r="A35" s="1">
        <v>17</v>
      </c>
      <c r="B35" s="1" t="s">
        <v>97</v>
      </c>
      <c r="C35" s="1">
        <v>2354.9999937284738</v>
      </c>
      <c r="D35" s="1">
        <v>0</v>
      </c>
      <c r="E35" s="1" t="s">
        <v>151</v>
      </c>
      <c r="F35">
        <f>(S35-T35*(1000-U35)/(1000-V35))*AP35</f>
        <v>-0.79345446694682986</v>
      </c>
      <c r="G35">
        <f>IF(BA35&lt;&gt;0,1/(1/BA35-1/O35),0)</f>
        <v>-0.12433807910774194</v>
      </c>
      <c r="H35">
        <f>((BD35-AQ35/2)*T35-F35)/(BD35+AQ35/2)</f>
        <v>398.67258884181769</v>
      </c>
      <c r="I35">
        <f>AQ35*1000</f>
        <v>-0.55667824952439204</v>
      </c>
      <c r="J35">
        <f>(AV35-BB35)</f>
        <v>0.41909557900193883</v>
      </c>
      <c r="K35">
        <f>(Q35+AU35*D35)</f>
        <v>21.534673690795898</v>
      </c>
      <c r="L35" s="1">
        <v>6</v>
      </c>
      <c r="M35">
        <f>(L35*AJ35+AK35)</f>
        <v>1.4200000166893005</v>
      </c>
      <c r="N35" s="1">
        <v>1</v>
      </c>
      <c r="O35">
        <f>M35*(N35+1)*(N35+1)/(N35*N35+1)</f>
        <v>2.8400000333786011</v>
      </c>
      <c r="P35" s="1">
        <v>22.111164093017578</v>
      </c>
      <c r="Q35" s="1">
        <v>21.534673690795898</v>
      </c>
      <c r="R35" s="1">
        <v>22.046533584594727</v>
      </c>
      <c r="S35" s="1">
        <v>410.06549072265625</v>
      </c>
      <c r="T35" s="1">
        <v>411.29241943359375</v>
      </c>
      <c r="U35" s="1">
        <v>22.197240829467773</v>
      </c>
      <c r="V35" s="1">
        <v>21.543600082397461</v>
      </c>
      <c r="W35" s="1">
        <v>83.308662414550781</v>
      </c>
      <c r="X35" s="1">
        <v>80.839736938476563</v>
      </c>
      <c r="Y35" s="1">
        <v>499.98602294921875</v>
      </c>
      <c r="Z35" s="1">
        <v>-0.33134359121322632</v>
      </c>
      <c r="AA35" s="1">
        <v>8.142496645450592E-2</v>
      </c>
      <c r="AB35" s="1">
        <v>100.26348114013672</v>
      </c>
      <c r="AC35" s="1">
        <v>-0.48551720380783081</v>
      </c>
      <c r="AD35" s="1">
        <v>1.1794613599777222</v>
      </c>
      <c r="AE35" s="1">
        <v>1.4916435480117798</v>
      </c>
      <c r="AF35" s="1">
        <v>0.32160574197769165</v>
      </c>
      <c r="AG35" s="1">
        <v>1.5703716278076172</v>
      </c>
      <c r="AH35" s="1">
        <v>0.33455383777618408</v>
      </c>
      <c r="AI35" s="1">
        <v>0.66666668653488159</v>
      </c>
      <c r="AJ35" s="1">
        <v>-0.21956524252891541</v>
      </c>
      <c r="AK35" s="1">
        <v>2.737391471862793</v>
      </c>
      <c r="AL35" s="1">
        <v>1</v>
      </c>
      <c r="AM35" s="1">
        <v>0</v>
      </c>
      <c r="AN35" s="1">
        <v>0.15999999642372131</v>
      </c>
      <c r="AO35" s="1">
        <v>111115</v>
      </c>
      <c r="AP35">
        <f>Y35*0.000001/(L35*0.0001)</f>
        <v>0.83331003824869776</v>
      </c>
      <c r="AQ35">
        <f>(V35-U35)/(1000-V35)*AP35</f>
        <v>-5.5667824952439205E-4</v>
      </c>
      <c r="AR35">
        <f>(Q35+273.15)</f>
        <v>294.68467369079588</v>
      </c>
      <c r="AS35">
        <f>(P35+273.15)</f>
        <v>295.26116409301756</v>
      </c>
      <c r="AT35">
        <f>(Z35*AL35+AA35*AM35)*AN35</f>
        <v>-5.3014973409139188E-2</v>
      </c>
      <c r="AU35">
        <f>((AT35+0.00000010773*(AS35^4-AR35^4))-AQ35*44100)/(M35*0.92*2*29.3+0.00000043092*AR35^3)</f>
        <v>0.35249466660301404</v>
      </c>
      <c r="AV35">
        <f>0.61365*EXP(17.502*K35/(240.97+K35))</f>
        <v>2.5791319195540443</v>
      </c>
      <c r="AW35">
        <f>AV35*1000/AB35</f>
        <v>25.723542512445096</v>
      </c>
      <c r="AX35">
        <f>(AW35-V35)</f>
        <v>4.1799424300476353</v>
      </c>
      <c r="AY35">
        <f>IF(D35,Q35,(P35+Q35)/2)</f>
        <v>21.822918891906738</v>
      </c>
      <c r="AZ35">
        <f>0.61365*EXP(17.502*AY35/(240.97+AY35))</f>
        <v>2.6249849294278058</v>
      </c>
      <c r="BA35">
        <f>IF(AX35&lt;&gt;0,(1000-(AW35+V35)/2)/AX35*AQ35,0)</f>
        <v>-0.13003096657920707</v>
      </c>
      <c r="BB35">
        <f>V35*AB35/1000</f>
        <v>2.1600363405521055</v>
      </c>
      <c r="BC35">
        <f>(AZ35-BB35)</f>
        <v>0.46494858887570034</v>
      </c>
      <c r="BD35">
        <f>1/(1.6/G35+1.37/O35)</f>
        <v>-8.0737963241930222E-2</v>
      </c>
      <c r="BE35">
        <f>H35*AB35*0.001</f>
        <v>39.972301592431066</v>
      </c>
      <c r="BF35">
        <f>H35/T35</f>
        <v>0.96931664675669127</v>
      </c>
      <c r="BG35">
        <f>(1-AQ35*AB35/AV35/G35)*100</f>
        <v>82.595188580155664</v>
      </c>
      <c r="BH35">
        <f>(T35-F35/(O35/1.35))</f>
        <v>411.66958968633628</v>
      </c>
      <c r="BI35">
        <f>F35*BG35/100/BH35</f>
        <v>-1.5919446801298542E-3</v>
      </c>
    </row>
    <row r="36" spans="1:61" x14ac:dyDescent="0.25">
      <c r="A36" s="1" t="s">
        <v>12</v>
      </c>
      <c r="B36" s="1" t="s">
        <v>98</v>
      </c>
    </row>
    <row r="37" spans="1:61" x14ac:dyDescent="0.25">
      <c r="A37" s="1">
        <v>18</v>
      </c>
      <c r="B37" s="1" t="s">
        <v>99</v>
      </c>
      <c r="C37" s="1">
        <v>2567.0000290144235</v>
      </c>
      <c r="D37" s="1">
        <v>0</v>
      </c>
      <c r="E37" s="1" t="s">
        <v>152</v>
      </c>
      <c r="F37">
        <f t="shared" ref="F37:F42" si="0">(S37-T37*(1000-U37)/(1000-V37))*AP37</f>
        <v>-0.5185688984939969</v>
      </c>
      <c r="G37">
        <f t="shared" ref="G37:G42" si="1">IF(BA37&lt;&gt;0,1/(1/BA37-1/O37),0)</f>
        <v>-4.6272351191375689E-2</v>
      </c>
      <c r="H37">
        <f t="shared" ref="H37:H42" si="2">((BD37-AQ37/2)*T37-F37)/(BD37+AQ37/2)</f>
        <v>390.37658066177863</v>
      </c>
      <c r="I37">
        <f t="shared" ref="I37:I42" si="3">AQ37*1000</f>
        <v>-0.2014924718823316</v>
      </c>
      <c r="J37">
        <f t="shared" ref="J37:J42" si="4">(AV37-BB37)</f>
        <v>0.41945946091055397</v>
      </c>
      <c r="K37">
        <f t="shared" ref="K37:K42" si="5">(Q37+AU37*D37)</f>
        <v>21.356359481811523</v>
      </c>
      <c r="L37" s="1">
        <v>6</v>
      </c>
      <c r="M37">
        <f t="shared" ref="M37:M42" si="6">(L37*AJ37+AK37)</f>
        <v>1.4200000166893005</v>
      </c>
      <c r="N37" s="1">
        <v>1</v>
      </c>
      <c r="O37">
        <f t="shared" ref="O37:O42" si="7">M37*(N37+1)*(N37+1)/(N37*N37+1)</f>
        <v>2.8400000333786011</v>
      </c>
      <c r="P37" s="1">
        <v>22.041885375976563</v>
      </c>
      <c r="Q37" s="1">
        <v>21.356359481811523</v>
      </c>
      <c r="R37" s="1">
        <v>22.009225845336914</v>
      </c>
      <c r="S37" s="1">
        <v>410.087890625</v>
      </c>
      <c r="T37" s="1">
        <v>410.80950927734375</v>
      </c>
      <c r="U37" s="1">
        <v>21.496925354003906</v>
      </c>
      <c r="V37" s="1">
        <v>21.260272979736328</v>
      </c>
      <c r="W37" s="1">
        <v>81.026222229003906</v>
      </c>
      <c r="X37" s="1">
        <v>80.130958557128906</v>
      </c>
      <c r="Y37" s="1">
        <v>499.99588012695313</v>
      </c>
      <c r="Z37" s="1">
        <v>-0.28250819444656372</v>
      </c>
      <c r="AA37" s="1">
        <v>3.8951888680458069E-2</v>
      </c>
      <c r="AB37" s="1">
        <v>100.26490783691406</v>
      </c>
      <c r="AC37" s="1">
        <v>-0.77257317304611206</v>
      </c>
      <c r="AD37" s="1">
        <v>1.2434202432632446</v>
      </c>
      <c r="AE37" s="1">
        <v>0.86171358823776245</v>
      </c>
      <c r="AF37" s="1">
        <v>3.8570430129766464E-2</v>
      </c>
      <c r="AG37" s="1">
        <v>1.030803918838501</v>
      </c>
      <c r="AH37" s="1">
        <v>4.1359066963195801E-2</v>
      </c>
      <c r="AI37" s="1">
        <v>0.66666668653488159</v>
      </c>
      <c r="AJ37" s="1">
        <v>-0.21956524252891541</v>
      </c>
      <c r="AK37" s="1">
        <v>2.737391471862793</v>
      </c>
      <c r="AL37" s="1">
        <v>1</v>
      </c>
      <c r="AM37" s="1">
        <v>0</v>
      </c>
      <c r="AN37" s="1">
        <v>0.15999999642372131</v>
      </c>
      <c r="AO37" s="1">
        <v>111115</v>
      </c>
      <c r="AP37">
        <f t="shared" ref="AP37:AP42" si="8">Y37*0.000001/(L37*0.0001)</f>
        <v>0.83332646687825518</v>
      </c>
      <c r="AQ37">
        <f t="shared" ref="AQ37:AQ42" si="9">(V37-U37)/(1000-V37)*AP37</f>
        <v>-2.0149247188233161E-4</v>
      </c>
      <c r="AR37">
        <f t="shared" ref="AR37:AR42" si="10">(Q37+273.15)</f>
        <v>294.5063594818115</v>
      </c>
      <c r="AS37">
        <f t="shared" ref="AS37:AS42" si="11">(P37+273.15)</f>
        <v>295.19188537597654</v>
      </c>
      <c r="AT37">
        <f t="shared" ref="AT37:AT42" si="12">(Z37*AL37+AA37*AM37)*AN37</f>
        <v>-4.5201310101122161E-2</v>
      </c>
      <c r="AU37">
        <f t="shared" ref="AU37:AU42" si="13">((AT37+0.00000010773*(AS37^4-AR37^4))-AQ37*44100)/(M37*0.92*2*29.3+0.00000043092*AR37^3)</f>
        <v>0.18744121869994923</v>
      </c>
      <c r="AV37">
        <f t="shared" ref="AV37:AV42" si="14">0.61365*EXP(17.502*K37/(240.97+K37))</f>
        <v>2.5511187718114514</v>
      </c>
      <c r="AW37">
        <f t="shared" ref="AW37:AW42" si="15">AV37*1000/AB37</f>
        <v>25.44378513727829</v>
      </c>
      <c r="AX37">
        <f t="shared" ref="AX37:AX42" si="16">(AW37-V37)</f>
        <v>4.183512157541962</v>
      </c>
      <c r="AY37">
        <f t="shared" ref="AY37:AY42" si="17">IF(D37,Q37,(P37+Q37)/2)</f>
        <v>21.699122428894043</v>
      </c>
      <c r="AZ37">
        <f t="shared" ref="AZ37:AZ42" si="18">0.61365*EXP(17.502*AY37/(240.97+AY37))</f>
        <v>2.6052051421005684</v>
      </c>
      <c r="BA37">
        <f t="shared" ref="BA37:BA42" si="19">IF(AX37&lt;&gt;0,(1000-(AW37+V37)/2)/AX37*AQ37,0)</f>
        <v>-4.7038757487318499E-2</v>
      </c>
      <c r="BB37">
        <f t="shared" ref="BB37:BB42" si="20">V37*AB37/1000</f>
        <v>2.1316593109008974</v>
      </c>
      <c r="BC37">
        <f t="shared" ref="BC37:BC42" si="21">(AZ37-BB37)</f>
        <v>0.47354583119967097</v>
      </c>
      <c r="BD37">
        <f t="shared" ref="BD37:BD42" si="22">1/(1.6/G37+1.37/O37)</f>
        <v>-2.9329392404731796E-2</v>
      </c>
      <c r="BE37">
        <f t="shared" ref="BE37:BE42" si="23">H37*AB37*0.001</f>
        <v>39.141071881742889</v>
      </c>
      <c r="BF37">
        <f t="shared" ref="BF37:BF42" si="24">H37/T37</f>
        <v>0.95026179249962173</v>
      </c>
      <c r="BG37">
        <f t="shared" ref="BG37:BG42" si="25">(1-AQ37*AB37/AV37/G37)*100</f>
        <v>82.885841971600556</v>
      </c>
      <c r="BH37">
        <f t="shared" ref="BH37:BH42" si="26">(T37-F37/(O37/1.35))</f>
        <v>411.05601209591379</v>
      </c>
      <c r="BI37">
        <f t="shared" ref="BI37:BI42" si="27">F37*BG37/100/BH37</f>
        <v>-1.0456487317336981E-3</v>
      </c>
    </row>
    <row r="38" spans="1:61" x14ac:dyDescent="0.25">
      <c r="A38" s="1">
        <v>19</v>
      </c>
      <c r="B38" s="1" t="s">
        <v>100</v>
      </c>
      <c r="C38" s="1">
        <v>2752.0000162646174</v>
      </c>
      <c r="D38" s="1">
        <v>0</v>
      </c>
      <c r="E38" s="1" t="s">
        <v>138</v>
      </c>
      <c r="F38">
        <f t="shared" si="0"/>
        <v>-0.37076422157953143</v>
      </c>
      <c r="G38">
        <f t="shared" si="1"/>
        <v>-6.5322041083216223E-2</v>
      </c>
      <c r="H38">
        <f t="shared" si="2"/>
        <v>398.89936055686985</v>
      </c>
      <c r="I38">
        <f t="shared" si="3"/>
        <v>-0.29831032857136736</v>
      </c>
      <c r="J38">
        <f t="shared" si="4"/>
        <v>0.43702612529273122</v>
      </c>
      <c r="K38">
        <f t="shared" si="5"/>
        <v>21.258275985717773</v>
      </c>
      <c r="L38" s="1">
        <v>6</v>
      </c>
      <c r="M38">
        <f t="shared" si="6"/>
        <v>1.4200000166893005</v>
      </c>
      <c r="N38" s="1">
        <v>1</v>
      </c>
      <c r="O38">
        <f t="shared" si="7"/>
        <v>2.8400000333786011</v>
      </c>
      <c r="P38" s="1">
        <v>21.956592559814453</v>
      </c>
      <c r="Q38" s="1">
        <v>21.258275985717773</v>
      </c>
      <c r="R38" s="1">
        <v>21.92268180847168</v>
      </c>
      <c r="S38" s="1">
        <v>410.109619140625</v>
      </c>
      <c r="T38" s="1">
        <v>410.70156860351563</v>
      </c>
      <c r="U38" s="1">
        <v>21.282501220703125</v>
      </c>
      <c r="V38" s="1">
        <v>20.932014465332031</v>
      </c>
      <c r="W38" s="1">
        <v>80.640953063964844</v>
      </c>
      <c r="X38" s="1">
        <v>79.300209045410156</v>
      </c>
      <c r="Y38" s="1">
        <v>499.9893798828125</v>
      </c>
      <c r="Z38" s="1">
        <v>-0.27349972724914551</v>
      </c>
      <c r="AA38" s="1">
        <v>7.3956817388534546E-2</v>
      </c>
      <c r="AB38" s="1">
        <v>100.26734924316406</v>
      </c>
      <c r="AC38" s="1">
        <v>-0.77257317304611206</v>
      </c>
      <c r="AD38" s="1">
        <v>1.2434202432632446</v>
      </c>
      <c r="AE38" s="1">
        <v>0.86171358823776245</v>
      </c>
      <c r="AF38" s="1">
        <v>3.8570430129766464E-2</v>
      </c>
      <c r="AG38" s="1">
        <v>1.030803918838501</v>
      </c>
      <c r="AH38" s="1">
        <v>4.1359066963195801E-2</v>
      </c>
      <c r="AI38" s="1">
        <v>0.66666668653488159</v>
      </c>
      <c r="AJ38" s="1">
        <v>-0.21956524252891541</v>
      </c>
      <c r="AK38" s="1">
        <v>2.737391471862793</v>
      </c>
      <c r="AL38" s="1">
        <v>1</v>
      </c>
      <c r="AM38" s="1">
        <v>0</v>
      </c>
      <c r="AN38" s="1">
        <v>0.15999999642372131</v>
      </c>
      <c r="AO38" s="1">
        <v>111115</v>
      </c>
      <c r="AP38">
        <f t="shared" si="8"/>
        <v>0.8333156331380206</v>
      </c>
      <c r="AQ38">
        <f t="shared" si="9"/>
        <v>-2.9831032857136736E-4</v>
      </c>
      <c r="AR38">
        <f t="shared" si="10"/>
        <v>294.40827598571775</v>
      </c>
      <c r="AS38">
        <f t="shared" si="11"/>
        <v>295.10659255981443</v>
      </c>
      <c r="AT38">
        <f t="shared" si="12"/>
        <v>-4.3759955381752036E-2</v>
      </c>
      <c r="AU38">
        <f t="shared" si="13"/>
        <v>0.23778036030072672</v>
      </c>
      <c r="AV38">
        <f t="shared" si="14"/>
        <v>2.5358237300511401</v>
      </c>
      <c r="AW38">
        <f t="shared" si="15"/>
        <v>25.290623011299214</v>
      </c>
      <c r="AX38">
        <f t="shared" si="16"/>
        <v>4.3586085459671828</v>
      </c>
      <c r="AY38">
        <f t="shared" si="17"/>
        <v>21.607434272766113</v>
      </c>
      <c r="AZ38">
        <f t="shared" si="18"/>
        <v>2.590639738729581</v>
      </c>
      <c r="BA38">
        <f t="shared" si="19"/>
        <v>-6.6859866035562307E-2</v>
      </c>
      <c r="BB38">
        <f t="shared" si="20"/>
        <v>2.0987976047584089</v>
      </c>
      <c r="BC38">
        <f t="shared" si="21"/>
        <v>0.49184213397117205</v>
      </c>
      <c r="BD38">
        <f t="shared" si="22"/>
        <v>-4.1646476594180838E-2</v>
      </c>
      <c r="BE38">
        <f t="shared" si="23"/>
        <v>39.996581497830491</v>
      </c>
      <c r="BF38">
        <f t="shared" si="24"/>
        <v>0.97126329931785715</v>
      </c>
      <c r="BG38">
        <f t="shared" si="25"/>
        <v>81.942857884979077</v>
      </c>
      <c r="BH38">
        <f t="shared" si="26"/>
        <v>410.87781215747674</v>
      </c>
      <c r="BI38">
        <f t="shared" si="27"/>
        <v>-7.3942858481932728E-4</v>
      </c>
    </row>
    <row r="39" spans="1:61" x14ac:dyDescent="0.25">
      <c r="A39" s="1">
        <v>20</v>
      </c>
      <c r="B39" s="1" t="s">
        <v>101</v>
      </c>
      <c r="C39" s="1">
        <v>2949.000002687797</v>
      </c>
      <c r="D39" s="1">
        <v>0</v>
      </c>
      <c r="E39" s="1" t="s">
        <v>153</v>
      </c>
      <c r="F39">
        <f t="shared" si="0"/>
        <v>-0.49156462681827873</v>
      </c>
      <c r="G39">
        <f t="shared" si="1"/>
        <v>-5.2840644748682657E-2</v>
      </c>
      <c r="H39">
        <f t="shared" si="2"/>
        <v>393.0162512382812</v>
      </c>
      <c r="I39">
        <f t="shared" si="3"/>
        <v>-0.25359577736003935</v>
      </c>
      <c r="J39">
        <f t="shared" si="4"/>
        <v>0.46143518015386675</v>
      </c>
      <c r="K39">
        <f t="shared" si="5"/>
        <v>21.191867828369141</v>
      </c>
      <c r="L39" s="1">
        <v>6</v>
      </c>
      <c r="M39">
        <f t="shared" si="6"/>
        <v>1.4200000166893005</v>
      </c>
      <c r="N39" s="1">
        <v>1</v>
      </c>
      <c r="O39">
        <f t="shared" si="7"/>
        <v>2.8400000333786011</v>
      </c>
      <c r="P39" s="1">
        <v>21.889028549194336</v>
      </c>
      <c r="Q39" s="1">
        <v>21.191867828369141</v>
      </c>
      <c r="R39" s="1">
        <v>21.865571975708008</v>
      </c>
      <c r="S39" s="1">
        <v>409.98529052734375</v>
      </c>
      <c r="T39" s="1">
        <v>410.7001953125</v>
      </c>
      <c r="U39" s="1">
        <v>20.884332656860352</v>
      </c>
      <c r="V39" s="1">
        <v>20.586263656616211</v>
      </c>
      <c r="W39" s="1">
        <v>79.461135864257813</v>
      </c>
      <c r="X39" s="1">
        <v>78.310638427734375</v>
      </c>
      <c r="Y39" s="1">
        <v>499.968505859375</v>
      </c>
      <c r="Z39" s="1">
        <v>-0.26518765091896057</v>
      </c>
      <c r="AA39" s="1">
        <v>3.6193840205669403E-2</v>
      </c>
      <c r="AB39" s="1">
        <v>100.26484680175781</v>
      </c>
      <c r="AC39" s="1">
        <v>-0.77257317304611206</v>
      </c>
      <c r="AD39" s="1">
        <v>1.2434202432632446</v>
      </c>
      <c r="AE39" s="1">
        <v>0.86171358823776245</v>
      </c>
      <c r="AF39" s="1">
        <v>3.8570430129766464E-2</v>
      </c>
      <c r="AG39" s="1">
        <v>1.030803918838501</v>
      </c>
      <c r="AH39" s="1">
        <v>4.1359066963195801E-2</v>
      </c>
      <c r="AI39" s="1">
        <v>0.66666668653488159</v>
      </c>
      <c r="AJ39" s="1">
        <v>-0.21956524252891541</v>
      </c>
      <c r="AK39" s="1">
        <v>2.737391471862793</v>
      </c>
      <c r="AL39" s="1">
        <v>1</v>
      </c>
      <c r="AM39" s="1">
        <v>0</v>
      </c>
      <c r="AN39" s="1">
        <v>0.15999999642372131</v>
      </c>
      <c r="AO39" s="1">
        <v>111115</v>
      </c>
      <c r="AP39">
        <f t="shared" si="8"/>
        <v>0.83328084309895811</v>
      </c>
      <c r="AQ39">
        <f t="shared" si="9"/>
        <v>-2.5359577736003936E-4</v>
      </c>
      <c r="AR39">
        <f t="shared" si="10"/>
        <v>294.34186782836912</v>
      </c>
      <c r="AS39">
        <f t="shared" si="11"/>
        <v>295.03902854919431</v>
      </c>
      <c r="AT39">
        <f t="shared" si="12"/>
        <v>-4.2430023198648747E-2</v>
      </c>
      <c r="AU39">
        <f t="shared" si="13"/>
        <v>0.2150853214988927</v>
      </c>
      <c r="AV39">
        <f t="shared" si="14"/>
        <v>2.5255137519050859</v>
      </c>
      <c r="AW39">
        <f t="shared" si="15"/>
        <v>25.188426776320664</v>
      </c>
      <c r="AX39">
        <f t="shared" si="16"/>
        <v>4.6021631197044535</v>
      </c>
      <c r="AY39">
        <f t="shared" si="17"/>
        <v>21.540448188781738</v>
      </c>
      <c r="AZ39">
        <f t="shared" si="18"/>
        <v>2.5800435767385497</v>
      </c>
      <c r="BA39">
        <f t="shared" si="19"/>
        <v>-5.38424294865225E-2</v>
      </c>
      <c r="BB39">
        <f t="shared" si="20"/>
        <v>2.0640785717512191</v>
      </c>
      <c r="BC39">
        <f t="shared" si="21"/>
        <v>0.51596500498733056</v>
      </c>
      <c r="BD39">
        <f t="shared" si="22"/>
        <v>-3.3560057238788847E-2</v>
      </c>
      <c r="BE39">
        <f t="shared" si="23"/>
        <v>39.405714221007422</v>
      </c>
      <c r="BF39">
        <f t="shared" si="24"/>
        <v>0.95694196332007297</v>
      </c>
      <c r="BG39">
        <f t="shared" si="25"/>
        <v>80.946583258121464</v>
      </c>
      <c r="BH39">
        <f t="shared" si="26"/>
        <v>410.93386159362859</v>
      </c>
      <c r="BI39">
        <f t="shared" si="27"/>
        <v>-9.6829394484998423E-4</v>
      </c>
    </row>
    <row r="40" spans="1:61" x14ac:dyDescent="0.25">
      <c r="A40" s="1">
        <v>21</v>
      </c>
      <c r="B40" s="1" t="s">
        <v>102</v>
      </c>
      <c r="C40" s="1">
        <v>3089.9999929703772</v>
      </c>
      <c r="D40" s="1">
        <v>0</v>
      </c>
      <c r="E40" s="1" t="s">
        <v>154</v>
      </c>
      <c r="F40">
        <f t="shared" si="0"/>
        <v>-0.54722522712900767</v>
      </c>
      <c r="G40">
        <f t="shared" si="1"/>
        <v>-6.6314271316307905E-2</v>
      </c>
      <c r="H40">
        <f t="shared" si="2"/>
        <v>394.49174574195621</v>
      </c>
      <c r="I40">
        <f t="shared" si="3"/>
        <v>-0.33393681717073403</v>
      </c>
      <c r="J40">
        <f t="shared" si="4"/>
        <v>0.482004748576637</v>
      </c>
      <c r="K40">
        <f t="shared" si="5"/>
        <v>21.058864593505859</v>
      </c>
      <c r="L40" s="1">
        <v>6</v>
      </c>
      <c r="M40">
        <f t="shared" si="6"/>
        <v>1.4200000166893005</v>
      </c>
      <c r="N40" s="1">
        <v>1</v>
      </c>
      <c r="O40">
        <f t="shared" si="7"/>
        <v>2.8400000333786011</v>
      </c>
      <c r="P40" s="1">
        <v>21.731184005737305</v>
      </c>
      <c r="Q40" s="1">
        <v>21.058864593505859</v>
      </c>
      <c r="R40" s="1">
        <v>21.717988967895508</v>
      </c>
      <c r="S40" s="1">
        <v>409.78823852539063</v>
      </c>
      <c r="T40" s="1">
        <v>410.6094970703125</v>
      </c>
      <c r="U40" s="1">
        <v>20.567787170410156</v>
      </c>
      <c r="V40" s="1">
        <v>20.175125122070313</v>
      </c>
      <c r="W40" s="1">
        <v>78.99615478515625</v>
      </c>
      <c r="X40" s="1">
        <v>77.483657836914063</v>
      </c>
      <c r="Y40" s="1">
        <v>499.9713134765625</v>
      </c>
      <c r="Z40" s="1">
        <v>-0.21761135756969452</v>
      </c>
      <c r="AA40" s="1">
        <v>5.3336482495069504E-2</v>
      </c>
      <c r="AB40" s="1">
        <v>100.27052307128906</v>
      </c>
      <c r="AC40" s="1">
        <v>-0.77257317304611206</v>
      </c>
      <c r="AD40" s="1">
        <v>1.2434202432632446</v>
      </c>
      <c r="AE40" s="1">
        <v>0.86171358823776245</v>
      </c>
      <c r="AF40" s="1">
        <v>3.8570430129766464E-2</v>
      </c>
      <c r="AG40" s="1">
        <v>1.030803918838501</v>
      </c>
      <c r="AH40" s="1">
        <v>4.1359066963195801E-2</v>
      </c>
      <c r="AI40" s="1">
        <v>0.66666668653488159</v>
      </c>
      <c r="AJ40" s="1">
        <v>-0.21956524252891541</v>
      </c>
      <c r="AK40" s="1">
        <v>2.737391471862793</v>
      </c>
      <c r="AL40" s="1">
        <v>1</v>
      </c>
      <c r="AM40" s="1">
        <v>0</v>
      </c>
      <c r="AN40" s="1">
        <v>0.15999999642372131</v>
      </c>
      <c r="AO40" s="1">
        <v>111115</v>
      </c>
      <c r="AP40">
        <f t="shared" si="8"/>
        <v>0.83328552246093746</v>
      </c>
      <c r="AQ40">
        <f t="shared" si="9"/>
        <v>-3.3393681717073403E-4</v>
      </c>
      <c r="AR40">
        <f t="shared" si="10"/>
        <v>294.20886459350584</v>
      </c>
      <c r="AS40">
        <f t="shared" si="11"/>
        <v>294.88118400573728</v>
      </c>
      <c r="AT40">
        <f t="shared" si="12"/>
        <v>-3.4817816432912263E-2</v>
      </c>
      <c r="AU40">
        <f t="shared" si="13"/>
        <v>0.25243218046317695</v>
      </c>
      <c r="AV40">
        <f t="shared" si="14"/>
        <v>2.5049750975953318</v>
      </c>
      <c r="AW40">
        <f t="shared" si="15"/>
        <v>24.982168446596976</v>
      </c>
      <c r="AX40">
        <f t="shared" si="16"/>
        <v>4.8070433245266635</v>
      </c>
      <c r="AY40">
        <f t="shared" si="17"/>
        <v>21.395024299621582</v>
      </c>
      <c r="AZ40">
        <f t="shared" si="18"/>
        <v>2.5571702854915475</v>
      </c>
      <c r="BA40">
        <f t="shared" si="19"/>
        <v>-6.7899736634824445E-2</v>
      </c>
      <c r="BB40">
        <f t="shared" si="20"/>
        <v>2.0229703490186948</v>
      </c>
      <c r="BC40">
        <f t="shared" si="21"/>
        <v>0.53419993647285269</v>
      </c>
      <c r="BD40">
        <f t="shared" si="22"/>
        <v>-4.2291985184821065E-2</v>
      </c>
      <c r="BE40">
        <f t="shared" si="23"/>
        <v>39.555893692851917</v>
      </c>
      <c r="BF40">
        <f t="shared" si="24"/>
        <v>0.96074676439937212</v>
      </c>
      <c r="BG40">
        <f t="shared" si="25"/>
        <v>79.842940891347098</v>
      </c>
      <c r="BH40">
        <f t="shared" si="26"/>
        <v>410.86962173508067</v>
      </c>
      <c r="BI40">
        <f t="shared" si="27"/>
        <v>-1.0634047676585591E-3</v>
      </c>
    </row>
    <row r="41" spans="1:61" x14ac:dyDescent="0.25">
      <c r="A41" s="1">
        <v>22</v>
      </c>
      <c r="B41" s="1" t="s">
        <v>103</v>
      </c>
      <c r="C41" s="1">
        <v>3243.9999823570251</v>
      </c>
      <c r="D41" s="1">
        <v>0</v>
      </c>
      <c r="E41" s="1" t="s">
        <v>155</v>
      </c>
      <c r="F41">
        <f t="shared" si="0"/>
        <v>-0.83357625934109636</v>
      </c>
      <c r="G41">
        <f t="shared" si="1"/>
        <v>-0.10718256456508253</v>
      </c>
      <c r="H41">
        <f t="shared" si="2"/>
        <v>396.19387572681984</v>
      </c>
      <c r="I41">
        <f t="shared" si="3"/>
        <v>-0.50809580217644001</v>
      </c>
      <c r="J41">
        <f t="shared" si="4"/>
        <v>0.44709602548861982</v>
      </c>
      <c r="K41">
        <f t="shared" si="5"/>
        <v>20.959270477294922</v>
      </c>
      <c r="L41" s="1">
        <v>6</v>
      </c>
      <c r="M41">
        <f t="shared" si="6"/>
        <v>1.4200000166893005</v>
      </c>
      <c r="N41" s="1">
        <v>1</v>
      </c>
      <c r="O41">
        <f t="shared" si="7"/>
        <v>2.8400000333786011</v>
      </c>
      <c r="P41" s="1">
        <v>21.648139953613281</v>
      </c>
      <c r="Q41" s="1">
        <v>20.959270477294922</v>
      </c>
      <c r="R41" s="1">
        <v>21.623317718505859</v>
      </c>
      <c r="S41" s="1">
        <v>409.94708251953125</v>
      </c>
      <c r="T41" s="1">
        <v>411.19821166992188</v>
      </c>
      <c r="U41" s="1">
        <v>20.96629524230957</v>
      </c>
      <c r="V41" s="1">
        <v>20.368940353393555</v>
      </c>
      <c r="W41" s="1">
        <v>80.964698791503906</v>
      </c>
      <c r="X41" s="1">
        <v>78.633949279785156</v>
      </c>
      <c r="Y41" s="1">
        <v>499.95046997070313</v>
      </c>
      <c r="Z41" s="1">
        <v>-0.17193514108657837</v>
      </c>
      <c r="AA41" s="1">
        <v>5.1044709980487823E-2</v>
      </c>
      <c r="AB41" s="1">
        <v>100.2799072265625</v>
      </c>
      <c r="AC41" s="1">
        <v>-0.77257317304611206</v>
      </c>
      <c r="AD41" s="1">
        <v>1.2434202432632446</v>
      </c>
      <c r="AE41" s="1">
        <v>0.86171358823776245</v>
      </c>
      <c r="AF41" s="1">
        <v>3.8570430129766464E-2</v>
      </c>
      <c r="AG41" s="1">
        <v>1.030803918838501</v>
      </c>
      <c r="AH41" s="1">
        <v>4.1359066963195801E-2</v>
      </c>
      <c r="AI41" s="1">
        <v>0.66666668653488159</v>
      </c>
      <c r="AJ41" s="1">
        <v>-0.21956524252891541</v>
      </c>
      <c r="AK41" s="1">
        <v>2.737391471862793</v>
      </c>
      <c r="AL41" s="1">
        <v>1</v>
      </c>
      <c r="AM41" s="1">
        <v>0</v>
      </c>
      <c r="AN41" s="1">
        <v>0.15999999642372131</v>
      </c>
      <c r="AO41" s="1">
        <v>111115</v>
      </c>
      <c r="AP41">
        <f t="shared" si="8"/>
        <v>0.83325078328450508</v>
      </c>
      <c r="AQ41">
        <f t="shared" si="9"/>
        <v>-5.0809580217644004E-4</v>
      </c>
      <c r="AR41">
        <f t="shared" si="10"/>
        <v>294.1092704772949</v>
      </c>
      <c r="AS41">
        <f t="shared" si="11"/>
        <v>294.79813995361326</v>
      </c>
      <c r="AT41">
        <f t="shared" si="12"/>
        <v>-2.7509621958964559E-2</v>
      </c>
      <c r="AU41">
        <f t="shared" si="13"/>
        <v>0.34230779287628804</v>
      </c>
      <c r="AV41">
        <f t="shared" si="14"/>
        <v>2.4896914744303107</v>
      </c>
      <c r="AW41">
        <f t="shared" si="15"/>
        <v>24.827420998758488</v>
      </c>
      <c r="AX41">
        <f t="shared" si="16"/>
        <v>4.4584806453649328</v>
      </c>
      <c r="AY41">
        <f t="shared" si="17"/>
        <v>21.303705215454102</v>
      </c>
      <c r="AZ41">
        <f t="shared" si="18"/>
        <v>2.5428979065712234</v>
      </c>
      <c r="BA41">
        <f t="shared" si="19"/>
        <v>-0.11138632214415559</v>
      </c>
      <c r="BB41">
        <f t="shared" si="20"/>
        <v>2.0425954489416909</v>
      </c>
      <c r="BC41">
        <f t="shared" si="21"/>
        <v>0.50030245762953252</v>
      </c>
      <c r="BD41">
        <f t="shared" si="22"/>
        <v>-6.9226157587933684E-2</v>
      </c>
      <c r="BE41">
        <f t="shared" si="23"/>
        <v>39.730285101617724</v>
      </c>
      <c r="BF41">
        <f t="shared" si="24"/>
        <v>0.96351069747563411</v>
      </c>
      <c r="BG41">
        <f t="shared" si="25"/>
        <v>80.906310581225924</v>
      </c>
      <c r="BH41">
        <f t="shared" si="26"/>
        <v>411.5944539012192</v>
      </c>
      <c r="BI41">
        <f t="shared" si="27"/>
        <v>-1.6385444238170648E-3</v>
      </c>
    </row>
    <row r="42" spans="1:61" x14ac:dyDescent="0.25">
      <c r="A42" s="1">
        <v>23</v>
      </c>
      <c r="B42" s="1" t="s">
        <v>104</v>
      </c>
      <c r="C42" s="1">
        <v>3244.9999822881073</v>
      </c>
      <c r="D42" s="1">
        <v>0</v>
      </c>
      <c r="E42" s="1" t="s">
        <v>155</v>
      </c>
      <c r="F42">
        <f t="shared" si="0"/>
        <v>-0.80635792110900417</v>
      </c>
      <c r="G42">
        <f t="shared" si="1"/>
        <v>-0.10521577464068382</v>
      </c>
      <c r="H42">
        <f t="shared" si="2"/>
        <v>396.32462690051437</v>
      </c>
      <c r="I42">
        <f t="shared" si="3"/>
        <v>-0.49758657232199355</v>
      </c>
      <c r="J42">
        <f t="shared" si="4"/>
        <v>0.44635269853491266</v>
      </c>
      <c r="K42">
        <f t="shared" si="5"/>
        <v>20.959239959716797</v>
      </c>
      <c r="L42" s="1">
        <v>6</v>
      </c>
      <c r="M42">
        <f t="shared" si="6"/>
        <v>1.4200000166893005</v>
      </c>
      <c r="N42" s="1">
        <v>1</v>
      </c>
      <c r="O42">
        <f t="shared" si="7"/>
        <v>2.8400000333786011</v>
      </c>
      <c r="P42" s="1">
        <v>21.647836685180664</v>
      </c>
      <c r="Q42" s="1">
        <v>20.959239959716797</v>
      </c>
      <c r="R42" s="1">
        <v>21.623083114624023</v>
      </c>
      <c r="S42" s="1">
        <v>409.942626953125</v>
      </c>
      <c r="T42" s="1">
        <v>411.1558837890625</v>
      </c>
      <c r="U42" s="1">
        <v>20.961294174194336</v>
      </c>
      <c r="V42" s="1">
        <v>20.376296997070313</v>
      </c>
      <c r="W42" s="1">
        <v>80.951606750488281</v>
      </c>
      <c r="X42" s="1">
        <v>78.656784057617188</v>
      </c>
      <c r="Y42" s="1">
        <v>499.94866943359375</v>
      </c>
      <c r="Z42" s="1">
        <v>-0.15907585620880127</v>
      </c>
      <c r="AA42" s="1">
        <v>4.5146804302930832E-2</v>
      </c>
      <c r="AB42" s="1">
        <v>100.27995300292969</v>
      </c>
      <c r="AC42" s="1">
        <v>-0.77257317304611206</v>
      </c>
      <c r="AD42" s="1">
        <v>1.2434202432632446</v>
      </c>
      <c r="AE42" s="1">
        <v>0.86171358823776245</v>
      </c>
      <c r="AF42" s="1">
        <v>3.8570430129766464E-2</v>
      </c>
      <c r="AG42" s="1">
        <v>1.030803918838501</v>
      </c>
      <c r="AH42" s="1">
        <v>4.1359066963195801E-2</v>
      </c>
      <c r="AI42" s="1">
        <v>0.66666668653488159</v>
      </c>
      <c r="AJ42" s="1">
        <v>-0.21956524252891541</v>
      </c>
      <c r="AK42" s="1">
        <v>2.737391471862793</v>
      </c>
      <c r="AL42" s="1">
        <v>1</v>
      </c>
      <c r="AM42" s="1">
        <v>0</v>
      </c>
      <c r="AN42" s="1">
        <v>0.15999999642372131</v>
      </c>
      <c r="AO42" s="1">
        <v>111115</v>
      </c>
      <c r="AP42">
        <f t="shared" si="8"/>
        <v>0.83324778238932273</v>
      </c>
      <c r="AQ42">
        <f t="shared" si="9"/>
        <v>-4.9758657232199357E-4</v>
      </c>
      <c r="AR42">
        <f t="shared" si="10"/>
        <v>294.10923995971677</v>
      </c>
      <c r="AS42">
        <f t="shared" si="11"/>
        <v>294.79783668518064</v>
      </c>
      <c r="AT42">
        <f t="shared" si="12"/>
        <v>-2.5452136424508609E-2</v>
      </c>
      <c r="AU42">
        <f t="shared" si="13"/>
        <v>0.33700131187816618</v>
      </c>
      <c r="AV42">
        <f t="shared" si="14"/>
        <v>2.4896868037748607</v>
      </c>
      <c r="AW42">
        <f t="shared" si="15"/>
        <v>24.827363089232048</v>
      </c>
      <c r="AX42">
        <f t="shared" si="16"/>
        <v>4.4510660921617351</v>
      </c>
      <c r="AY42">
        <f t="shared" si="17"/>
        <v>21.30353832244873</v>
      </c>
      <c r="AZ42">
        <f t="shared" si="18"/>
        <v>2.5428718866325961</v>
      </c>
      <c r="BA42">
        <f t="shared" si="19"/>
        <v>-0.10926375729155224</v>
      </c>
      <c r="BB42">
        <f t="shared" si="20"/>
        <v>2.0433341052399481</v>
      </c>
      <c r="BC42">
        <f t="shared" si="21"/>
        <v>0.49953778139264804</v>
      </c>
      <c r="BD42">
        <f t="shared" si="22"/>
        <v>-6.7914247487154578E-2</v>
      </c>
      <c r="BE42">
        <f t="shared" si="23"/>
        <v>39.743414959487225</v>
      </c>
      <c r="BF42">
        <f t="shared" si="24"/>
        <v>0.96392789821741409</v>
      </c>
      <c r="BG42">
        <f t="shared" si="25"/>
        <v>80.951657141236296</v>
      </c>
      <c r="BH42">
        <f t="shared" si="26"/>
        <v>411.53918772592976</v>
      </c>
      <c r="BI42">
        <f t="shared" si="27"/>
        <v>-1.5861432376206087E-3</v>
      </c>
    </row>
    <row r="43" spans="1:61" x14ac:dyDescent="0.25">
      <c r="A43" s="1" t="s">
        <v>12</v>
      </c>
      <c r="B43" s="1" t="s">
        <v>105</v>
      </c>
    </row>
    <row r="44" spans="1:61" x14ac:dyDescent="0.25">
      <c r="A44" s="1">
        <v>24</v>
      </c>
      <c r="B44" s="1" t="s">
        <v>106</v>
      </c>
      <c r="C44" s="1">
        <v>3416.0000241901726</v>
      </c>
      <c r="D44" s="1">
        <v>0</v>
      </c>
      <c r="E44" s="1" t="s">
        <v>156</v>
      </c>
      <c r="F44">
        <f t="shared" ref="F44:F51" si="28">(S44-T44*(1000-U44)/(1000-V44))*AP44</f>
        <v>-0.27813788111402848</v>
      </c>
      <c r="G44">
        <f t="shared" ref="G44:G51" si="29">IF(BA44&lt;&gt;0,1/(1/BA44-1/O44),0)</f>
        <v>-0.15553734775626604</v>
      </c>
      <c r="H44">
        <f t="shared" ref="H44:H51" si="30">((BD44-AQ44/2)*T44-F44)/(BD44+AQ44/2)</f>
        <v>405.06774720041</v>
      </c>
      <c r="I44">
        <f t="shared" ref="I44:I51" si="31">AQ44*1000</f>
        <v>-0.70921363573998319</v>
      </c>
      <c r="J44">
        <f t="shared" ref="J44:J51" si="32">(AV44-BB44)</f>
        <v>0.42241763595838266</v>
      </c>
      <c r="K44">
        <f t="shared" ref="K44:K51" si="33">(Q44+AU44*D44)</f>
        <v>20.95905876159668</v>
      </c>
      <c r="L44" s="1">
        <v>6</v>
      </c>
      <c r="M44">
        <f t="shared" ref="M44:M51" si="34">(L44*AJ44+AK44)</f>
        <v>1.4200000166893005</v>
      </c>
      <c r="N44" s="1">
        <v>1</v>
      </c>
      <c r="O44">
        <f t="shared" ref="O44:O51" si="35">M44*(N44+1)*(N44+1)/(N44*N44+1)</f>
        <v>2.8400000333786011</v>
      </c>
      <c r="P44" s="1">
        <v>21.652776718139648</v>
      </c>
      <c r="Q44" s="1">
        <v>20.95905876159668</v>
      </c>
      <c r="R44" s="1">
        <v>21.607034683227539</v>
      </c>
      <c r="S44" s="1">
        <v>409.94744873046875</v>
      </c>
      <c r="T44" s="1">
        <v>410.6307373046875</v>
      </c>
      <c r="U44" s="1">
        <v>21.446987152099609</v>
      </c>
      <c r="V44" s="1">
        <v>20.613409042358398</v>
      </c>
      <c r="W44" s="1">
        <v>82.798553466796875</v>
      </c>
      <c r="X44" s="1">
        <v>79.551162719726563</v>
      </c>
      <c r="Y44" s="1">
        <v>499.9610595703125</v>
      </c>
      <c r="Z44" s="1">
        <v>-0.26338496804237366</v>
      </c>
      <c r="AA44" s="1">
        <v>5.6603115051984787E-2</v>
      </c>
      <c r="AB44" s="1">
        <v>100.28624725341797</v>
      </c>
      <c r="AC44" s="1">
        <v>-1.2228767871856689</v>
      </c>
      <c r="AD44" s="1">
        <v>1.220741868019104</v>
      </c>
      <c r="AE44" s="1">
        <v>0.17266429960727692</v>
      </c>
      <c r="AF44" s="1">
        <v>1.162394043058157E-2</v>
      </c>
      <c r="AG44" s="1">
        <v>3.8870248943567276E-2</v>
      </c>
      <c r="AH44" s="1">
        <v>2.5351040530949831E-3</v>
      </c>
      <c r="AI44" s="1">
        <v>1</v>
      </c>
      <c r="AJ44" s="1">
        <v>-0.21956524252891541</v>
      </c>
      <c r="AK44" s="1">
        <v>2.737391471862793</v>
      </c>
      <c r="AL44" s="1">
        <v>1</v>
      </c>
      <c r="AM44" s="1">
        <v>0</v>
      </c>
      <c r="AN44" s="1">
        <v>0.15999999642372131</v>
      </c>
      <c r="AO44" s="1">
        <v>111115</v>
      </c>
      <c r="AP44">
        <f t="shared" ref="AP44:AP51" si="36">Y44*0.000001/(L44*0.0001)</f>
        <v>0.83326843261718742</v>
      </c>
      <c r="AQ44">
        <f t="shared" ref="AQ44:AQ51" si="37">(V44-U44)/(1000-V44)*AP44</f>
        <v>-7.0921363573998321E-4</v>
      </c>
      <c r="AR44">
        <f t="shared" ref="AR44:AR51" si="38">(Q44+273.15)</f>
        <v>294.10905876159666</v>
      </c>
      <c r="AS44">
        <f t="shared" ref="AS44:AS51" si="39">(P44+273.15)</f>
        <v>294.80277671813963</v>
      </c>
      <c r="AT44">
        <f t="shared" ref="AT44:AT51" si="40">(Z44*AL44+AA44*AM44)*AN44</f>
        <v>-4.2141593944841738E-2</v>
      </c>
      <c r="AU44">
        <f t="shared" ref="AU44:AU51" si="41">((AT44+0.00000010773*(AS44^4-AR44^4))-AQ44*44100)/(M44*0.92*2*29.3+0.00000043092*AR44^3)</f>
        <v>0.44409485556717287</v>
      </c>
      <c r="AV44">
        <f t="shared" ref="AV44:AV51" si="42">0.61365*EXP(17.502*K44/(240.97+K44))</f>
        <v>2.4896590719161789</v>
      </c>
      <c r="AW44">
        <f t="shared" ref="AW44:AW51" si="43">AV44*1000/AB44</f>
        <v>24.825528326181598</v>
      </c>
      <c r="AX44">
        <f t="shared" ref="AX44:AX51" si="44">(AW44-V44)</f>
        <v>4.2121192838231991</v>
      </c>
      <c r="AY44">
        <f t="shared" ref="AY44:AY51" si="45">IF(D44,Q44,(P44+Q44)/2)</f>
        <v>21.305917739868164</v>
      </c>
      <c r="AZ44">
        <f t="shared" ref="AZ44:AZ51" si="46">0.61365*EXP(17.502*AY44/(240.97+AY44))</f>
        <v>2.5432428786476233</v>
      </c>
      <c r="BA44">
        <f t="shared" ref="BA44:BA51" si="47">IF(AX44&lt;&gt;0,(1000-(AW44+V44)/2)/AX44*AQ44,0)</f>
        <v>-0.16454915733612066</v>
      </c>
      <c r="BB44">
        <f t="shared" ref="BB44:BB51" si="48">V44*AB44/1000</f>
        <v>2.0672414359577962</v>
      </c>
      <c r="BC44">
        <f t="shared" ref="BC44:BC51" si="49">(AZ44-BB44)</f>
        <v>0.47600144268982714</v>
      </c>
      <c r="BD44">
        <f t="shared" ref="BD44:BD51" si="50">1/(1.6/G44+1.37/O44)</f>
        <v>-0.10199373258087766</v>
      </c>
      <c r="BE44">
        <f t="shared" ref="BE44:BE51" si="51">H44*AB44*0.001</f>
        <v>40.622724250125323</v>
      </c>
      <c r="BF44">
        <f t="shared" ref="BF44:BF51" si="52">H44/T44</f>
        <v>0.98645257259407304</v>
      </c>
      <c r="BG44">
        <f t="shared" ref="BG44:BG51" si="53">(1-AQ44*AB44/AV44/G44)*100</f>
        <v>81.632760533450821</v>
      </c>
      <c r="BH44">
        <f t="shared" ref="BH44:BH51" si="54">(T44-F44/(O44/1.35))</f>
        <v>410.76295073253641</v>
      </c>
      <c r="BI44">
        <f t="shared" ref="BI44:BI51" si="55">F44*BG44/100/BH44</f>
        <v>-5.5275586573159822E-4</v>
      </c>
    </row>
    <row r="45" spans="1:61" x14ac:dyDescent="0.25">
      <c r="A45" s="1">
        <v>25</v>
      </c>
      <c r="B45" s="1" t="s">
        <v>107</v>
      </c>
      <c r="C45" s="1">
        <v>3601.0000114403665</v>
      </c>
      <c r="D45" s="1">
        <v>0</v>
      </c>
      <c r="E45" s="1" t="s">
        <v>146</v>
      </c>
      <c r="F45">
        <f t="shared" si="28"/>
        <v>-0.1916331257843859</v>
      </c>
      <c r="G45">
        <f t="shared" si="29"/>
        <v>-5.610637945279915E-2</v>
      </c>
      <c r="H45">
        <f t="shared" si="30"/>
        <v>402.26697955159136</v>
      </c>
      <c r="I45">
        <f t="shared" si="31"/>
        <v>-0.2334178784092176</v>
      </c>
      <c r="J45">
        <f t="shared" si="32"/>
        <v>0.39961336593411856</v>
      </c>
      <c r="K45">
        <f t="shared" si="33"/>
        <v>20.983901977539063</v>
      </c>
      <c r="L45" s="1">
        <v>6</v>
      </c>
      <c r="M45">
        <f t="shared" si="34"/>
        <v>1.4200000166893005</v>
      </c>
      <c r="N45" s="1">
        <v>1</v>
      </c>
      <c r="O45">
        <f t="shared" si="35"/>
        <v>2.8400000333786011</v>
      </c>
      <c r="P45" s="1">
        <v>21.63148307800293</v>
      </c>
      <c r="Q45" s="1">
        <v>20.983901977539063</v>
      </c>
      <c r="R45" s="1">
        <v>21.589765548706055</v>
      </c>
      <c r="S45" s="1">
        <v>409.953125</v>
      </c>
      <c r="T45" s="1">
        <v>410.29803466796875</v>
      </c>
      <c r="U45" s="1">
        <v>21.153453826904297</v>
      </c>
      <c r="V45" s="1">
        <v>20.879180908203125</v>
      </c>
      <c r="W45" s="1">
        <v>81.751190185546875</v>
      </c>
      <c r="X45" s="1">
        <v>80.694198608398438</v>
      </c>
      <c r="Y45" s="1">
        <v>499.9639892578125</v>
      </c>
      <c r="Z45" s="1">
        <v>-0.21914747357368469</v>
      </c>
      <c r="AA45" s="1">
        <v>4.0267631411552429E-2</v>
      </c>
      <c r="AB45" s="1">
        <v>100.28412628173828</v>
      </c>
      <c r="AC45" s="1">
        <v>-1.2228767871856689</v>
      </c>
      <c r="AD45" s="1">
        <v>1.220741868019104</v>
      </c>
      <c r="AE45" s="1">
        <v>0.17266429960727692</v>
      </c>
      <c r="AF45" s="1">
        <v>1.162394043058157E-2</v>
      </c>
      <c r="AG45" s="1">
        <v>3.8870248943567276E-2</v>
      </c>
      <c r="AH45" s="1">
        <v>2.5351040530949831E-3</v>
      </c>
      <c r="AI45" s="1">
        <v>1</v>
      </c>
      <c r="AJ45" s="1">
        <v>-0.21956524252891541</v>
      </c>
      <c r="AK45" s="1">
        <v>2.737391471862793</v>
      </c>
      <c r="AL45" s="1">
        <v>1</v>
      </c>
      <c r="AM45" s="1">
        <v>0</v>
      </c>
      <c r="AN45" s="1">
        <v>0.15999999642372131</v>
      </c>
      <c r="AO45" s="1">
        <v>111115</v>
      </c>
      <c r="AP45">
        <f t="shared" si="36"/>
        <v>0.83327331542968741</v>
      </c>
      <c r="AQ45">
        <f t="shared" si="37"/>
        <v>-2.334178784092176E-4</v>
      </c>
      <c r="AR45">
        <f t="shared" si="38"/>
        <v>294.13390197753904</v>
      </c>
      <c r="AS45">
        <f t="shared" si="39"/>
        <v>294.78148307800291</v>
      </c>
      <c r="AT45">
        <f t="shared" si="40"/>
        <v>-3.5063594988057112E-2</v>
      </c>
      <c r="AU45">
        <f t="shared" si="41"/>
        <v>0.19861897803201711</v>
      </c>
      <c r="AV45">
        <f t="shared" si="42"/>
        <v>2.4934637807916196</v>
      </c>
      <c r="AW45">
        <f t="shared" si="43"/>
        <v>24.8639926700511</v>
      </c>
      <c r="AX45">
        <f t="shared" si="44"/>
        <v>3.9848117618479755</v>
      </c>
      <c r="AY45">
        <f t="shared" si="45"/>
        <v>21.307692527770996</v>
      </c>
      <c r="AZ45">
        <f t="shared" si="46"/>
        <v>2.5435196294018025</v>
      </c>
      <c r="BA45">
        <f t="shared" si="47"/>
        <v>-5.7237143126498503E-2</v>
      </c>
      <c r="BB45">
        <f t="shared" si="48"/>
        <v>2.093850414857501</v>
      </c>
      <c r="BC45">
        <f t="shared" si="49"/>
        <v>0.44966921454430153</v>
      </c>
      <c r="BD45">
        <f t="shared" si="50"/>
        <v>-3.5669874316333332E-2</v>
      </c>
      <c r="BE45">
        <f t="shared" si="51"/>
        <v>40.34099257632522</v>
      </c>
      <c r="BF45">
        <f t="shared" si="52"/>
        <v>0.98042628909281404</v>
      </c>
      <c r="BG45">
        <f t="shared" si="53"/>
        <v>83.267878725825483</v>
      </c>
      <c r="BH45">
        <f t="shared" si="54"/>
        <v>410.38912787809846</v>
      </c>
      <c r="BI45">
        <f t="shared" si="55"/>
        <v>-3.8882326050325878E-4</v>
      </c>
    </row>
    <row r="46" spans="1:61" x14ac:dyDescent="0.25">
      <c r="A46" s="1">
        <v>26</v>
      </c>
      <c r="B46" s="1" t="s">
        <v>108</v>
      </c>
      <c r="C46" s="1">
        <v>3971.4999859062955</v>
      </c>
      <c r="D46" s="1">
        <v>0</v>
      </c>
      <c r="E46" s="1" t="s">
        <v>157</v>
      </c>
      <c r="F46">
        <f t="shared" si="28"/>
        <v>-0.16389566987035412</v>
      </c>
      <c r="G46">
        <f t="shared" si="29"/>
        <v>-6.0636649583883782E-2</v>
      </c>
      <c r="H46">
        <f t="shared" si="30"/>
        <v>403.4663129574692</v>
      </c>
      <c r="I46">
        <f t="shared" si="31"/>
        <v>-0.25965253844694536</v>
      </c>
      <c r="J46">
        <f t="shared" si="32"/>
        <v>0.41068561594820219</v>
      </c>
      <c r="K46">
        <f t="shared" si="33"/>
        <v>20.992233276367188</v>
      </c>
      <c r="L46" s="1">
        <v>6</v>
      </c>
      <c r="M46">
        <f t="shared" si="34"/>
        <v>1.4200000166893005</v>
      </c>
      <c r="N46" s="1">
        <v>1</v>
      </c>
      <c r="O46">
        <f t="shared" si="35"/>
        <v>2.8400000333786011</v>
      </c>
      <c r="P46" s="1">
        <v>21.564130783081055</v>
      </c>
      <c r="Q46" s="1">
        <v>20.992233276367188</v>
      </c>
      <c r="R46" s="1">
        <v>21.515138626098633</v>
      </c>
      <c r="S46" s="1">
        <v>410.12457275390625</v>
      </c>
      <c r="T46" s="1">
        <v>410.44915771484375</v>
      </c>
      <c r="U46" s="1">
        <v>21.085586547851563</v>
      </c>
      <c r="V46" s="1">
        <v>20.780458450317383</v>
      </c>
      <c r="W46" s="1">
        <v>81.85498046875</v>
      </c>
      <c r="X46" s="1">
        <v>80.664222717285156</v>
      </c>
      <c r="Y46" s="1">
        <v>499.9674072265625</v>
      </c>
      <c r="Z46" s="1">
        <v>-0.26043739914894104</v>
      </c>
      <c r="AA46" s="1">
        <v>2.8895923867821693E-2</v>
      </c>
      <c r="AB46" s="1">
        <v>100.2891845703125</v>
      </c>
      <c r="AC46" s="1">
        <v>-1.2228767871856689</v>
      </c>
      <c r="AD46" s="1">
        <v>1.220741868019104</v>
      </c>
      <c r="AE46" s="1">
        <v>0.17266429960727692</v>
      </c>
      <c r="AF46" s="1">
        <v>1.162394043058157E-2</v>
      </c>
      <c r="AG46" s="1">
        <v>3.8870248943567276E-2</v>
      </c>
      <c r="AH46" s="1">
        <v>2.5351040530949831E-3</v>
      </c>
      <c r="AI46" s="1">
        <v>1</v>
      </c>
      <c r="AJ46" s="1">
        <v>-0.21956524252891541</v>
      </c>
      <c r="AK46" s="1">
        <v>2.737391471862793</v>
      </c>
      <c r="AL46" s="1">
        <v>1</v>
      </c>
      <c r="AM46" s="1">
        <v>0</v>
      </c>
      <c r="AN46" s="1">
        <v>0.15999999642372131</v>
      </c>
      <c r="AO46" s="1">
        <v>111115</v>
      </c>
      <c r="AP46">
        <f t="shared" si="36"/>
        <v>0.83327901204427079</v>
      </c>
      <c r="AQ46">
        <f t="shared" si="37"/>
        <v>-2.5965253844694537E-4</v>
      </c>
      <c r="AR46">
        <f t="shared" si="38"/>
        <v>294.14223327636716</v>
      </c>
      <c r="AS46">
        <f t="shared" si="39"/>
        <v>294.71413078308103</v>
      </c>
      <c r="AT46">
        <f t="shared" si="40"/>
        <v>-4.1669982932433847E-2</v>
      </c>
      <c r="AU46">
        <f t="shared" si="41"/>
        <v>0.20222499187141343</v>
      </c>
      <c r="AV46">
        <f t="shared" si="42"/>
        <v>2.4947408489277922</v>
      </c>
      <c r="AW46">
        <f t="shared" si="43"/>
        <v>24.875472461128005</v>
      </c>
      <c r="AX46">
        <f t="shared" si="44"/>
        <v>4.0950140108106226</v>
      </c>
      <c r="AY46">
        <f t="shared" si="45"/>
        <v>21.278182029724121</v>
      </c>
      <c r="AZ46">
        <f t="shared" si="46"/>
        <v>2.53892134757433</v>
      </c>
      <c r="BA46">
        <f t="shared" si="47"/>
        <v>-6.1959543630123494E-2</v>
      </c>
      <c r="BB46">
        <f t="shared" si="48"/>
        <v>2.0840552329795901</v>
      </c>
      <c r="BC46">
        <f t="shared" si="49"/>
        <v>0.45486611459473991</v>
      </c>
      <c r="BD46">
        <f t="shared" si="50"/>
        <v>-3.8603647690480539E-2</v>
      </c>
      <c r="BE46">
        <f t="shared" si="51"/>
        <v>40.463307528095093</v>
      </c>
      <c r="BF46">
        <f t="shared" si="52"/>
        <v>0.98298730883929397</v>
      </c>
      <c r="BG46">
        <f t="shared" si="53"/>
        <v>82.78583196880551</v>
      </c>
      <c r="BH46">
        <f t="shared" si="54"/>
        <v>410.5270658668594</v>
      </c>
      <c r="BI46">
        <f t="shared" si="55"/>
        <v>-3.3050779143274211E-4</v>
      </c>
    </row>
    <row r="47" spans="1:61" x14ac:dyDescent="0.25">
      <c r="A47" s="1">
        <v>27</v>
      </c>
      <c r="B47" s="1" t="s">
        <v>109</v>
      </c>
      <c r="C47" s="1">
        <v>4120.9999756030738</v>
      </c>
      <c r="D47" s="1">
        <v>0</v>
      </c>
      <c r="E47" s="1" t="s">
        <v>158</v>
      </c>
      <c r="F47">
        <f t="shared" si="28"/>
        <v>-0.21437877811435607</v>
      </c>
      <c r="G47">
        <f t="shared" si="29"/>
        <v>-3.5494449575248416E-2</v>
      </c>
      <c r="H47">
        <f t="shared" si="30"/>
        <v>398.10988721241574</v>
      </c>
      <c r="I47">
        <f t="shared" si="31"/>
        <v>-0.15432728886135635</v>
      </c>
      <c r="J47">
        <f t="shared" si="32"/>
        <v>0.42094249689101337</v>
      </c>
      <c r="K47">
        <f t="shared" si="33"/>
        <v>20.823688507080078</v>
      </c>
      <c r="L47" s="1">
        <v>6</v>
      </c>
      <c r="M47">
        <f t="shared" si="34"/>
        <v>1.4200000166893005</v>
      </c>
      <c r="N47" s="1">
        <v>1</v>
      </c>
      <c r="O47">
        <f t="shared" si="35"/>
        <v>2.8400000333786011</v>
      </c>
      <c r="P47" s="1">
        <v>21.538240432739258</v>
      </c>
      <c r="Q47" s="1">
        <v>20.823688507080078</v>
      </c>
      <c r="R47" s="1">
        <v>21.50660514831543</v>
      </c>
      <c r="S47" s="1">
        <v>410.11920166015625</v>
      </c>
      <c r="T47" s="1">
        <v>410.45248413085938</v>
      </c>
      <c r="U47" s="1">
        <v>20.601232528686523</v>
      </c>
      <c r="V47" s="1">
        <v>20.41981315612793</v>
      </c>
      <c r="W47" s="1">
        <v>80.104766845703125</v>
      </c>
      <c r="X47" s="1">
        <v>79.394065856933594</v>
      </c>
      <c r="Y47" s="1">
        <v>499.97732543945313</v>
      </c>
      <c r="Z47" s="1">
        <v>-0.22338882088661194</v>
      </c>
      <c r="AA47" s="1">
        <v>3.8909763097763062E-2</v>
      </c>
      <c r="AB47" s="1">
        <v>100.29837036132813</v>
      </c>
      <c r="AC47" s="1">
        <v>-1.2228767871856689</v>
      </c>
      <c r="AD47" s="1">
        <v>1.220741868019104</v>
      </c>
      <c r="AE47" s="1">
        <v>0.17266429960727692</v>
      </c>
      <c r="AF47" s="1">
        <v>1.162394043058157E-2</v>
      </c>
      <c r="AG47" s="1">
        <v>3.8870248943567276E-2</v>
      </c>
      <c r="AH47" s="1">
        <v>2.5351040530949831E-3</v>
      </c>
      <c r="AI47" s="1">
        <v>1</v>
      </c>
      <c r="AJ47" s="1">
        <v>-0.21956524252891541</v>
      </c>
      <c r="AK47" s="1">
        <v>2.737391471862793</v>
      </c>
      <c r="AL47" s="1">
        <v>1</v>
      </c>
      <c r="AM47" s="1">
        <v>0</v>
      </c>
      <c r="AN47" s="1">
        <v>0.15999999642372131</v>
      </c>
      <c r="AO47" s="1">
        <v>111115</v>
      </c>
      <c r="AP47">
        <f t="shared" si="36"/>
        <v>0.83329554239908843</v>
      </c>
      <c r="AQ47">
        <f t="shared" si="37"/>
        <v>-1.5432728886135636E-4</v>
      </c>
      <c r="AR47">
        <f t="shared" si="38"/>
        <v>293.97368850708006</v>
      </c>
      <c r="AS47">
        <f t="shared" si="39"/>
        <v>294.68824043273924</v>
      </c>
      <c r="AT47">
        <f t="shared" si="40"/>
        <v>-3.5742210542957231E-2</v>
      </c>
      <c r="AU47">
        <f t="shared" si="41"/>
        <v>0.16709587819108207</v>
      </c>
      <c r="AV47">
        <f t="shared" si="42"/>
        <v>2.4690164795334528</v>
      </c>
      <c r="AW47">
        <f t="shared" si="43"/>
        <v>24.616715811420871</v>
      </c>
      <c r="AX47">
        <f t="shared" si="44"/>
        <v>4.1969026552929414</v>
      </c>
      <c r="AY47">
        <f t="shared" si="45"/>
        <v>21.180964469909668</v>
      </c>
      <c r="AZ47">
        <f t="shared" si="46"/>
        <v>2.5238244999982751</v>
      </c>
      <c r="BA47">
        <f t="shared" si="47"/>
        <v>-3.5943675263343244E-2</v>
      </c>
      <c r="BB47">
        <f t="shared" si="48"/>
        <v>2.0480739826424395</v>
      </c>
      <c r="BC47">
        <f t="shared" si="49"/>
        <v>0.47575051735583562</v>
      </c>
      <c r="BD47">
        <f t="shared" si="50"/>
        <v>-2.2424000335224049E-2</v>
      </c>
      <c r="BE47">
        <f t="shared" si="51"/>
        <v>39.929772912137445</v>
      </c>
      <c r="BF47">
        <f t="shared" si="52"/>
        <v>0.96992929170698206</v>
      </c>
      <c r="BG47">
        <f t="shared" si="53"/>
        <v>82.337500236500659</v>
      </c>
      <c r="BH47">
        <f t="shared" si="54"/>
        <v>410.55438953475124</v>
      </c>
      <c r="BI47">
        <f t="shared" si="55"/>
        <v>-4.2994090779773327E-4</v>
      </c>
    </row>
    <row r="48" spans="1:61" x14ac:dyDescent="0.25">
      <c r="A48" s="1">
        <v>28</v>
      </c>
      <c r="B48" s="1" t="s">
        <v>110</v>
      </c>
      <c r="C48" s="1">
        <v>4290.9999638870358</v>
      </c>
      <c r="D48" s="1">
        <v>0</v>
      </c>
      <c r="E48" s="1" t="s">
        <v>159</v>
      </c>
      <c r="F48">
        <f t="shared" si="28"/>
        <v>-0.35625265897921249</v>
      </c>
      <c r="G48">
        <f t="shared" si="29"/>
        <v>-5.3480749114758995E-2</v>
      </c>
      <c r="H48">
        <f t="shared" si="30"/>
        <v>397.34939725133592</v>
      </c>
      <c r="I48">
        <f t="shared" si="31"/>
        <v>-0.23798053963547683</v>
      </c>
      <c r="J48">
        <f t="shared" si="32"/>
        <v>0.4281050457368738</v>
      </c>
      <c r="K48">
        <f t="shared" si="33"/>
        <v>20.797788619995117</v>
      </c>
      <c r="L48" s="1">
        <v>6</v>
      </c>
      <c r="M48">
        <f t="shared" si="34"/>
        <v>1.4200000166893005</v>
      </c>
      <c r="N48" s="1">
        <v>1</v>
      </c>
      <c r="O48">
        <f t="shared" si="35"/>
        <v>2.8400000333786011</v>
      </c>
      <c r="P48" s="1">
        <v>21.458902359008789</v>
      </c>
      <c r="Q48" s="1">
        <v>20.797788619995117</v>
      </c>
      <c r="R48" s="1">
        <v>21.432987213134766</v>
      </c>
      <c r="S48" s="1">
        <v>410.12094116210938</v>
      </c>
      <c r="T48" s="1">
        <v>410.66571044921875</v>
      </c>
      <c r="U48" s="1">
        <v>20.587738037109375</v>
      </c>
      <c r="V48" s="1">
        <v>20.307966232299805</v>
      </c>
      <c r="W48" s="1">
        <v>80.448165893554688</v>
      </c>
      <c r="X48" s="1">
        <v>79.340721130371094</v>
      </c>
      <c r="Y48" s="1">
        <v>500.00958251953125</v>
      </c>
      <c r="Z48" s="1">
        <v>-0.1660599559545517</v>
      </c>
      <c r="AA48" s="1">
        <v>3.305412083864212E-2</v>
      </c>
      <c r="AB48" s="1">
        <v>100.30443572998047</v>
      </c>
      <c r="AC48" s="1">
        <v>-1.2228767871856689</v>
      </c>
      <c r="AD48" s="1">
        <v>1.220741868019104</v>
      </c>
      <c r="AE48" s="1">
        <v>0.17266429960727692</v>
      </c>
      <c r="AF48" s="1">
        <v>1.162394043058157E-2</v>
      </c>
      <c r="AG48" s="1">
        <v>3.8870248943567276E-2</v>
      </c>
      <c r="AH48" s="1">
        <v>2.5351040530949831E-3</v>
      </c>
      <c r="AI48" s="1">
        <v>1</v>
      </c>
      <c r="AJ48" s="1">
        <v>-0.21956524252891541</v>
      </c>
      <c r="AK48" s="1">
        <v>2.737391471862793</v>
      </c>
      <c r="AL48" s="1">
        <v>1</v>
      </c>
      <c r="AM48" s="1">
        <v>0</v>
      </c>
      <c r="AN48" s="1">
        <v>0.15999999642372131</v>
      </c>
      <c r="AO48" s="1">
        <v>111115</v>
      </c>
      <c r="AP48">
        <f t="shared" si="36"/>
        <v>0.83334930419921871</v>
      </c>
      <c r="AQ48">
        <f t="shared" si="37"/>
        <v>-2.3798053963547682E-4</v>
      </c>
      <c r="AR48">
        <f t="shared" si="38"/>
        <v>293.94778861999509</v>
      </c>
      <c r="AS48">
        <f t="shared" si="39"/>
        <v>294.60890235900877</v>
      </c>
      <c r="AT48">
        <f t="shared" si="40"/>
        <v>-2.656959235885159E-2</v>
      </c>
      <c r="AU48">
        <f t="shared" si="41"/>
        <v>0.20261260181320784</v>
      </c>
      <c r="AV48">
        <f t="shared" si="42"/>
        <v>2.4650841394912031</v>
      </c>
      <c r="AW48">
        <f t="shared" si="43"/>
        <v>24.576023199285117</v>
      </c>
      <c r="AX48">
        <f t="shared" si="44"/>
        <v>4.2680569669853128</v>
      </c>
      <c r="AY48">
        <f t="shared" si="45"/>
        <v>21.128345489501953</v>
      </c>
      <c r="AZ48">
        <f t="shared" si="46"/>
        <v>2.5156861691328594</v>
      </c>
      <c r="BA48">
        <f t="shared" si="47"/>
        <v>-5.4507187561472062E-2</v>
      </c>
      <c r="BB48">
        <f t="shared" si="48"/>
        <v>2.0369790937543293</v>
      </c>
      <c r="BC48">
        <f t="shared" si="49"/>
        <v>0.47870707537853008</v>
      </c>
      <c r="BD48">
        <f t="shared" si="50"/>
        <v>-3.3973261813430085E-2</v>
      </c>
      <c r="BE48">
        <f t="shared" si="51"/>
        <v>39.855907078943098</v>
      </c>
      <c r="BF48">
        <f t="shared" si="52"/>
        <v>0.9675738371647431</v>
      </c>
      <c r="BG48">
        <f t="shared" si="53"/>
        <v>81.893589811843853</v>
      </c>
      <c r="BH48">
        <f t="shared" si="54"/>
        <v>410.83505590132069</v>
      </c>
      <c r="BI48">
        <f t="shared" si="55"/>
        <v>-7.101343642600419E-4</v>
      </c>
    </row>
    <row r="49" spans="1:61" x14ac:dyDescent="0.25">
      <c r="A49" s="1">
        <v>29</v>
      </c>
      <c r="B49" s="1" t="s">
        <v>111</v>
      </c>
      <c r="C49" s="1">
        <v>4517.9999482426792</v>
      </c>
      <c r="D49" s="1">
        <v>0</v>
      </c>
      <c r="E49" s="1" t="s">
        <v>144</v>
      </c>
      <c r="F49">
        <f t="shared" si="28"/>
        <v>-0.26384783281132296</v>
      </c>
      <c r="G49">
        <f t="shared" si="29"/>
        <v>-3.3768293401568637E-2</v>
      </c>
      <c r="H49">
        <f t="shared" si="30"/>
        <v>395.28304800689705</v>
      </c>
      <c r="I49">
        <f t="shared" si="31"/>
        <v>-0.14964114542390125</v>
      </c>
      <c r="J49">
        <f t="shared" si="32"/>
        <v>0.42946040546192954</v>
      </c>
      <c r="K49">
        <f t="shared" si="33"/>
        <v>20.590253829956055</v>
      </c>
      <c r="L49" s="1">
        <v>6</v>
      </c>
      <c r="M49">
        <f t="shared" si="34"/>
        <v>1.4200000166893005</v>
      </c>
      <c r="N49" s="1">
        <v>1</v>
      </c>
      <c r="O49">
        <f t="shared" si="35"/>
        <v>2.8400000333786011</v>
      </c>
      <c r="P49" s="1">
        <v>21.340629577636719</v>
      </c>
      <c r="Q49" s="1">
        <v>20.590253829956055</v>
      </c>
      <c r="R49" s="1">
        <v>21.336116790771484</v>
      </c>
      <c r="S49" s="1">
        <v>410.09445190429688</v>
      </c>
      <c r="T49" s="1">
        <v>410.48480224609375</v>
      </c>
      <c r="U49" s="1">
        <v>20.159547805786133</v>
      </c>
      <c r="V49" s="1">
        <v>19.983556747436523</v>
      </c>
      <c r="W49" s="1">
        <v>79.344039916992188</v>
      </c>
      <c r="X49" s="1">
        <v>78.639251708984375</v>
      </c>
      <c r="Y49" s="1">
        <v>499.97125244140625</v>
      </c>
      <c r="Z49" s="1">
        <v>-0.13482850790023804</v>
      </c>
      <c r="AA49" s="1">
        <v>4.7650877386331558E-2</v>
      </c>
      <c r="AB49" s="1">
        <v>100.29804229736328</v>
      </c>
      <c r="AC49" s="1">
        <v>-1.2228767871856689</v>
      </c>
      <c r="AD49" s="1">
        <v>1.220741868019104</v>
      </c>
      <c r="AE49" s="1">
        <v>0.17266429960727692</v>
      </c>
      <c r="AF49" s="1">
        <v>1.162394043058157E-2</v>
      </c>
      <c r="AG49" s="1">
        <v>3.8870248943567276E-2</v>
      </c>
      <c r="AH49" s="1">
        <v>2.5351040530949831E-3</v>
      </c>
      <c r="AI49" s="1">
        <v>1</v>
      </c>
      <c r="AJ49" s="1">
        <v>-0.21956524252891541</v>
      </c>
      <c r="AK49" s="1">
        <v>2.737391471862793</v>
      </c>
      <c r="AL49" s="1">
        <v>1</v>
      </c>
      <c r="AM49" s="1">
        <v>0</v>
      </c>
      <c r="AN49" s="1">
        <v>0.15999999642372131</v>
      </c>
      <c r="AO49" s="1">
        <v>111115</v>
      </c>
      <c r="AP49">
        <f t="shared" si="36"/>
        <v>0.83328542073567691</v>
      </c>
      <c r="AQ49">
        <f t="shared" si="37"/>
        <v>-1.4964114542390125E-4</v>
      </c>
      <c r="AR49">
        <f t="shared" si="38"/>
        <v>293.74025382995603</v>
      </c>
      <c r="AS49">
        <f t="shared" si="39"/>
        <v>294.4906295776367</v>
      </c>
      <c r="AT49">
        <f t="shared" si="40"/>
        <v>-2.1572560781853767E-2</v>
      </c>
      <c r="AU49">
        <f t="shared" si="41"/>
        <v>0.16923802288818957</v>
      </c>
      <c r="AV49">
        <f t="shared" si="42"/>
        <v>2.4337720253680772</v>
      </c>
      <c r="AW49">
        <f t="shared" si="43"/>
        <v>24.26539910073657</v>
      </c>
      <c r="AX49">
        <f t="shared" si="44"/>
        <v>4.2818423533000463</v>
      </c>
      <c r="AY49">
        <f t="shared" si="45"/>
        <v>20.965441703796387</v>
      </c>
      <c r="AZ49">
        <f t="shared" si="46"/>
        <v>2.4906361262274372</v>
      </c>
      <c r="BA49">
        <f t="shared" si="47"/>
        <v>-3.417463818878274E-2</v>
      </c>
      <c r="BB49">
        <f t="shared" si="48"/>
        <v>2.0043116199061477</v>
      </c>
      <c r="BC49">
        <f t="shared" si="49"/>
        <v>0.48632450632128954</v>
      </c>
      <c r="BD49">
        <f t="shared" si="50"/>
        <v>-2.1322265821425157E-2</v>
      </c>
      <c r="BE49">
        <f t="shared" si="51"/>
        <v>39.646115868426435</v>
      </c>
      <c r="BF49">
        <f t="shared" si="52"/>
        <v>0.96296634088274247</v>
      </c>
      <c r="BG49">
        <f t="shared" si="53"/>
        <v>81.737742060649055</v>
      </c>
      <c r="BH49">
        <f t="shared" si="54"/>
        <v>410.61022286937151</v>
      </c>
      <c r="BI49">
        <f t="shared" si="55"/>
        <v>-5.2522623403982133E-4</v>
      </c>
    </row>
    <row r="50" spans="1:61" x14ac:dyDescent="0.25">
      <c r="A50" s="1">
        <v>30</v>
      </c>
      <c r="B50" s="1" t="s">
        <v>112</v>
      </c>
      <c r="C50" s="1">
        <v>4646.9999393522739</v>
      </c>
      <c r="D50" s="1">
        <v>0</v>
      </c>
      <c r="E50" s="1" t="s">
        <v>160</v>
      </c>
      <c r="F50">
        <f t="shared" si="28"/>
        <v>-0.40319385571663174</v>
      </c>
      <c r="G50">
        <f t="shared" si="29"/>
        <v>-3.0630930336667344E-2</v>
      </c>
      <c r="H50">
        <f t="shared" si="30"/>
        <v>387.01232408285324</v>
      </c>
      <c r="I50">
        <f t="shared" si="31"/>
        <v>-0.13510682234314225</v>
      </c>
      <c r="J50">
        <f t="shared" si="32"/>
        <v>0.42806516778250669</v>
      </c>
      <c r="K50">
        <f t="shared" si="33"/>
        <v>20.391847610473633</v>
      </c>
      <c r="L50" s="1">
        <v>6</v>
      </c>
      <c r="M50">
        <f t="shared" si="34"/>
        <v>1.4200000166893005</v>
      </c>
      <c r="N50" s="1">
        <v>1</v>
      </c>
      <c r="O50">
        <f t="shared" si="35"/>
        <v>2.8400000333786011</v>
      </c>
      <c r="P50" s="1">
        <v>21.277460098266602</v>
      </c>
      <c r="Q50" s="1">
        <v>20.391847610473633</v>
      </c>
      <c r="R50" s="1">
        <v>21.278274536132813</v>
      </c>
      <c r="S50" s="1">
        <v>410.11685180664063</v>
      </c>
      <c r="T50" s="1">
        <v>410.66729736328125</v>
      </c>
      <c r="U50" s="1">
        <v>19.86128044128418</v>
      </c>
      <c r="V50" s="1">
        <v>19.702337265014648</v>
      </c>
      <c r="W50" s="1">
        <v>78.466583251953125</v>
      </c>
      <c r="X50" s="1">
        <v>77.824729919433594</v>
      </c>
      <c r="Y50" s="1">
        <v>499.97076416015625</v>
      </c>
      <c r="Z50" s="1">
        <v>-0.12081483006477356</v>
      </c>
      <c r="AA50" s="1">
        <v>6.4326412975788116E-2</v>
      </c>
      <c r="AB50" s="1">
        <v>100.29766082763672</v>
      </c>
      <c r="AC50" s="1">
        <v>-1.2228767871856689</v>
      </c>
      <c r="AD50" s="1">
        <v>1.220741868019104</v>
      </c>
      <c r="AE50" s="1">
        <v>0.17266429960727692</v>
      </c>
      <c r="AF50" s="1">
        <v>1.162394043058157E-2</v>
      </c>
      <c r="AG50" s="1">
        <v>3.8870248943567276E-2</v>
      </c>
      <c r="AH50" s="1">
        <v>2.5351040530949831E-3</v>
      </c>
      <c r="AI50" s="1">
        <v>0.66666668653488159</v>
      </c>
      <c r="AJ50" s="1">
        <v>-0.21956524252891541</v>
      </c>
      <c r="AK50" s="1">
        <v>2.737391471862793</v>
      </c>
      <c r="AL50" s="1">
        <v>1</v>
      </c>
      <c r="AM50" s="1">
        <v>0</v>
      </c>
      <c r="AN50" s="1">
        <v>0.15999999642372131</v>
      </c>
      <c r="AO50" s="1">
        <v>111115</v>
      </c>
      <c r="AP50">
        <f t="shared" si="36"/>
        <v>0.83328460693359363</v>
      </c>
      <c r="AQ50">
        <f t="shared" si="37"/>
        <v>-1.3510682234314225E-4</v>
      </c>
      <c r="AR50">
        <f t="shared" si="38"/>
        <v>293.54184761047361</v>
      </c>
      <c r="AS50">
        <f t="shared" si="39"/>
        <v>294.42746009826658</v>
      </c>
      <c r="AT50">
        <f t="shared" si="40"/>
        <v>-1.9330372378296268E-2</v>
      </c>
      <c r="AU50">
        <f t="shared" si="41"/>
        <v>0.17878302778215194</v>
      </c>
      <c r="AV50">
        <f t="shared" si="42"/>
        <v>2.4041635083006536</v>
      </c>
      <c r="AW50">
        <f t="shared" si="43"/>
        <v>23.970284934483672</v>
      </c>
      <c r="AX50">
        <f t="shared" si="44"/>
        <v>4.2679476694690237</v>
      </c>
      <c r="AY50">
        <f t="shared" si="45"/>
        <v>20.834653854370117</v>
      </c>
      <c r="AZ50">
        <f t="shared" si="46"/>
        <v>2.4706829860975703</v>
      </c>
      <c r="BA50">
        <f t="shared" si="47"/>
        <v>-3.0964903502483775E-2</v>
      </c>
      <c r="BB50">
        <f t="shared" si="48"/>
        <v>1.9760983405181469</v>
      </c>
      <c r="BC50">
        <f t="shared" si="49"/>
        <v>0.49458464557942339</v>
      </c>
      <c r="BD50">
        <f t="shared" si="50"/>
        <v>-1.9322779601089211E-2</v>
      </c>
      <c r="BE50">
        <f t="shared" si="51"/>
        <v>38.816430816977437</v>
      </c>
      <c r="BF50">
        <f t="shared" si="52"/>
        <v>0.94239869248828323</v>
      </c>
      <c r="BG50">
        <f t="shared" si="53"/>
        <v>81.598895336387798</v>
      </c>
      <c r="BH50">
        <f t="shared" si="54"/>
        <v>410.8589564121616</v>
      </c>
      <c r="BI50">
        <f t="shared" si="55"/>
        <v>-8.0076563305806565E-4</v>
      </c>
    </row>
    <row r="51" spans="1:61" x14ac:dyDescent="0.25">
      <c r="A51" s="1">
        <v>31</v>
      </c>
      <c r="B51" s="1" t="s">
        <v>113</v>
      </c>
      <c r="C51" s="1">
        <v>4792.9999292902648</v>
      </c>
      <c r="D51" s="1">
        <v>0</v>
      </c>
      <c r="E51" s="1" t="s">
        <v>161</v>
      </c>
      <c r="F51">
        <f t="shared" si="28"/>
        <v>-0.43994554960891574</v>
      </c>
      <c r="G51">
        <f t="shared" si="29"/>
        <v>-2.2236836029908454E-2</v>
      </c>
      <c r="H51">
        <f t="shared" si="30"/>
        <v>376.20309780476492</v>
      </c>
      <c r="I51">
        <f t="shared" si="31"/>
        <v>-0.10836131553253138</v>
      </c>
      <c r="J51">
        <f t="shared" si="32"/>
        <v>0.47436195294001426</v>
      </c>
      <c r="K51">
        <f t="shared" si="33"/>
        <v>20.522781372070313</v>
      </c>
      <c r="L51" s="1">
        <v>6</v>
      </c>
      <c r="M51">
        <f t="shared" si="34"/>
        <v>1.4200000166893005</v>
      </c>
      <c r="N51" s="1">
        <v>1</v>
      </c>
      <c r="O51">
        <f t="shared" si="35"/>
        <v>2.8400000333786011</v>
      </c>
      <c r="P51" s="1">
        <v>21.227432250976563</v>
      </c>
      <c r="Q51" s="1">
        <v>20.522781372070313</v>
      </c>
      <c r="R51" s="1">
        <v>21.224460601806641</v>
      </c>
      <c r="S51" s="1">
        <v>410.11190795898438</v>
      </c>
      <c r="T51" s="1">
        <v>410.6932373046875</v>
      </c>
      <c r="U51" s="1">
        <v>19.562534332275391</v>
      </c>
      <c r="V51" s="1">
        <v>19.435029983520508</v>
      </c>
      <c r="W51" s="1">
        <v>77.526618957519531</v>
      </c>
      <c r="X51" s="1">
        <v>77.007568359375</v>
      </c>
      <c r="Y51" s="1">
        <v>500.0079345703125</v>
      </c>
      <c r="Z51" s="1">
        <v>-0.14608874917030334</v>
      </c>
      <c r="AA51" s="1">
        <v>4.6547736972570419E-2</v>
      </c>
      <c r="AB51" s="1">
        <v>100.29855346679688</v>
      </c>
      <c r="AC51" s="1">
        <v>-1.2228767871856689</v>
      </c>
      <c r="AD51" s="1">
        <v>1.220741868019104</v>
      </c>
      <c r="AE51" s="1">
        <v>0.17266429960727692</v>
      </c>
      <c r="AF51" s="1">
        <v>1.162394043058157E-2</v>
      </c>
      <c r="AG51" s="1">
        <v>3.8870248943567276E-2</v>
      </c>
      <c r="AH51" s="1">
        <v>2.5351040530949831E-3</v>
      </c>
      <c r="AI51" s="1">
        <v>1</v>
      </c>
      <c r="AJ51" s="1">
        <v>-0.21956524252891541</v>
      </c>
      <c r="AK51" s="1">
        <v>2.737391471862793</v>
      </c>
      <c r="AL51" s="1">
        <v>1</v>
      </c>
      <c r="AM51" s="1">
        <v>0</v>
      </c>
      <c r="AN51" s="1">
        <v>0.15999999642372131</v>
      </c>
      <c r="AO51" s="1">
        <v>111115</v>
      </c>
      <c r="AP51">
        <f t="shared" si="36"/>
        <v>0.83334655761718734</v>
      </c>
      <c r="AQ51">
        <f t="shared" si="37"/>
        <v>-1.0836131553253138E-4</v>
      </c>
      <c r="AR51">
        <f t="shared" si="38"/>
        <v>293.67278137207029</v>
      </c>
      <c r="AS51">
        <f t="shared" si="39"/>
        <v>294.37743225097654</v>
      </c>
      <c r="AT51">
        <f t="shared" si="40"/>
        <v>-2.3374199344794455E-2</v>
      </c>
      <c r="AU51">
        <f t="shared" si="41"/>
        <v>0.14260699617588693</v>
      </c>
      <c r="AV51">
        <f t="shared" si="42"/>
        <v>2.4236673468709462</v>
      </c>
      <c r="AW51">
        <f t="shared" si="43"/>
        <v>24.164529428365928</v>
      </c>
      <c r="AX51">
        <f t="shared" si="44"/>
        <v>4.7294994448454197</v>
      </c>
      <c r="AY51">
        <f t="shared" si="45"/>
        <v>20.875106811523438</v>
      </c>
      <c r="AZ51">
        <f t="shared" si="46"/>
        <v>2.4768395255369819</v>
      </c>
      <c r="BA51">
        <f t="shared" si="47"/>
        <v>-2.2412321633910347E-2</v>
      </c>
      <c r="BB51">
        <f t="shared" si="48"/>
        <v>1.9493053939309319</v>
      </c>
      <c r="BC51">
        <f t="shared" si="49"/>
        <v>0.52753413160605001</v>
      </c>
      <c r="BD51">
        <f t="shared" si="50"/>
        <v>-1.3991828320673881E-2</v>
      </c>
      <c r="BE51">
        <f t="shared" si="51"/>
        <v>37.732626519545825</v>
      </c>
      <c r="BF51">
        <f t="shared" si="52"/>
        <v>0.91601970432657787</v>
      </c>
      <c r="BG51">
        <f t="shared" si="53"/>
        <v>79.833852801884376</v>
      </c>
      <c r="BH51">
        <f t="shared" si="54"/>
        <v>410.90236634869865</v>
      </c>
      <c r="BI51">
        <f t="shared" si="55"/>
        <v>-8.5476626869840702E-4</v>
      </c>
    </row>
    <row r="52" spans="1:61" x14ac:dyDescent="0.25">
      <c r="A52" s="1" t="s">
        <v>12</v>
      </c>
      <c r="B52" s="1" t="s">
        <v>114</v>
      </c>
    </row>
    <row r="53" spans="1:61" x14ac:dyDescent="0.25">
      <c r="A53" s="1">
        <v>32</v>
      </c>
      <c r="B53" s="1" t="s">
        <v>115</v>
      </c>
      <c r="C53" s="1">
        <v>4978.0000240523368</v>
      </c>
      <c r="D53" s="1">
        <v>0</v>
      </c>
      <c r="E53" s="1" t="s">
        <v>162</v>
      </c>
      <c r="F53">
        <f t="shared" ref="F53:F61" si="56">(S53-T53*(1000-U53)/(1000-V53))*AP53</f>
        <v>-0.22931335622349563</v>
      </c>
      <c r="G53">
        <f t="shared" ref="G53:G61" si="57">IF(BA53&lt;&gt;0,1/(1/BA53-1/O53),0)</f>
        <v>-1.9854576648453991E-2</v>
      </c>
      <c r="H53">
        <f t="shared" ref="H53:H61" si="58">((BD53-AQ53/2)*T53-F53)/(BD53+AQ53/2)</f>
        <v>389.18425557973364</v>
      </c>
      <c r="I53">
        <f t="shared" ref="I53:I61" si="59">AQ53*1000</f>
        <v>-9.2285011191424515E-2</v>
      </c>
      <c r="J53">
        <f t="shared" ref="J53:J61" si="60">(AV53-BB53)</f>
        <v>0.45304528014242251</v>
      </c>
      <c r="K53">
        <f t="shared" ref="K53:K61" si="61">(Q53+AU53*D53)</f>
        <v>20.185394287109375</v>
      </c>
      <c r="L53" s="1">
        <v>6</v>
      </c>
      <c r="M53">
        <f t="shared" ref="M53:M61" si="62">(L53*AJ53+AK53)</f>
        <v>1.4200000166893005</v>
      </c>
      <c r="N53" s="1">
        <v>1</v>
      </c>
      <c r="O53">
        <f t="shared" ref="O53:O61" si="63">M53*(N53+1)*(N53+1)/(N53*N53+1)</f>
        <v>2.8400000333786011</v>
      </c>
      <c r="P53" s="1">
        <v>21.093378067016602</v>
      </c>
      <c r="Q53" s="1">
        <v>20.185394287109375</v>
      </c>
      <c r="R53" s="1">
        <v>21.106428146362305</v>
      </c>
      <c r="S53" s="1">
        <v>410.188232421875</v>
      </c>
      <c r="T53" s="1">
        <v>410.50888061523438</v>
      </c>
      <c r="U53" s="1">
        <v>19.25697135925293</v>
      </c>
      <c r="V53" s="1">
        <v>19.148345947265625</v>
      </c>
      <c r="W53" s="1">
        <v>76.941558837890625</v>
      </c>
      <c r="X53" s="1">
        <v>76.507637023925781</v>
      </c>
      <c r="Y53" s="1">
        <v>499.98193359375</v>
      </c>
      <c r="Z53" s="1">
        <v>-0.11952577531337738</v>
      </c>
      <c r="AA53" s="1">
        <v>4.0649842470884323E-2</v>
      </c>
      <c r="AB53" s="1">
        <v>100.30340576171875</v>
      </c>
      <c r="AC53" s="1">
        <v>-1.3287132978439331</v>
      </c>
      <c r="AD53" s="1">
        <v>1.1633061170578003</v>
      </c>
      <c r="AE53" s="1">
        <v>0.24020129442214966</v>
      </c>
      <c r="AF53" s="1">
        <v>1.1989283375442028E-2</v>
      </c>
      <c r="AG53" s="1">
        <v>2.0327800884842873E-2</v>
      </c>
      <c r="AH53" s="1">
        <v>2.7540745213627815E-3</v>
      </c>
      <c r="AI53" s="1">
        <v>1</v>
      </c>
      <c r="AJ53" s="1">
        <v>-0.21956524252891541</v>
      </c>
      <c r="AK53" s="1">
        <v>2.737391471862793</v>
      </c>
      <c r="AL53" s="1">
        <v>1</v>
      </c>
      <c r="AM53" s="1">
        <v>0</v>
      </c>
      <c r="AN53" s="1">
        <v>0.15999999642372131</v>
      </c>
      <c r="AO53" s="1">
        <v>111115</v>
      </c>
      <c r="AP53">
        <f t="shared" ref="AP53:AP61" si="64">Y53*0.000001/(L53*0.0001)</f>
        <v>0.8333032226562499</v>
      </c>
      <c r="AQ53">
        <f t="shared" ref="AQ53:AQ61" si="65">(V53-U53)/(1000-V53)*AP53</f>
        <v>-9.2285011191424511E-5</v>
      </c>
      <c r="AR53">
        <f t="shared" ref="AR53:AR61" si="66">(Q53+273.15)</f>
        <v>293.33539428710935</v>
      </c>
      <c r="AS53">
        <f t="shared" ref="AS53:AS61" si="67">(P53+273.15)</f>
        <v>294.24337806701658</v>
      </c>
      <c r="AT53">
        <f t="shared" ref="AT53:AT61" si="68">(Z53*AL53+AA53*AM53)*AN53</f>
        <v>-1.9124123622682898E-2</v>
      </c>
      <c r="AU53">
        <f t="shared" ref="AU53:AU61" si="69">((AT53+0.00000010773*(AS53^4-AR53^4))-AQ53*44100)/(M53*0.92*2*29.3+0.00000043092*AR53^3)</f>
        <v>0.15980840894185844</v>
      </c>
      <c r="AV53">
        <f t="shared" ref="AV53:AV61" si="70">0.61365*EXP(17.502*K53/(240.97+K53))</f>
        <v>2.3736895933567692</v>
      </c>
      <c r="AW53">
        <f t="shared" ref="AW53:AW61" si="71">AV53*1000/AB53</f>
        <v>23.665094672814178</v>
      </c>
      <c r="AX53">
        <f t="shared" ref="AX53:AX61" si="72">(AW53-V53)</f>
        <v>4.5167487255485526</v>
      </c>
      <c r="AY53">
        <f t="shared" ref="AY53:AY61" si="73">IF(D53,Q53,(P53+Q53)/2)</f>
        <v>20.639386177062988</v>
      </c>
      <c r="AZ53">
        <f t="shared" ref="AZ53:AZ61" si="74">0.61365*EXP(17.502*AY53/(240.97+AY53))</f>
        <v>2.4411532893153414</v>
      </c>
      <c r="BA53">
        <f t="shared" ref="BA53:BA61" si="75">IF(AX53&lt;&gt;0,(1000-(AW53+V53)/2)/AX53*AQ53,0)</f>
        <v>-1.9994358166796809E-2</v>
      </c>
      <c r="BB53">
        <f t="shared" ref="BB53:BB61" si="76">V53*AB53/1000</f>
        <v>1.9206443132143467</v>
      </c>
      <c r="BC53">
        <f t="shared" ref="BC53:BC61" si="77">(AZ53-BB53)</f>
        <v>0.52050897610099467</v>
      </c>
      <c r="BD53">
        <f t="shared" ref="BD53:BD61" si="78">1/(1.6/G53+1.37/O53)</f>
        <v>-1.2483839729516381E-2</v>
      </c>
      <c r="BE53">
        <f t="shared" ref="BE53:BE61" si="79">H53*AB53*0.001</f>
        <v>39.036506303486483</v>
      </c>
      <c r="BF53">
        <f t="shared" ref="BF53:BF61" si="80">H53/T53</f>
        <v>0.94805319435832602</v>
      </c>
      <c r="BG53">
        <f t="shared" ref="BG53:BG61" si="81">(1-AQ53*AB53/AV53/G53)*100</f>
        <v>80.359058966005506</v>
      </c>
      <c r="BH53">
        <f t="shared" ref="BH53:BH61" si="82">(T53-F53/(O53/1.35))</f>
        <v>410.61788520229891</v>
      </c>
      <c r="BI53">
        <f t="shared" ref="BI53:BI61" si="83">F53*BG53/100/BH53</f>
        <v>-4.4877259804155606E-4</v>
      </c>
    </row>
    <row r="54" spans="1:61" x14ac:dyDescent="0.25">
      <c r="A54" s="1">
        <v>33</v>
      </c>
      <c r="B54" s="1" t="s">
        <v>116</v>
      </c>
      <c r="C54" s="1">
        <v>5234.500006374903</v>
      </c>
      <c r="D54" s="1">
        <v>0</v>
      </c>
      <c r="E54" s="1" t="s">
        <v>163</v>
      </c>
      <c r="F54">
        <f t="shared" si="56"/>
        <v>-0.20419554904442935</v>
      </c>
      <c r="G54">
        <f t="shared" si="57"/>
        <v>-2.6779940859951147E-2</v>
      </c>
      <c r="H54">
        <f t="shared" si="58"/>
        <v>395.55133315255495</v>
      </c>
      <c r="I54">
        <f t="shared" si="59"/>
        <v>-0.11198985250234983</v>
      </c>
      <c r="J54">
        <f t="shared" si="60"/>
        <v>0.40658570605754196</v>
      </c>
      <c r="K54">
        <f t="shared" si="61"/>
        <v>20.134563446044922</v>
      </c>
      <c r="L54" s="1">
        <v>6</v>
      </c>
      <c r="M54">
        <f t="shared" si="62"/>
        <v>1.4200000166893005</v>
      </c>
      <c r="N54" s="1">
        <v>1</v>
      </c>
      <c r="O54">
        <f t="shared" si="63"/>
        <v>2.8400000333786011</v>
      </c>
      <c r="P54" s="1">
        <v>20.940196990966797</v>
      </c>
      <c r="Q54" s="1">
        <v>20.134563446044922</v>
      </c>
      <c r="R54" s="1">
        <v>20.926521301269531</v>
      </c>
      <c r="S54" s="1">
        <v>410.02682495117188</v>
      </c>
      <c r="T54" s="1">
        <v>410.3270263671875</v>
      </c>
      <c r="U54" s="1">
        <v>19.666843414306641</v>
      </c>
      <c r="V54" s="1">
        <v>19.535070419311523</v>
      </c>
      <c r="W54" s="1">
        <v>79.339546203613281</v>
      </c>
      <c r="X54" s="1">
        <v>78.796440124511719</v>
      </c>
      <c r="Y54" s="1">
        <v>499.96035766601563</v>
      </c>
      <c r="Z54" s="1">
        <v>-0.15516039729118347</v>
      </c>
      <c r="AA54" s="1">
        <v>3.1781841069459915E-2</v>
      </c>
      <c r="AB54" s="1">
        <v>100.31461334228516</v>
      </c>
      <c r="AC54" s="1">
        <v>-1.3287132978439331</v>
      </c>
      <c r="AD54" s="1">
        <v>1.1633061170578003</v>
      </c>
      <c r="AE54" s="1">
        <v>0.24020129442214966</v>
      </c>
      <c r="AF54" s="1">
        <v>1.1989283375442028E-2</v>
      </c>
      <c r="AG54" s="1">
        <v>2.0327800884842873E-2</v>
      </c>
      <c r="AH54" s="1">
        <v>2.7540745213627815E-3</v>
      </c>
      <c r="AI54" s="1">
        <v>1</v>
      </c>
      <c r="AJ54" s="1">
        <v>-0.21956524252891541</v>
      </c>
      <c r="AK54" s="1">
        <v>2.737391471862793</v>
      </c>
      <c r="AL54" s="1">
        <v>1</v>
      </c>
      <c r="AM54" s="1">
        <v>0</v>
      </c>
      <c r="AN54" s="1">
        <v>0.15999999642372131</v>
      </c>
      <c r="AO54" s="1">
        <v>111115</v>
      </c>
      <c r="AP54">
        <f t="shared" si="64"/>
        <v>0.83326726277669272</v>
      </c>
      <c r="AQ54">
        <f t="shared" si="65"/>
        <v>-1.1198985250234983E-4</v>
      </c>
      <c r="AR54">
        <f t="shared" si="66"/>
        <v>293.2845634460449</v>
      </c>
      <c r="AS54">
        <f t="shared" si="67"/>
        <v>294.09019699096677</v>
      </c>
      <c r="AT54">
        <f t="shared" si="68"/>
        <v>-2.4825663011692534E-2</v>
      </c>
      <c r="AU54">
        <f t="shared" si="69"/>
        <v>0.1567958057336061</v>
      </c>
      <c r="AV54">
        <f t="shared" si="70"/>
        <v>2.3662387417850899</v>
      </c>
      <c r="AW54">
        <f t="shared" si="71"/>
        <v>23.588175869364193</v>
      </c>
      <c r="AX54">
        <f t="shared" si="72"/>
        <v>4.0531054500526693</v>
      </c>
      <c r="AY54">
        <f t="shared" si="73"/>
        <v>20.537380218505859</v>
      </c>
      <c r="AZ54">
        <f t="shared" si="74"/>
        <v>2.425850549694696</v>
      </c>
      <c r="BA54">
        <f t="shared" si="75"/>
        <v>-2.7034867672954394E-2</v>
      </c>
      <c r="BB54">
        <f t="shared" si="76"/>
        <v>1.9596530357275479</v>
      </c>
      <c r="BC54">
        <f t="shared" si="77"/>
        <v>0.46619751396714815</v>
      </c>
      <c r="BD54">
        <f t="shared" si="78"/>
        <v>-1.6873702284658308E-2</v>
      </c>
      <c r="BE54">
        <f t="shared" si="79"/>
        <v>39.67957904222397</v>
      </c>
      <c r="BF54">
        <f t="shared" si="80"/>
        <v>0.96399044599755346</v>
      </c>
      <c r="BG54">
        <f t="shared" si="81"/>
        <v>82.271389365038232</v>
      </c>
      <c r="BH54">
        <f t="shared" si="82"/>
        <v>410.42409115168402</v>
      </c>
      <c r="BI54">
        <f t="shared" si="83"/>
        <v>-4.0931933295877817E-4</v>
      </c>
    </row>
    <row r="55" spans="1:61" x14ac:dyDescent="0.25">
      <c r="A55" s="1">
        <v>34</v>
      </c>
      <c r="B55" s="1" t="s">
        <v>117</v>
      </c>
      <c r="C55" s="1">
        <v>5431.9999927636236</v>
      </c>
      <c r="D55" s="1">
        <v>0</v>
      </c>
      <c r="E55" s="1" t="s">
        <v>164</v>
      </c>
      <c r="F55">
        <f t="shared" si="56"/>
        <v>-0.24278084509690626</v>
      </c>
      <c r="G55">
        <f t="shared" si="57"/>
        <v>2.1065314322515991E-3</v>
      </c>
      <c r="H55">
        <f t="shared" si="58"/>
        <v>591.3642392473281</v>
      </c>
      <c r="I55">
        <f t="shared" si="59"/>
        <v>8.9884253862410578E-3</v>
      </c>
      <c r="J55">
        <f t="shared" si="60"/>
        <v>0.41910780735841047</v>
      </c>
      <c r="K55">
        <f t="shared" si="61"/>
        <v>20.200250625610352</v>
      </c>
      <c r="L55" s="1">
        <v>6</v>
      </c>
      <c r="M55">
        <f t="shared" si="62"/>
        <v>1.4200000166893005</v>
      </c>
      <c r="N55" s="1">
        <v>1</v>
      </c>
      <c r="O55">
        <f t="shared" si="63"/>
        <v>2.8400000333786011</v>
      </c>
      <c r="P55" s="1">
        <v>20.865358352661133</v>
      </c>
      <c r="Q55" s="1">
        <v>20.200250625610352</v>
      </c>
      <c r="R55" s="1">
        <v>20.848121643066406</v>
      </c>
      <c r="S55" s="1">
        <v>409.9791259765625</v>
      </c>
      <c r="T55" s="1">
        <v>410.26605224609375</v>
      </c>
      <c r="U55" s="1">
        <v>19.495454788208008</v>
      </c>
      <c r="V55" s="1">
        <v>19.506031036376953</v>
      </c>
      <c r="W55" s="1">
        <v>79.026878356933594</v>
      </c>
      <c r="X55" s="1">
        <v>79.055976867675781</v>
      </c>
      <c r="Y55" s="1">
        <v>499.974853515625</v>
      </c>
      <c r="Z55" s="1">
        <v>-0.13742741942405701</v>
      </c>
      <c r="AA55" s="1">
        <v>4.6633139252662659E-2</v>
      </c>
      <c r="AB55" s="1">
        <v>100.31581115722656</v>
      </c>
      <c r="AC55" s="1">
        <v>-1.3287132978439331</v>
      </c>
      <c r="AD55" s="1">
        <v>1.1633061170578003</v>
      </c>
      <c r="AE55" s="1">
        <v>0.24020129442214966</v>
      </c>
      <c r="AF55" s="1">
        <v>1.1989283375442028E-2</v>
      </c>
      <c r="AG55" s="1">
        <v>2.0327800884842873E-2</v>
      </c>
      <c r="AH55" s="1">
        <v>2.7540745213627815E-3</v>
      </c>
      <c r="AI55" s="1">
        <v>1</v>
      </c>
      <c r="AJ55" s="1">
        <v>-0.21956524252891541</v>
      </c>
      <c r="AK55" s="1">
        <v>2.737391471862793</v>
      </c>
      <c r="AL55" s="1">
        <v>1</v>
      </c>
      <c r="AM55" s="1">
        <v>0</v>
      </c>
      <c r="AN55" s="1">
        <v>0.15999999642372131</v>
      </c>
      <c r="AO55" s="1">
        <v>111115</v>
      </c>
      <c r="AP55">
        <f t="shared" si="64"/>
        <v>0.83329142252604149</v>
      </c>
      <c r="AQ55">
        <f t="shared" si="65"/>
        <v>8.9884253862410577E-6</v>
      </c>
      <c r="AR55">
        <f t="shared" si="66"/>
        <v>293.35025062561033</v>
      </c>
      <c r="AS55">
        <f t="shared" si="67"/>
        <v>294.01535835266111</v>
      </c>
      <c r="AT55">
        <f t="shared" si="68"/>
        <v>-2.198838661637037E-2</v>
      </c>
      <c r="AU55">
        <f t="shared" si="69"/>
        <v>7.8247422030617714E-2</v>
      </c>
      <c r="AV55">
        <f t="shared" si="70"/>
        <v>2.3758711332306013</v>
      </c>
      <c r="AW55">
        <f t="shared" si="71"/>
        <v>23.683914886626003</v>
      </c>
      <c r="AX55">
        <f t="shared" si="72"/>
        <v>4.1778838502490494</v>
      </c>
      <c r="AY55">
        <f t="shared" si="73"/>
        <v>20.532804489135742</v>
      </c>
      <c r="AZ55">
        <f t="shared" si="74"/>
        <v>2.4251660812175491</v>
      </c>
      <c r="BA55">
        <f t="shared" si="75"/>
        <v>2.1049700992847053E-3</v>
      </c>
      <c r="BB55">
        <f t="shared" si="76"/>
        <v>1.9567633258721908</v>
      </c>
      <c r="BC55">
        <f t="shared" si="77"/>
        <v>0.46840275534535825</v>
      </c>
      <c r="BD55">
        <f t="shared" si="78"/>
        <v>1.3157464990272833E-3</v>
      </c>
      <c r="BE55">
        <f t="shared" si="79"/>
        <v>59.323183349471918</v>
      </c>
      <c r="BF55">
        <f t="shared" si="80"/>
        <v>1.4414164564915171</v>
      </c>
      <c r="BG55">
        <f t="shared" si="81"/>
        <v>81.983841987418572</v>
      </c>
      <c r="BH55">
        <f t="shared" si="82"/>
        <v>410.38145863237145</v>
      </c>
      <c r="BI55">
        <f t="shared" si="83"/>
        <v>-4.8501475939796864E-4</v>
      </c>
    </row>
    <row r="56" spans="1:61" x14ac:dyDescent="0.25">
      <c r="A56" s="1">
        <v>35</v>
      </c>
      <c r="B56" s="1" t="s">
        <v>118</v>
      </c>
      <c r="C56" s="1">
        <v>5575.4999828739092</v>
      </c>
      <c r="D56" s="1">
        <v>0</v>
      </c>
      <c r="E56" s="1" t="s">
        <v>165</v>
      </c>
      <c r="F56">
        <f t="shared" si="56"/>
        <v>-0.24097521282787457</v>
      </c>
      <c r="G56">
        <f t="shared" si="57"/>
        <v>1.8272961512164936E-2</v>
      </c>
      <c r="H56">
        <f t="shared" si="58"/>
        <v>428.55651502690722</v>
      </c>
      <c r="I56">
        <f t="shared" si="59"/>
        <v>8.2268437685042856E-2</v>
      </c>
      <c r="J56">
        <f t="shared" si="60"/>
        <v>0.44497469508469845</v>
      </c>
      <c r="K56">
        <f t="shared" si="61"/>
        <v>19.929916381835938</v>
      </c>
      <c r="L56" s="1">
        <v>6</v>
      </c>
      <c r="M56">
        <f t="shared" si="62"/>
        <v>1.4200000166893005</v>
      </c>
      <c r="N56" s="1">
        <v>1</v>
      </c>
      <c r="O56">
        <f t="shared" si="63"/>
        <v>2.8400000333786011</v>
      </c>
      <c r="P56" s="1">
        <v>20.747737884521484</v>
      </c>
      <c r="Q56" s="1">
        <v>19.929916381835938</v>
      </c>
      <c r="R56" s="1">
        <v>20.759977340698242</v>
      </c>
      <c r="S56" s="1">
        <v>410.12985229492188</v>
      </c>
      <c r="T56" s="1">
        <v>410.37850952148438</v>
      </c>
      <c r="U56" s="1">
        <v>18.758073806762695</v>
      </c>
      <c r="V56" s="1">
        <v>18.854934692382813</v>
      </c>
      <c r="W56" s="1">
        <v>76.579010009765625</v>
      </c>
      <c r="X56" s="1">
        <v>76.97125244140625</v>
      </c>
      <c r="Y56" s="1">
        <v>499.99917602539063</v>
      </c>
      <c r="Z56" s="1">
        <v>-9.9584035575389862E-2</v>
      </c>
      <c r="AA56" s="1">
        <v>3.5982653498649597E-2</v>
      </c>
      <c r="AB56" s="1">
        <v>100.31716156005859</v>
      </c>
      <c r="AC56" s="1">
        <v>-1.3287132978439331</v>
      </c>
      <c r="AD56" s="1">
        <v>1.1633061170578003</v>
      </c>
      <c r="AE56" s="1">
        <v>0.24020129442214966</v>
      </c>
      <c r="AF56" s="1">
        <v>1.1989283375442028E-2</v>
      </c>
      <c r="AG56" s="1">
        <v>2.0327800884842873E-2</v>
      </c>
      <c r="AH56" s="1">
        <v>2.7540745213627815E-3</v>
      </c>
      <c r="AI56" s="1">
        <v>1</v>
      </c>
      <c r="AJ56" s="1">
        <v>-0.21956524252891541</v>
      </c>
      <c r="AK56" s="1">
        <v>2.737391471862793</v>
      </c>
      <c r="AL56" s="1">
        <v>1</v>
      </c>
      <c r="AM56" s="1">
        <v>0</v>
      </c>
      <c r="AN56" s="1">
        <v>0.15999999642372131</v>
      </c>
      <c r="AO56" s="1">
        <v>111115</v>
      </c>
      <c r="AP56">
        <f t="shared" si="64"/>
        <v>0.83333196004231769</v>
      </c>
      <c r="AQ56">
        <f t="shared" si="65"/>
        <v>8.2268437685042851E-5</v>
      </c>
      <c r="AR56">
        <f t="shared" si="66"/>
        <v>293.07991638183591</v>
      </c>
      <c r="AS56">
        <f t="shared" si="67"/>
        <v>293.89773788452146</v>
      </c>
      <c r="AT56">
        <f t="shared" si="68"/>
        <v>-1.5933445335922114E-2</v>
      </c>
      <c r="AU56">
        <f t="shared" si="69"/>
        <v>6.0238832997474206E-2</v>
      </c>
      <c r="AV56">
        <f t="shared" si="70"/>
        <v>2.3364482248248186</v>
      </c>
      <c r="AW56">
        <f t="shared" si="71"/>
        <v>23.290613375519175</v>
      </c>
      <c r="AX56">
        <f t="shared" si="72"/>
        <v>4.4356786831363628</v>
      </c>
      <c r="AY56">
        <f t="shared" si="73"/>
        <v>20.338827133178711</v>
      </c>
      <c r="AZ56">
        <f t="shared" si="74"/>
        <v>2.3963047986947372</v>
      </c>
      <c r="BA56">
        <f t="shared" si="75"/>
        <v>1.8156142326935982E-2</v>
      </c>
      <c r="BB56">
        <f t="shared" si="76"/>
        <v>1.8914735297401202</v>
      </c>
      <c r="BC56">
        <f t="shared" si="77"/>
        <v>0.50483126895461705</v>
      </c>
      <c r="BD56">
        <f t="shared" si="78"/>
        <v>1.1358026922802454E-2</v>
      </c>
      <c r="BE56">
        <f t="shared" si="79"/>
        <v>42.991573155569931</v>
      </c>
      <c r="BF56">
        <f t="shared" si="80"/>
        <v>1.044295705266387</v>
      </c>
      <c r="BG56">
        <f t="shared" si="81"/>
        <v>80.669486792495931</v>
      </c>
      <c r="BH56">
        <f t="shared" si="82"/>
        <v>410.49305759665839</v>
      </c>
      <c r="BI56">
        <f t="shared" si="83"/>
        <v>-4.7356091385199027E-4</v>
      </c>
    </row>
    <row r="57" spans="1:61" x14ac:dyDescent="0.25">
      <c r="A57" s="1">
        <v>36</v>
      </c>
      <c r="B57" s="1" t="s">
        <v>119</v>
      </c>
      <c r="C57" s="1">
        <v>5757.4999703308567</v>
      </c>
      <c r="D57" s="1">
        <v>0</v>
      </c>
      <c r="E57" s="1" t="s">
        <v>170</v>
      </c>
      <c r="F57">
        <f t="shared" si="56"/>
        <v>-0.34876108666769401</v>
      </c>
      <c r="G57">
        <f t="shared" si="57"/>
        <v>-1.9713619075403154E-2</v>
      </c>
      <c r="H57">
        <f t="shared" si="58"/>
        <v>379.57408247146992</v>
      </c>
      <c r="I57">
        <f t="shared" si="59"/>
        <v>-8.9465938010665172E-2</v>
      </c>
      <c r="J57">
        <f t="shared" si="60"/>
        <v>0.44266810780883414</v>
      </c>
      <c r="K57">
        <f t="shared" si="61"/>
        <v>19.800338745117188</v>
      </c>
      <c r="L57" s="1">
        <v>6</v>
      </c>
      <c r="M57">
        <f t="shared" si="62"/>
        <v>1.4200000166893005</v>
      </c>
      <c r="N57" s="1">
        <v>1</v>
      </c>
      <c r="O57">
        <f t="shared" si="63"/>
        <v>2.8400000333786011</v>
      </c>
      <c r="P57" s="1">
        <v>20.570951461791992</v>
      </c>
      <c r="Q57" s="1">
        <v>19.800338745117188</v>
      </c>
      <c r="R57" s="1">
        <v>20.587894439697266</v>
      </c>
      <c r="S57" s="1">
        <v>410.10107421875</v>
      </c>
      <c r="T57" s="1">
        <v>410.56369018554688</v>
      </c>
      <c r="U57" s="1">
        <v>18.79658317565918</v>
      </c>
      <c r="V57" s="1">
        <v>18.691225051879883</v>
      </c>
      <c r="W57" s="1">
        <v>77.5867919921875</v>
      </c>
      <c r="X57" s="1">
        <v>77.129562377929688</v>
      </c>
      <c r="Y57" s="1">
        <v>499.97308349609375</v>
      </c>
      <c r="Z57" s="1">
        <v>-0.10256320983171463</v>
      </c>
      <c r="AA57" s="1">
        <v>3.1272523105144501E-2</v>
      </c>
      <c r="AB57" s="1">
        <v>100.31915283203125</v>
      </c>
      <c r="AC57" s="1">
        <v>-1.3287132978439331</v>
      </c>
      <c r="AD57" s="1">
        <v>1.1633061170578003</v>
      </c>
      <c r="AE57" s="1">
        <v>0.24020129442214966</v>
      </c>
      <c r="AF57" s="1">
        <v>1.1989283375442028E-2</v>
      </c>
      <c r="AG57" s="1">
        <v>2.0327800884842873E-2</v>
      </c>
      <c r="AH57" s="1">
        <v>2.7540745213627815E-3</v>
      </c>
      <c r="AI57" s="1">
        <v>1</v>
      </c>
      <c r="AJ57" s="1">
        <v>-0.21956524252891541</v>
      </c>
      <c r="AK57" s="1">
        <v>2.737391471862793</v>
      </c>
      <c r="AL57" s="1">
        <v>1</v>
      </c>
      <c r="AM57" s="1">
        <v>0</v>
      </c>
      <c r="AN57" s="1">
        <v>0.15999999642372131</v>
      </c>
      <c r="AO57" s="1">
        <v>111115</v>
      </c>
      <c r="AP57">
        <f t="shared" si="64"/>
        <v>0.83328847249348947</v>
      </c>
      <c r="AQ57">
        <f t="shared" si="65"/>
        <v>-8.9465938010665165E-5</v>
      </c>
      <c r="AR57">
        <f t="shared" si="66"/>
        <v>292.95033874511716</v>
      </c>
      <c r="AS57">
        <f t="shared" si="67"/>
        <v>293.72095146179197</v>
      </c>
      <c r="AT57">
        <f t="shared" si="68"/>
        <v>-1.6410113206279719E-2</v>
      </c>
      <c r="AU57">
        <f t="shared" si="69"/>
        <v>0.14087230809870563</v>
      </c>
      <c r="AV57">
        <f t="shared" si="70"/>
        <v>2.3177559704062634</v>
      </c>
      <c r="AW57">
        <f t="shared" si="71"/>
        <v>23.103823198018663</v>
      </c>
      <c r="AX57">
        <f t="shared" si="72"/>
        <v>4.4125981461387802</v>
      </c>
      <c r="AY57">
        <f t="shared" si="73"/>
        <v>20.18564510345459</v>
      </c>
      <c r="AZ57">
        <f t="shared" si="74"/>
        <v>2.3737264092521619</v>
      </c>
      <c r="BA57">
        <f t="shared" si="75"/>
        <v>-1.9851415993857667E-2</v>
      </c>
      <c r="BB57">
        <f t="shared" si="76"/>
        <v>1.8750878625974292</v>
      </c>
      <c r="BC57">
        <f t="shared" si="77"/>
        <v>0.49863854665473273</v>
      </c>
      <c r="BD57">
        <f t="shared" si="78"/>
        <v>-1.2394680781564818E-2</v>
      </c>
      <c r="BE57">
        <f t="shared" si="79"/>
        <v>38.078550390533429</v>
      </c>
      <c r="BF57">
        <f t="shared" si="80"/>
        <v>0.92451936580151117</v>
      </c>
      <c r="BG57">
        <f t="shared" si="81"/>
        <v>80.357014016535061</v>
      </c>
      <c r="BH57">
        <f t="shared" si="82"/>
        <v>410.7294745029651</v>
      </c>
      <c r="BI57">
        <f t="shared" si="83"/>
        <v>-6.8233232016504737E-4</v>
      </c>
    </row>
    <row r="58" spans="1:61" x14ac:dyDescent="0.25">
      <c r="A58" s="1">
        <v>37</v>
      </c>
      <c r="B58" s="1" t="s">
        <v>120</v>
      </c>
      <c r="C58" s="1">
        <v>6090.9999473467469</v>
      </c>
      <c r="D58" s="1">
        <v>0</v>
      </c>
      <c r="E58" s="1" t="s">
        <v>171</v>
      </c>
      <c r="F58">
        <f t="shared" si="56"/>
        <v>-0.43260086077042803</v>
      </c>
      <c r="G58">
        <f t="shared" si="57"/>
        <v>1.8378248034071627E-2</v>
      </c>
      <c r="H58">
        <f t="shared" si="58"/>
        <v>445.59015937895629</v>
      </c>
      <c r="I58">
        <f t="shared" si="59"/>
        <v>7.4801805447759426E-2</v>
      </c>
      <c r="J58">
        <f t="shared" si="60"/>
        <v>0.40236934885011544</v>
      </c>
      <c r="K58">
        <f t="shared" si="61"/>
        <v>19.64323616027832</v>
      </c>
      <c r="L58" s="1">
        <v>6</v>
      </c>
      <c r="M58">
        <f t="shared" si="62"/>
        <v>1.4200000166893005</v>
      </c>
      <c r="N58" s="1">
        <v>1</v>
      </c>
      <c r="O58">
        <f t="shared" si="63"/>
        <v>2.8400000333786011</v>
      </c>
      <c r="P58" s="1">
        <v>20.35890007019043</v>
      </c>
      <c r="Q58" s="1">
        <v>19.64323616027832</v>
      </c>
      <c r="R58" s="1">
        <v>20.351339340209961</v>
      </c>
      <c r="S58" s="1">
        <v>410.04025268554688</v>
      </c>
      <c r="T58" s="1">
        <v>410.52252197265625</v>
      </c>
      <c r="U58" s="1">
        <v>18.780996322631836</v>
      </c>
      <c r="V58" s="1">
        <v>18.869064331054688</v>
      </c>
      <c r="W58" s="1">
        <v>78.528579711914063</v>
      </c>
      <c r="X58" s="1">
        <v>78.884490966796875</v>
      </c>
      <c r="Y58" s="1">
        <v>500.00244140625</v>
      </c>
      <c r="Z58" s="1">
        <v>-8.0823846161365509E-2</v>
      </c>
      <c r="AA58" s="1">
        <v>2.6732577010989189E-2</v>
      </c>
      <c r="AB58" s="1">
        <v>100.31761932373047</v>
      </c>
      <c r="AC58" s="1">
        <v>-1.3287132978439331</v>
      </c>
      <c r="AD58" s="1">
        <v>1.1633061170578003</v>
      </c>
      <c r="AE58" s="1">
        <v>0.24020129442214966</v>
      </c>
      <c r="AF58" s="1">
        <v>1.1989283375442028E-2</v>
      </c>
      <c r="AG58" s="1">
        <v>2.0327800884842873E-2</v>
      </c>
      <c r="AH58" s="1">
        <v>2.7540745213627815E-3</v>
      </c>
      <c r="AI58" s="1">
        <v>1</v>
      </c>
      <c r="AJ58" s="1">
        <v>-0.21956524252891541</v>
      </c>
      <c r="AK58" s="1">
        <v>2.737391471862793</v>
      </c>
      <c r="AL58" s="1">
        <v>1</v>
      </c>
      <c r="AM58" s="1">
        <v>0</v>
      </c>
      <c r="AN58" s="1">
        <v>0.15999999642372131</v>
      </c>
      <c r="AO58" s="1">
        <v>111115</v>
      </c>
      <c r="AP58">
        <f t="shared" si="64"/>
        <v>0.83333740234374998</v>
      </c>
      <c r="AQ58">
        <f t="shared" si="65"/>
        <v>7.4801805447759424E-5</v>
      </c>
      <c r="AR58">
        <f t="shared" si="66"/>
        <v>292.7932361602783</v>
      </c>
      <c r="AS58">
        <f t="shared" si="67"/>
        <v>293.50890007019041</v>
      </c>
      <c r="AT58">
        <f t="shared" si="68"/>
        <v>-1.2931815096769883E-2</v>
      </c>
      <c r="AU58">
        <f t="shared" si="69"/>
        <v>5.1018889009444415E-2</v>
      </c>
      <c r="AV58">
        <f t="shared" si="70"/>
        <v>2.2952689614078405</v>
      </c>
      <c r="AW58">
        <f t="shared" si="71"/>
        <v>22.880018254828013</v>
      </c>
      <c r="AX58">
        <f t="shared" si="72"/>
        <v>4.0109539237733252</v>
      </c>
      <c r="AY58">
        <f t="shared" si="73"/>
        <v>20.001068115234375</v>
      </c>
      <c r="AZ58">
        <f t="shared" si="74"/>
        <v>2.3467683123129865</v>
      </c>
      <c r="BA58">
        <f t="shared" si="75"/>
        <v>1.8260083128118405E-2</v>
      </c>
      <c r="BB58">
        <f t="shared" si="76"/>
        <v>1.8928996125577251</v>
      </c>
      <c r="BC58">
        <f t="shared" si="77"/>
        <v>0.45386869975526145</v>
      </c>
      <c r="BD58">
        <f t="shared" si="78"/>
        <v>1.1423109832387819E-2</v>
      </c>
      <c r="BE58">
        <f t="shared" si="79"/>
        <v>44.700543982978523</v>
      </c>
      <c r="BF58">
        <f t="shared" si="80"/>
        <v>1.0854219574550792</v>
      </c>
      <c r="BG58">
        <f t="shared" si="81"/>
        <v>82.210997129975041</v>
      </c>
      <c r="BH58">
        <f t="shared" si="82"/>
        <v>410.72815970335211</v>
      </c>
      <c r="BI58">
        <f t="shared" si="83"/>
        <v>-8.658901826675056E-4</v>
      </c>
    </row>
    <row r="59" spans="1:61" x14ac:dyDescent="0.25">
      <c r="A59" s="1">
        <v>38</v>
      </c>
      <c r="B59" s="1" t="s">
        <v>121</v>
      </c>
      <c r="C59" s="1">
        <v>6228.9999378360808</v>
      </c>
      <c r="D59" s="1">
        <v>0</v>
      </c>
      <c r="E59" s="1" t="s">
        <v>172</v>
      </c>
      <c r="F59">
        <f t="shared" si="56"/>
        <v>-0.63631831501126568</v>
      </c>
      <c r="G59">
        <f t="shared" si="57"/>
        <v>8.1349982965318146E-2</v>
      </c>
      <c r="H59">
        <f t="shared" si="58"/>
        <v>420.57530410215929</v>
      </c>
      <c r="I59">
        <f t="shared" si="59"/>
        <v>0.34096578152019319</v>
      </c>
      <c r="J59">
        <f t="shared" si="60"/>
        <v>0.42355300216253222</v>
      </c>
      <c r="K59">
        <f t="shared" si="61"/>
        <v>19.616695404052734</v>
      </c>
      <c r="L59" s="1">
        <v>6</v>
      </c>
      <c r="M59">
        <f t="shared" si="62"/>
        <v>1.4200000166893005</v>
      </c>
      <c r="N59" s="1">
        <v>1</v>
      </c>
      <c r="O59">
        <f t="shared" si="63"/>
        <v>2.8400000333786011</v>
      </c>
      <c r="P59" s="1">
        <v>20.321039199829102</v>
      </c>
      <c r="Q59" s="1">
        <v>19.616695404052734</v>
      </c>
      <c r="R59" s="1">
        <v>20.316757202148438</v>
      </c>
      <c r="S59" s="1">
        <v>410.01296997070313</v>
      </c>
      <c r="T59" s="1">
        <v>410.60855102539063</v>
      </c>
      <c r="U59" s="1">
        <v>18.218252182006836</v>
      </c>
      <c r="V59" s="1">
        <v>18.619794845581055</v>
      </c>
      <c r="W59" s="1">
        <v>76.357826232910156</v>
      </c>
      <c r="X59" s="1">
        <v>78.034706115722656</v>
      </c>
      <c r="Y59" s="1">
        <v>499.99728393554688</v>
      </c>
      <c r="Z59" s="1">
        <v>-9.5372036099433899E-2</v>
      </c>
      <c r="AA59" s="1">
        <v>5.1767747849225998E-2</v>
      </c>
      <c r="AB59" s="1">
        <v>100.31990051269531</v>
      </c>
      <c r="AC59" s="1">
        <v>-1.3287132978439331</v>
      </c>
      <c r="AD59" s="1">
        <v>1.1633061170578003</v>
      </c>
      <c r="AE59" s="1">
        <v>0.24020129442214966</v>
      </c>
      <c r="AF59" s="1">
        <v>1.1989283375442028E-2</v>
      </c>
      <c r="AG59" s="1">
        <v>2.0327800884842873E-2</v>
      </c>
      <c r="AH59" s="1">
        <v>2.7540745213627815E-3</v>
      </c>
      <c r="AI59" s="1">
        <v>0.66666668653488159</v>
      </c>
      <c r="AJ59" s="1">
        <v>-0.21956524252891541</v>
      </c>
      <c r="AK59" s="1">
        <v>2.737391471862793</v>
      </c>
      <c r="AL59" s="1">
        <v>1</v>
      </c>
      <c r="AM59" s="1">
        <v>0</v>
      </c>
      <c r="AN59" s="1">
        <v>0.15999999642372131</v>
      </c>
      <c r="AO59" s="1">
        <v>111115</v>
      </c>
      <c r="AP59">
        <f t="shared" si="64"/>
        <v>0.83332880655924457</v>
      </c>
      <c r="AQ59">
        <f t="shared" si="65"/>
        <v>3.4096578152019316E-4</v>
      </c>
      <c r="AR59">
        <f t="shared" si="66"/>
        <v>292.76669540405271</v>
      </c>
      <c r="AS59">
        <f t="shared" si="67"/>
        <v>293.47103919982908</v>
      </c>
      <c r="AT59">
        <f t="shared" si="68"/>
        <v>-1.5259525434832444E-2</v>
      </c>
      <c r="AU59">
        <f t="shared" si="69"/>
        <v>-8.4790133418257724E-2</v>
      </c>
      <c r="AV59">
        <f t="shared" si="70"/>
        <v>2.2914889686380207</v>
      </c>
      <c r="AW59">
        <f t="shared" si="71"/>
        <v>22.841818591596756</v>
      </c>
      <c r="AX59">
        <f t="shared" si="72"/>
        <v>4.2220237460157009</v>
      </c>
      <c r="AY59">
        <f t="shared" si="73"/>
        <v>19.968867301940918</v>
      </c>
      <c r="AZ59">
        <f t="shared" si="74"/>
        <v>2.3420928603766389</v>
      </c>
      <c r="BA59">
        <f t="shared" si="75"/>
        <v>7.9084653685555978E-2</v>
      </c>
      <c r="BB59">
        <f t="shared" si="76"/>
        <v>1.8679359664754884</v>
      </c>
      <c r="BC59">
        <f t="shared" si="77"/>
        <v>0.47415689390115046</v>
      </c>
      <c r="BD59">
        <f t="shared" si="78"/>
        <v>4.9626561913015781E-2</v>
      </c>
      <c r="BE59">
        <f t="shared" si="79"/>
        <v>42.192072665625197</v>
      </c>
      <c r="BF59">
        <f t="shared" si="80"/>
        <v>1.0242731259538538</v>
      </c>
      <c r="BG59">
        <f t="shared" si="81"/>
        <v>81.650566872198809</v>
      </c>
      <c r="BH59">
        <f t="shared" si="82"/>
        <v>410.91102627721068</v>
      </c>
      <c r="BI59">
        <f t="shared" si="83"/>
        <v>-1.2644039173770332E-3</v>
      </c>
    </row>
    <row r="60" spans="1:61" x14ac:dyDescent="0.25">
      <c r="A60" s="1">
        <v>39</v>
      </c>
      <c r="B60" s="1" t="s">
        <v>122</v>
      </c>
      <c r="C60" s="1">
        <v>6474.9999208822846</v>
      </c>
      <c r="D60" s="1">
        <v>0</v>
      </c>
      <c r="E60" s="1" t="s">
        <v>173</v>
      </c>
      <c r="F60">
        <f t="shared" si="56"/>
        <v>-0.53838613774003885</v>
      </c>
      <c r="G60">
        <f t="shared" si="57"/>
        <v>9.6552172259141256E-2</v>
      </c>
      <c r="H60">
        <f t="shared" si="58"/>
        <v>416.77730430058978</v>
      </c>
      <c r="I60">
        <f t="shared" si="59"/>
        <v>0.41239802964161582</v>
      </c>
      <c r="J60">
        <f t="shared" si="60"/>
        <v>0.43398060194073329</v>
      </c>
      <c r="K60">
        <f t="shared" si="61"/>
        <v>19.507980346679688</v>
      </c>
      <c r="L60" s="1">
        <v>6</v>
      </c>
      <c r="M60">
        <f t="shared" si="62"/>
        <v>1.4200000166893005</v>
      </c>
      <c r="N60" s="1">
        <v>1</v>
      </c>
      <c r="O60">
        <f t="shared" si="63"/>
        <v>2.8400000333786011</v>
      </c>
      <c r="P60" s="1">
        <v>20.222545623779297</v>
      </c>
      <c r="Q60" s="1">
        <v>19.507980346679688</v>
      </c>
      <c r="R60" s="1">
        <v>20.213685989379883</v>
      </c>
      <c r="S60" s="1">
        <v>410.06198120117188</v>
      </c>
      <c r="T60" s="1">
        <v>410.50491333007813</v>
      </c>
      <c r="U60" s="1">
        <v>17.875604629516602</v>
      </c>
      <c r="V60" s="1">
        <v>18.361415863037109</v>
      </c>
      <c r="W60" s="1">
        <v>75.394157409667969</v>
      </c>
      <c r="X60" s="1">
        <v>77.427566528320313</v>
      </c>
      <c r="Y60" s="1">
        <v>499.97915649414063</v>
      </c>
      <c r="Z60" s="1">
        <v>-7.8538239002227783E-2</v>
      </c>
      <c r="AA60" s="1">
        <v>1.9434165209531784E-2</v>
      </c>
      <c r="AB60" s="1">
        <v>100.32351684570313</v>
      </c>
      <c r="AC60" s="1">
        <v>-1.3287132978439331</v>
      </c>
      <c r="AD60" s="1">
        <v>1.1633061170578003</v>
      </c>
      <c r="AE60" s="1">
        <v>0.24020129442214966</v>
      </c>
      <c r="AF60" s="1">
        <v>1.1989283375442028E-2</v>
      </c>
      <c r="AG60" s="1">
        <v>2.0327800884842873E-2</v>
      </c>
      <c r="AH60" s="1">
        <v>2.7540745213627815E-3</v>
      </c>
      <c r="AI60" s="1">
        <v>1</v>
      </c>
      <c r="AJ60" s="1">
        <v>-0.21956524252891541</v>
      </c>
      <c r="AK60" s="1">
        <v>2.737391471862793</v>
      </c>
      <c r="AL60" s="1">
        <v>1</v>
      </c>
      <c r="AM60" s="1">
        <v>0</v>
      </c>
      <c r="AN60" s="1">
        <v>0.15999999642372131</v>
      </c>
      <c r="AO60" s="1">
        <v>111115</v>
      </c>
      <c r="AP60">
        <f t="shared" si="64"/>
        <v>0.83329859415690088</v>
      </c>
      <c r="AQ60">
        <f t="shared" si="65"/>
        <v>4.1239802964161584E-4</v>
      </c>
      <c r="AR60">
        <f t="shared" si="66"/>
        <v>292.65798034667966</v>
      </c>
      <c r="AS60">
        <f t="shared" si="67"/>
        <v>293.37254562377927</v>
      </c>
      <c r="AT60">
        <f t="shared" si="68"/>
        <v>-1.2566117959481815E-2</v>
      </c>
      <c r="AU60">
        <f t="shared" si="69"/>
        <v>-0.11965628707491477</v>
      </c>
      <c r="AV60">
        <f t="shared" si="70"/>
        <v>2.2760624155870972</v>
      </c>
      <c r="AW60">
        <f t="shared" si="71"/>
        <v>22.687227154204191</v>
      </c>
      <c r="AX60">
        <f t="shared" si="72"/>
        <v>4.3258112911670814</v>
      </c>
      <c r="AY60">
        <f t="shared" si="73"/>
        <v>19.865262985229492</v>
      </c>
      <c r="AZ60">
        <f t="shared" si="74"/>
        <v>2.3271051863573793</v>
      </c>
      <c r="BA60">
        <f t="shared" si="75"/>
        <v>9.3377591555259543E-2</v>
      </c>
      <c r="BB60">
        <f t="shared" si="76"/>
        <v>1.8420818136463639</v>
      </c>
      <c r="BC60">
        <f t="shared" si="77"/>
        <v>0.48502337271101537</v>
      </c>
      <c r="BD60">
        <f t="shared" si="78"/>
        <v>5.8638143128347975E-2</v>
      </c>
      <c r="BE60">
        <f t="shared" si="79"/>
        <v>41.812564908906957</v>
      </c>
      <c r="BF60">
        <f t="shared" si="80"/>
        <v>1.0152796976767684</v>
      </c>
      <c r="BG60">
        <f t="shared" si="81"/>
        <v>81.173347214140207</v>
      </c>
      <c r="BH60">
        <f t="shared" si="82"/>
        <v>410.7608363150805</v>
      </c>
      <c r="BI60">
        <f t="shared" si="83"/>
        <v>-1.0639428355951959E-3</v>
      </c>
    </row>
    <row r="61" spans="1:61" x14ac:dyDescent="0.25">
      <c r="A61" s="1">
        <v>40</v>
      </c>
      <c r="B61" s="1" t="s">
        <v>123</v>
      </c>
      <c r="C61" s="1">
        <v>6607.4999117506668</v>
      </c>
      <c r="D61" s="1">
        <v>0</v>
      </c>
      <c r="E61" s="1" t="s">
        <v>174</v>
      </c>
      <c r="F61">
        <f t="shared" si="56"/>
        <v>-0.52374763904362909</v>
      </c>
      <c r="G61">
        <f t="shared" si="57"/>
        <v>0.10665809801143858</v>
      </c>
      <c r="H61">
        <f t="shared" si="58"/>
        <v>415.51235118980804</v>
      </c>
      <c r="I61">
        <f t="shared" si="59"/>
        <v>0.47105990402301384</v>
      </c>
      <c r="J61">
        <f t="shared" si="60"/>
        <v>0.45028389038748085</v>
      </c>
      <c r="K61">
        <f t="shared" si="61"/>
        <v>19.579313278198242</v>
      </c>
      <c r="L61" s="1">
        <v>6</v>
      </c>
      <c r="M61">
        <f t="shared" si="62"/>
        <v>1.4200000166893005</v>
      </c>
      <c r="N61" s="1">
        <v>1</v>
      </c>
      <c r="O61">
        <f t="shared" si="63"/>
        <v>2.8400000333786011</v>
      </c>
      <c r="P61" s="1">
        <v>20.220247268676758</v>
      </c>
      <c r="Q61" s="1">
        <v>19.579313278198242</v>
      </c>
      <c r="R61" s="1">
        <v>20.207578659057617</v>
      </c>
      <c r="S61" s="1">
        <v>410.01837158203125</v>
      </c>
      <c r="T61" s="1">
        <v>410.41488647460938</v>
      </c>
      <c r="U61" s="1">
        <v>17.744548797607422</v>
      </c>
      <c r="V61" s="1">
        <v>18.299495697021484</v>
      </c>
      <c r="W61" s="1">
        <v>74.838638305664063</v>
      </c>
      <c r="X61" s="1">
        <v>77.163307189941406</v>
      </c>
      <c r="Y61" s="1">
        <v>499.98269653320313</v>
      </c>
      <c r="Z61" s="1">
        <v>-3.5469293594360352E-2</v>
      </c>
      <c r="AA61" s="1">
        <v>6.9504708051681519E-2</v>
      </c>
      <c r="AB61" s="1">
        <v>100.32463836669922</v>
      </c>
      <c r="AC61" s="1">
        <v>-1.3287132978439331</v>
      </c>
      <c r="AD61" s="1">
        <v>1.1633061170578003</v>
      </c>
      <c r="AE61" s="1">
        <v>0.24020129442214966</v>
      </c>
      <c r="AF61" s="1">
        <v>1.1989283375442028E-2</v>
      </c>
      <c r="AG61" s="1">
        <v>2.0327800884842873E-2</v>
      </c>
      <c r="AH61" s="1">
        <v>2.7540745213627815E-3</v>
      </c>
      <c r="AI61" s="1">
        <v>0.66666668653488159</v>
      </c>
      <c r="AJ61" s="1">
        <v>-0.21956524252891541</v>
      </c>
      <c r="AK61" s="1">
        <v>2.737391471862793</v>
      </c>
      <c r="AL61" s="1">
        <v>1</v>
      </c>
      <c r="AM61" s="1">
        <v>0</v>
      </c>
      <c r="AN61" s="1">
        <v>0.15999999642372131</v>
      </c>
      <c r="AO61" s="1">
        <v>111115</v>
      </c>
      <c r="AP61">
        <f t="shared" si="64"/>
        <v>0.83330449422200514</v>
      </c>
      <c r="AQ61">
        <f t="shared" si="65"/>
        <v>4.7105990402301385E-4</v>
      </c>
      <c r="AR61">
        <f t="shared" si="66"/>
        <v>292.72931327819822</v>
      </c>
      <c r="AS61">
        <f t="shared" si="67"/>
        <v>293.37024726867674</v>
      </c>
      <c r="AT61">
        <f t="shared" si="68"/>
        <v>-5.6750868482495775E-3</v>
      </c>
      <c r="AU61">
        <f t="shared" si="69"/>
        <v>-0.1582868658637745</v>
      </c>
      <c r="AV61">
        <f t="shared" si="70"/>
        <v>2.2861741784841296</v>
      </c>
      <c r="AW61">
        <f t="shared" si="71"/>
        <v>22.78776396011391</v>
      </c>
      <c r="AX61">
        <f t="shared" si="72"/>
        <v>4.4882682630924258</v>
      </c>
      <c r="AY61">
        <f t="shared" si="73"/>
        <v>19.8997802734375</v>
      </c>
      <c r="AZ61">
        <f t="shared" si="74"/>
        <v>2.3320891850125065</v>
      </c>
      <c r="BA61">
        <f t="shared" si="75"/>
        <v>0.10279747035659381</v>
      </c>
      <c r="BB61">
        <f t="shared" si="76"/>
        <v>1.8358902880966488</v>
      </c>
      <c r="BC61">
        <f t="shared" si="77"/>
        <v>0.49619889691585772</v>
      </c>
      <c r="BD61">
        <f t="shared" si="78"/>
        <v>6.458446596205604E-2</v>
      </c>
      <c r="BE61">
        <f t="shared" si="79"/>
        <v>41.686126370014421</v>
      </c>
      <c r="BF61">
        <f t="shared" si="80"/>
        <v>1.0124202724686353</v>
      </c>
      <c r="BG61">
        <f t="shared" si="81"/>
        <v>80.618803171023018</v>
      </c>
      <c r="BH61">
        <f t="shared" si="82"/>
        <v>410.66385101841178</v>
      </c>
      <c r="BI61">
        <f t="shared" si="83"/>
        <v>-1.0281866231623409E-3</v>
      </c>
    </row>
    <row r="62" spans="1:61" x14ac:dyDescent="0.25">
      <c r="A62" s="1" t="s">
        <v>12</v>
      </c>
      <c r="B62" s="1" t="s">
        <v>124</v>
      </c>
    </row>
    <row r="63" spans="1:61" x14ac:dyDescent="0.25">
      <c r="A63" s="1">
        <v>41</v>
      </c>
      <c r="B63" s="1" t="s">
        <v>125</v>
      </c>
      <c r="C63" s="1">
        <v>6881.5000289110467</v>
      </c>
      <c r="D63" s="1">
        <v>0</v>
      </c>
      <c r="E63" s="1" t="s">
        <v>175</v>
      </c>
      <c r="F63">
        <f t="shared" ref="F63:F72" si="84">(S63-T63*(1000-U63)/(1000-V63))*AP63</f>
        <v>-0.42673456468407422</v>
      </c>
      <c r="G63">
        <f t="shared" ref="G63:G72" si="85">IF(BA63&lt;&gt;0,1/(1/BA63-1/O63),0)</f>
        <v>0.14924509373182496</v>
      </c>
      <c r="H63">
        <f t="shared" ref="H63:H72" si="86">((BD63-AQ63/2)*T63-F63)/(BD63+AQ63/2)</f>
        <v>412.20340752332271</v>
      </c>
      <c r="I63">
        <f t="shared" ref="I63:I72" si="87">AQ63*1000</f>
        <v>0.61824236531528953</v>
      </c>
      <c r="J63">
        <f t="shared" ref="J63:J72" si="88">(AV63-BB63)</f>
        <v>0.42845540614053235</v>
      </c>
      <c r="K63">
        <f t="shared" ref="K63:K72" si="89">(Q63+AU63*D63)</f>
        <v>19.464910507202148</v>
      </c>
      <c r="L63" s="1">
        <v>6</v>
      </c>
      <c r="M63">
        <f t="shared" ref="M63:M72" si="90">(L63*AJ63+AK63)</f>
        <v>1.4200000166893005</v>
      </c>
      <c r="N63" s="1">
        <v>1</v>
      </c>
      <c r="O63">
        <f t="shared" ref="O63:O72" si="91">M63*(N63+1)*(N63+1)/(N63*N63+1)</f>
        <v>2.8400000333786011</v>
      </c>
      <c r="P63" s="1">
        <v>20.152858734130859</v>
      </c>
      <c r="Q63" s="1">
        <v>19.464910507202148</v>
      </c>
      <c r="R63" s="1">
        <v>20.153034210205078</v>
      </c>
      <c r="S63" s="1">
        <v>410.06326293945313</v>
      </c>
      <c r="T63" s="1">
        <v>410.27099609375</v>
      </c>
      <c r="U63" s="1">
        <v>17.627756118774414</v>
      </c>
      <c r="V63" s="1">
        <v>18.35612678527832</v>
      </c>
      <c r="W63" s="1">
        <v>74.663383483886719</v>
      </c>
      <c r="X63" s="1">
        <v>77.74078369140625</v>
      </c>
      <c r="Y63" s="1">
        <v>499.93267822265625</v>
      </c>
      <c r="Z63" s="1">
        <v>-5.8230701833963394E-2</v>
      </c>
      <c r="AA63" s="1">
        <v>5.2743997424840927E-2</v>
      </c>
      <c r="AB63" s="1">
        <v>100.32185363769531</v>
      </c>
      <c r="AC63" s="1">
        <v>-1.4251809120178223</v>
      </c>
      <c r="AD63" s="1">
        <v>1.1097370386123657</v>
      </c>
      <c r="AE63" s="1">
        <v>0.12842543423175812</v>
      </c>
      <c r="AF63" s="1">
        <v>3.6891225725412369E-2</v>
      </c>
      <c r="AG63" s="1">
        <v>3.2763581722974777E-2</v>
      </c>
      <c r="AH63" s="1">
        <v>2.8718672692775726E-2</v>
      </c>
      <c r="AI63" s="1">
        <v>1</v>
      </c>
      <c r="AJ63" s="1">
        <v>-0.21956524252891541</v>
      </c>
      <c r="AK63" s="1">
        <v>2.737391471862793</v>
      </c>
      <c r="AL63" s="1">
        <v>1</v>
      </c>
      <c r="AM63" s="1">
        <v>0</v>
      </c>
      <c r="AN63" s="1">
        <v>0.15999999642372131</v>
      </c>
      <c r="AO63" s="1">
        <v>111115</v>
      </c>
      <c r="AP63">
        <f t="shared" ref="AP63:AP72" si="92">Y63*0.000001/(L63*0.0001)</f>
        <v>0.83322113037109369</v>
      </c>
      <c r="AQ63">
        <f t="shared" ref="AQ63:AQ72" si="93">(V63-U63)/(1000-V63)*AP63</f>
        <v>6.1824236531528949E-4</v>
      </c>
      <c r="AR63">
        <f t="shared" ref="AR63:AR72" si="94">(Q63+273.15)</f>
        <v>292.61491050720213</v>
      </c>
      <c r="AS63">
        <f t="shared" ref="AS63:AS72" si="95">(P63+273.15)</f>
        <v>293.30285873413084</v>
      </c>
      <c r="AT63">
        <f t="shared" ref="AT63:AT72" si="96">(Z63*AL63+AA63*AM63)*AN63</f>
        <v>-9.3169120851849252E-3</v>
      </c>
      <c r="AU63">
        <f t="shared" ref="AU63:AU72" si="97">((AT63+0.00000010773*(AS63^4-AR63^4))-AQ63*44100)/(M63*0.92*2*29.3+0.00000043092*AR63^3)</f>
        <v>-0.22690005030187096</v>
      </c>
      <c r="AV63">
        <f t="shared" ref="AV63:AV72" si="98">0.61365*EXP(17.502*K63/(240.97+K63))</f>
        <v>2.2699760708482026</v>
      </c>
      <c r="AW63">
        <f t="shared" ref="AW63:AW72" si="99">AV63*1000/AB63</f>
        <v>22.626935094780517</v>
      </c>
      <c r="AX63">
        <f t="shared" ref="AX63:AX72" si="100">(AW63-V63)</f>
        <v>4.2708083095021969</v>
      </c>
      <c r="AY63">
        <f t="shared" ref="AY63:AY72" si="101">IF(D63,Q63,(P63+Q63)/2)</f>
        <v>19.808884620666504</v>
      </c>
      <c r="AZ63">
        <f t="shared" ref="AZ63:AZ72" si="102">0.61365*EXP(17.502*AY63/(240.97+AY63))</f>
        <v>2.3189847087425877</v>
      </c>
      <c r="BA63">
        <f t="shared" ref="BA63:BA72" si="103">IF(AX63&lt;&gt;0,(1000-(AW63+V63)/2)/AX63*AQ63,0)</f>
        <v>0.14179368139999232</v>
      </c>
      <c r="BB63">
        <f t="shared" ref="BB63:BB72" si="104">V63*AB63/1000</f>
        <v>1.8415206647076703</v>
      </c>
      <c r="BC63">
        <f t="shared" ref="BC63:BC72" si="105">(AZ63-BB63)</f>
        <v>0.47746404403491738</v>
      </c>
      <c r="BD63">
        <f t="shared" ref="BD63:BD72" si="106">1/(1.6/G63+1.37/O63)</f>
        <v>8.9261687077922008E-2</v>
      </c>
      <c r="BE63">
        <f t="shared" ref="BE63:BE72" si="107">H63*AB63*0.001</f>
        <v>41.353009918514061</v>
      </c>
      <c r="BF63">
        <f t="shared" ref="BF63:BF72" si="108">H63/T63</f>
        <v>1.0047100854020183</v>
      </c>
      <c r="BG63">
        <f t="shared" ref="BG63:BG72" si="109">(1-AQ63*AB63/AV63/G63)*100</f>
        <v>81.692334543325074</v>
      </c>
      <c r="BH63">
        <f t="shared" ref="BH63:BH72" si="110">(T63-F63/(O63/1.35))</f>
        <v>410.47384526824038</v>
      </c>
      <c r="BI63">
        <f t="shared" ref="BI63:BI72" si="111">F63*BG63/100/BH63</f>
        <v>-8.49285361813743E-4</v>
      </c>
    </row>
    <row r="64" spans="1:61" x14ac:dyDescent="0.25">
      <c r="A64" s="1">
        <v>42</v>
      </c>
      <c r="B64" s="1" t="s">
        <v>126</v>
      </c>
      <c r="C64" s="1">
        <v>7025.0000190213323</v>
      </c>
      <c r="D64" s="1">
        <v>0</v>
      </c>
      <c r="E64" s="1" t="s">
        <v>176</v>
      </c>
      <c r="F64">
        <f t="shared" si="84"/>
        <v>-0.2985020879923625</v>
      </c>
      <c r="G64">
        <f t="shared" si="85"/>
        <v>0.15435579097627072</v>
      </c>
      <c r="H64">
        <f t="shared" si="86"/>
        <v>410.51055160459867</v>
      </c>
      <c r="I64">
        <f t="shared" si="87"/>
        <v>0.62512868977941494</v>
      </c>
      <c r="J64">
        <f t="shared" si="88"/>
        <v>0.41965812934790114</v>
      </c>
      <c r="K64">
        <f t="shared" si="89"/>
        <v>19.347080230712891</v>
      </c>
      <c r="L64" s="1">
        <v>6</v>
      </c>
      <c r="M64">
        <f t="shared" si="90"/>
        <v>1.4200000166893005</v>
      </c>
      <c r="N64" s="1">
        <v>1</v>
      </c>
      <c r="O64">
        <f t="shared" si="91"/>
        <v>2.8400000333786011</v>
      </c>
      <c r="P64" s="1">
        <v>20.091457366943359</v>
      </c>
      <c r="Q64" s="1">
        <v>19.347080230712891</v>
      </c>
      <c r="R64" s="1">
        <v>20.08660888671875</v>
      </c>
      <c r="S64" s="1">
        <v>410.00408935546875</v>
      </c>
      <c r="T64" s="1">
        <v>410.0546875</v>
      </c>
      <c r="U64" s="1">
        <v>17.54185676574707</v>
      </c>
      <c r="V64" s="1">
        <v>18.278299331665039</v>
      </c>
      <c r="W64" s="1">
        <v>74.572822570800781</v>
      </c>
      <c r="X64" s="1">
        <v>77.702285766601563</v>
      </c>
      <c r="Y64" s="1">
        <v>500.00021362304688</v>
      </c>
      <c r="Z64" s="1">
        <v>-0.11176043748855591</v>
      </c>
      <c r="AA64" s="1">
        <v>5.1852762699127197E-2</v>
      </c>
      <c r="AB64" s="1">
        <v>100.32332611083984</v>
      </c>
      <c r="AC64" s="1">
        <v>-1.4251809120178223</v>
      </c>
      <c r="AD64" s="1">
        <v>1.1097370386123657</v>
      </c>
      <c r="AE64" s="1">
        <v>0.12842543423175812</v>
      </c>
      <c r="AF64" s="1">
        <v>3.6891225725412369E-2</v>
      </c>
      <c r="AG64" s="1">
        <v>3.2763581722974777E-2</v>
      </c>
      <c r="AH64" s="1">
        <v>2.8718672692775726E-2</v>
      </c>
      <c r="AI64" s="1">
        <v>1</v>
      </c>
      <c r="AJ64" s="1">
        <v>-0.21956524252891541</v>
      </c>
      <c r="AK64" s="1">
        <v>2.737391471862793</v>
      </c>
      <c r="AL64" s="1">
        <v>1</v>
      </c>
      <c r="AM64" s="1">
        <v>0</v>
      </c>
      <c r="AN64" s="1">
        <v>0.15999999642372131</v>
      </c>
      <c r="AO64" s="1">
        <v>111115</v>
      </c>
      <c r="AP64">
        <f t="shared" si="92"/>
        <v>0.83333368937174479</v>
      </c>
      <c r="AQ64">
        <f t="shared" si="93"/>
        <v>6.2512868977941498E-4</v>
      </c>
      <c r="AR64">
        <f t="shared" si="94"/>
        <v>292.49708023071287</v>
      </c>
      <c r="AS64">
        <f t="shared" si="95"/>
        <v>293.24145736694334</v>
      </c>
      <c r="AT64">
        <f t="shared" si="96"/>
        <v>-1.7881669598482475E-2</v>
      </c>
      <c r="AU64">
        <f t="shared" si="97"/>
        <v>-0.22359356398499244</v>
      </c>
      <c r="AV64">
        <f t="shared" si="98"/>
        <v>2.2533979139500788</v>
      </c>
      <c r="AW64">
        <f t="shared" si="99"/>
        <v>22.46135571163645</v>
      </c>
      <c r="AX64">
        <f t="shared" si="100"/>
        <v>4.1830563799714113</v>
      </c>
      <c r="AY64">
        <f t="shared" si="101"/>
        <v>19.719268798828125</v>
      </c>
      <c r="AZ64">
        <f t="shared" si="102"/>
        <v>2.3061279653883466</v>
      </c>
      <c r="BA64">
        <f t="shared" si="103"/>
        <v>0.14639891757661611</v>
      </c>
      <c r="BB64">
        <f t="shared" si="104"/>
        <v>1.8337397846021777</v>
      </c>
      <c r="BC64">
        <f t="shared" si="105"/>
        <v>0.47238818078616895</v>
      </c>
      <c r="BD64">
        <f t="shared" si="106"/>
        <v>9.2182409556825579E-2</v>
      </c>
      <c r="BE64">
        <f t="shared" si="107"/>
        <v>41.183783940568901</v>
      </c>
      <c r="BF64">
        <f t="shared" si="108"/>
        <v>1.0011117153845452</v>
      </c>
      <c r="BG64">
        <f t="shared" si="109"/>
        <v>81.96938510167756</v>
      </c>
      <c r="BH64">
        <f t="shared" si="110"/>
        <v>410.19658109649771</v>
      </c>
      <c r="BI64">
        <f t="shared" si="111"/>
        <v>-5.9649528377089909E-4</v>
      </c>
    </row>
    <row r="65" spans="1:61" x14ac:dyDescent="0.25">
      <c r="A65" s="1">
        <v>43</v>
      </c>
      <c r="B65" s="1" t="s">
        <v>127</v>
      </c>
      <c r="C65" s="1">
        <v>7300.0000000689179</v>
      </c>
      <c r="D65" s="1">
        <v>0</v>
      </c>
      <c r="E65" s="1" t="s">
        <v>177</v>
      </c>
      <c r="F65">
        <f t="shared" si="84"/>
        <v>-0.39622969261270902</v>
      </c>
      <c r="G65">
        <f t="shared" si="85"/>
        <v>0.19158909972441521</v>
      </c>
      <c r="H65">
        <f t="shared" si="86"/>
        <v>410.82686830456265</v>
      </c>
      <c r="I65">
        <f t="shared" si="87"/>
        <v>0.78238709499482417</v>
      </c>
      <c r="J65">
        <f t="shared" si="88"/>
        <v>0.42872136690052942</v>
      </c>
      <c r="K65">
        <f t="shared" si="89"/>
        <v>19.002983093261719</v>
      </c>
      <c r="L65" s="1">
        <v>6</v>
      </c>
      <c r="M65">
        <f t="shared" si="90"/>
        <v>1.4200000166893005</v>
      </c>
      <c r="N65" s="1">
        <v>1</v>
      </c>
      <c r="O65">
        <f t="shared" si="91"/>
        <v>2.8400000333786011</v>
      </c>
      <c r="P65" s="1">
        <v>19.906354904174805</v>
      </c>
      <c r="Q65" s="1">
        <v>19.002983093261719</v>
      </c>
      <c r="R65" s="1">
        <v>19.912635803222656</v>
      </c>
      <c r="S65" s="1">
        <v>410.07339477539063</v>
      </c>
      <c r="T65" s="1">
        <v>410.16378784179688</v>
      </c>
      <c r="U65" s="1">
        <v>16.78605842590332</v>
      </c>
      <c r="V65" s="1">
        <v>17.708354949951172</v>
      </c>
      <c r="W65" s="1">
        <v>72.192840576171875</v>
      </c>
      <c r="X65" s="1">
        <v>76.151313781738281</v>
      </c>
      <c r="Y65" s="1">
        <v>499.96868896484375</v>
      </c>
      <c r="Z65" s="1">
        <v>4.090571403503418E-2</v>
      </c>
      <c r="AA65" s="1">
        <v>3.1018763780593872E-2</v>
      </c>
      <c r="AB65" s="1">
        <v>100.34075164794922</v>
      </c>
      <c r="AC65" s="1">
        <v>-1.4251809120178223</v>
      </c>
      <c r="AD65" s="1">
        <v>1.1097370386123657</v>
      </c>
      <c r="AE65" s="1">
        <v>0.12842543423175812</v>
      </c>
      <c r="AF65" s="1">
        <v>3.6891225725412369E-2</v>
      </c>
      <c r="AG65" s="1">
        <v>3.2763581722974777E-2</v>
      </c>
      <c r="AH65" s="1">
        <v>2.8718672692775726E-2</v>
      </c>
      <c r="AI65" s="1">
        <v>0.66666668653488159</v>
      </c>
      <c r="AJ65" s="1">
        <v>-0.21956524252891541</v>
      </c>
      <c r="AK65" s="1">
        <v>2.737391471862793</v>
      </c>
      <c r="AL65" s="1">
        <v>1</v>
      </c>
      <c r="AM65" s="1">
        <v>0</v>
      </c>
      <c r="AN65" s="1">
        <v>0.15999999642372131</v>
      </c>
      <c r="AO65" s="1">
        <v>111115</v>
      </c>
      <c r="AP65">
        <f t="shared" si="92"/>
        <v>0.83328114827473954</v>
      </c>
      <c r="AQ65">
        <f t="shared" si="93"/>
        <v>7.8238709499482413E-4</v>
      </c>
      <c r="AR65">
        <f t="shared" si="94"/>
        <v>292.1529830932617</v>
      </c>
      <c r="AS65">
        <f t="shared" si="95"/>
        <v>293.05635490417478</v>
      </c>
      <c r="AT65">
        <f t="shared" si="96"/>
        <v>6.5449140993152355E-3</v>
      </c>
      <c r="AU65">
        <f t="shared" si="97"/>
        <v>-0.28343923173410607</v>
      </c>
      <c r="AV65">
        <f t="shared" si="98"/>
        <v>2.2055910130273122</v>
      </c>
      <c r="AW65">
        <f t="shared" si="99"/>
        <v>21.981009478240146</v>
      </c>
      <c r="AX65">
        <f t="shared" si="100"/>
        <v>4.2726545282889745</v>
      </c>
      <c r="AY65">
        <f t="shared" si="101"/>
        <v>19.454668998718262</v>
      </c>
      <c r="AZ65">
        <f t="shared" si="102"/>
        <v>2.2685309097474824</v>
      </c>
      <c r="BA65">
        <f t="shared" si="103"/>
        <v>0.17948113208051461</v>
      </c>
      <c r="BB65">
        <f t="shared" si="104"/>
        <v>1.7768696461267828</v>
      </c>
      <c r="BC65">
        <f t="shared" si="105"/>
        <v>0.49166126362069962</v>
      </c>
      <c r="BD65">
        <f t="shared" si="106"/>
        <v>0.11320412768533508</v>
      </c>
      <c r="BE65">
        <f t="shared" si="107"/>
        <v>41.222676762852863</v>
      </c>
      <c r="BF65">
        <f t="shared" si="108"/>
        <v>1.0016166236084731</v>
      </c>
      <c r="BG65">
        <f t="shared" si="109"/>
        <v>81.421816498512868</v>
      </c>
      <c r="BH65">
        <f t="shared" si="110"/>
        <v>410.35213646107167</v>
      </c>
      <c r="BI65">
        <f t="shared" si="111"/>
        <v>-7.8619649946027974E-4</v>
      </c>
    </row>
    <row r="66" spans="1:61" x14ac:dyDescent="0.25">
      <c r="A66" s="1">
        <v>44</v>
      </c>
      <c r="B66" s="1" t="s">
        <v>128</v>
      </c>
      <c r="C66" s="1">
        <v>7449.4999897656962</v>
      </c>
      <c r="D66" s="1">
        <v>0</v>
      </c>
      <c r="E66" s="1" t="s">
        <v>178</v>
      </c>
      <c r="F66">
        <f t="shared" si="84"/>
        <v>-0.61924974402852706</v>
      </c>
      <c r="G66">
        <f t="shared" si="85"/>
        <v>0.21173044702764282</v>
      </c>
      <c r="H66">
        <f t="shared" si="86"/>
        <v>412.44064268381788</v>
      </c>
      <c r="I66">
        <f t="shared" si="87"/>
        <v>0.89000972371527143</v>
      </c>
      <c r="J66">
        <f t="shared" si="88"/>
        <v>0.44426034652706625</v>
      </c>
      <c r="K66">
        <f t="shared" si="89"/>
        <v>19.032981872558594</v>
      </c>
      <c r="L66" s="1">
        <v>6</v>
      </c>
      <c r="M66">
        <f t="shared" si="90"/>
        <v>1.4200000166893005</v>
      </c>
      <c r="N66" s="1">
        <v>1</v>
      </c>
      <c r="O66">
        <f t="shared" si="91"/>
        <v>2.8400000333786011</v>
      </c>
      <c r="P66" s="1">
        <v>19.795377731323242</v>
      </c>
      <c r="Q66" s="1">
        <v>19.032981872558594</v>
      </c>
      <c r="R66" s="1">
        <v>19.809368133544922</v>
      </c>
      <c r="S66" s="1">
        <v>410.101318359375</v>
      </c>
      <c r="T66" s="1">
        <v>410.40609741210938</v>
      </c>
      <c r="U66" s="1">
        <v>16.545064926147461</v>
      </c>
      <c r="V66" s="1">
        <v>17.594278335571289</v>
      </c>
      <c r="W66" s="1">
        <v>71.64776611328125</v>
      </c>
      <c r="X66" s="1">
        <v>76.190093994140625</v>
      </c>
      <c r="Y66" s="1">
        <v>500.00350952148438</v>
      </c>
      <c r="Z66" s="1">
        <v>8.2514844834804535E-2</v>
      </c>
      <c r="AA66" s="1">
        <v>5.4314516484737396E-2</v>
      </c>
      <c r="AB66" s="1">
        <v>100.34300994873047</v>
      </c>
      <c r="AC66" s="1">
        <v>-1.4251809120178223</v>
      </c>
      <c r="AD66" s="1">
        <v>1.1097370386123657</v>
      </c>
      <c r="AE66" s="1">
        <v>0.12842543423175812</v>
      </c>
      <c r="AF66" s="1">
        <v>3.6891225725412369E-2</v>
      </c>
      <c r="AG66" s="1">
        <v>3.2763581722974777E-2</v>
      </c>
      <c r="AH66" s="1">
        <v>2.8718672692775726E-2</v>
      </c>
      <c r="AI66" s="1">
        <v>1</v>
      </c>
      <c r="AJ66" s="1">
        <v>-0.21956524252891541</v>
      </c>
      <c r="AK66" s="1">
        <v>2.737391471862793</v>
      </c>
      <c r="AL66" s="1">
        <v>1</v>
      </c>
      <c r="AM66" s="1">
        <v>0</v>
      </c>
      <c r="AN66" s="1">
        <v>0.15999999642372131</v>
      </c>
      <c r="AO66" s="1">
        <v>111115</v>
      </c>
      <c r="AP66">
        <f t="shared" si="92"/>
        <v>0.83333918253580708</v>
      </c>
      <c r="AQ66">
        <f t="shared" si="93"/>
        <v>8.900097237152714E-4</v>
      </c>
      <c r="AR66">
        <f t="shared" si="94"/>
        <v>292.18298187255857</v>
      </c>
      <c r="AS66">
        <f t="shared" si="95"/>
        <v>292.94537773132322</v>
      </c>
      <c r="AT66">
        <f t="shared" si="96"/>
        <v>1.3202374878472645E-2</v>
      </c>
      <c r="AU66">
        <f t="shared" si="97"/>
        <v>-0.35518730894285994</v>
      </c>
      <c r="AV66">
        <f t="shared" si="98"/>
        <v>2.2097231925940291</v>
      </c>
      <c r="AW66">
        <f t="shared" si="99"/>
        <v>22.021695320113192</v>
      </c>
      <c r="AX66">
        <f t="shared" si="100"/>
        <v>4.4274169845419031</v>
      </c>
      <c r="AY66">
        <f t="shared" si="101"/>
        <v>19.414179801940918</v>
      </c>
      <c r="AZ66">
        <f t="shared" si="102"/>
        <v>2.2628254440913667</v>
      </c>
      <c r="BA66">
        <f t="shared" si="103"/>
        <v>0.19704049243094535</v>
      </c>
      <c r="BB66">
        <f t="shared" si="104"/>
        <v>1.7654628460669628</v>
      </c>
      <c r="BC66">
        <f t="shared" si="105"/>
        <v>0.49736259802440386</v>
      </c>
      <c r="BD66">
        <f t="shared" si="106"/>
        <v>0.124390913115248</v>
      </c>
      <c r="BE66">
        <f t="shared" si="107"/>
        <v>41.385535512083131</v>
      </c>
      <c r="BF66">
        <f t="shared" si="108"/>
        <v>1.0049573953324225</v>
      </c>
      <c r="BG66">
        <f t="shared" si="109"/>
        <v>80.911988526178234</v>
      </c>
      <c r="BH66">
        <f t="shared" si="110"/>
        <v>410.70045908274778</v>
      </c>
      <c r="BI66">
        <f t="shared" si="111"/>
        <v>-1.2199822784610015E-3</v>
      </c>
    </row>
    <row r="67" spans="1:61" x14ac:dyDescent="0.25">
      <c r="A67" s="1">
        <v>45</v>
      </c>
      <c r="B67" s="1" t="s">
        <v>129</v>
      </c>
      <c r="C67" s="1">
        <v>7605.4999790145084</v>
      </c>
      <c r="D67" s="1">
        <v>0</v>
      </c>
      <c r="E67" s="1" t="s">
        <v>179</v>
      </c>
      <c r="F67">
        <f t="shared" si="84"/>
        <v>-0.51101782741205015</v>
      </c>
      <c r="G67">
        <f t="shared" si="85"/>
        <v>0.22391059966479013</v>
      </c>
      <c r="H67">
        <f t="shared" si="86"/>
        <v>411.15924905167009</v>
      </c>
      <c r="I67">
        <f t="shared" si="87"/>
        <v>0.91026032689243175</v>
      </c>
      <c r="J67">
        <f t="shared" si="88"/>
        <v>0.43143243535662923</v>
      </c>
      <c r="K67">
        <f t="shared" si="89"/>
        <v>18.845239639282227</v>
      </c>
      <c r="L67" s="1">
        <v>6</v>
      </c>
      <c r="M67">
        <f t="shared" si="90"/>
        <v>1.4200000166893005</v>
      </c>
      <c r="N67" s="1">
        <v>1</v>
      </c>
      <c r="O67">
        <f t="shared" si="91"/>
        <v>2.8400000333786011</v>
      </c>
      <c r="P67" s="1">
        <v>19.710176467895508</v>
      </c>
      <c r="Q67" s="1">
        <v>18.845239639282227</v>
      </c>
      <c r="R67" s="1">
        <v>19.730985641479492</v>
      </c>
      <c r="S67" s="1">
        <v>409.94717407226563</v>
      </c>
      <c r="T67" s="1">
        <v>410.1124267578125</v>
      </c>
      <c r="U67" s="1">
        <v>16.393030166625977</v>
      </c>
      <c r="V67" s="1">
        <v>17.466278076171875</v>
      </c>
      <c r="W67" s="1">
        <v>71.364089965820313</v>
      </c>
      <c r="X67" s="1">
        <v>76.038825988769531</v>
      </c>
      <c r="Y67" s="1">
        <v>499.993408203125</v>
      </c>
      <c r="Z67" s="1">
        <v>2.7660108753480017E-4</v>
      </c>
      <c r="AA67" s="1">
        <v>2.4568986147642136E-2</v>
      </c>
      <c r="AB67" s="1">
        <v>100.33857727050781</v>
      </c>
      <c r="AC67" s="1">
        <v>-1.4251809120178223</v>
      </c>
      <c r="AD67" s="1">
        <v>1.1097370386123657</v>
      </c>
      <c r="AE67" s="1">
        <v>0.12842543423175812</v>
      </c>
      <c r="AF67" s="1">
        <v>3.6891225725412369E-2</v>
      </c>
      <c r="AG67" s="1">
        <v>3.2763581722974777E-2</v>
      </c>
      <c r="AH67" s="1">
        <v>2.8718672692775726E-2</v>
      </c>
      <c r="AI67" s="1">
        <v>1</v>
      </c>
      <c r="AJ67" s="1">
        <v>-0.21956524252891541</v>
      </c>
      <c r="AK67" s="1">
        <v>2.737391471862793</v>
      </c>
      <c r="AL67" s="1">
        <v>1</v>
      </c>
      <c r="AM67" s="1">
        <v>0</v>
      </c>
      <c r="AN67" s="1">
        <v>0.15999999642372131</v>
      </c>
      <c r="AO67" s="1">
        <v>111115</v>
      </c>
      <c r="AP67">
        <f t="shared" si="92"/>
        <v>0.83332234700520813</v>
      </c>
      <c r="AQ67">
        <f t="shared" si="93"/>
        <v>9.1026032689243172E-4</v>
      </c>
      <c r="AR67">
        <f t="shared" si="94"/>
        <v>291.9952396392822</v>
      </c>
      <c r="AS67">
        <f t="shared" si="95"/>
        <v>292.86017646789549</v>
      </c>
      <c r="AT67">
        <f t="shared" si="96"/>
        <v>4.4256173016365453E-5</v>
      </c>
      <c r="AU67">
        <f t="shared" si="97"/>
        <v>-0.35312617530479473</v>
      </c>
      <c r="AV67">
        <f t="shared" si="98"/>
        <v>2.1839739277307775</v>
      </c>
      <c r="AW67">
        <f t="shared" si="99"/>
        <v>21.766044398286539</v>
      </c>
      <c r="AX67">
        <f t="shared" si="100"/>
        <v>4.2997663221146638</v>
      </c>
      <c r="AY67">
        <f t="shared" si="101"/>
        <v>19.277708053588867</v>
      </c>
      <c r="AZ67">
        <f t="shared" si="102"/>
        <v>2.2436872964095436</v>
      </c>
      <c r="BA67">
        <f t="shared" si="103"/>
        <v>0.20754721226649459</v>
      </c>
      <c r="BB67">
        <f t="shared" si="104"/>
        <v>1.7525414923741482</v>
      </c>
      <c r="BC67">
        <f t="shared" si="105"/>
        <v>0.49114580403539532</v>
      </c>
      <c r="BD67">
        <f t="shared" si="106"/>
        <v>0.13109418491787583</v>
      </c>
      <c r="BE67">
        <f t="shared" si="107"/>
        <v>41.255134081454962</v>
      </c>
      <c r="BF67">
        <f t="shared" si="108"/>
        <v>1.0025525251749461</v>
      </c>
      <c r="BG67">
        <f t="shared" si="109"/>
        <v>81.322813693343221</v>
      </c>
      <c r="BH67">
        <f t="shared" si="110"/>
        <v>410.35534015883297</v>
      </c>
      <c r="BI67">
        <f t="shared" si="111"/>
        <v>-1.0127176012019699E-3</v>
      </c>
    </row>
    <row r="68" spans="1:61" x14ac:dyDescent="0.25">
      <c r="A68" s="1">
        <v>46</v>
      </c>
      <c r="B68" s="1" t="s">
        <v>130</v>
      </c>
      <c r="C68" s="1">
        <v>7766.4999679187313</v>
      </c>
      <c r="D68" s="1">
        <v>0</v>
      </c>
      <c r="E68" s="1" t="s">
        <v>180</v>
      </c>
      <c r="F68">
        <f t="shared" si="84"/>
        <v>-0.81390926296593868</v>
      </c>
      <c r="G68">
        <f t="shared" si="85"/>
        <v>0.56292951073045394</v>
      </c>
      <c r="H68">
        <f t="shared" si="86"/>
        <v>411.19712097029793</v>
      </c>
      <c r="I68">
        <f t="shared" si="87"/>
        <v>1.3547443210781243</v>
      </c>
      <c r="J68">
        <f t="shared" si="88"/>
        <v>0.28385458296671362</v>
      </c>
      <c r="K68">
        <f t="shared" si="89"/>
        <v>17.811141967773438</v>
      </c>
      <c r="L68" s="1">
        <v>6</v>
      </c>
      <c r="M68">
        <f t="shared" si="90"/>
        <v>1.4200000166893005</v>
      </c>
      <c r="N68" s="1">
        <v>1</v>
      </c>
      <c r="O68">
        <f t="shared" si="91"/>
        <v>2.8400000333786011</v>
      </c>
      <c r="P68" s="1">
        <v>19.61473274230957</v>
      </c>
      <c r="Q68" s="1">
        <v>17.811141967773438</v>
      </c>
      <c r="R68" s="1">
        <v>19.632774353027344</v>
      </c>
      <c r="S68" s="1">
        <v>410.03167724609375</v>
      </c>
      <c r="T68" s="1">
        <v>410.34127807617188</v>
      </c>
      <c r="U68" s="1">
        <v>15.97233772277832</v>
      </c>
      <c r="V68" s="1">
        <v>17.569461822509766</v>
      </c>
      <c r="W68" s="1">
        <v>69.959609985351563</v>
      </c>
      <c r="X68" s="1">
        <v>76.952888488769531</v>
      </c>
      <c r="Y68" s="1">
        <v>500.00204467773438</v>
      </c>
      <c r="Z68" s="1">
        <v>3.5372737795114517E-2</v>
      </c>
      <c r="AA68" s="1">
        <v>5.1302175968885422E-2</v>
      </c>
      <c r="AB68" s="1">
        <v>100.34178924560547</v>
      </c>
      <c r="AC68" s="1">
        <v>-1.4251809120178223</v>
      </c>
      <c r="AD68" s="1">
        <v>1.1097370386123657</v>
      </c>
      <c r="AE68" s="1">
        <v>0.12842543423175812</v>
      </c>
      <c r="AF68" s="1">
        <v>3.6891225725412369E-2</v>
      </c>
      <c r="AG68" s="1">
        <v>3.2763581722974777E-2</v>
      </c>
      <c r="AH68" s="1">
        <v>2.8718672692775726E-2</v>
      </c>
      <c r="AI68" s="1">
        <v>1</v>
      </c>
      <c r="AJ68" s="1">
        <v>-0.21956524252891541</v>
      </c>
      <c r="AK68" s="1">
        <v>2.737391471862793</v>
      </c>
      <c r="AL68" s="1">
        <v>1</v>
      </c>
      <c r="AM68" s="1">
        <v>0</v>
      </c>
      <c r="AN68" s="1">
        <v>0.15999999642372131</v>
      </c>
      <c r="AO68" s="1">
        <v>111115</v>
      </c>
      <c r="AP68">
        <f t="shared" si="92"/>
        <v>0.83333674112955713</v>
      </c>
      <c r="AQ68">
        <f t="shared" si="93"/>
        <v>1.3547443210781243E-3</v>
      </c>
      <c r="AR68">
        <f t="shared" si="94"/>
        <v>290.96114196777341</v>
      </c>
      <c r="AS68">
        <f t="shared" si="95"/>
        <v>292.76473274230955</v>
      </c>
      <c r="AT68">
        <f t="shared" si="96"/>
        <v>5.6596379207155545E-3</v>
      </c>
      <c r="AU68">
        <f t="shared" si="97"/>
        <v>-0.46364236988256557</v>
      </c>
      <c r="AV68">
        <f t="shared" si="98"/>
        <v>2.0468058183197</v>
      </c>
      <c r="AW68">
        <f t="shared" si="99"/>
        <v>20.39833885470944</v>
      </c>
      <c r="AX68">
        <f t="shared" si="100"/>
        <v>2.8288770321996743</v>
      </c>
      <c r="AY68">
        <f t="shared" si="101"/>
        <v>18.712937355041504</v>
      </c>
      <c r="AZ68">
        <f t="shared" si="102"/>
        <v>2.1659867583481445</v>
      </c>
      <c r="BA68">
        <f t="shared" si="103"/>
        <v>0.46980691446635903</v>
      </c>
      <c r="BB68">
        <f t="shared" si="104"/>
        <v>1.7629512353529864</v>
      </c>
      <c r="BC68">
        <f t="shared" si="105"/>
        <v>0.4030355229951581</v>
      </c>
      <c r="BD68">
        <f t="shared" si="106"/>
        <v>0.3007818659298544</v>
      </c>
      <c r="BE68">
        <f t="shared" si="107"/>
        <v>41.260254850801374</v>
      </c>
      <c r="BF68">
        <f t="shared" si="108"/>
        <v>1.002085685598433</v>
      </c>
      <c r="BG68">
        <f t="shared" si="109"/>
        <v>88.201996498290256</v>
      </c>
      <c r="BH68">
        <f t="shared" si="110"/>
        <v>410.72817155930215</v>
      </c>
      <c r="BI68">
        <f t="shared" si="111"/>
        <v>-1.7478329204813918E-3</v>
      </c>
    </row>
    <row r="69" spans="1:61" x14ac:dyDescent="0.25">
      <c r="A69" s="1">
        <v>47</v>
      </c>
      <c r="B69" s="1" t="s">
        <v>131</v>
      </c>
      <c r="C69" s="1">
        <v>7933.999956374988</v>
      </c>
      <c r="D69" s="1">
        <v>0</v>
      </c>
      <c r="E69" s="1" t="s">
        <v>181</v>
      </c>
      <c r="F69">
        <f t="shared" si="84"/>
        <v>-0.65362501007304408</v>
      </c>
      <c r="G69">
        <f t="shared" si="85"/>
        <v>0.22293274303199229</v>
      </c>
      <c r="H69">
        <f t="shared" si="86"/>
        <v>412.48158160015339</v>
      </c>
      <c r="I69">
        <f t="shared" si="87"/>
        <v>0.89252622094599043</v>
      </c>
      <c r="J69">
        <f t="shared" si="88"/>
        <v>0.42481665591262585</v>
      </c>
      <c r="K69">
        <f t="shared" si="89"/>
        <v>18.725929260253906</v>
      </c>
      <c r="L69" s="1">
        <v>6</v>
      </c>
      <c r="M69">
        <f t="shared" si="90"/>
        <v>1.4200000166893005</v>
      </c>
      <c r="N69" s="1">
        <v>1</v>
      </c>
      <c r="O69">
        <f t="shared" si="91"/>
        <v>2.8400000333786011</v>
      </c>
      <c r="P69" s="1">
        <v>19.530458450317383</v>
      </c>
      <c r="Q69" s="1">
        <v>18.725929260253906</v>
      </c>
      <c r="R69" s="1">
        <v>19.537117004394531</v>
      </c>
      <c r="S69" s="1">
        <v>409.94259643554688</v>
      </c>
      <c r="T69" s="1">
        <v>410.28750610351563</v>
      </c>
      <c r="U69" s="1">
        <v>16.317539215087891</v>
      </c>
      <c r="V69" s="1">
        <v>17.369937896728516</v>
      </c>
      <c r="W69" s="1">
        <v>71.836944580078125</v>
      </c>
      <c r="X69" s="1">
        <v>76.469749450683594</v>
      </c>
      <c r="Y69" s="1">
        <v>500.0137939453125</v>
      </c>
      <c r="Z69" s="1">
        <v>5.8421056717634201E-2</v>
      </c>
      <c r="AA69" s="1">
        <v>5.011393129825592E-2</v>
      </c>
      <c r="AB69" s="1">
        <v>100.34178924560547</v>
      </c>
      <c r="AC69" s="1">
        <v>-1.4251809120178223</v>
      </c>
      <c r="AD69" s="1">
        <v>1.1097370386123657</v>
      </c>
      <c r="AE69" s="1">
        <v>0.12842543423175812</v>
      </c>
      <c r="AF69" s="1">
        <v>3.6891225725412369E-2</v>
      </c>
      <c r="AG69" s="1">
        <v>3.2763581722974777E-2</v>
      </c>
      <c r="AH69" s="1">
        <v>2.8718672692775726E-2</v>
      </c>
      <c r="AI69" s="1">
        <v>0.66666668653488159</v>
      </c>
      <c r="AJ69" s="1">
        <v>-0.21956524252891541</v>
      </c>
      <c r="AK69" s="1">
        <v>2.737391471862793</v>
      </c>
      <c r="AL69" s="1">
        <v>1</v>
      </c>
      <c r="AM69" s="1">
        <v>0</v>
      </c>
      <c r="AN69" s="1">
        <v>0.15999999642372131</v>
      </c>
      <c r="AO69" s="1">
        <v>111115</v>
      </c>
      <c r="AP69">
        <f t="shared" si="92"/>
        <v>0.83335632324218745</v>
      </c>
      <c r="AQ69">
        <f t="shared" si="93"/>
        <v>8.9252622094599038E-4</v>
      </c>
      <c r="AR69">
        <f t="shared" si="94"/>
        <v>291.87592926025388</v>
      </c>
      <c r="AS69">
        <f t="shared" si="95"/>
        <v>292.68045845031736</v>
      </c>
      <c r="AT69">
        <f t="shared" si="96"/>
        <v>9.3473688658914922E-3</v>
      </c>
      <c r="AU69">
        <f t="shared" si="97"/>
        <v>-0.35172253637500794</v>
      </c>
      <c r="AV69">
        <f t="shared" si="98"/>
        <v>2.167747303555414</v>
      </c>
      <c r="AW69">
        <f t="shared" si="99"/>
        <v>21.603634137412513</v>
      </c>
      <c r="AX69">
        <f t="shared" si="100"/>
        <v>4.2336962406839973</v>
      </c>
      <c r="AY69">
        <f t="shared" si="101"/>
        <v>19.128193855285645</v>
      </c>
      <c r="AZ69">
        <f t="shared" si="102"/>
        <v>2.2228831502849755</v>
      </c>
      <c r="BA69">
        <f t="shared" si="103"/>
        <v>0.2067067885159386</v>
      </c>
      <c r="BB69">
        <f t="shared" si="104"/>
        <v>1.7429306476427882</v>
      </c>
      <c r="BC69">
        <f t="shared" si="105"/>
        <v>0.47995250264218736</v>
      </c>
      <c r="BD69">
        <f t="shared" si="106"/>
        <v>0.13055773068535889</v>
      </c>
      <c r="BE69">
        <f t="shared" si="107"/>
        <v>41.389139928616608</v>
      </c>
      <c r="BF69">
        <f t="shared" si="108"/>
        <v>1.0053476536916144</v>
      </c>
      <c r="BG69">
        <f t="shared" si="109"/>
        <v>81.468084542597396</v>
      </c>
      <c r="BH69">
        <f t="shared" si="110"/>
        <v>410.59820812930008</v>
      </c>
      <c r="BI69">
        <f t="shared" si="111"/>
        <v>-1.2968779825512095E-3</v>
      </c>
    </row>
    <row r="70" spans="1:61" x14ac:dyDescent="0.25">
      <c r="A70" s="1">
        <v>48</v>
      </c>
      <c r="B70" s="1" t="s">
        <v>132</v>
      </c>
      <c r="C70" s="1">
        <v>8120.9999434873462</v>
      </c>
      <c r="D70" s="1">
        <v>0</v>
      </c>
      <c r="E70" s="1" t="s">
        <v>169</v>
      </c>
      <c r="F70">
        <f t="shared" si="84"/>
        <v>-0.57639963120045978</v>
      </c>
      <c r="G70">
        <f t="shared" si="85"/>
        <v>0.1665246232805721</v>
      </c>
      <c r="H70">
        <f t="shared" si="86"/>
        <v>413.57366569137628</v>
      </c>
      <c r="I70">
        <f t="shared" si="87"/>
        <v>0.63908670431463299</v>
      </c>
      <c r="J70">
        <f t="shared" si="88"/>
        <v>0.39975169553199863</v>
      </c>
      <c r="K70">
        <f t="shared" si="89"/>
        <v>18.602619171142578</v>
      </c>
      <c r="L70" s="1">
        <v>6</v>
      </c>
      <c r="M70">
        <f t="shared" si="90"/>
        <v>1.4200000166893005</v>
      </c>
      <c r="N70" s="1">
        <v>1</v>
      </c>
      <c r="O70">
        <f t="shared" si="91"/>
        <v>2.8400000333786011</v>
      </c>
      <c r="P70" s="1">
        <v>19.541034698486328</v>
      </c>
      <c r="Q70" s="1">
        <v>18.602619171142578</v>
      </c>
      <c r="R70" s="1">
        <v>19.541114807128906</v>
      </c>
      <c r="S70" s="1">
        <v>410.03738403320313</v>
      </c>
      <c r="T70" s="1">
        <v>410.414306640625</v>
      </c>
      <c r="U70" s="1">
        <v>16.699848175048828</v>
      </c>
      <c r="V70" s="1">
        <v>17.453350067138672</v>
      </c>
      <c r="W70" s="1">
        <v>73.472198486328125</v>
      </c>
      <c r="X70" s="1">
        <v>76.782310485839844</v>
      </c>
      <c r="Y70" s="1">
        <v>500.0113525390625</v>
      </c>
      <c r="Z70" s="1">
        <v>9.1695398092269897E-2</v>
      </c>
      <c r="AA70" s="1">
        <v>1.981641910970211E-2</v>
      </c>
      <c r="AB70" s="1">
        <v>100.34384155273438</v>
      </c>
      <c r="AC70" s="1">
        <v>-1.4251809120178223</v>
      </c>
      <c r="AD70" s="1">
        <v>1.1097370386123657</v>
      </c>
      <c r="AE70" s="1">
        <v>0.12842543423175812</v>
      </c>
      <c r="AF70" s="1">
        <v>3.6891225725412369E-2</v>
      </c>
      <c r="AG70" s="1">
        <v>3.2763581722974777E-2</v>
      </c>
      <c r="AH70" s="1">
        <v>2.8718672692775726E-2</v>
      </c>
      <c r="AI70" s="1">
        <v>1</v>
      </c>
      <c r="AJ70" s="1">
        <v>-0.21956524252891541</v>
      </c>
      <c r="AK70" s="1">
        <v>2.737391471862793</v>
      </c>
      <c r="AL70" s="1">
        <v>1</v>
      </c>
      <c r="AM70" s="1">
        <v>0</v>
      </c>
      <c r="AN70" s="1">
        <v>0.15999999642372131</v>
      </c>
      <c r="AO70" s="1">
        <v>111115</v>
      </c>
      <c r="AP70">
        <f t="shared" si="92"/>
        <v>0.83335225423177073</v>
      </c>
      <c r="AQ70">
        <f t="shared" si="93"/>
        <v>6.3908670431463296E-4</v>
      </c>
      <c r="AR70">
        <f t="shared" si="94"/>
        <v>291.75261917114256</v>
      </c>
      <c r="AS70">
        <f t="shared" si="95"/>
        <v>292.69103469848631</v>
      </c>
      <c r="AT70">
        <f t="shared" si="96"/>
        <v>1.4671263366834886E-2</v>
      </c>
      <c r="AU70">
        <f t="shared" si="97"/>
        <v>-0.20718387116392847</v>
      </c>
      <c r="AV70">
        <f t="shared" si="98"/>
        <v>2.1510878892333674</v>
      </c>
      <c r="AW70">
        <f t="shared" si="99"/>
        <v>21.437168997590067</v>
      </c>
      <c r="AX70">
        <f t="shared" si="100"/>
        <v>3.9838189304513953</v>
      </c>
      <c r="AY70">
        <f t="shared" si="101"/>
        <v>19.071826934814453</v>
      </c>
      <c r="AZ70">
        <f t="shared" si="102"/>
        <v>2.2150839861588754</v>
      </c>
      <c r="BA70">
        <f t="shared" si="103"/>
        <v>0.15730119978483723</v>
      </c>
      <c r="BB70">
        <f t="shared" si="104"/>
        <v>1.7513361937013687</v>
      </c>
      <c r="BC70">
        <f t="shared" si="105"/>
        <v>0.46374779245750664</v>
      </c>
      <c r="BD70">
        <f t="shared" si="106"/>
        <v>9.910230124357837E-2</v>
      </c>
      <c r="BE70">
        <f t="shared" si="107"/>
        <v>41.499570380518996</v>
      </c>
      <c r="BF70">
        <f t="shared" si="108"/>
        <v>1.0076979749478319</v>
      </c>
      <c r="BG70">
        <f t="shared" si="109"/>
        <v>82.097491402380058</v>
      </c>
      <c r="BH70">
        <f t="shared" si="110"/>
        <v>410.6882994198416</v>
      </c>
      <c r="BI70">
        <f t="shared" si="111"/>
        <v>-1.1522354991282365E-3</v>
      </c>
    </row>
    <row r="71" spans="1:61" x14ac:dyDescent="0.25">
      <c r="A71" s="1">
        <v>49</v>
      </c>
      <c r="B71" s="1" t="s">
        <v>133</v>
      </c>
      <c r="C71" s="1">
        <v>8269.9999332185835</v>
      </c>
      <c r="D71" s="1">
        <v>0</v>
      </c>
      <c r="E71" s="1" t="s">
        <v>182</v>
      </c>
      <c r="F71">
        <f t="shared" si="84"/>
        <v>-0.67260695787579794</v>
      </c>
      <c r="G71">
        <f t="shared" si="85"/>
        <v>0.29163964413574939</v>
      </c>
      <c r="H71">
        <f t="shared" si="86"/>
        <v>411.81215677171951</v>
      </c>
      <c r="I71">
        <f t="shared" si="87"/>
        <v>0.97952341810194499</v>
      </c>
      <c r="J71">
        <f t="shared" si="88"/>
        <v>0.36427275067593001</v>
      </c>
      <c r="K71">
        <f t="shared" si="89"/>
        <v>18.799118041992188</v>
      </c>
      <c r="L71" s="1">
        <v>6</v>
      </c>
      <c r="M71">
        <f t="shared" si="90"/>
        <v>1.4200000166893005</v>
      </c>
      <c r="N71" s="1">
        <v>1</v>
      </c>
      <c r="O71">
        <f t="shared" si="91"/>
        <v>2.8400000333786011</v>
      </c>
      <c r="P71" s="1">
        <v>19.5487060546875</v>
      </c>
      <c r="Q71" s="1">
        <v>18.799118041992188</v>
      </c>
      <c r="R71" s="1">
        <v>19.547454833984375</v>
      </c>
      <c r="S71" s="1">
        <v>409.87557983398438</v>
      </c>
      <c r="T71" s="1">
        <v>410.20053100585938</v>
      </c>
      <c r="U71" s="1">
        <v>16.916332244873047</v>
      </c>
      <c r="V71" s="1">
        <v>18.070463180541992</v>
      </c>
      <c r="W71" s="1">
        <v>74.397392272949219</v>
      </c>
      <c r="X71" s="1">
        <v>79.468864440917969</v>
      </c>
      <c r="Y71" s="1">
        <v>500.0245361328125</v>
      </c>
      <c r="Z71" s="1">
        <v>0.13288420438766479</v>
      </c>
      <c r="AA71" s="1">
        <v>4.5743305236101151E-2</v>
      </c>
      <c r="AB71" s="1">
        <v>100.35248565673828</v>
      </c>
      <c r="AC71" s="1">
        <v>-1.4251809120178223</v>
      </c>
      <c r="AD71" s="1">
        <v>1.1097370386123657</v>
      </c>
      <c r="AE71" s="1">
        <v>0.12842543423175812</v>
      </c>
      <c r="AF71" s="1">
        <v>3.6891225725412369E-2</v>
      </c>
      <c r="AG71" s="1">
        <v>3.2763581722974777E-2</v>
      </c>
      <c r="AH71" s="1">
        <v>2.8718672692775726E-2</v>
      </c>
      <c r="AI71" s="1">
        <v>1</v>
      </c>
      <c r="AJ71" s="1">
        <v>-0.21956524252891541</v>
      </c>
      <c r="AK71" s="1">
        <v>2.737391471862793</v>
      </c>
      <c r="AL71" s="1">
        <v>1</v>
      </c>
      <c r="AM71" s="1">
        <v>0</v>
      </c>
      <c r="AN71" s="1">
        <v>0.15999999642372131</v>
      </c>
      <c r="AO71" s="1">
        <v>111115</v>
      </c>
      <c r="AP71">
        <f t="shared" si="92"/>
        <v>0.83337422688802065</v>
      </c>
      <c r="AQ71">
        <f t="shared" si="93"/>
        <v>9.7952341810194493E-4</v>
      </c>
      <c r="AR71">
        <f t="shared" si="94"/>
        <v>291.94911804199216</v>
      </c>
      <c r="AS71">
        <f t="shared" si="95"/>
        <v>292.69870605468748</v>
      </c>
      <c r="AT71">
        <f t="shared" si="96"/>
        <v>2.1261472226795419E-2</v>
      </c>
      <c r="AU71">
        <f t="shared" si="97"/>
        <v>-0.40224123817604873</v>
      </c>
      <c r="AV71">
        <f t="shared" si="98"/>
        <v>2.1776886478118875</v>
      </c>
      <c r="AW71">
        <f t="shared" si="99"/>
        <v>21.700395695835606</v>
      </c>
      <c r="AX71">
        <f t="shared" si="100"/>
        <v>3.6299325152936142</v>
      </c>
      <c r="AY71">
        <f t="shared" si="101"/>
        <v>19.173912048339844</v>
      </c>
      <c r="AZ71">
        <f t="shared" si="102"/>
        <v>2.2292265821794528</v>
      </c>
      <c r="BA71">
        <f t="shared" si="103"/>
        <v>0.26448017153028813</v>
      </c>
      <c r="BB71">
        <f t="shared" si="104"/>
        <v>1.8134158971359575</v>
      </c>
      <c r="BC71">
        <f t="shared" si="105"/>
        <v>0.41581068504349528</v>
      </c>
      <c r="BD71">
        <f t="shared" si="106"/>
        <v>0.16754300208409148</v>
      </c>
      <c r="BE71">
        <f t="shared" si="107"/>
        <v>41.326373555704443</v>
      </c>
      <c r="BF71">
        <f t="shared" si="108"/>
        <v>1.0039288729390679</v>
      </c>
      <c r="BG71">
        <f t="shared" si="109"/>
        <v>84.522507197579259</v>
      </c>
      <c r="BH71">
        <f t="shared" si="110"/>
        <v>410.52025614052849</v>
      </c>
      <c r="BI71">
        <f t="shared" si="111"/>
        <v>-1.3848385210677178E-3</v>
      </c>
    </row>
    <row r="72" spans="1:61" x14ac:dyDescent="0.25">
      <c r="A72" s="1">
        <v>50</v>
      </c>
      <c r="B72" s="1" t="s">
        <v>134</v>
      </c>
      <c r="C72" s="1">
        <v>8474.4999191248789</v>
      </c>
      <c r="D72" s="1">
        <v>0</v>
      </c>
      <c r="E72" s="1" t="s">
        <v>145</v>
      </c>
      <c r="F72">
        <f t="shared" si="84"/>
        <v>-0.68655373837895239</v>
      </c>
      <c r="G72">
        <f t="shared" si="85"/>
        <v>0.25121656050302538</v>
      </c>
      <c r="H72">
        <f t="shared" si="86"/>
        <v>412.42984908123248</v>
      </c>
      <c r="I72">
        <f t="shared" si="87"/>
        <v>0.94896487791312389</v>
      </c>
      <c r="J72">
        <f t="shared" si="88"/>
        <v>0.40446836899781369</v>
      </c>
      <c r="K72">
        <f t="shared" si="89"/>
        <v>18.83812141418457</v>
      </c>
      <c r="L72" s="1">
        <v>6</v>
      </c>
      <c r="M72">
        <f t="shared" si="90"/>
        <v>1.4200000166893005</v>
      </c>
      <c r="N72" s="1">
        <v>1</v>
      </c>
      <c r="O72">
        <f t="shared" si="91"/>
        <v>2.8400000333786011</v>
      </c>
      <c r="P72" s="1">
        <v>19.548063278198242</v>
      </c>
      <c r="Q72" s="1">
        <v>18.83812141418457</v>
      </c>
      <c r="R72" s="1">
        <v>19.540794372558594</v>
      </c>
      <c r="S72" s="1">
        <v>410.04440307617188</v>
      </c>
      <c r="T72" s="1">
        <v>410.40090942382813</v>
      </c>
      <c r="U72" s="1">
        <v>16.604278564453125</v>
      </c>
      <c r="V72" s="1">
        <v>17.722820281982422</v>
      </c>
      <c r="W72" s="1">
        <v>73.037757873535156</v>
      </c>
      <c r="X72" s="1">
        <v>77.940940856933594</v>
      </c>
      <c r="Y72" s="1">
        <v>500.0152587890625</v>
      </c>
      <c r="Z72" s="1">
        <v>6.8458288908004761E-2</v>
      </c>
      <c r="AA72" s="1">
        <v>6.3777454197406769E-2</v>
      </c>
      <c r="AB72" s="1">
        <v>100.35279083251953</v>
      </c>
      <c r="AC72" s="1">
        <v>-1.4251809120178223</v>
      </c>
      <c r="AD72" s="1">
        <v>1.1097370386123657</v>
      </c>
      <c r="AE72" s="1">
        <v>0.12842543423175812</v>
      </c>
      <c r="AF72" s="1">
        <v>3.6891225725412369E-2</v>
      </c>
      <c r="AG72" s="1">
        <v>3.2763581722974777E-2</v>
      </c>
      <c r="AH72" s="1">
        <v>2.8718672692775726E-2</v>
      </c>
      <c r="AI72" s="1">
        <v>0.66666668653488159</v>
      </c>
      <c r="AJ72" s="1">
        <v>-0.21956524252891541</v>
      </c>
      <c r="AK72" s="1">
        <v>2.737391471862793</v>
      </c>
      <c r="AL72" s="1">
        <v>1</v>
      </c>
      <c r="AM72" s="1">
        <v>0</v>
      </c>
      <c r="AN72" s="1">
        <v>0.15999999642372131</v>
      </c>
      <c r="AO72" s="1">
        <v>111115</v>
      </c>
      <c r="AP72">
        <f t="shared" si="92"/>
        <v>0.83335876464843739</v>
      </c>
      <c r="AQ72">
        <f t="shared" si="93"/>
        <v>9.4896487791312387E-4</v>
      </c>
      <c r="AR72">
        <f t="shared" si="94"/>
        <v>291.98812141418455</v>
      </c>
      <c r="AS72">
        <f t="shared" si="95"/>
        <v>292.69806327819822</v>
      </c>
      <c r="AT72">
        <f t="shared" si="96"/>
        <v>1.0953325980454842E-2</v>
      </c>
      <c r="AU72">
        <f t="shared" si="97"/>
        <v>-0.39177191002911654</v>
      </c>
      <c r="AV72">
        <f t="shared" si="98"/>
        <v>2.1830028457179305</v>
      </c>
      <c r="AW72">
        <f t="shared" si="99"/>
        <v>21.753284862412855</v>
      </c>
      <c r="AX72">
        <f t="shared" si="100"/>
        <v>4.0304645804304329</v>
      </c>
      <c r="AY72">
        <f t="shared" si="101"/>
        <v>19.193092346191406</v>
      </c>
      <c r="AZ72">
        <f t="shared" si="102"/>
        <v>2.2318925839178383</v>
      </c>
      <c r="BA72">
        <f t="shared" si="103"/>
        <v>0.23080072798068388</v>
      </c>
      <c r="BB72">
        <f t="shared" si="104"/>
        <v>1.7785344767201168</v>
      </c>
      <c r="BC72">
        <f t="shared" si="105"/>
        <v>0.45335810719772152</v>
      </c>
      <c r="BD72">
        <f t="shared" si="106"/>
        <v>0.14595554488488063</v>
      </c>
      <c r="BE72">
        <f t="shared" si="107"/>
        <v>41.388486377936516</v>
      </c>
      <c r="BF72">
        <f t="shared" si="108"/>
        <v>1.0049437991262076</v>
      </c>
      <c r="BG72">
        <f t="shared" si="109"/>
        <v>82.634910468199877</v>
      </c>
      <c r="BH72">
        <f t="shared" si="110"/>
        <v>410.72726418999656</v>
      </c>
      <c r="BI72">
        <f t="shared" si="111"/>
        <v>-1.3812890365200747E-3</v>
      </c>
    </row>
    <row r="73" spans="1:61" x14ac:dyDescent="0.25">
      <c r="A73" s="1">
        <v>51</v>
      </c>
      <c r="E73" s="1" t="s">
        <v>183</v>
      </c>
      <c r="F73">
        <v>-0.221</v>
      </c>
    </row>
    <row r="74" spans="1:61" x14ac:dyDescent="0.25">
      <c r="A74" s="1">
        <v>52</v>
      </c>
      <c r="E74" s="1" t="s">
        <v>184</v>
      </c>
      <c r="F74">
        <v>-0.73499999999999999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ch-8-17-resp_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2023-08-18T23:59:59Z</dcterms:created>
  <dcterms:modified xsi:type="dcterms:W3CDTF">2023-08-18T23:59:59Z</dcterms:modified>
</cp:coreProperties>
</file>